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codeName="ThisWorkbook"/>
  <bookViews>
    <workbookView xWindow="1596" yWindow="696" windowWidth="20796" windowHeight="12360" activeTab="0"/>
  </bookViews>
  <sheets>
    <sheet name="Rekapitulace stavby" sheetId="1" r:id="rId1"/>
    <sheet name="01 - Stavební úprava č.1 ..." sheetId="2" r:id="rId2"/>
    <sheet name="02 - Stavební úprava č.2 ..." sheetId="3" r:id="rId3"/>
    <sheet name="VORN - Vedlejší a ostatní..." sheetId="4" r:id="rId4"/>
  </sheets>
  <definedNames>
    <definedName name="_xlnm._FilterDatabase" localSheetId="1" hidden="1">'01 - Stavební úprava č.1 ...'!$C$127:$K$205</definedName>
    <definedName name="_xlnm._FilterDatabase" localSheetId="2" hidden="1">'02 - Stavební úprava č.2 ...'!$C$130:$K$329</definedName>
    <definedName name="_xlnm._FilterDatabase" localSheetId="3" hidden="1">'VORN - Vedlejší a ostatní...'!$C$120:$K$141</definedName>
    <definedName name="_xlnm.Print_Area" localSheetId="1">'01 - Stavební úprava č.1 ...'!$C$4:$J$76,'01 - Stavební úprava č.1 ...'!$C$82:$J$109,'01 - Stavební úprava č.1 ...'!$C$115:$K$205</definedName>
    <definedName name="_xlnm.Print_Area" localSheetId="2">'02 - Stavební úprava č.2 ...'!$C$4:$J$76,'02 - Stavební úprava č.2 ...'!$C$82:$J$112,'02 - Stavební úprava č.2 ...'!$C$118:$K$329</definedName>
    <definedName name="_xlnm.Print_Area" localSheetId="0">'Rekapitulace stavby'!$D$4:$AO$76,'Rekapitulace stavby'!$C$82:$AQ$98</definedName>
    <definedName name="_xlnm.Print_Area" localSheetId="3">'VORN - Vedlejší a ostatní...'!$C$4:$J$76,'VORN - Vedlejší a ostatní...'!$C$82:$J$102,'VORN - Vedlejší a ostatní...'!$C$108:$K$141</definedName>
    <definedName name="_xlnm.Print_Titles" localSheetId="0">'Rekapitulace stavby'!$92:$92</definedName>
    <definedName name="_xlnm.Print_Titles" localSheetId="1">'01 - Stavební úprava č.1 ...'!$127:$127</definedName>
    <definedName name="_xlnm.Print_Titles" localSheetId="2">'02 - Stavební úprava č.2 ...'!$130:$130</definedName>
    <definedName name="_xlnm.Print_Titles" localSheetId="3">'VORN - Vedlejší a ostatní...'!$120:$120</definedName>
  </definedNames>
  <calcPr calcId="181029"/>
</workbook>
</file>

<file path=xl/sharedStrings.xml><?xml version="1.0" encoding="utf-8"?>
<sst xmlns="http://schemas.openxmlformats.org/spreadsheetml/2006/main" count="3814" uniqueCount="688">
  <si>
    <t>Export Komplet</t>
  </si>
  <si>
    <t/>
  </si>
  <si>
    <t>2.0</t>
  </si>
  <si>
    <t>ZAMOK</t>
  </si>
  <si>
    <t>False</t>
  </si>
  <si>
    <t>{b2de6740-4dc9-47bf-9918-1b0fa948929b}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</si>
  <si>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</si>
  <si>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</si>
  <si>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</si>
  <si>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</si>
  <si>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</si>
  <si>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</si>
  <si>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</si>
  <si>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</si>
  <si>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55/2020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</si>
  <si>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</si>
  <si>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</si>
  <si>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ÚPRAVA SKLADOVACÍHO PROSTORU A RAMPY PRO VOZÍKY S PRÁDLEM</t>
  </si>
  <si>
    <t>KSO:</t>
  </si>
  <si>
    <t>CC-CZ:</t>
  </si>
  <si>
    <t>Místo:</t>
  </si>
  <si>
    <t>areál Nemocnice Jičín – SO 01 hospodářská budova</t>
  </si>
  <si>
    <t>Datum:</t>
  </si>
  <si>
    <t>27. 2. 2020</t>
  </si>
  <si>
    <t>Zadavatel:</t>
  </si>
  <si>
    <t>IČ:</t>
  </si>
  <si>
    <t>KRÁLOVÉHRADECKÝ KRAJ</t>
  </si>
  <si>
    <t>DIČ:</t>
  </si>
  <si>
    <t>Uchazeč:</t>
  </si>
  <si>
    <t>Vyplň údaj</t>
  </si>
  <si>
    <t>Projektant:</t>
  </si>
  <si>
    <t>AA-CONSULT CZ, spol. s r.o</t>
  </si>
  <si>
    <t>True</t>
  </si>
  <si>
    <t>Zpracovatel:</t>
  </si>
  <si>
    <t>01890000</t>
  </si>
  <si>
    <t>Jan Petr</t>
  </si>
  <si>
    <t>CZ8604200451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</si>
  <si>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</si>
  <si>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</si>
  <si>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</si>
  <si>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</si>
  <si>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</si>
  <si>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</si>
  <si>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</si>
  <si>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</si>
  <si>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</si>
  <si>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</si>
  <si>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</si>
  <si>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</si>
  <si>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</si>
  <si>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</si>
  <si>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</si>
  <si>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</si>
  <si>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</si>
  <si>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</si>
  <si>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</si>
  <si>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</si>
  <si>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</si>
  <si>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</si>
  <si>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</si>
  <si>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</si>
  <si>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</si>
  <si>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</si>
  <si>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</si>
  <si>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</si>
  <si>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</si>
  <si>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</si>
  <si>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</si>
  <si>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</si>
  <si>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</si>
  <si>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</si>
  <si>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</si>
  <si>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</si>
  <si>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</si>
  <si>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</si>
  <si>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</si>
  <si>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</si>
  <si>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</si>
  <si>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</si>
  <si>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</si>
  <si>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</si>
  <si>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</si>
  <si>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</si>
  <si>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</si>
  <si>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úprava č.1 – požární roleta (úprava skladovacího prostoru)</t>
  </si>
  <si>
    <t>STA</t>
  </si>
  <si>
    <t>1</t>
  </si>
  <si>
    <t>{6b6771ab-78ba-4890-bc2a-eb1db1d0847f}</t>
  </si>
  <si>
    <t>2</t>
  </si>
  <si>
    <t>02</t>
  </si>
  <si>
    <t>Stavební úprava č.2 – zdvihací plošina (úprava rampy pro vozíky s prádlem)</t>
  </si>
  <si>
    <t>{38d91c95-6dfa-40d1-9c9c-85dd30f19572}</t>
  </si>
  <si>
    <t>VORN</t>
  </si>
  <si>
    <t>Vedlejší a ostatní rozpočtové náklady</t>
  </si>
  <si>
    <t>VON</t>
  </si>
  <si>
    <t>{457db7e3-7dd3-4fc1-b5e3-5a90e27d2445}</t>
  </si>
  <si>
    <t>KRYCÍ LIST SOUPISU PRACÍ</t>
  </si>
  <si>
    <t>Objekt:</t>
  </si>
  <si>
    <t>01 - Stavební úprava č.1 – požární roleta (úprava skladovacího prostoru)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</si>
  <si>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</si>
  <si>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</si>
  <si>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</si>
  <si>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</si>
  <si>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</si>
  <si>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</si>
  <si>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</si>
  <si>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</si>
  <si>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</si>
  <si>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</si>
  <si>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</si>
  <si>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</si>
  <si>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</si>
  <si>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</si>
  <si>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</si>
  <si>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</si>
  <si>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</si>
  <si>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</si>
  <si>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</si>
  <si>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</si>
  <si>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</si>
  <si>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</si>
  <si>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</si>
  <si>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</si>
  <si>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</si>
  <si>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</si>
  <si>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</si>
  <si>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</si>
  <si>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</si>
  <si>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</si>
  <si>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</si>
  <si>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</si>
  <si>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</si>
  <si>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</si>
  <si>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</si>
  <si>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</si>
  <si>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612325302</t>
  </si>
  <si>
    <t>Vápenocementová štuková omítka ostění nebo nadpraží</t>
  </si>
  <si>
    <t>m2</t>
  </si>
  <si>
    <t>CS ÚRS 2020 01</t>
  </si>
  <si>
    <t>4</t>
  </si>
  <si>
    <t>-1500920059</t>
  </si>
  <si>
    <t>VV</t>
  </si>
  <si>
    <t>ZAČIŠTĚNÍ PROBOURANÉHO OTVORU</t>
  </si>
  <si>
    <t>(2*0,125)*3</t>
  </si>
  <si>
    <t>Součet</t>
  </si>
  <si>
    <t>619996117</t>
  </si>
  <si>
    <t>Ochrana podlahy obedněním z OSB desek</t>
  </si>
  <si>
    <t>1991899622</t>
  </si>
  <si>
    <t>OCHRANA STÁVAJÍCÍ PODLAHY PŘED POŠKOZENÍM BOURACÍMI PRACEMI</t>
  </si>
  <si>
    <t>5*2</t>
  </si>
  <si>
    <t>3</t>
  </si>
  <si>
    <t>622143003</t>
  </si>
  <si>
    <t>Montáž omítkových plastových nebo pozinkovaných rohových profilů s tkaninou</t>
  </si>
  <si>
    <t>m</t>
  </si>
  <si>
    <t>-459756522</t>
  </si>
  <si>
    <t>M</t>
  </si>
  <si>
    <t>59155002</t>
  </si>
  <si>
    <t>profil rohový vnitřní Al tl 0,7mm dl 3m</t>
  </si>
  <si>
    <t>8</t>
  </si>
  <si>
    <t>512040776</t>
  </si>
  <si>
    <t>8*1,05 'Přepočtené koeficientem množství</t>
  </si>
  <si>
    <t>9</t>
  </si>
  <si>
    <t>Ostatní konstrukce a práce, bourání</t>
  </si>
  <si>
    <t>5</t>
  </si>
  <si>
    <t>949101111</t>
  </si>
  <si>
    <t>Lešení pomocné pro objekty pozemních staveb s lešeňovou podlahou v do 1,9 m zatížení do 150 kg/m2</t>
  </si>
  <si>
    <t>595805152</t>
  </si>
  <si>
    <t>949111111</t>
  </si>
  <si>
    <t>Montáž lešení lehkého kozového trubkového v do 1,2 m</t>
  </si>
  <si>
    <t>sada</t>
  </si>
  <si>
    <t>-692437349</t>
  </si>
  <si>
    <t>7</t>
  </si>
  <si>
    <t>962032240</t>
  </si>
  <si>
    <t>Bourání zdiva z cihel pálených nebo vápenopískových na MC do 1m3</t>
  </si>
  <si>
    <t>m3</t>
  </si>
  <si>
    <t>512691025</t>
  </si>
  <si>
    <t>2*0,9*0,125</t>
  </si>
  <si>
    <t>968062246</t>
  </si>
  <si>
    <t>Vybourání dřevěných rámů oken jednoduchých včetně křídel pl do 4 m2</t>
  </si>
  <si>
    <t>-1975897807</t>
  </si>
  <si>
    <t>ODSTRANĚNÍ PŮVODNÍ VÝPLNĚ OTVORU</t>
  </si>
  <si>
    <t>2*1,1</t>
  </si>
  <si>
    <t>977211121.R01</t>
  </si>
  <si>
    <t>Řezání kcí z cihel nebo tvárnic hl do 200 mm</t>
  </si>
  <si>
    <t>-615373425</t>
  </si>
  <si>
    <t xml:space="preserve">NAŘEZÁNÍ STÁVAJÍCÍHO BOURANÉHO ZDIVA </t>
  </si>
  <si>
    <t>0,9*2</t>
  </si>
  <si>
    <t>997</t>
  </si>
  <si>
    <t>Přesun sutě</t>
  </si>
  <si>
    <t>10</t>
  </si>
  <si>
    <t>997013211</t>
  </si>
  <si>
    <t>Vnitrostaveništní doprava suti a vybouraných hmot pro budovy v do 6 m ručně</t>
  </si>
  <si>
    <t>t</t>
  </si>
  <si>
    <t>-170614801</t>
  </si>
  <si>
    <t>11</t>
  </si>
  <si>
    <t>997013509</t>
  </si>
  <si>
    <t>Příplatek k odvozu suti a vybouraných hmot na skládku ZKD 1 km přes 1 km</t>
  </si>
  <si>
    <t>-1320170700</t>
  </si>
  <si>
    <t>0,719*30 'Přepočtené koeficientem množství</t>
  </si>
  <si>
    <t>12</t>
  </si>
  <si>
    <t>997013511</t>
  </si>
  <si>
    <t>Odvoz suti a vybouraných hmot z meziskládky na skládku do 1 km s naložením a se složením</t>
  </si>
  <si>
    <t>-536466474</t>
  </si>
  <si>
    <t>13</t>
  </si>
  <si>
    <t>997013631</t>
  </si>
  <si>
    <t>Poplatek za uložení na skládce (skládkovné) stavebního odpadu směsného kód odpadu 17 09 04</t>
  </si>
  <si>
    <t>-784008096</t>
  </si>
  <si>
    <t>998</t>
  </si>
  <si>
    <t>Přesun hmot</t>
  </si>
  <si>
    <t>14</t>
  </si>
  <si>
    <t>998018001</t>
  </si>
  <si>
    <t>Přesun hmot ruční pro budovy v do 6 m</t>
  </si>
  <si>
    <t>-1273985482</t>
  </si>
  <si>
    <t>PSV</t>
  </si>
  <si>
    <t>Práce a dodávky PSV</t>
  </si>
  <si>
    <t>741</t>
  </si>
  <si>
    <t>Elektroinstalace - silnoproud</t>
  </si>
  <si>
    <t>741120201</t>
  </si>
  <si>
    <t>Montáž vodič Cu izolovaný plný a laněný s PVC pláštěm žíla 1,5-16 mm2 volně (CY, CHAH-R(V))</t>
  </si>
  <si>
    <t>16</t>
  </si>
  <si>
    <t>-845528342</t>
  </si>
  <si>
    <t>34140826</t>
  </si>
  <si>
    <t>vodič Cy 6</t>
  </si>
  <si>
    <t>32</t>
  </si>
  <si>
    <t>-554997278</t>
  </si>
  <si>
    <t>8,5*1,2 'Přepočtené koeficientem množství</t>
  </si>
  <si>
    <t>17</t>
  </si>
  <si>
    <t>741122015</t>
  </si>
  <si>
    <t>Montáž kabel Cu bez ukončení uložený pod omítku plný kulatý 3x1,5 mm2 (CYKY)</t>
  </si>
  <si>
    <t>-514007561</t>
  </si>
  <si>
    <t>18</t>
  </si>
  <si>
    <t>34111030</t>
  </si>
  <si>
    <t>kabel silový s Cu jádrem 1kV 3x1,5mm2</t>
  </si>
  <si>
    <t>1931335421</t>
  </si>
  <si>
    <t>19</t>
  </si>
  <si>
    <t>741130001</t>
  </si>
  <si>
    <t>Ukončení vodič izolovaný do 2,5mm2 v rozváděči nebo na přístroji</t>
  </si>
  <si>
    <t>kus</t>
  </si>
  <si>
    <t>911105205</t>
  </si>
  <si>
    <t>20</t>
  </si>
  <si>
    <t>741130003</t>
  </si>
  <si>
    <t>Ukončení vodič izolovaný do 4 mm2 v rozváděči nebo na přístroji</t>
  </si>
  <si>
    <t>-990489826</t>
  </si>
  <si>
    <t>741320105</t>
  </si>
  <si>
    <t>Montáž jistič jednopólový nn do 25 A ve skříni</t>
  </si>
  <si>
    <t>-921721256</t>
  </si>
  <si>
    <t>22</t>
  </si>
  <si>
    <t>35822109.R01</t>
  </si>
  <si>
    <t>jistič C 6/1</t>
  </si>
  <si>
    <t>2063928603</t>
  </si>
  <si>
    <t>23</t>
  </si>
  <si>
    <t>741810001</t>
  </si>
  <si>
    <t>Celková prohlídka elektrického rozvodu a zařízení do 100 000,- Kč vč. revizní zprávy</t>
  </si>
  <si>
    <t>15071947</t>
  </si>
  <si>
    <t>24</t>
  </si>
  <si>
    <t>998741101</t>
  </si>
  <si>
    <t>Přesun hmot tonážní pro silnoproud v objektech v do 6 m</t>
  </si>
  <si>
    <t>-764284571</t>
  </si>
  <si>
    <t>763</t>
  </si>
  <si>
    <t>Konstrukce suché výstavby</t>
  </si>
  <si>
    <t>25</t>
  </si>
  <si>
    <t>763131912</t>
  </si>
  <si>
    <t>Zhotovení otvoru vel. do 0,25 m2 v SDK podhledu a podkroví s vyztužením profily</t>
  </si>
  <si>
    <t>-1140112326</t>
  </si>
  <si>
    <t>PRO KABELÁŽ</t>
  </si>
  <si>
    <t>26</t>
  </si>
  <si>
    <t>763132931</t>
  </si>
  <si>
    <t>Vyspravení SDK podhledu, podkroví plochy do 0,25 m2 deska 1xA 12,5</t>
  </si>
  <si>
    <t>662550624</t>
  </si>
  <si>
    <t>27</t>
  </si>
  <si>
    <t>998763301</t>
  </si>
  <si>
    <t>Přesun hmot tonážní pro sádrokartonové konstrukce v objektech v do 6 m</t>
  </si>
  <si>
    <t>-1503848387</t>
  </si>
  <si>
    <t>766</t>
  </si>
  <si>
    <t>Konstrukce truhlářské</t>
  </si>
  <si>
    <t>28</t>
  </si>
  <si>
    <t>766441821</t>
  </si>
  <si>
    <t>Demontáž parapetních desek dřevěných nebo plastových šířky do 30 cm délky přes 1,0 m</t>
  </si>
  <si>
    <t>-1233006921</t>
  </si>
  <si>
    <t>"ODSTRANĚNÍ PŮVODNÍHO PARAPETU" 1</t>
  </si>
  <si>
    <t>767</t>
  </si>
  <si>
    <t>Konstrukce zámečnické</t>
  </si>
  <si>
    <t>29</t>
  </si>
  <si>
    <t>767661500</t>
  </si>
  <si>
    <t>Montáž textilního roletového požárního uzávěru umístěného ve stěně plochy do 6 m2</t>
  </si>
  <si>
    <t>599182674</t>
  </si>
  <si>
    <t>30</t>
  </si>
  <si>
    <t>59081013</t>
  </si>
  <si>
    <t>uzávěr požární textilní roletový EI 30 DP1 C 2000x2000mm vč. motoru a ovladače</t>
  </si>
  <si>
    <t>-601745622</t>
  </si>
  <si>
    <t>31</t>
  </si>
  <si>
    <t>998767101</t>
  </si>
  <si>
    <t>Přesun hmot tonážní pro zámečnické konstrukce v objektech v do 6 m</t>
  </si>
  <si>
    <t>1636005745</t>
  </si>
  <si>
    <t>784</t>
  </si>
  <si>
    <t>Dokončovací práce - malby a tapety</t>
  </si>
  <si>
    <t>784181101</t>
  </si>
  <si>
    <t>Základní akrylátová jednonásobná penetrace podkladu v místnostech výšky do 3,80m</t>
  </si>
  <si>
    <t>1912443356</t>
  </si>
  <si>
    <t>"PŘEDPOKLAD OPRAVY MALEB PO OSAZENÍ ROLETY" 30</t>
  </si>
  <si>
    <t>33</t>
  </si>
  <si>
    <t>784211101</t>
  </si>
  <si>
    <t>Dvojnásobné bílé malby ze směsí za mokra výborně otěruvzdorných v místnostech výšky do 3,80 m</t>
  </si>
  <si>
    <t>-1989695814</t>
  </si>
  <si>
    <t>HZS</t>
  </si>
  <si>
    <t>Hodinové zúčtovací sazby</t>
  </si>
  <si>
    <t>34</t>
  </si>
  <si>
    <t>HZS2222</t>
  </si>
  <si>
    <t>Hodinová zúčtovací sazba elektrikář odborný</t>
  </si>
  <si>
    <t>hod</t>
  </si>
  <si>
    <t>512</t>
  </si>
  <si>
    <t>1477993380</t>
  </si>
  <si>
    <t>"DOPOJENÍ POŽÁRNÍHO UZÁVĚRU" 3</t>
  </si>
  <si>
    <t>"ZAŠKOLENÍ OBSLUHY" 1,5</t>
  </si>
  <si>
    <t>02 - Stavební úprava č.2 – zdvihací plošina (úprava rampy pro vozíky s prádlem)</t>
  </si>
  <si>
    <t xml:space="preserve">    1 - Zemní práce</t>
  </si>
  <si>
    <t xml:space="preserve">    2 - Zakládání</t>
  </si>
  <si>
    <t xml:space="preserve">    3 - Svislé a kompletní konstrukce</t>
  </si>
  <si>
    <t xml:space="preserve">    711 - Izolace proti vodě, vlhkosti a plynům</t>
  </si>
  <si>
    <t xml:space="preserve">    727 - Zdravotechnika - požární ochrana</t>
  </si>
  <si>
    <t xml:space="preserve">    789 - Povrchové úpravy ocelových konstrukcí a technologických zařízení</t>
  </si>
  <si>
    <t>Zemní práce</t>
  </si>
  <si>
    <t>122211101</t>
  </si>
  <si>
    <t>Odkopávky a prokopávky v hornině třídy těžitelnosti I, skupiny 3 ručně</t>
  </si>
  <si>
    <t>-664015482</t>
  </si>
  <si>
    <t>2,7*1,1*2,3</t>
  </si>
  <si>
    <t>2,7*0,5*1,78</t>
  </si>
  <si>
    <t>2,7*1,7*1,25</t>
  </si>
  <si>
    <t>129001101</t>
  </si>
  <si>
    <t>Příplatek za ztížení odkopávky nebo prokopávky v blízkosti inženýrských sítí</t>
  </si>
  <si>
    <t>65649767</t>
  </si>
  <si>
    <t>151101201</t>
  </si>
  <si>
    <t>Zřízení příložného pažení stěn výkopu hl do 4 m</t>
  </si>
  <si>
    <t>1449548748</t>
  </si>
  <si>
    <t>2,7*2,3*2</t>
  </si>
  <si>
    <t>2,7*1,78*2</t>
  </si>
  <si>
    <t>2,7*1,25*2</t>
  </si>
  <si>
    <t>151101211</t>
  </si>
  <si>
    <t>Odstranění příložného pažení stěn hl do 4 m</t>
  </si>
  <si>
    <t>189237335</t>
  </si>
  <si>
    <t>153812111</t>
  </si>
  <si>
    <t>Trn z betonářské oceli včetně zainjektování D do 20 mm l do 3 m</t>
  </si>
  <si>
    <t>1782730054</t>
  </si>
  <si>
    <t>NAVRTÁNÍ TRNŮ DO ZÁKLADOVÝCH PASŮ PRO PROPOJENÍ Z PRVKY ZTRACENÉHO BEDNĚNÍ</t>
  </si>
  <si>
    <t>(1,95+1,95+2,1)/0,5</t>
  </si>
  <si>
    <t>162211311</t>
  </si>
  <si>
    <t>Vodorovné přemístění výkopku z horniny třídy těžitelnosti I, skupiny 1 až 3 stavebním kolečkem do 10 m</t>
  </si>
  <si>
    <t>-224935288</t>
  </si>
  <si>
    <t>VNITROSTAVENIŠTNÍ PŘEMÍSTĚNÍ VÝKOPKU</t>
  </si>
  <si>
    <t>14,972</t>
  </si>
  <si>
    <t>ZPĚTNÉ PŘEMÍSTĚNÍ VÝKOPKU KE ZPĚTNÉMU ZÁSYPU</t>
  </si>
  <si>
    <t>9,477</t>
  </si>
  <si>
    <t>162211319</t>
  </si>
  <si>
    <t>Příplatek k vodorovnému přemístění výkopku z horniny třídy těžitelnosti I, skupiny 1 až 3 stavebním kolečkem ZKD 10 m</t>
  </si>
  <si>
    <t>-933431039</t>
  </si>
  <si>
    <t>24,449*2 'Přepočtené koeficientem množství</t>
  </si>
  <si>
    <t>162751117</t>
  </si>
  <si>
    <t>Vodorovné přemístění do 10000 m výkopku/sypaniny z horniny třídy těžitelnosti I, skupiny 1 až 3</t>
  </si>
  <si>
    <t>1876692786</t>
  </si>
  <si>
    <t>14,972-9,477</t>
  </si>
  <si>
    <t>166151101</t>
  </si>
  <si>
    <t>Přehození neulehlého výkopku z horniny třídy těžitelnosti I, skupiny 1 až 3</t>
  </si>
  <si>
    <t>1638505951</t>
  </si>
  <si>
    <t>167111101</t>
  </si>
  <si>
    <t>Nakládání výkopku z hornin třídy těžitelnosti I, skupiny 1 až 3 do 100 m3 ručně</t>
  </si>
  <si>
    <t>-1963901993</t>
  </si>
  <si>
    <t>171151131</t>
  </si>
  <si>
    <t>Uložení sypaniny z hornin nesoudržných a soudržných střídavě do násypů zhutněných</t>
  </si>
  <si>
    <t>360738771</t>
  </si>
  <si>
    <t>2,7*1,9*0,4</t>
  </si>
  <si>
    <t>2,7*0,4*0,1</t>
  </si>
  <si>
    <t>2,7*1,8*0,5</t>
  </si>
  <si>
    <t>2,7*1,3*0,5</t>
  </si>
  <si>
    <t>2,7*0,8*1</t>
  </si>
  <si>
    <t>2,7*0,8*0,4</t>
  </si>
  <si>
    <t>171201221</t>
  </si>
  <si>
    <t>Poplatek za uložení na skládce (skládkovné) zeminy a kamení kód odpadu 17 05 04</t>
  </si>
  <si>
    <t>-1035906828</t>
  </si>
  <si>
    <t>5,495*1,55 'Přepočtené koeficientem množství</t>
  </si>
  <si>
    <t>171251201</t>
  </si>
  <si>
    <t>Uložení sypaniny na skládky nebo meziskládky</t>
  </si>
  <si>
    <t>-1313364612</t>
  </si>
  <si>
    <t>181951112</t>
  </si>
  <si>
    <t>Úprava pláně v hornině třídy těžitelnosti I, skupiny 1 až 3 se zhutněním</t>
  </si>
  <si>
    <t>1631647627</t>
  </si>
  <si>
    <t>1,95*3,4</t>
  </si>
  <si>
    <t>Zakládání</t>
  </si>
  <si>
    <t>271532213</t>
  </si>
  <si>
    <t>Podsyp pod základové konstrukce se zhutněním z hrubého kameniva frakce 0 až 16 mm</t>
  </si>
  <si>
    <t>2098831853</t>
  </si>
  <si>
    <t>"S1" 1,9*1,7*0,15</t>
  </si>
  <si>
    <t>273321311</t>
  </si>
  <si>
    <t>Základové desky ze ŽB bez zvýšených nároků na prostředí tř. C 16/20</t>
  </si>
  <si>
    <t>-1558928238</t>
  </si>
  <si>
    <t>S1</t>
  </si>
  <si>
    <t>1,9*1,7*0,25</t>
  </si>
  <si>
    <t>ROZPĚRKY MEZI ZÁKLADY</t>
  </si>
  <si>
    <t>1,95*0,4*0,15*2</t>
  </si>
  <si>
    <t>1,95*0,5*0,15*2</t>
  </si>
  <si>
    <t>2,1*0,7*0,15</t>
  </si>
  <si>
    <t>2,1*0,8*0,15</t>
  </si>
  <si>
    <t>273362021</t>
  </si>
  <si>
    <t>Výztuž základových desek svařovanými sítěmi Kari</t>
  </si>
  <si>
    <t>1145560907</t>
  </si>
  <si>
    <t>DLE VÝKAZU V PD</t>
  </si>
  <si>
    <t>0,03</t>
  </si>
  <si>
    <t>274313711</t>
  </si>
  <si>
    <t>Základové pásy z betonu tř. C 20/25</t>
  </si>
  <si>
    <t>314721574</t>
  </si>
  <si>
    <t>1,95*1,6*0,3</t>
  </si>
  <si>
    <t>1,95*0,5*0,3</t>
  </si>
  <si>
    <t>2,1*0,5*0,3</t>
  </si>
  <si>
    <t>274351121</t>
  </si>
  <si>
    <t>Zřízení bednění základových pasů rovného</t>
  </si>
  <si>
    <t>2111129087</t>
  </si>
  <si>
    <t>1,95*1,6*2</t>
  </si>
  <si>
    <t>1,95*0,5*2</t>
  </si>
  <si>
    <t>2,1*0,5*2</t>
  </si>
  <si>
    <t>274351122</t>
  </si>
  <si>
    <t>Odstranění bednění základových pasů rovného</t>
  </si>
  <si>
    <t>-471814492</t>
  </si>
  <si>
    <t>279113132</t>
  </si>
  <si>
    <t>Základová zeď tl do 200 mm z tvárnic ztraceného bednění včetně výplně z betonu tř. C 16/20</t>
  </si>
  <si>
    <t>-1380005628</t>
  </si>
  <si>
    <t>STĚNA W1</t>
  </si>
  <si>
    <t>1,95*1,75*2</t>
  </si>
  <si>
    <t>2,1*1,75</t>
  </si>
  <si>
    <t>279361821</t>
  </si>
  <si>
    <t>Výztuž základových zdí nosných betonářskou ocelí 10 505</t>
  </si>
  <si>
    <t>-1659485754</t>
  </si>
  <si>
    <t>VÝZTUŽ STĚNY W1 - DLE VÝKAZU V PD</t>
  </si>
  <si>
    <t>0,172</t>
  </si>
  <si>
    <t>Svislé a kompletní konstrukce</t>
  </si>
  <si>
    <t>311272031</t>
  </si>
  <si>
    <t>Zdivo z pórobetonových tvárnic hladkých přes P2 do P4 přes 450 do 600 kg/m3 na tenkovrstvou maltu tl 200 mm</t>
  </si>
  <si>
    <t>-1812292633</t>
  </si>
  <si>
    <t>DOZDÍVKA STĚNY RAMPY</t>
  </si>
  <si>
    <t>0,95*1,2</t>
  </si>
  <si>
    <t>600R002</t>
  </si>
  <si>
    <t>Dodávka a montáž zabetonované L hrany 60x60x5 mm na okraji otvoru</t>
  </si>
  <si>
    <t>751217793</t>
  </si>
  <si>
    <t>600R003</t>
  </si>
  <si>
    <t>Provázání stávající armatury rampy s novou armaturou</t>
  </si>
  <si>
    <t>soubor</t>
  </si>
  <si>
    <t>246650219</t>
  </si>
  <si>
    <t>600R004</t>
  </si>
  <si>
    <t>Dodávka a montáž instalační trubky pro připojení napájení a ovládání plošiny</t>
  </si>
  <si>
    <t>513237015</t>
  </si>
  <si>
    <t>-1471505484</t>
  </si>
  <si>
    <t>OCHRANA OKOLNÍ VENKOVNÍ DLAŽBY PŘED VLIVEM BOURACÍCH PRACÍ</t>
  </si>
  <si>
    <t>622142001</t>
  </si>
  <si>
    <t>Potažení vnějších stěn sklovláknitým pletivem vtlačeným do tenkovrstvé hmoty</t>
  </si>
  <si>
    <t>-989573670</t>
  </si>
  <si>
    <t>629991011</t>
  </si>
  <si>
    <t>Zakrytí výplní otvorů a svislých ploch fólií přilepenou lepící páskou</t>
  </si>
  <si>
    <t>1114427686</t>
  </si>
  <si>
    <t>OCHRANA DVEŘÍ PŘED POŠKOZENÍM STAVBOU</t>
  </si>
  <si>
    <t>1,6*1,97</t>
  </si>
  <si>
    <t>631311114</t>
  </si>
  <si>
    <t>Mazanina tl do 80 mm z betonu prostého bez zvýšených nároků na prostředí tř. C 16/20</t>
  </si>
  <si>
    <t>467064128</t>
  </si>
  <si>
    <t>"S1" 1,9*1,7*0,05</t>
  </si>
  <si>
    <t>631351101</t>
  </si>
  <si>
    <t>Zřízení bednění rýh a hran v podlahách</t>
  </si>
  <si>
    <t>1451222906</t>
  </si>
  <si>
    <t>PRO ODTOKOVÝ KANÁLEK</t>
  </si>
  <si>
    <t>1,9*0,2*2</t>
  </si>
  <si>
    <t>631351102</t>
  </si>
  <si>
    <t>Odstranění bednění rýh a hran v podlahách</t>
  </si>
  <si>
    <t>-183431799</t>
  </si>
  <si>
    <t>919732211.R01</t>
  </si>
  <si>
    <t>Napojení nové části na stávající komunikaci</t>
  </si>
  <si>
    <t>1691531701</t>
  </si>
  <si>
    <t>35</t>
  </si>
  <si>
    <t>945231111.R01</t>
  </si>
  <si>
    <t>Dodávka a montáž teleskopické plošiny včetně ovládací jednotky a nouzového ovládání</t>
  </si>
  <si>
    <t>623982516</t>
  </si>
  <si>
    <t>P</t>
  </si>
  <si>
    <t>Poznámka k položce:
Nosnost: 1000 kg
zdvih: nejnižší poloha max. +0,5m nad vozovkou
horní poloha maximálně +1,4m nad vozovkou (0,2m nad rampou)
délka stolu: 2000 mm (rovnoběžně s hranou rampy)
šířka stolu: 1800 mm (kolmo k hraně rampy)
Požadované bezpečnostní prvky zdvihacího stolu - plošiny:
- bezpečnostní pojistný ventil - zabezpečení zařízení proti přetížení
- bezpečnostní poruchový ventil - zajištění zařízení proti pádu při náhlém poklesu tlaku v
hydraulickém obvodu
- zachycovací zařízení ve stanici (tj. v úrovni rampy - ±0,000)
- bezpečnostní kontaktní rám po obvodu dolní hrany desky stolu
- odnímatelné bezpečnostní zábradlí umístěné u volné hrany (blíže k ose 9)
- ovládací panel a nouzové tlačítko</t>
  </si>
  <si>
    <t>36</t>
  </si>
  <si>
    <t>961044111</t>
  </si>
  <si>
    <t>Bourání základů z betonu prostého</t>
  </si>
  <si>
    <t>1331159390</t>
  </si>
  <si>
    <t>UBOURÁNÍ PŮVODNÍ RAMPY PRO INSTALACI NOVÉ PLOŠINY - NA KOTU -1,200</t>
  </si>
  <si>
    <t>1,95*2,2*1,2</t>
  </si>
  <si>
    <t>37</t>
  </si>
  <si>
    <t>977312114.R01</t>
  </si>
  <si>
    <t>Řezání stávajících betonových povrchů vyztužených hl do 200 mm</t>
  </si>
  <si>
    <t>-1846456918</t>
  </si>
  <si>
    <t>NAŘEZÁNÍ BOURANÉ ČÁSTI RAMPY</t>
  </si>
  <si>
    <t>1,95+2,2+1,95</t>
  </si>
  <si>
    <t>38</t>
  </si>
  <si>
    <t>997013111</t>
  </si>
  <si>
    <t>Vnitrostaveništní doprava suti a vybouraných hmot pro budovy v do 6 m s použitím mechanizace</t>
  </si>
  <si>
    <t>592865100</t>
  </si>
  <si>
    <t>39</t>
  </si>
  <si>
    <t>1267372592</t>
  </si>
  <si>
    <t>10,712*30 'Přepočtené koeficientem množství</t>
  </si>
  <si>
    <t>40</t>
  </si>
  <si>
    <t>359756255</t>
  </si>
  <si>
    <t>41</t>
  </si>
  <si>
    <t>1210131310</t>
  </si>
  <si>
    <t>42</t>
  </si>
  <si>
    <t>998017001</t>
  </si>
  <si>
    <t>Přesun hmot s omezením mechanizace pro budovy v do 6 m</t>
  </si>
  <si>
    <t>-1144771807</t>
  </si>
  <si>
    <t>711</t>
  </si>
  <si>
    <t>Izolace proti vodě, vlhkosti a plynům</t>
  </si>
  <si>
    <t>43</t>
  </si>
  <si>
    <t>711191201</t>
  </si>
  <si>
    <t>Provedení izolace proti zemní vlhkosti hydroizolační stěrkou vodorovné na betonu, 2 vrstvy</t>
  </si>
  <si>
    <t>-427499487</t>
  </si>
  <si>
    <t>"S1" 1,9*1,7</t>
  </si>
  <si>
    <t>"VYTAŽENÍ PO OKRAJI" 6,1*0,5</t>
  </si>
  <si>
    <t>44</t>
  </si>
  <si>
    <t>24551018</t>
  </si>
  <si>
    <t>stěrka hydroizolační polyuretanová dvousložková pro ploché střechy</t>
  </si>
  <si>
    <t>kg</t>
  </si>
  <si>
    <t>-1708026715</t>
  </si>
  <si>
    <t>6,28*0,85 'Přepočtené koeficientem množství</t>
  </si>
  <si>
    <t>45</t>
  </si>
  <si>
    <t>998711101</t>
  </si>
  <si>
    <t>Přesun hmot tonážní pro izolace proti vodě, vlhkosti a plynům v objektech výšky do 6 m</t>
  </si>
  <si>
    <t>1639661097</t>
  </si>
  <si>
    <t>727</t>
  </si>
  <si>
    <t>Zdravotechnika - požární ochrana</t>
  </si>
  <si>
    <t>46</t>
  </si>
  <si>
    <t>727111111.R01</t>
  </si>
  <si>
    <t>Prostup kabelu D 18 mm stěnou tl 10 cm požární odolnost EI 60-120</t>
  </si>
  <si>
    <t>2034375102</t>
  </si>
  <si>
    <t>47</t>
  </si>
  <si>
    <t>-354867781</t>
  </si>
  <si>
    <t>48</t>
  </si>
  <si>
    <t>-1415185181</t>
  </si>
  <si>
    <t>17,56*1,2 'Přepočtené koeficientem množství</t>
  </si>
  <si>
    <t>49</t>
  </si>
  <si>
    <t>741122031</t>
  </si>
  <si>
    <t>Montáž kabel Cu bez ukončení uložený pod omítku plný kulatý 5x1,5 až 2,5 mm2 (CYKY)</t>
  </si>
  <si>
    <t>-243809163</t>
  </si>
  <si>
    <t>50</t>
  </si>
  <si>
    <t>34111094</t>
  </si>
  <si>
    <t>kabel silový s Cu jádrem 1kV 5x2,5mm2</t>
  </si>
  <si>
    <t>946067004</t>
  </si>
  <si>
    <t>51</t>
  </si>
  <si>
    <t>1756649358</t>
  </si>
  <si>
    <t>52</t>
  </si>
  <si>
    <t>589576099</t>
  </si>
  <si>
    <t>53</t>
  </si>
  <si>
    <t>-2071038350</t>
  </si>
  <si>
    <t>54</t>
  </si>
  <si>
    <t>jistič C 20/3</t>
  </si>
  <si>
    <t>-635880470</t>
  </si>
  <si>
    <t>55</t>
  </si>
  <si>
    <t>391847168</t>
  </si>
  <si>
    <t>56</t>
  </si>
  <si>
    <t>-1479630306</t>
  </si>
  <si>
    <t>57</t>
  </si>
  <si>
    <t>-1475191428</t>
  </si>
  <si>
    <t>58</t>
  </si>
  <si>
    <t>1796572046</t>
  </si>
  <si>
    <t>59</t>
  </si>
  <si>
    <t>-1370131604</t>
  </si>
  <si>
    <t>60</t>
  </si>
  <si>
    <t>767161211</t>
  </si>
  <si>
    <t>Montáž zábradlí rovného z profilové oceli do hmotnosti 20 kg</t>
  </si>
  <si>
    <t>-1327792358</t>
  </si>
  <si>
    <t>1,57*2</t>
  </si>
  <si>
    <t>61</t>
  </si>
  <si>
    <t>14011026</t>
  </si>
  <si>
    <t>trubka ocelová bezešvá hladká jakost 11 353 51x3,2mm</t>
  </si>
  <si>
    <t>548497740</t>
  </si>
  <si>
    <t>7,022*1,05 'Přepočtené koeficientem množství</t>
  </si>
  <si>
    <t>62</t>
  </si>
  <si>
    <t>14011014</t>
  </si>
  <si>
    <t>trubka ocelová bezešvá hladká jakost 11 353 30x3mm</t>
  </si>
  <si>
    <t>-199694106</t>
  </si>
  <si>
    <t>8,1*1,05 'Přepočtené koeficientem množství</t>
  </si>
  <si>
    <t>63</t>
  </si>
  <si>
    <t>13010359</t>
  </si>
  <si>
    <t>ocel pásová válcovaná za studena 50x6mm</t>
  </si>
  <si>
    <t>-1326321192</t>
  </si>
  <si>
    <t>0,0326*1,05 'Přepočtené koeficientem množství</t>
  </si>
  <si>
    <t>64</t>
  </si>
  <si>
    <t>31197004</t>
  </si>
  <si>
    <t>tyč závitová Pz 4,6 M12</t>
  </si>
  <si>
    <t>-1868748923</t>
  </si>
  <si>
    <t>65</t>
  </si>
  <si>
    <t>31111006</t>
  </si>
  <si>
    <t>matice přesná šestihranná Pz DIN 934-8 M12</t>
  </si>
  <si>
    <t>100 kus</t>
  </si>
  <si>
    <t>-2124066850</t>
  </si>
  <si>
    <t>66</t>
  </si>
  <si>
    <t>31120006</t>
  </si>
  <si>
    <t>podložka DIN 125-A ZB D 12mm</t>
  </si>
  <si>
    <t>-517924550</t>
  </si>
  <si>
    <t>67</t>
  </si>
  <si>
    <t>767995112</t>
  </si>
  <si>
    <t>Montáž atypických zámečnických konstrukcí hmotnosti do 10 kg</t>
  </si>
  <si>
    <t>-473673050</t>
  </si>
  <si>
    <t>OCHRANNÉ ÚHELNÍKY</t>
  </si>
  <si>
    <t>22,3+12,7</t>
  </si>
  <si>
    <t>68</t>
  </si>
  <si>
    <t>13011066</t>
  </si>
  <si>
    <t>úhelník ocelový rovnostranný jakost 11 375 60x60x5mm</t>
  </si>
  <si>
    <t>-2058985482</t>
  </si>
  <si>
    <t>0,035*1,05 'Přepočtené koeficientem množství</t>
  </si>
  <si>
    <t>69</t>
  </si>
  <si>
    <t>767995114</t>
  </si>
  <si>
    <t>Montáž atypických zámečnických konstrukcí hmotnosti do 50 kg</t>
  </si>
  <si>
    <t>-1283602801</t>
  </si>
  <si>
    <t>PLOCHÁ OCEL</t>
  </si>
  <si>
    <t>55,3</t>
  </si>
  <si>
    <t>70</t>
  </si>
  <si>
    <t>13010200</t>
  </si>
  <si>
    <t>tyč ocelová plochá jakost 11 375 40x4mm</t>
  </si>
  <si>
    <t>789039744</t>
  </si>
  <si>
    <t>0,0553*1,05 'Přepočtené koeficientem množství</t>
  </si>
  <si>
    <t>71</t>
  </si>
  <si>
    <t>-1854295934</t>
  </si>
  <si>
    <t>789</t>
  </si>
  <si>
    <t>Povrchové úpravy ocelových konstrukcí a technologických zařízení</t>
  </si>
  <si>
    <t>72</t>
  </si>
  <si>
    <t>789411121.R01</t>
  </si>
  <si>
    <t>Provedení žárového zinkování ocelových konstrukcí</t>
  </si>
  <si>
    <t>16570693</t>
  </si>
  <si>
    <t>OCELOVÁ KONSTRUKCE ZÁBRADLÍ</t>
  </si>
  <si>
    <t>81</t>
  </si>
  <si>
    <t>VORN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</si>
  <si>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</si>
  <si>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</si>
  <si>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</si>
  <si>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</si>
  <si>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</si>
  <si>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</si>
  <si>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</si>
  <si>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</si>
  <si>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</si>
  <si>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012103000</t>
  </si>
  <si>
    <t xml:space="preserve">Geodetické práce před výstavbou </t>
  </si>
  <si>
    <t>…</t>
  </si>
  <si>
    <t>1024</t>
  </si>
  <si>
    <t>2129806068</t>
  </si>
  <si>
    <t>012203000</t>
  </si>
  <si>
    <t>Geodetické práce při provádění stavby</t>
  </si>
  <si>
    <t>697158173</t>
  </si>
  <si>
    <t>012303000</t>
  </si>
  <si>
    <t>Geodetické práce po výstavbě</t>
  </si>
  <si>
    <t>2076204351</t>
  </si>
  <si>
    <t>013254000</t>
  </si>
  <si>
    <t>Dokumentace skutečného provedení stavby</t>
  </si>
  <si>
    <t>-2056347292</t>
  </si>
  <si>
    <t>VRN3</t>
  </si>
  <si>
    <t>Zařízení staveniště</t>
  </si>
  <si>
    <t>032903000</t>
  </si>
  <si>
    <t>Náklady na provoz a údržbu vybavení staveniště</t>
  </si>
  <si>
    <t>-581077939</t>
  </si>
  <si>
    <t>033103000</t>
  </si>
  <si>
    <t>Připojení energií</t>
  </si>
  <si>
    <t>-106146820</t>
  </si>
  <si>
    <t>033203000</t>
  </si>
  <si>
    <t>Energie pro zařízení staveniště</t>
  </si>
  <si>
    <t>-1877896603</t>
  </si>
  <si>
    <t>034103000</t>
  </si>
  <si>
    <t>Oplocení staveniště</t>
  </si>
  <si>
    <t>1867046023</t>
  </si>
  <si>
    <t>034403000</t>
  </si>
  <si>
    <t>Osvětlení staveniště</t>
  </si>
  <si>
    <t>80889172</t>
  </si>
  <si>
    <t>034503000</t>
  </si>
  <si>
    <t>Informační tabule na staveništi</t>
  </si>
  <si>
    <t>848807643</t>
  </si>
  <si>
    <t>039103000</t>
  </si>
  <si>
    <t>Rozebrání, bourání a odvoz zařízení staveniště</t>
  </si>
  <si>
    <t>-361880055</t>
  </si>
  <si>
    <t>039203000</t>
  </si>
  <si>
    <t>Úprava terénu po zrušení zařízení staveniště</t>
  </si>
  <si>
    <t>-1716905765</t>
  </si>
  <si>
    <t>VRN6</t>
  </si>
  <si>
    <t>Územní vlivy</t>
  </si>
  <si>
    <t>060001000</t>
  </si>
  <si>
    <t>1596541004</t>
  </si>
  <si>
    <t>VRN7</t>
  </si>
  <si>
    <t>Provozní vlivy</t>
  </si>
  <si>
    <t>070001000</t>
  </si>
  <si>
    <t>-1725243329</t>
  </si>
  <si>
    <t>Vyhledání a vytýčení sítí TI</t>
  </si>
  <si>
    <t>013304000</t>
  </si>
  <si>
    <t>16*0,31 'Přepočtené koeficientem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</si>
</sst>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63" t="s">
        <v>14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2"/>
      <c r="AQ5" s="22"/>
      <c r="AR5" s="20"/>
      <c r="BE5" s="260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65" t="s">
        <v>17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2"/>
      <c r="AQ6" s="22"/>
      <c r="AR6" s="20"/>
      <c r="BE6" s="26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1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1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61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1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61"/>
      <c r="BS13" s="17" t="s">
        <v>6</v>
      </c>
    </row>
    <row r="14" spans="2:71" ht="13.2">
      <c r="B14" s="21"/>
      <c r="C14" s="22"/>
      <c r="D14" s="22"/>
      <c r="E14" s="266" t="s">
        <v>29</v>
      </c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61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1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6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61"/>
      <c r="BS17" s="17" t="s">
        <v>32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1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34</v>
      </c>
      <c r="AO19" s="22"/>
      <c r="AP19" s="22"/>
      <c r="AQ19" s="22"/>
      <c r="AR19" s="20"/>
      <c r="BE19" s="26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36</v>
      </c>
      <c r="AO20" s="22"/>
      <c r="AP20" s="22"/>
      <c r="AQ20" s="22"/>
      <c r="AR20" s="20"/>
      <c r="BE20" s="261"/>
      <c r="BS20" s="17" t="s">
        <v>32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1"/>
    </row>
    <row r="22" spans="2:57" s="1" customFormat="1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1"/>
    </row>
    <row r="23" spans="2:57" s="1" customFormat="1" ht="16.5" customHeight="1">
      <c r="B23" s="21"/>
      <c r="C23" s="22"/>
      <c r="D23" s="22"/>
      <c r="E23" s="268" t="s">
        <v>1</v>
      </c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2"/>
      <c r="AP23" s="22"/>
      <c r="AQ23" s="22"/>
      <c r="AR23" s="20"/>
      <c r="BE23" s="261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1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1"/>
    </row>
    <row r="26" spans="1:57" s="2" customFormat="1" ht="25.95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9">
        <f>ROUND(AG94,2)</f>
        <v>0</v>
      </c>
      <c r="AL26" s="270"/>
      <c r="AM26" s="270"/>
      <c r="AN26" s="270"/>
      <c r="AO26" s="270"/>
      <c r="AP26" s="36"/>
      <c r="AQ26" s="36"/>
      <c r="AR26" s="39"/>
      <c r="BE26" s="261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1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1" t="s">
        <v>39</v>
      </c>
      <c r="M28" s="271"/>
      <c r="N28" s="271"/>
      <c r="O28" s="271"/>
      <c r="P28" s="271"/>
      <c r="Q28" s="36"/>
      <c r="R28" s="36"/>
      <c r="S28" s="36"/>
      <c r="T28" s="36"/>
      <c r="U28" s="36"/>
      <c r="V28" s="36"/>
      <c r="W28" s="271" t="s">
        <v>40</v>
      </c>
      <c r="X28" s="271"/>
      <c r="Y28" s="271"/>
      <c r="Z28" s="271"/>
      <c r="AA28" s="271"/>
      <c r="AB28" s="271"/>
      <c r="AC28" s="271"/>
      <c r="AD28" s="271"/>
      <c r="AE28" s="271"/>
      <c r="AF28" s="36"/>
      <c r="AG28" s="36"/>
      <c r="AH28" s="36"/>
      <c r="AI28" s="36"/>
      <c r="AJ28" s="36"/>
      <c r="AK28" s="271" t="s">
        <v>41</v>
      </c>
      <c r="AL28" s="271"/>
      <c r="AM28" s="271"/>
      <c r="AN28" s="271"/>
      <c r="AO28" s="271"/>
      <c r="AP28" s="36"/>
      <c r="AQ28" s="36"/>
      <c r="AR28" s="39"/>
      <c r="BE28" s="261"/>
    </row>
    <row r="29" spans="2:57" s="3" customFormat="1" ht="14.4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259">
        <v>0.21</v>
      </c>
      <c r="M29" s="258"/>
      <c r="N29" s="258"/>
      <c r="O29" s="258"/>
      <c r="P29" s="258"/>
      <c r="Q29" s="41"/>
      <c r="R29" s="41"/>
      <c r="S29" s="41"/>
      <c r="T29" s="41"/>
      <c r="U29" s="41"/>
      <c r="V29" s="41"/>
      <c r="W29" s="257">
        <f>ROUND(AZ94,2)</f>
        <v>0</v>
      </c>
      <c r="X29" s="258"/>
      <c r="Y29" s="258"/>
      <c r="Z29" s="258"/>
      <c r="AA29" s="258"/>
      <c r="AB29" s="258"/>
      <c r="AC29" s="258"/>
      <c r="AD29" s="258"/>
      <c r="AE29" s="258"/>
      <c r="AF29" s="41"/>
      <c r="AG29" s="41"/>
      <c r="AH29" s="41"/>
      <c r="AI29" s="41"/>
      <c r="AJ29" s="41"/>
      <c r="AK29" s="257">
        <f>ROUND(AV94,2)</f>
        <v>0</v>
      </c>
      <c r="AL29" s="258"/>
      <c r="AM29" s="258"/>
      <c r="AN29" s="258"/>
      <c r="AO29" s="258"/>
      <c r="AP29" s="41"/>
      <c r="AQ29" s="41"/>
      <c r="AR29" s="42"/>
      <c r="BE29" s="262"/>
    </row>
    <row r="30" spans="2:57" s="3" customFormat="1" ht="14.4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259">
        <v>0.15</v>
      </c>
      <c r="M30" s="258"/>
      <c r="N30" s="258"/>
      <c r="O30" s="258"/>
      <c r="P30" s="258"/>
      <c r="Q30" s="41"/>
      <c r="R30" s="41"/>
      <c r="S30" s="41"/>
      <c r="T30" s="41"/>
      <c r="U30" s="41"/>
      <c r="V30" s="41"/>
      <c r="W30" s="257">
        <f>ROUND(BA94,2)</f>
        <v>0</v>
      </c>
      <c r="X30" s="258"/>
      <c r="Y30" s="258"/>
      <c r="Z30" s="258"/>
      <c r="AA30" s="258"/>
      <c r="AB30" s="258"/>
      <c r="AC30" s="258"/>
      <c r="AD30" s="258"/>
      <c r="AE30" s="258"/>
      <c r="AF30" s="41"/>
      <c r="AG30" s="41"/>
      <c r="AH30" s="41"/>
      <c r="AI30" s="41"/>
      <c r="AJ30" s="41"/>
      <c r="AK30" s="257">
        <f>ROUND(AW94,2)</f>
        <v>0</v>
      </c>
      <c r="AL30" s="258"/>
      <c r="AM30" s="258"/>
      <c r="AN30" s="258"/>
      <c r="AO30" s="258"/>
      <c r="AP30" s="41"/>
      <c r="AQ30" s="41"/>
      <c r="AR30" s="42"/>
      <c r="BE30" s="262"/>
    </row>
    <row r="31" spans="2:57" s="3" customFormat="1" ht="14.4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259">
        <v>0.21</v>
      </c>
      <c r="M31" s="258"/>
      <c r="N31" s="258"/>
      <c r="O31" s="258"/>
      <c r="P31" s="258"/>
      <c r="Q31" s="41"/>
      <c r="R31" s="41"/>
      <c r="S31" s="41"/>
      <c r="T31" s="41"/>
      <c r="U31" s="41"/>
      <c r="V31" s="41"/>
      <c r="W31" s="257">
        <f>ROUND(BB94,2)</f>
        <v>0</v>
      </c>
      <c r="X31" s="258"/>
      <c r="Y31" s="258"/>
      <c r="Z31" s="258"/>
      <c r="AA31" s="258"/>
      <c r="AB31" s="258"/>
      <c r="AC31" s="258"/>
      <c r="AD31" s="258"/>
      <c r="AE31" s="258"/>
      <c r="AF31" s="41"/>
      <c r="AG31" s="41"/>
      <c r="AH31" s="41"/>
      <c r="AI31" s="41"/>
      <c r="AJ31" s="41"/>
      <c r="AK31" s="257">
        <v>0</v>
      </c>
      <c r="AL31" s="258"/>
      <c r="AM31" s="258"/>
      <c r="AN31" s="258"/>
      <c r="AO31" s="258"/>
      <c r="AP31" s="41"/>
      <c r="AQ31" s="41"/>
      <c r="AR31" s="42"/>
      <c r="BE31" s="262"/>
    </row>
    <row r="32" spans="2:57" s="3" customFormat="1" ht="14.4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259">
        <v>0.15</v>
      </c>
      <c r="M32" s="258"/>
      <c r="N32" s="258"/>
      <c r="O32" s="258"/>
      <c r="P32" s="258"/>
      <c r="Q32" s="41"/>
      <c r="R32" s="41"/>
      <c r="S32" s="41"/>
      <c r="T32" s="41"/>
      <c r="U32" s="41"/>
      <c r="V32" s="41"/>
      <c r="W32" s="257">
        <f>ROUND(BC94,2)</f>
        <v>0</v>
      </c>
      <c r="X32" s="258"/>
      <c r="Y32" s="258"/>
      <c r="Z32" s="258"/>
      <c r="AA32" s="258"/>
      <c r="AB32" s="258"/>
      <c r="AC32" s="258"/>
      <c r="AD32" s="258"/>
      <c r="AE32" s="258"/>
      <c r="AF32" s="41"/>
      <c r="AG32" s="41"/>
      <c r="AH32" s="41"/>
      <c r="AI32" s="41"/>
      <c r="AJ32" s="41"/>
      <c r="AK32" s="257">
        <v>0</v>
      </c>
      <c r="AL32" s="258"/>
      <c r="AM32" s="258"/>
      <c r="AN32" s="258"/>
      <c r="AO32" s="258"/>
      <c r="AP32" s="41"/>
      <c r="AQ32" s="41"/>
      <c r="AR32" s="42"/>
      <c r="BE32" s="262"/>
    </row>
    <row r="33" spans="2:57" s="3" customFormat="1" ht="14.4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259">
        <v>0</v>
      </c>
      <c r="M33" s="258"/>
      <c r="N33" s="258"/>
      <c r="O33" s="258"/>
      <c r="P33" s="258"/>
      <c r="Q33" s="41"/>
      <c r="R33" s="41"/>
      <c r="S33" s="41"/>
      <c r="T33" s="41"/>
      <c r="U33" s="41"/>
      <c r="V33" s="41"/>
      <c r="W33" s="257">
        <f>ROUND(BD94,2)</f>
        <v>0</v>
      </c>
      <c r="X33" s="258"/>
      <c r="Y33" s="258"/>
      <c r="Z33" s="258"/>
      <c r="AA33" s="258"/>
      <c r="AB33" s="258"/>
      <c r="AC33" s="258"/>
      <c r="AD33" s="258"/>
      <c r="AE33" s="258"/>
      <c r="AF33" s="41"/>
      <c r="AG33" s="41"/>
      <c r="AH33" s="41"/>
      <c r="AI33" s="41"/>
      <c r="AJ33" s="41"/>
      <c r="AK33" s="257">
        <v>0</v>
      </c>
      <c r="AL33" s="258"/>
      <c r="AM33" s="258"/>
      <c r="AN33" s="258"/>
      <c r="AO33" s="258"/>
      <c r="AP33" s="41"/>
      <c r="AQ33" s="41"/>
      <c r="AR33" s="42"/>
      <c r="BE33" s="262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1"/>
    </row>
    <row r="35" spans="1:57" s="2" customFormat="1" ht="25.95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294" t="s">
        <v>50</v>
      </c>
      <c r="Y35" s="295"/>
      <c r="Z35" s="295"/>
      <c r="AA35" s="295"/>
      <c r="AB35" s="295"/>
      <c r="AC35" s="45"/>
      <c r="AD35" s="45"/>
      <c r="AE35" s="45"/>
      <c r="AF35" s="45"/>
      <c r="AG35" s="45"/>
      <c r="AH35" s="45"/>
      <c r="AI35" s="45"/>
      <c r="AJ35" s="45"/>
      <c r="AK35" s="296">
        <f>SUM(AK26:AK33)</f>
        <v>0</v>
      </c>
      <c r="AL35" s="295"/>
      <c r="AM35" s="295"/>
      <c r="AN35" s="295"/>
      <c r="AO35" s="297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52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53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54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53</v>
      </c>
      <c r="AI60" s="38"/>
      <c r="AJ60" s="38"/>
      <c r="AK60" s="38"/>
      <c r="AL60" s="38"/>
      <c r="AM60" s="52" t="s">
        <v>54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55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56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53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54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53</v>
      </c>
      <c r="AI75" s="38"/>
      <c r="AJ75" s="38"/>
      <c r="AK75" s="38"/>
      <c r="AL75" s="38"/>
      <c r="AM75" s="52" t="s">
        <v>54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55/2020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3" t="str">
        <f>K6</f>
        <v>ÚPRAVA SKLADOVACÍHO PROSTORU A RAMPY PRO VOZÍKY S PRÁDLEM</v>
      </c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areál Nemocnice Jičín – SO 01 hospodářská budova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5" t="str">
        <f>IF(AN8="","",AN8)</f>
        <v>27. 2. 2020</v>
      </c>
      <c r="AN87" s="285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6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KRÁLOVÉHRADECKÝ KRAJ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86" t="str">
        <f>IF(E17="","",E17)</f>
        <v>AA-CONSULT CZ, spol. s r.o</v>
      </c>
      <c r="AN89" s="287"/>
      <c r="AO89" s="287"/>
      <c r="AP89" s="287"/>
      <c r="AQ89" s="36"/>
      <c r="AR89" s="39"/>
      <c r="AS89" s="288" t="s">
        <v>58</v>
      </c>
      <c r="AT89" s="28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86" t="str">
        <f>IF(E20="","",E20)</f>
        <v>Jan Petr</v>
      </c>
      <c r="AN90" s="287"/>
      <c r="AO90" s="287"/>
      <c r="AP90" s="287"/>
      <c r="AQ90" s="36"/>
      <c r="AR90" s="39"/>
      <c r="AS90" s="290"/>
      <c r="AT90" s="29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2"/>
      <c r="AT91" s="29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5" t="s">
        <v>59</v>
      </c>
      <c r="D92" s="276"/>
      <c r="E92" s="276"/>
      <c r="F92" s="276"/>
      <c r="G92" s="276"/>
      <c r="H92" s="73"/>
      <c r="I92" s="277" t="s">
        <v>60</v>
      </c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8" t="s">
        <v>61</v>
      </c>
      <c r="AH92" s="276"/>
      <c r="AI92" s="276"/>
      <c r="AJ92" s="276"/>
      <c r="AK92" s="276"/>
      <c r="AL92" s="276"/>
      <c r="AM92" s="276"/>
      <c r="AN92" s="277" t="s">
        <v>62</v>
      </c>
      <c r="AO92" s="276"/>
      <c r="AP92" s="279"/>
      <c r="AQ92" s="74" t="s">
        <v>63</v>
      </c>
      <c r="AR92" s="39"/>
      <c r="AS92" s="75" t="s">
        <v>64</v>
      </c>
      <c r="AT92" s="76" t="s">
        <v>65</v>
      </c>
      <c r="AU92" s="76" t="s">
        <v>66</v>
      </c>
      <c r="AV92" s="76" t="s">
        <v>67</v>
      </c>
      <c r="AW92" s="76" t="s">
        <v>68</v>
      </c>
      <c r="AX92" s="76" t="s">
        <v>69</v>
      </c>
      <c r="AY92" s="76" t="s">
        <v>70</v>
      </c>
      <c r="AZ92" s="76" t="s">
        <v>71</v>
      </c>
      <c r="BA92" s="76" t="s">
        <v>72</v>
      </c>
      <c r="BB92" s="76" t="s">
        <v>73</v>
      </c>
      <c r="BC92" s="76" t="s">
        <v>74</v>
      </c>
      <c r="BD92" s="77" t="s">
        <v>75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76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0">
        <f>ROUND(SUM(AG95:AG97),2)</f>
        <v>0</v>
      </c>
      <c r="AH94" s="280"/>
      <c r="AI94" s="280"/>
      <c r="AJ94" s="280"/>
      <c r="AK94" s="280"/>
      <c r="AL94" s="280"/>
      <c r="AM94" s="280"/>
      <c r="AN94" s="281">
        <f>SUM(AG94,AT94)</f>
        <v>0</v>
      </c>
      <c r="AO94" s="281"/>
      <c r="AP94" s="281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77</v>
      </c>
      <c r="BT94" s="91" t="s">
        <v>78</v>
      </c>
      <c r="BU94" s="92" t="s">
        <v>79</v>
      </c>
      <c r="BV94" s="91" t="s">
        <v>80</v>
      </c>
      <c r="BW94" s="91" t="s">
        <v>5</v>
      </c>
      <c r="BX94" s="91" t="s">
        <v>81</v>
      </c>
      <c r="CL94" s="91" t="s">
        <v>1</v>
      </c>
    </row>
    <row r="95" spans="1:91" s="7" customFormat="1" ht="24.75" customHeight="1">
      <c r="A95" s="93" t="s">
        <v>82</v>
      </c>
      <c r="B95" s="94"/>
      <c r="C95" s="95"/>
      <c r="D95" s="274" t="s">
        <v>83</v>
      </c>
      <c r="E95" s="274"/>
      <c r="F95" s="274"/>
      <c r="G95" s="274"/>
      <c r="H95" s="274"/>
      <c r="I95" s="96"/>
      <c r="J95" s="274" t="s">
        <v>84</v>
      </c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2">
        <f>'01 - Stavební úprava č.1 ...'!J30</f>
        <v>0</v>
      </c>
      <c r="AH95" s="273"/>
      <c r="AI95" s="273"/>
      <c r="AJ95" s="273"/>
      <c r="AK95" s="273"/>
      <c r="AL95" s="273"/>
      <c r="AM95" s="273"/>
      <c r="AN95" s="272">
        <f>SUM(AG95,AT95)</f>
        <v>0</v>
      </c>
      <c r="AO95" s="273"/>
      <c r="AP95" s="273"/>
      <c r="AQ95" s="97" t="s">
        <v>85</v>
      </c>
      <c r="AR95" s="98"/>
      <c r="AS95" s="99">
        <v>0</v>
      </c>
      <c r="AT95" s="100">
        <f>ROUND(SUM(AV95:AW95),2)</f>
        <v>0</v>
      </c>
      <c r="AU95" s="101">
        <f>'01 - Stavební úprava č.1 ...'!P128</f>
        <v>0</v>
      </c>
      <c r="AV95" s="100">
        <f>'01 - Stavební úprava č.1 ...'!J33</f>
        <v>0</v>
      </c>
      <c r="AW95" s="100">
        <f>'01 - Stavební úprava č.1 ...'!J34</f>
        <v>0</v>
      </c>
      <c r="AX95" s="100">
        <f>'01 - Stavební úprava č.1 ...'!J35</f>
        <v>0</v>
      </c>
      <c r="AY95" s="100">
        <f>'01 - Stavební úprava č.1 ...'!J36</f>
        <v>0</v>
      </c>
      <c r="AZ95" s="100">
        <f>'01 - Stavební úprava č.1 ...'!F33</f>
        <v>0</v>
      </c>
      <c r="BA95" s="100">
        <f>'01 - Stavební úprava č.1 ...'!F34</f>
        <v>0</v>
      </c>
      <c r="BB95" s="100">
        <f>'01 - Stavební úprava č.1 ...'!F35</f>
        <v>0</v>
      </c>
      <c r="BC95" s="100">
        <f>'01 - Stavební úprava č.1 ...'!F36</f>
        <v>0</v>
      </c>
      <c r="BD95" s="102">
        <f>'01 - Stavební úprava č.1 ...'!F37</f>
        <v>0</v>
      </c>
      <c r="BT95" s="103" t="s">
        <v>86</v>
      </c>
      <c r="BV95" s="103" t="s">
        <v>80</v>
      </c>
      <c r="BW95" s="103" t="s">
        <v>87</v>
      </c>
      <c r="BX95" s="103" t="s">
        <v>5</v>
      </c>
      <c r="CL95" s="103" t="s">
        <v>1</v>
      </c>
      <c r="CM95" s="103" t="s">
        <v>88</v>
      </c>
    </row>
    <row r="96" spans="1:91" s="7" customFormat="1" ht="24.75" customHeight="1">
      <c r="A96" s="93" t="s">
        <v>82</v>
      </c>
      <c r="B96" s="94"/>
      <c r="C96" s="95"/>
      <c r="D96" s="274" t="s">
        <v>89</v>
      </c>
      <c r="E96" s="274"/>
      <c r="F96" s="274"/>
      <c r="G96" s="274"/>
      <c r="H96" s="274"/>
      <c r="I96" s="96"/>
      <c r="J96" s="274" t="s">
        <v>90</v>
      </c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2">
        <f>'02 - Stavební úprava č.2 ...'!J30</f>
        <v>0</v>
      </c>
      <c r="AH96" s="273"/>
      <c r="AI96" s="273"/>
      <c r="AJ96" s="273"/>
      <c r="AK96" s="273"/>
      <c r="AL96" s="273"/>
      <c r="AM96" s="273"/>
      <c r="AN96" s="272">
        <f>SUM(AG96,AT96)</f>
        <v>0</v>
      </c>
      <c r="AO96" s="273"/>
      <c r="AP96" s="273"/>
      <c r="AQ96" s="97" t="s">
        <v>85</v>
      </c>
      <c r="AR96" s="98"/>
      <c r="AS96" s="99">
        <v>0</v>
      </c>
      <c r="AT96" s="100">
        <f>ROUND(SUM(AV96:AW96),2)</f>
        <v>0</v>
      </c>
      <c r="AU96" s="101">
        <f>'02 - Stavební úprava č.2 ...'!P131</f>
        <v>0</v>
      </c>
      <c r="AV96" s="100">
        <f>'02 - Stavební úprava č.2 ...'!J33</f>
        <v>0</v>
      </c>
      <c r="AW96" s="100">
        <f>'02 - Stavební úprava č.2 ...'!J34</f>
        <v>0</v>
      </c>
      <c r="AX96" s="100">
        <f>'02 - Stavební úprava č.2 ...'!J35</f>
        <v>0</v>
      </c>
      <c r="AY96" s="100">
        <f>'02 - Stavební úprava č.2 ...'!J36</f>
        <v>0</v>
      </c>
      <c r="AZ96" s="100">
        <f>'02 - Stavební úprava č.2 ...'!F33</f>
        <v>0</v>
      </c>
      <c r="BA96" s="100">
        <f>'02 - Stavební úprava č.2 ...'!F34</f>
        <v>0</v>
      </c>
      <c r="BB96" s="100">
        <f>'02 - Stavební úprava č.2 ...'!F35</f>
        <v>0</v>
      </c>
      <c r="BC96" s="100">
        <f>'02 - Stavební úprava č.2 ...'!F36</f>
        <v>0</v>
      </c>
      <c r="BD96" s="102">
        <f>'02 - Stavební úprava č.2 ...'!F37</f>
        <v>0</v>
      </c>
      <c r="BT96" s="103" t="s">
        <v>86</v>
      </c>
      <c r="BV96" s="103" t="s">
        <v>80</v>
      </c>
      <c r="BW96" s="103" t="s">
        <v>91</v>
      </c>
      <c r="BX96" s="103" t="s">
        <v>5</v>
      </c>
      <c r="CL96" s="103" t="s">
        <v>1</v>
      </c>
      <c r="CM96" s="103" t="s">
        <v>88</v>
      </c>
    </row>
    <row r="97" spans="1:91" s="7" customFormat="1" ht="16.5" customHeight="1">
      <c r="A97" s="93" t="s">
        <v>82</v>
      </c>
      <c r="B97" s="94"/>
      <c r="C97" s="95"/>
      <c r="D97" s="274" t="s">
        <v>92</v>
      </c>
      <c r="E97" s="274"/>
      <c r="F97" s="274"/>
      <c r="G97" s="274"/>
      <c r="H97" s="274"/>
      <c r="I97" s="96"/>
      <c r="J97" s="274" t="s">
        <v>93</v>
      </c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2">
        <f>'VORN - Vedlejší a ostatní...'!J30</f>
        <v>0</v>
      </c>
      <c r="AH97" s="273"/>
      <c r="AI97" s="273"/>
      <c r="AJ97" s="273"/>
      <c r="AK97" s="273"/>
      <c r="AL97" s="273"/>
      <c r="AM97" s="273"/>
      <c r="AN97" s="272">
        <f>SUM(AG97,AT97)</f>
        <v>0</v>
      </c>
      <c r="AO97" s="273"/>
      <c r="AP97" s="273"/>
      <c r="AQ97" s="97" t="s">
        <v>94</v>
      </c>
      <c r="AR97" s="98"/>
      <c r="AS97" s="104">
        <v>0</v>
      </c>
      <c r="AT97" s="105">
        <f>ROUND(SUM(AV97:AW97),2)</f>
        <v>0</v>
      </c>
      <c r="AU97" s="106">
        <f>'VORN - Vedlejší a ostatní...'!P121</f>
        <v>0</v>
      </c>
      <c r="AV97" s="105">
        <f>'VORN - Vedlejší a ostatní...'!J33</f>
        <v>0</v>
      </c>
      <c r="AW97" s="105">
        <f>'VORN - Vedlejší a ostatní...'!J34</f>
        <v>0</v>
      </c>
      <c r="AX97" s="105">
        <f>'VORN - Vedlejší a ostatní...'!J35</f>
        <v>0</v>
      </c>
      <c r="AY97" s="105">
        <f>'VORN - Vedlejší a ostatní...'!J36</f>
        <v>0</v>
      </c>
      <c r="AZ97" s="105">
        <f>'VORN - Vedlejší a ostatní...'!F33</f>
        <v>0</v>
      </c>
      <c r="BA97" s="105">
        <f>'VORN - Vedlejší a ostatní...'!F34</f>
        <v>0</v>
      </c>
      <c r="BB97" s="105">
        <f>'VORN - Vedlejší a ostatní...'!F35</f>
        <v>0</v>
      </c>
      <c r="BC97" s="105">
        <f>'VORN - Vedlejší a ostatní...'!F36</f>
        <v>0</v>
      </c>
      <c r="BD97" s="107">
        <f>'VORN - Vedlejší a ostatní...'!F37</f>
        <v>0</v>
      </c>
      <c r="BT97" s="103" t="s">
        <v>86</v>
      </c>
      <c r="BV97" s="103" t="s">
        <v>80</v>
      </c>
      <c r="BW97" s="103" t="s">
        <v>95</v>
      </c>
      <c r="BX97" s="103" t="s">
        <v>5</v>
      </c>
      <c r="CL97" s="103" t="s">
        <v>1</v>
      </c>
      <c r="CM97" s="103" t="s">
        <v>88</v>
      </c>
    </row>
    <row r="98" spans="1:57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13/6RKVf+VVNHrmoaoPvnV5T7bUaUqrH+BgF5mLIuE+q7pjy3ylz3MKX+diH46iXvbMeQRAECy3vtLE9s22NuA==" saltValue="lFwuJtA47aLlT83BnT7IRA2aDYysdHuSgfAurECZOZv8VNTxRPU/CXTYqgssurZXsffVtA6ZFZTR68mBcvu9cA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01 - Stavební úprava č.1 ...'!C2" display="/"/>
    <hyperlink ref="A96" location="'02 - Stavební úprava č.2 ...'!C2" display="/"/>
    <hyperlink ref="A97" location="'VORN - Vedlejší a ostatní...'!C2" display="/"/>
  </hyperlinks>
  <printOptions/>
  <pageMargins left="0.39375" right="0.39375" top="0.39375" bottom="0.39375" header="0" footer="0"/>
  <pageSetup blackAndWhite="1" fitToHeight="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6"/>
  <sheetViews>
    <sheetView showGridLines="0" workbookViewId="0" topLeftCell="A1">
      <selection activeCell="F21" sqref="F2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7" t="s">
        <v>87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88</v>
      </c>
    </row>
    <row r="4" spans="2:46" s="1" customFormat="1" ht="24.9" customHeight="1">
      <c r="B4" s="20"/>
      <c r="D4" s="110" t="s">
        <v>96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23.25" customHeight="1">
      <c r="B7" s="20"/>
      <c r="E7" s="301" t="str">
        <f>'Rekapitulace stavby'!K6</f>
        <v>ÚPRAVA SKLADOVACÍHO PROSTORU A RAMPY PRO VOZÍKY S PRÁDLEM</v>
      </c>
      <c r="F7" s="302"/>
      <c r="G7" s="302"/>
      <c r="H7" s="302"/>
      <c r="L7" s="20"/>
    </row>
    <row r="8" spans="1:31" s="2" customFormat="1" ht="12" customHeight="1">
      <c r="A8" s="34"/>
      <c r="B8" s="39"/>
      <c r="C8" s="34"/>
      <c r="D8" s="112" t="s">
        <v>97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24.75" customHeight="1">
      <c r="A9" s="34"/>
      <c r="B9" s="39"/>
      <c r="C9" s="34"/>
      <c r="D9" s="34"/>
      <c r="E9" s="303" t="s">
        <v>98</v>
      </c>
      <c r="F9" s="304"/>
      <c r="G9" s="304"/>
      <c r="H9" s="30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27. 2. 2020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66" t="str">
        <f>'Rekapitulace stavby'!E14</f>
        <v>Vyplň údaj</v>
      </c>
      <c r="F18" s="305"/>
      <c r="G18" s="305"/>
      <c r="H18" s="305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35</v>
      </c>
      <c r="F24" s="34"/>
      <c r="G24" s="34"/>
      <c r="H24" s="34"/>
      <c r="I24" s="112" t="s">
        <v>27</v>
      </c>
      <c r="J24" s="113" t="s">
        <v>36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37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6" t="s">
        <v>1</v>
      </c>
      <c r="F27" s="306"/>
      <c r="G27" s="306"/>
      <c r="H27" s="306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38</v>
      </c>
      <c r="E30" s="34"/>
      <c r="F30" s="34"/>
      <c r="G30" s="34"/>
      <c r="H30" s="34"/>
      <c r="I30" s="34"/>
      <c r="J30" s="120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40</v>
      </c>
      <c r="G32" s="34"/>
      <c r="H32" s="34"/>
      <c r="I32" s="121" t="s">
        <v>39</v>
      </c>
      <c r="J32" s="121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42</v>
      </c>
      <c r="E33" s="112" t="s">
        <v>43</v>
      </c>
      <c r="F33" s="123">
        <f>ROUND((SUM(BE128:BE205)),2)</f>
        <v>0</v>
      </c>
      <c r="G33" s="34"/>
      <c r="H33" s="34"/>
      <c r="I33" s="124">
        <v>0.21</v>
      </c>
      <c r="J33" s="123">
        <f>ROUND(((SUM(BE128:BE205))*I33),2)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44</v>
      </c>
      <c r="F34" s="123">
        <f>ROUND((SUM(BF128:BF205)),2)</f>
        <v>0</v>
      </c>
      <c r="G34" s="34"/>
      <c r="H34" s="34"/>
      <c r="I34" s="124">
        <v>0.15</v>
      </c>
      <c r="J34" s="123">
        <f>ROUND(((SUM(BF128:BF205))*I34),2)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45</v>
      </c>
      <c r="F35" s="123">
        <f>ROUND((SUM(BG128:BG205)),2)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46</v>
      </c>
      <c r="F36" s="123">
        <f>ROUND((SUM(BH128:BH205)),2)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47</v>
      </c>
      <c r="F37" s="123">
        <f>ROUND((SUM(BI128:BI205)),2)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48</v>
      </c>
      <c r="E39" s="127"/>
      <c r="F39" s="127"/>
      <c r="G39" s="128" t="s">
        <v>49</v>
      </c>
      <c r="H39" s="129" t="s">
        <v>50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51</v>
      </c>
      <c r="E50" s="133"/>
      <c r="F50" s="133"/>
      <c r="G50" s="132" t="s">
        <v>52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34" t="s">
        <v>53</v>
      </c>
      <c r="E61" s="135"/>
      <c r="F61" s="136" t="s">
        <v>54</v>
      </c>
      <c r="G61" s="134" t="s">
        <v>53</v>
      </c>
      <c r="H61" s="135"/>
      <c r="I61" s="135"/>
      <c r="J61" s="137" t="s">
        <v>54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32" t="s">
        <v>55</v>
      </c>
      <c r="E65" s="138"/>
      <c r="F65" s="138"/>
      <c r="G65" s="132" t="s">
        <v>56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34" t="s">
        <v>53</v>
      </c>
      <c r="E76" s="135"/>
      <c r="F76" s="136" t="s">
        <v>54</v>
      </c>
      <c r="G76" s="134" t="s">
        <v>53</v>
      </c>
      <c r="H76" s="135"/>
      <c r="I76" s="135"/>
      <c r="J76" s="137" t="s">
        <v>54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99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299" t="str">
        <f>E7</f>
        <v>ÚPRAVA SKLADOVACÍHO PROSTORU A RAMPY PRO VOZÍKY S PRÁDLEM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97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24.75" customHeight="1">
      <c r="A87" s="34"/>
      <c r="B87" s="35"/>
      <c r="C87" s="36"/>
      <c r="D87" s="36"/>
      <c r="E87" s="283" t="str">
        <f>E9</f>
        <v>01 - Stavební úprava č.1 – požární roleta (úprava skladovacího prostoru)</v>
      </c>
      <c r="F87" s="298"/>
      <c r="G87" s="298"/>
      <c r="H87" s="29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areál Nemocnice Jičín – SO 01 hospodářská budova</v>
      </c>
      <c r="G89" s="36"/>
      <c r="H89" s="36"/>
      <c r="I89" s="29" t="s">
        <v>22</v>
      </c>
      <c r="J89" s="66" t="str">
        <f>IF(J12="","",J12)</f>
        <v>27. 2. 2020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24</v>
      </c>
      <c r="D91" s="36"/>
      <c r="E91" s="36"/>
      <c r="F91" s="27" t="str">
        <f>E15</f>
        <v>KRÁLOVÉHRADECKÝ KRAJ</v>
      </c>
      <c r="G91" s="36"/>
      <c r="H91" s="36"/>
      <c r="I91" s="29" t="s">
        <v>30</v>
      </c>
      <c r="J91" s="32" t="str">
        <f>E21</f>
        <v>AA-CONSULT CZ, spol. s r.o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Jan Petr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100</v>
      </c>
      <c r="D94" s="144"/>
      <c r="E94" s="144"/>
      <c r="F94" s="144"/>
      <c r="G94" s="144"/>
      <c r="H94" s="144"/>
      <c r="I94" s="144"/>
      <c r="J94" s="145" t="s">
        <v>101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102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103</v>
      </c>
    </row>
    <row r="97" spans="2:12" s="9" customFormat="1" ht="24.9" customHeight="1">
      <c r="B97" s="147"/>
      <c r="C97" s="148"/>
      <c r="D97" s="149" t="s">
        <v>104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2:12" s="10" customFormat="1" ht="19.95" customHeight="1">
      <c r="B98" s="153"/>
      <c r="C98" s="154"/>
      <c r="D98" s="155" t="s">
        <v>105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2:12" s="10" customFormat="1" ht="19.95" customHeight="1">
      <c r="B99" s="153"/>
      <c r="C99" s="154"/>
      <c r="D99" s="155" t="s">
        <v>106</v>
      </c>
      <c r="E99" s="156"/>
      <c r="F99" s="156"/>
      <c r="G99" s="156"/>
      <c r="H99" s="156"/>
      <c r="I99" s="156"/>
      <c r="J99" s="157">
        <f>J142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107</v>
      </c>
      <c r="E100" s="156"/>
      <c r="F100" s="156"/>
      <c r="G100" s="156"/>
      <c r="H100" s="156"/>
      <c r="I100" s="156"/>
      <c r="J100" s="157">
        <f>J156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108</v>
      </c>
      <c r="E101" s="156"/>
      <c r="F101" s="156"/>
      <c r="G101" s="156"/>
      <c r="H101" s="156"/>
      <c r="I101" s="156"/>
      <c r="J101" s="157">
        <f>J162</f>
        <v>0</v>
      </c>
      <c r="K101" s="154"/>
      <c r="L101" s="158"/>
    </row>
    <row r="102" spans="2:12" s="9" customFormat="1" ht="24.9" customHeight="1">
      <c r="B102" s="147"/>
      <c r="C102" s="148"/>
      <c r="D102" s="149" t="s">
        <v>109</v>
      </c>
      <c r="E102" s="150"/>
      <c r="F102" s="150"/>
      <c r="G102" s="150"/>
      <c r="H102" s="150"/>
      <c r="I102" s="150"/>
      <c r="J102" s="151">
        <f>J164</f>
        <v>0</v>
      </c>
      <c r="K102" s="148"/>
      <c r="L102" s="152"/>
    </row>
    <row r="103" spans="2:12" s="10" customFormat="1" ht="19.95" customHeight="1">
      <c r="B103" s="153"/>
      <c r="C103" s="154"/>
      <c r="D103" s="155" t="s">
        <v>110</v>
      </c>
      <c r="E103" s="156"/>
      <c r="F103" s="156"/>
      <c r="G103" s="156"/>
      <c r="H103" s="156"/>
      <c r="I103" s="156"/>
      <c r="J103" s="157">
        <f>J165</f>
        <v>0</v>
      </c>
      <c r="K103" s="154"/>
      <c r="L103" s="158"/>
    </row>
    <row r="104" spans="2:12" s="10" customFormat="1" ht="19.95" customHeight="1">
      <c r="B104" s="153"/>
      <c r="C104" s="154"/>
      <c r="D104" s="155" t="s">
        <v>111</v>
      </c>
      <c r="E104" s="156"/>
      <c r="F104" s="156"/>
      <c r="G104" s="156"/>
      <c r="H104" s="156"/>
      <c r="I104" s="156"/>
      <c r="J104" s="157">
        <f>J178</f>
        <v>0</v>
      </c>
      <c r="K104" s="154"/>
      <c r="L104" s="158"/>
    </row>
    <row r="105" spans="2:12" s="10" customFormat="1" ht="19.95" customHeight="1">
      <c r="B105" s="153"/>
      <c r="C105" s="154"/>
      <c r="D105" s="155" t="s">
        <v>112</v>
      </c>
      <c r="E105" s="156"/>
      <c r="F105" s="156"/>
      <c r="G105" s="156"/>
      <c r="H105" s="156"/>
      <c r="I105" s="156"/>
      <c r="J105" s="157">
        <f>J188</f>
        <v>0</v>
      </c>
      <c r="K105" s="154"/>
      <c r="L105" s="158"/>
    </row>
    <row r="106" spans="2:12" s="10" customFormat="1" ht="19.95" customHeight="1">
      <c r="B106" s="153"/>
      <c r="C106" s="154"/>
      <c r="D106" s="155" t="s">
        <v>113</v>
      </c>
      <c r="E106" s="156"/>
      <c r="F106" s="156"/>
      <c r="G106" s="156"/>
      <c r="H106" s="156"/>
      <c r="I106" s="156"/>
      <c r="J106" s="157">
        <f>J192</f>
        <v>0</v>
      </c>
      <c r="K106" s="154"/>
      <c r="L106" s="158"/>
    </row>
    <row r="107" spans="2:12" s="10" customFormat="1" ht="19.95" customHeight="1">
      <c r="B107" s="153"/>
      <c r="C107" s="154"/>
      <c r="D107" s="155" t="s">
        <v>114</v>
      </c>
      <c r="E107" s="156"/>
      <c r="F107" s="156"/>
      <c r="G107" s="156"/>
      <c r="H107" s="156"/>
      <c r="I107" s="156"/>
      <c r="J107" s="157">
        <f>J196</f>
        <v>0</v>
      </c>
      <c r="K107" s="154"/>
      <c r="L107" s="158"/>
    </row>
    <row r="108" spans="2:12" s="9" customFormat="1" ht="24.9" customHeight="1">
      <c r="B108" s="147"/>
      <c r="C108" s="148"/>
      <c r="D108" s="149" t="s">
        <v>115</v>
      </c>
      <c r="E108" s="150"/>
      <c r="F108" s="150"/>
      <c r="G108" s="150"/>
      <c r="H108" s="150"/>
      <c r="I108" s="150"/>
      <c r="J108" s="151">
        <f>J201</f>
        <v>0</v>
      </c>
      <c r="K108" s="148"/>
      <c r="L108" s="152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" customHeight="1">
      <c r="A115" s="34"/>
      <c r="B115" s="35"/>
      <c r="C115" s="23" t="s">
        <v>116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3.25" customHeight="1">
      <c r="A118" s="34"/>
      <c r="B118" s="35"/>
      <c r="C118" s="36"/>
      <c r="D118" s="36"/>
      <c r="E118" s="299" t="str">
        <f>E7</f>
        <v>ÚPRAVA SKLADOVACÍHO PROSTORU A RAMPY PRO VOZÍKY S PRÁDLEM</v>
      </c>
      <c r="F118" s="300"/>
      <c r="G118" s="300"/>
      <c r="H118" s="300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97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75" customHeight="1">
      <c r="A120" s="34"/>
      <c r="B120" s="35"/>
      <c r="C120" s="36"/>
      <c r="D120" s="36"/>
      <c r="E120" s="283" t="str">
        <f>E9</f>
        <v>01 - Stavební úprava č.1 – požární roleta (úprava skladovacího prostoru)</v>
      </c>
      <c r="F120" s="298"/>
      <c r="G120" s="298"/>
      <c r="H120" s="298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>areál Nemocnice Jičín – SO 01 hospodářská budova</v>
      </c>
      <c r="G122" s="36"/>
      <c r="H122" s="36"/>
      <c r="I122" s="29" t="s">
        <v>22</v>
      </c>
      <c r="J122" s="66" t="str">
        <f>IF(J12="","",J12)</f>
        <v>27. 2. 2020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65" customHeight="1">
      <c r="A124" s="34"/>
      <c r="B124" s="35"/>
      <c r="C124" s="29" t="s">
        <v>24</v>
      </c>
      <c r="D124" s="36"/>
      <c r="E124" s="36"/>
      <c r="F124" s="27" t="str">
        <f>E15</f>
        <v>KRÁLOVÉHRADECKÝ KRAJ</v>
      </c>
      <c r="G124" s="36"/>
      <c r="H124" s="36"/>
      <c r="I124" s="29" t="s">
        <v>30</v>
      </c>
      <c r="J124" s="32" t="str">
        <f>E21</f>
        <v>AA-CONSULT CZ, spol. s r.o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15" customHeight="1">
      <c r="A125" s="34"/>
      <c r="B125" s="35"/>
      <c r="C125" s="29" t="s">
        <v>28</v>
      </c>
      <c r="D125" s="36"/>
      <c r="E125" s="36"/>
      <c r="F125" s="27" t="str">
        <f>IF(E18="","",E18)</f>
        <v>Vyplň údaj</v>
      </c>
      <c r="G125" s="36"/>
      <c r="H125" s="36"/>
      <c r="I125" s="29" t="s">
        <v>33</v>
      </c>
      <c r="J125" s="32" t="str">
        <f>E24</f>
        <v>Jan Petr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9"/>
      <c r="B127" s="160"/>
      <c r="C127" s="161" t="s">
        <v>117</v>
      </c>
      <c r="D127" s="162" t="s">
        <v>63</v>
      </c>
      <c r="E127" s="162" t="s">
        <v>59</v>
      </c>
      <c r="F127" s="162" t="s">
        <v>60</v>
      </c>
      <c r="G127" s="162" t="s">
        <v>118</v>
      </c>
      <c r="H127" s="162" t="s">
        <v>119</v>
      </c>
      <c r="I127" s="162" t="s">
        <v>120</v>
      </c>
      <c r="J127" s="162" t="s">
        <v>101</v>
      </c>
      <c r="K127" s="163" t="s">
        <v>121</v>
      </c>
      <c r="L127" s="164"/>
      <c r="M127" s="75" t="s">
        <v>1</v>
      </c>
      <c r="N127" s="76" t="s">
        <v>42</v>
      </c>
      <c r="O127" s="76" t="s">
        <v>122</v>
      </c>
      <c r="P127" s="76" t="s">
        <v>123</v>
      </c>
      <c r="Q127" s="76" t="s">
        <v>124</v>
      </c>
      <c r="R127" s="76" t="s">
        <v>125</v>
      </c>
      <c r="S127" s="76" t="s">
        <v>126</v>
      </c>
      <c r="T127" s="77" t="s">
        <v>127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8" customHeight="1">
      <c r="A128" s="34"/>
      <c r="B128" s="35"/>
      <c r="C128" s="82" t="s">
        <v>128</v>
      </c>
      <c r="D128" s="36"/>
      <c r="E128" s="36"/>
      <c r="F128" s="36"/>
      <c r="G128" s="36"/>
      <c r="H128" s="36"/>
      <c r="I128" s="36"/>
      <c r="J128" s="165">
        <f>BK128</f>
        <v>0</v>
      </c>
      <c r="K128" s="36"/>
      <c r="L128" s="39"/>
      <c r="M128" s="78"/>
      <c r="N128" s="166"/>
      <c r="O128" s="79"/>
      <c r="P128" s="167">
        <f>P129+P164+P201</f>
        <v>0</v>
      </c>
      <c r="Q128" s="79"/>
      <c r="R128" s="167">
        <f>R129+R164+R201</f>
        <v>0.260911</v>
      </c>
      <c r="S128" s="79"/>
      <c r="T128" s="168">
        <f>T129+T164+T201</f>
        <v>0.71921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77</v>
      </c>
      <c r="AU128" s="17" t="s">
        <v>103</v>
      </c>
      <c r="BK128" s="169">
        <f>BK129+BK164+BK201</f>
        <v>0</v>
      </c>
    </row>
    <row r="129" spans="2:63" s="12" customFormat="1" ht="25.95" customHeight="1">
      <c r="B129" s="170"/>
      <c r="C129" s="171"/>
      <c r="D129" s="172" t="s">
        <v>77</v>
      </c>
      <c r="E129" s="173" t="s">
        <v>129</v>
      </c>
      <c r="F129" s="173" t="s">
        <v>130</v>
      </c>
      <c r="G129" s="171"/>
      <c r="H129" s="171"/>
      <c r="I129" s="174"/>
      <c r="J129" s="175">
        <f>BK129</f>
        <v>0</v>
      </c>
      <c r="K129" s="171"/>
      <c r="L129" s="176"/>
      <c r="M129" s="177"/>
      <c r="N129" s="178"/>
      <c r="O129" s="178"/>
      <c r="P129" s="179">
        <f>P130+P142+P156+P162</f>
        <v>0</v>
      </c>
      <c r="Q129" s="178"/>
      <c r="R129" s="179">
        <f>R130+R142+R156+R162</f>
        <v>0.20573300000000003</v>
      </c>
      <c r="S129" s="178"/>
      <c r="T129" s="180">
        <f>T130+T142+T156+T162</f>
        <v>0.69815</v>
      </c>
      <c r="AR129" s="181" t="s">
        <v>86</v>
      </c>
      <c r="AT129" s="182" t="s">
        <v>77</v>
      </c>
      <c r="AU129" s="182" t="s">
        <v>78</v>
      </c>
      <c r="AY129" s="181" t="s">
        <v>131</v>
      </c>
      <c r="BK129" s="183">
        <f>BK130+BK142+BK156+BK162</f>
        <v>0</v>
      </c>
    </row>
    <row r="130" spans="2:63" s="12" customFormat="1" ht="22.8" customHeight="1">
      <c r="B130" s="170"/>
      <c r="C130" s="171"/>
      <c r="D130" s="172" t="s">
        <v>77</v>
      </c>
      <c r="E130" s="184" t="s">
        <v>132</v>
      </c>
      <c r="F130" s="184" t="s">
        <v>133</v>
      </c>
      <c r="G130" s="171"/>
      <c r="H130" s="171"/>
      <c r="I130" s="174"/>
      <c r="J130" s="185">
        <f>BK130</f>
        <v>0</v>
      </c>
      <c r="K130" s="171"/>
      <c r="L130" s="176"/>
      <c r="M130" s="177"/>
      <c r="N130" s="178"/>
      <c r="O130" s="178"/>
      <c r="P130" s="179">
        <f>SUM(P131:P141)</f>
        <v>0</v>
      </c>
      <c r="Q130" s="178"/>
      <c r="R130" s="179">
        <f>SUM(R131:R141)</f>
        <v>0.20267700000000002</v>
      </c>
      <c r="S130" s="178"/>
      <c r="T130" s="180">
        <f>SUM(T131:T141)</f>
        <v>0.2</v>
      </c>
      <c r="AR130" s="181" t="s">
        <v>86</v>
      </c>
      <c r="AT130" s="182" t="s">
        <v>77</v>
      </c>
      <c r="AU130" s="182" t="s">
        <v>86</v>
      </c>
      <c r="AY130" s="181" t="s">
        <v>131</v>
      </c>
      <c r="BK130" s="183">
        <f>SUM(BK131:BK141)</f>
        <v>0</v>
      </c>
    </row>
    <row r="131" spans="1:65" s="2" customFormat="1" ht="24.15" customHeight="1">
      <c r="A131" s="34"/>
      <c r="B131" s="35"/>
      <c r="C131" s="186" t="s">
        <v>86</v>
      </c>
      <c r="D131" s="186" t="s">
        <v>134</v>
      </c>
      <c r="E131" s="187" t="s">
        <v>135</v>
      </c>
      <c r="F131" s="188" t="s">
        <v>136</v>
      </c>
      <c r="G131" s="189" t="s">
        <v>137</v>
      </c>
      <c r="H131" s="190">
        <v>0.75</v>
      </c>
      <c r="I131" s="191"/>
      <c r="J131" s="192">
        <f>ROUND(I131*H131,2)</f>
        <v>0</v>
      </c>
      <c r="K131" s="188" t="s">
        <v>138</v>
      </c>
      <c r="L131" s="39"/>
      <c r="M131" s="193" t="s">
        <v>1</v>
      </c>
      <c r="N131" s="194" t="s">
        <v>43</v>
      </c>
      <c r="O131" s="71"/>
      <c r="P131" s="195">
        <f>O131*H131</f>
        <v>0</v>
      </c>
      <c r="Q131" s="195">
        <v>0.03358</v>
      </c>
      <c r="R131" s="195">
        <f>Q131*H131</f>
        <v>0.025185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139</v>
      </c>
      <c r="AT131" s="197" t="s">
        <v>134</v>
      </c>
      <c r="AU131" s="197" t="s">
        <v>88</v>
      </c>
      <c r="AY131" s="17" t="s">
        <v>131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86</v>
      </c>
      <c r="BK131" s="198">
        <f>ROUND(I131*H131,2)</f>
        <v>0</v>
      </c>
      <c r="BL131" s="17" t="s">
        <v>139</v>
      </c>
      <c r="BM131" s="197" t="s">
        <v>140</v>
      </c>
    </row>
    <row r="132" spans="2:51" s="13" customFormat="1" ht="12">
      <c r="B132" s="199"/>
      <c r="C132" s="200"/>
      <c r="D132" s="201" t="s">
        <v>141</v>
      </c>
      <c r="E132" s="202" t="s">
        <v>1</v>
      </c>
      <c r="F132" s="203" t="s">
        <v>142</v>
      </c>
      <c r="G132" s="200"/>
      <c r="H132" s="202" t="s">
        <v>1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141</v>
      </c>
      <c r="AU132" s="209" t="s">
        <v>88</v>
      </c>
      <c r="AV132" s="13" t="s">
        <v>86</v>
      </c>
      <c r="AW132" s="13" t="s">
        <v>32</v>
      </c>
      <c r="AX132" s="13" t="s">
        <v>78</v>
      </c>
      <c r="AY132" s="209" t="s">
        <v>131</v>
      </c>
    </row>
    <row r="133" spans="2:51" s="14" customFormat="1" ht="12">
      <c r="B133" s="210"/>
      <c r="C133" s="211"/>
      <c r="D133" s="201" t="s">
        <v>141</v>
      </c>
      <c r="E133" s="212" t="s">
        <v>1</v>
      </c>
      <c r="F133" s="213" t="s">
        <v>143</v>
      </c>
      <c r="G133" s="211"/>
      <c r="H133" s="214">
        <v>0.75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141</v>
      </c>
      <c r="AU133" s="220" t="s">
        <v>88</v>
      </c>
      <c r="AV133" s="14" t="s">
        <v>88</v>
      </c>
      <c r="AW133" s="14" t="s">
        <v>32</v>
      </c>
      <c r="AX133" s="14" t="s">
        <v>78</v>
      </c>
      <c r="AY133" s="220" t="s">
        <v>131</v>
      </c>
    </row>
    <row r="134" spans="2:51" s="15" customFormat="1" ht="12">
      <c r="B134" s="221"/>
      <c r="C134" s="222"/>
      <c r="D134" s="201" t="s">
        <v>141</v>
      </c>
      <c r="E134" s="223" t="s">
        <v>1</v>
      </c>
      <c r="F134" s="224" t="s">
        <v>144</v>
      </c>
      <c r="G134" s="222"/>
      <c r="H134" s="225">
        <v>0.75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141</v>
      </c>
      <c r="AU134" s="231" t="s">
        <v>88</v>
      </c>
      <c r="AV134" s="15" t="s">
        <v>139</v>
      </c>
      <c r="AW134" s="15" t="s">
        <v>32</v>
      </c>
      <c r="AX134" s="15" t="s">
        <v>86</v>
      </c>
      <c r="AY134" s="231" t="s">
        <v>131</v>
      </c>
    </row>
    <row r="135" spans="1:65" s="2" customFormat="1" ht="14.4" customHeight="1">
      <c r="A135" s="34"/>
      <c r="B135" s="35"/>
      <c r="C135" s="186" t="s">
        <v>88</v>
      </c>
      <c r="D135" s="186" t="s">
        <v>134</v>
      </c>
      <c r="E135" s="187" t="s">
        <v>145</v>
      </c>
      <c r="F135" s="188" t="s">
        <v>146</v>
      </c>
      <c r="G135" s="189" t="s">
        <v>137</v>
      </c>
      <c r="H135" s="190">
        <v>10</v>
      </c>
      <c r="I135" s="191"/>
      <c r="J135" s="192">
        <f>ROUND(I135*H135,2)</f>
        <v>0</v>
      </c>
      <c r="K135" s="188" t="s">
        <v>138</v>
      </c>
      <c r="L135" s="39"/>
      <c r="M135" s="193" t="s">
        <v>1</v>
      </c>
      <c r="N135" s="194" t="s">
        <v>43</v>
      </c>
      <c r="O135" s="71"/>
      <c r="P135" s="195">
        <f>O135*H135</f>
        <v>0</v>
      </c>
      <c r="Q135" s="195">
        <v>0.01764</v>
      </c>
      <c r="R135" s="195">
        <f>Q135*H135</f>
        <v>0.1764</v>
      </c>
      <c r="S135" s="195">
        <v>0.02</v>
      </c>
      <c r="T135" s="196">
        <f>S135*H135</f>
        <v>0.2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139</v>
      </c>
      <c r="AT135" s="197" t="s">
        <v>134</v>
      </c>
      <c r="AU135" s="197" t="s">
        <v>88</v>
      </c>
      <c r="AY135" s="17" t="s">
        <v>131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86</v>
      </c>
      <c r="BK135" s="198">
        <f>ROUND(I135*H135,2)</f>
        <v>0</v>
      </c>
      <c r="BL135" s="17" t="s">
        <v>139</v>
      </c>
      <c r="BM135" s="197" t="s">
        <v>147</v>
      </c>
    </row>
    <row r="136" spans="2:51" s="13" customFormat="1" ht="20.4">
      <c r="B136" s="199"/>
      <c r="C136" s="200"/>
      <c r="D136" s="201" t="s">
        <v>141</v>
      </c>
      <c r="E136" s="202" t="s">
        <v>1</v>
      </c>
      <c r="F136" s="203" t="s">
        <v>148</v>
      </c>
      <c r="G136" s="200"/>
      <c r="H136" s="202" t="s">
        <v>1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141</v>
      </c>
      <c r="AU136" s="209" t="s">
        <v>88</v>
      </c>
      <c r="AV136" s="13" t="s">
        <v>86</v>
      </c>
      <c r="AW136" s="13" t="s">
        <v>32</v>
      </c>
      <c r="AX136" s="13" t="s">
        <v>78</v>
      </c>
      <c r="AY136" s="209" t="s">
        <v>131</v>
      </c>
    </row>
    <row r="137" spans="2:51" s="14" customFormat="1" ht="12">
      <c r="B137" s="210"/>
      <c r="C137" s="211"/>
      <c r="D137" s="201" t="s">
        <v>141</v>
      </c>
      <c r="E137" s="212" t="s">
        <v>1</v>
      </c>
      <c r="F137" s="213" t="s">
        <v>149</v>
      </c>
      <c r="G137" s="211"/>
      <c r="H137" s="214">
        <v>10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141</v>
      </c>
      <c r="AU137" s="220" t="s">
        <v>88</v>
      </c>
      <c r="AV137" s="14" t="s">
        <v>88</v>
      </c>
      <c r="AW137" s="14" t="s">
        <v>32</v>
      </c>
      <c r="AX137" s="14" t="s">
        <v>78</v>
      </c>
      <c r="AY137" s="220" t="s">
        <v>131</v>
      </c>
    </row>
    <row r="138" spans="2:51" s="15" customFormat="1" ht="12">
      <c r="B138" s="221"/>
      <c r="C138" s="222"/>
      <c r="D138" s="201" t="s">
        <v>141</v>
      </c>
      <c r="E138" s="223" t="s">
        <v>1</v>
      </c>
      <c r="F138" s="224" t="s">
        <v>144</v>
      </c>
      <c r="G138" s="222"/>
      <c r="H138" s="225">
        <v>10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141</v>
      </c>
      <c r="AU138" s="231" t="s">
        <v>88</v>
      </c>
      <c r="AV138" s="15" t="s">
        <v>139</v>
      </c>
      <c r="AW138" s="15" t="s">
        <v>32</v>
      </c>
      <c r="AX138" s="15" t="s">
        <v>86</v>
      </c>
      <c r="AY138" s="231" t="s">
        <v>131</v>
      </c>
    </row>
    <row r="139" spans="1:65" s="2" customFormat="1" ht="24.15" customHeight="1">
      <c r="A139" s="34"/>
      <c r="B139" s="35"/>
      <c r="C139" s="186" t="s">
        <v>150</v>
      </c>
      <c r="D139" s="186" t="s">
        <v>134</v>
      </c>
      <c r="E139" s="187" t="s">
        <v>151</v>
      </c>
      <c r="F139" s="188" t="s">
        <v>152</v>
      </c>
      <c r="G139" s="189" t="s">
        <v>153</v>
      </c>
      <c r="H139" s="190">
        <v>8</v>
      </c>
      <c r="I139" s="191"/>
      <c r="J139" s="192">
        <f>ROUND(I139*H139,2)</f>
        <v>0</v>
      </c>
      <c r="K139" s="188" t="s">
        <v>138</v>
      </c>
      <c r="L139" s="39"/>
      <c r="M139" s="193" t="s">
        <v>1</v>
      </c>
      <c r="N139" s="194" t="s">
        <v>43</v>
      </c>
      <c r="O139" s="71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139</v>
      </c>
      <c r="AT139" s="197" t="s">
        <v>134</v>
      </c>
      <c r="AU139" s="197" t="s">
        <v>88</v>
      </c>
      <c r="AY139" s="17" t="s">
        <v>131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86</v>
      </c>
      <c r="BK139" s="198">
        <f>ROUND(I139*H139,2)</f>
        <v>0</v>
      </c>
      <c r="BL139" s="17" t="s">
        <v>139</v>
      </c>
      <c r="BM139" s="197" t="s">
        <v>154</v>
      </c>
    </row>
    <row r="140" spans="1:65" s="2" customFormat="1" ht="14.4" customHeight="1">
      <c r="A140" s="34"/>
      <c r="B140" s="35"/>
      <c r="C140" s="232" t="s">
        <v>139</v>
      </c>
      <c r="D140" s="232" t="s">
        <v>155</v>
      </c>
      <c r="E140" s="233" t="s">
        <v>156</v>
      </c>
      <c r="F140" s="234" t="s">
        <v>157</v>
      </c>
      <c r="G140" s="235" t="s">
        <v>153</v>
      </c>
      <c r="H140" s="236">
        <v>8.4</v>
      </c>
      <c r="I140" s="237"/>
      <c r="J140" s="238">
        <f>ROUND(I140*H140,2)</f>
        <v>0</v>
      </c>
      <c r="K140" s="234" t="s">
        <v>138</v>
      </c>
      <c r="L140" s="239"/>
      <c r="M140" s="240" t="s">
        <v>1</v>
      </c>
      <c r="N140" s="241" t="s">
        <v>43</v>
      </c>
      <c r="O140" s="71"/>
      <c r="P140" s="195">
        <f>O140*H140</f>
        <v>0</v>
      </c>
      <c r="Q140" s="195">
        <v>0.00013</v>
      </c>
      <c r="R140" s="195">
        <f>Q140*H140</f>
        <v>0.0010919999999999999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158</v>
      </c>
      <c r="AT140" s="197" t="s">
        <v>155</v>
      </c>
      <c r="AU140" s="197" t="s">
        <v>88</v>
      </c>
      <c r="AY140" s="17" t="s">
        <v>131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86</v>
      </c>
      <c r="BK140" s="198">
        <f>ROUND(I140*H140,2)</f>
        <v>0</v>
      </c>
      <c r="BL140" s="17" t="s">
        <v>139</v>
      </c>
      <c r="BM140" s="197" t="s">
        <v>159</v>
      </c>
    </row>
    <row r="141" spans="2:51" s="14" customFormat="1" ht="12">
      <c r="B141" s="210"/>
      <c r="C141" s="211"/>
      <c r="D141" s="201" t="s">
        <v>141</v>
      </c>
      <c r="E141" s="211"/>
      <c r="F141" s="213" t="s">
        <v>160</v>
      </c>
      <c r="G141" s="211"/>
      <c r="H141" s="214">
        <v>8.4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141</v>
      </c>
      <c r="AU141" s="220" t="s">
        <v>88</v>
      </c>
      <c r="AV141" s="14" t="s">
        <v>88</v>
      </c>
      <c r="AW141" s="14" t="s">
        <v>4</v>
      </c>
      <c r="AX141" s="14" t="s">
        <v>86</v>
      </c>
      <c r="AY141" s="220" t="s">
        <v>131</v>
      </c>
    </row>
    <row r="142" spans="2:63" s="12" customFormat="1" ht="22.8" customHeight="1">
      <c r="B142" s="170"/>
      <c r="C142" s="171"/>
      <c r="D142" s="172" t="s">
        <v>77</v>
      </c>
      <c r="E142" s="184" t="s">
        <v>161</v>
      </c>
      <c r="F142" s="184" t="s">
        <v>162</v>
      </c>
      <c r="G142" s="171"/>
      <c r="H142" s="171"/>
      <c r="I142" s="174"/>
      <c r="J142" s="185">
        <f>BK142</f>
        <v>0</v>
      </c>
      <c r="K142" s="171"/>
      <c r="L142" s="176"/>
      <c r="M142" s="177"/>
      <c r="N142" s="178"/>
      <c r="O142" s="178"/>
      <c r="P142" s="179">
        <f>SUM(P143:P155)</f>
        <v>0</v>
      </c>
      <c r="Q142" s="178"/>
      <c r="R142" s="179">
        <f>SUM(R143:R155)</f>
        <v>0.0030559999999999997</v>
      </c>
      <c r="S142" s="178"/>
      <c r="T142" s="180">
        <f>SUM(T143:T155)</f>
        <v>0.49815</v>
      </c>
      <c r="AR142" s="181" t="s">
        <v>86</v>
      </c>
      <c r="AT142" s="182" t="s">
        <v>77</v>
      </c>
      <c r="AU142" s="182" t="s">
        <v>86</v>
      </c>
      <c r="AY142" s="181" t="s">
        <v>131</v>
      </c>
      <c r="BK142" s="183">
        <f>SUM(BK143:BK155)</f>
        <v>0</v>
      </c>
    </row>
    <row r="143" spans="1:65" s="2" customFormat="1" ht="24.15" customHeight="1">
      <c r="A143" s="34"/>
      <c r="B143" s="35"/>
      <c r="C143" s="186" t="s">
        <v>163</v>
      </c>
      <c r="D143" s="186" t="s">
        <v>134</v>
      </c>
      <c r="E143" s="187" t="s">
        <v>164</v>
      </c>
      <c r="F143" s="188" t="s">
        <v>165</v>
      </c>
      <c r="G143" s="189" t="s">
        <v>137</v>
      </c>
      <c r="H143" s="190">
        <v>22.4</v>
      </c>
      <c r="I143" s="191"/>
      <c r="J143" s="192">
        <f>ROUND(I143*H143,2)</f>
        <v>0</v>
      </c>
      <c r="K143" s="188" t="s">
        <v>138</v>
      </c>
      <c r="L143" s="39"/>
      <c r="M143" s="193" t="s">
        <v>1</v>
      </c>
      <c r="N143" s="194" t="s">
        <v>43</v>
      </c>
      <c r="O143" s="71"/>
      <c r="P143" s="195">
        <f>O143*H143</f>
        <v>0</v>
      </c>
      <c r="Q143" s="195">
        <v>0.00013</v>
      </c>
      <c r="R143" s="195">
        <f>Q143*H143</f>
        <v>0.0029119999999999997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139</v>
      </c>
      <c r="AT143" s="197" t="s">
        <v>134</v>
      </c>
      <c r="AU143" s="197" t="s">
        <v>88</v>
      </c>
      <c r="AY143" s="17" t="s">
        <v>131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86</v>
      </c>
      <c r="BK143" s="198">
        <f>ROUND(I143*H143,2)</f>
        <v>0</v>
      </c>
      <c r="BL143" s="17" t="s">
        <v>139</v>
      </c>
      <c r="BM143" s="197" t="s">
        <v>166</v>
      </c>
    </row>
    <row r="144" spans="1:65" s="2" customFormat="1" ht="14.4" customHeight="1">
      <c r="A144" s="34"/>
      <c r="B144" s="35"/>
      <c r="C144" s="186" t="s">
        <v>132</v>
      </c>
      <c r="D144" s="186" t="s">
        <v>134</v>
      </c>
      <c r="E144" s="187" t="s">
        <v>167</v>
      </c>
      <c r="F144" s="188" t="s">
        <v>168</v>
      </c>
      <c r="G144" s="189" t="s">
        <v>169</v>
      </c>
      <c r="H144" s="190">
        <v>6</v>
      </c>
      <c r="I144" s="191"/>
      <c r="J144" s="192">
        <f>ROUND(I144*H144,2)</f>
        <v>0</v>
      </c>
      <c r="K144" s="188" t="s">
        <v>138</v>
      </c>
      <c r="L144" s="39"/>
      <c r="M144" s="193" t="s">
        <v>1</v>
      </c>
      <c r="N144" s="194" t="s">
        <v>43</v>
      </c>
      <c r="O144" s="71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139</v>
      </c>
      <c r="AT144" s="197" t="s">
        <v>134</v>
      </c>
      <c r="AU144" s="197" t="s">
        <v>88</v>
      </c>
      <c r="AY144" s="17" t="s">
        <v>131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7" t="s">
        <v>86</v>
      </c>
      <c r="BK144" s="198">
        <f>ROUND(I144*H144,2)</f>
        <v>0</v>
      </c>
      <c r="BL144" s="17" t="s">
        <v>139</v>
      </c>
      <c r="BM144" s="197" t="s">
        <v>170</v>
      </c>
    </row>
    <row r="145" spans="1:65" s="2" customFormat="1" ht="24.15" customHeight="1">
      <c r="A145" s="34"/>
      <c r="B145" s="35"/>
      <c r="C145" s="186" t="s">
        <v>171</v>
      </c>
      <c r="D145" s="186" t="s">
        <v>134</v>
      </c>
      <c r="E145" s="187" t="s">
        <v>172</v>
      </c>
      <c r="F145" s="188" t="s">
        <v>173</v>
      </c>
      <c r="G145" s="189" t="s">
        <v>174</v>
      </c>
      <c r="H145" s="190">
        <v>0.225</v>
      </c>
      <c r="I145" s="191"/>
      <c r="J145" s="192">
        <f>ROUND(I145*H145,2)</f>
        <v>0</v>
      </c>
      <c r="K145" s="188" t="s">
        <v>138</v>
      </c>
      <c r="L145" s="39"/>
      <c r="M145" s="193" t="s">
        <v>1</v>
      </c>
      <c r="N145" s="194" t="s">
        <v>43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1.95</v>
      </c>
      <c r="T145" s="196">
        <f>S145*H145</f>
        <v>0.43875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139</v>
      </c>
      <c r="AT145" s="197" t="s">
        <v>134</v>
      </c>
      <c r="AU145" s="197" t="s">
        <v>88</v>
      </c>
      <c r="AY145" s="17" t="s">
        <v>131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86</v>
      </c>
      <c r="BK145" s="198">
        <f>ROUND(I145*H145,2)</f>
        <v>0</v>
      </c>
      <c r="BL145" s="17" t="s">
        <v>139</v>
      </c>
      <c r="BM145" s="197" t="s">
        <v>175</v>
      </c>
    </row>
    <row r="146" spans="2:51" s="14" customFormat="1" ht="12">
      <c r="B146" s="210"/>
      <c r="C146" s="211"/>
      <c r="D146" s="201" t="s">
        <v>141</v>
      </c>
      <c r="E146" s="212" t="s">
        <v>1</v>
      </c>
      <c r="F146" s="213" t="s">
        <v>176</v>
      </c>
      <c r="G146" s="211"/>
      <c r="H146" s="214">
        <v>0.225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141</v>
      </c>
      <c r="AU146" s="220" t="s">
        <v>88</v>
      </c>
      <c r="AV146" s="14" t="s">
        <v>88</v>
      </c>
      <c r="AW146" s="14" t="s">
        <v>32</v>
      </c>
      <c r="AX146" s="14" t="s">
        <v>78</v>
      </c>
      <c r="AY146" s="220" t="s">
        <v>131</v>
      </c>
    </row>
    <row r="147" spans="2:51" s="15" customFormat="1" ht="12">
      <c r="B147" s="221"/>
      <c r="C147" s="222"/>
      <c r="D147" s="201" t="s">
        <v>141</v>
      </c>
      <c r="E147" s="223" t="s">
        <v>1</v>
      </c>
      <c r="F147" s="224" t="s">
        <v>144</v>
      </c>
      <c r="G147" s="222"/>
      <c r="H147" s="225">
        <v>0.225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141</v>
      </c>
      <c r="AU147" s="231" t="s">
        <v>88</v>
      </c>
      <c r="AV147" s="15" t="s">
        <v>139</v>
      </c>
      <c r="AW147" s="15" t="s">
        <v>32</v>
      </c>
      <c r="AX147" s="15" t="s">
        <v>86</v>
      </c>
      <c r="AY147" s="231" t="s">
        <v>131</v>
      </c>
    </row>
    <row r="148" spans="1:65" s="2" customFormat="1" ht="24.15" customHeight="1">
      <c r="A148" s="34"/>
      <c r="B148" s="35"/>
      <c r="C148" s="186" t="s">
        <v>158</v>
      </c>
      <c r="D148" s="186" t="s">
        <v>134</v>
      </c>
      <c r="E148" s="187" t="s">
        <v>177</v>
      </c>
      <c r="F148" s="188" t="s">
        <v>178</v>
      </c>
      <c r="G148" s="189" t="s">
        <v>137</v>
      </c>
      <c r="H148" s="190">
        <v>2.2</v>
      </c>
      <c r="I148" s="191"/>
      <c r="J148" s="192">
        <f>ROUND(I148*H148,2)</f>
        <v>0</v>
      </c>
      <c r="K148" s="188" t="s">
        <v>138</v>
      </c>
      <c r="L148" s="39"/>
      <c r="M148" s="193" t="s">
        <v>1</v>
      </c>
      <c r="N148" s="194" t="s">
        <v>43</v>
      </c>
      <c r="O148" s="71"/>
      <c r="P148" s="195">
        <f>O148*H148</f>
        <v>0</v>
      </c>
      <c r="Q148" s="195">
        <v>0</v>
      </c>
      <c r="R148" s="195">
        <f>Q148*H148</f>
        <v>0</v>
      </c>
      <c r="S148" s="195">
        <v>0.027</v>
      </c>
      <c r="T148" s="196">
        <f>S148*H148</f>
        <v>0.0594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139</v>
      </c>
      <c r="AT148" s="197" t="s">
        <v>134</v>
      </c>
      <c r="AU148" s="197" t="s">
        <v>88</v>
      </c>
      <c r="AY148" s="17" t="s">
        <v>131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7" t="s">
        <v>86</v>
      </c>
      <c r="BK148" s="198">
        <f>ROUND(I148*H148,2)</f>
        <v>0</v>
      </c>
      <c r="BL148" s="17" t="s">
        <v>139</v>
      </c>
      <c r="BM148" s="197" t="s">
        <v>179</v>
      </c>
    </row>
    <row r="149" spans="2:51" s="13" customFormat="1" ht="12">
      <c r="B149" s="199"/>
      <c r="C149" s="200"/>
      <c r="D149" s="201" t="s">
        <v>141</v>
      </c>
      <c r="E149" s="202" t="s">
        <v>1</v>
      </c>
      <c r="F149" s="203" t="s">
        <v>180</v>
      </c>
      <c r="G149" s="200"/>
      <c r="H149" s="202" t="s">
        <v>1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141</v>
      </c>
      <c r="AU149" s="209" t="s">
        <v>88</v>
      </c>
      <c r="AV149" s="13" t="s">
        <v>86</v>
      </c>
      <c r="AW149" s="13" t="s">
        <v>32</v>
      </c>
      <c r="AX149" s="13" t="s">
        <v>78</v>
      </c>
      <c r="AY149" s="209" t="s">
        <v>131</v>
      </c>
    </row>
    <row r="150" spans="2:51" s="14" customFormat="1" ht="12">
      <c r="B150" s="210"/>
      <c r="C150" s="211"/>
      <c r="D150" s="201" t="s">
        <v>141</v>
      </c>
      <c r="E150" s="212" t="s">
        <v>1</v>
      </c>
      <c r="F150" s="213" t="s">
        <v>181</v>
      </c>
      <c r="G150" s="211"/>
      <c r="H150" s="214">
        <v>2.2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141</v>
      </c>
      <c r="AU150" s="220" t="s">
        <v>88</v>
      </c>
      <c r="AV150" s="14" t="s">
        <v>88</v>
      </c>
      <c r="AW150" s="14" t="s">
        <v>32</v>
      </c>
      <c r="AX150" s="14" t="s">
        <v>78</v>
      </c>
      <c r="AY150" s="220" t="s">
        <v>131</v>
      </c>
    </row>
    <row r="151" spans="2:51" s="15" customFormat="1" ht="12">
      <c r="B151" s="221"/>
      <c r="C151" s="222"/>
      <c r="D151" s="201" t="s">
        <v>141</v>
      </c>
      <c r="E151" s="223" t="s">
        <v>1</v>
      </c>
      <c r="F151" s="224" t="s">
        <v>144</v>
      </c>
      <c r="G151" s="222"/>
      <c r="H151" s="225">
        <v>2.2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141</v>
      </c>
      <c r="AU151" s="231" t="s">
        <v>88</v>
      </c>
      <c r="AV151" s="15" t="s">
        <v>139</v>
      </c>
      <c r="AW151" s="15" t="s">
        <v>32</v>
      </c>
      <c r="AX151" s="15" t="s">
        <v>86</v>
      </c>
      <c r="AY151" s="231" t="s">
        <v>131</v>
      </c>
    </row>
    <row r="152" spans="1:65" s="2" customFormat="1" ht="14.4" customHeight="1">
      <c r="A152" s="34"/>
      <c r="B152" s="35"/>
      <c r="C152" s="186" t="s">
        <v>161</v>
      </c>
      <c r="D152" s="186" t="s">
        <v>134</v>
      </c>
      <c r="E152" s="187" t="s">
        <v>182</v>
      </c>
      <c r="F152" s="188" t="s">
        <v>183</v>
      </c>
      <c r="G152" s="189" t="s">
        <v>153</v>
      </c>
      <c r="H152" s="190">
        <v>1.8</v>
      </c>
      <c r="I152" s="191"/>
      <c r="J152" s="192">
        <f>ROUND(I152*H152,2)</f>
        <v>0</v>
      </c>
      <c r="K152" s="188" t="s">
        <v>1</v>
      </c>
      <c r="L152" s="39"/>
      <c r="M152" s="193" t="s">
        <v>1</v>
      </c>
      <c r="N152" s="194" t="s">
        <v>43</v>
      </c>
      <c r="O152" s="71"/>
      <c r="P152" s="195">
        <f>O152*H152</f>
        <v>0</v>
      </c>
      <c r="Q152" s="195">
        <v>8E-05</v>
      </c>
      <c r="R152" s="195">
        <f>Q152*H152</f>
        <v>0.000144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139</v>
      </c>
      <c r="AT152" s="197" t="s">
        <v>134</v>
      </c>
      <c r="AU152" s="197" t="s">
        <v>88</v>
      </c>
      <c r="AY152" s="17" t="s">
        <v>131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7" t="s">
        <v>86</v>
      </c>
      <c r="BK152" s="198">
        <f>ROUND(I152*H152,2)</f>
        <v>0</v>
      </c>
      <c r="BL152" s="17" t="s">
        <v>139</v>
      </c>
      <c r="BM152" s="197" t="s">
        <v>184</v>
      </c>
    </row>
    <row r="153" spans="2:51" s="13" customFormat="1" ht="12">
      <c r="B153" s="199"/>
      <c r="C153" s="200"/>
      <c r="D153" s="201" t="s">
        <v>141</v>
      </c>
      <c r="E153" s="202" t="s">
        <v>1</v>
      </c>
      <c r="F153" s="203" t="s">
        <v>185</v>
      </c>
      <c r="G153" s="200"/>
      <c r="H153" s="202" t="s">
        <v>1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141</v>
      </c>
      <c r="AU153" s="209" t="s">
        <v>88</v>
      </c>
      <c r="AV153" s="13" t="s">
        <v>86</v>
      </c>
      <c r="AW153" s="13" t="s">
        <v>32</v>
      </c>
      <c r="AX153" s="13" t="s">
        <v>78</v>
      </c>
      <c r="AY153" s="209" t="s">
        <v>131</v>
      </c>
    </row>
    <row r="154" spans="2:51" s="14" customFormat="1" ht="12">
      <c r="B154" s="210"/>
      <c r="C154" s="211"/>
      <c r="D154" s="201" t="s">
        <v>141</v>
      </c>
      <c r="E154" s="212" t="s">
        <v>1</v>
      </c>
      <c r="F154" s="213" t="s">
        <v>186</v>
      </c>
      <c r="G154" s="211"/>
      <c r="H154" s="214">
        <v>1.8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141</v>
      </c>
      <c r="AU154" s="220" t="s">
        <v>88</v>
      </c>
      <c r="AV154" s="14" t="s">
        <v>88</v>
      </c>
      <c r="AW154" s="14" t="s">
        <v>32</v>
      </c>
      <c r="AX154" s="14" t="s">
        <v>78</v>
      </c>
      <c r="AY154" s="220" t="s">
        <v>131</v>
      </c>
    </row>
    <row r="155" spans="2:51" s="15" customFormat="1" ht="12">
      <c r="B155" s="221"/>
      <c r="C155" s="222"/>
      <c r="D155" s="201" t="s">
        <v>141</v>
      </c>
      <c r="E155" s="223" t="s">
        <v>1</v>
      </c>
      <c r="F155" s="224" t="s">
        <v>144</v>
      </c>
      <c r="G155" s="222"/>
      <c r="H155" s="225">
        <v>1.8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141</v>
      </c>
      <c r="AU155" s="231" t="s">
        <v>88</v>
      </c>
      <c r="AV155" s="15" t="s">
        <v>139</v>
      </c>
      <c r="AW155" s="15" t="s">
        <v>32</v>
      </c>
      <c r="AX155" s="15" t="s">
        <v>86</v>
      </c>
      <c r="AY155" s="231" t="s">
        <v>131</v>
      </c>
    </row>
    <row r="156" spans="2:63" s="12" customFormat="1" ht="22.8" customHeight="1">
      <c r="B156" s="170"/>
      <c r="C156" s="171"/>
      <c r="D156" s="172" t="s">
        <v>77</v>
      </c>
      <c r="E156" s="184" t="s">
        <v>187</v>
      </c>
      <c r="F156" s="184" t="s">
        <v>188</v>
      </c>
      <c r="G156" s="171"/>
      <c r="H156" s="171"/>
      <c r="I156" s="174"/>
      <c r="J156" s="185">
        <f>BK156</f>
        <v>0</v>
      </c>
      <c r="K156" s="171"/>
      <c r="L156" s="176"/>
      <c r="M156" s="177"/>
      <c r="N156" s="178"/>
      <c r="O156" s="178"/>
      <c r="P156" s="179">
        <f>SUM(P157:P161)</f>
        <v>0</v>
      </c>
      <c r="Q156" s="178"/>
      <c r="R156" s="179">
        <f>SUM(R157:R161)</f>
        <v>0</v>
      </c>
      <c r="S156" s="178"/>
      <c r="T156" s="180">
        <f>SUM(T157:T161)</f>
        <v>0</v>
      </c>
      <c r="AR156" s="181" t="s">
        <v>86</v>
      </c>
      <c r="AT156" s="182" t="s">
        <v>77</v>
      </c>
      <c r="AU156" s="182" t="s">
        <v>86</v>
      </c>
      <c r="AY156" s="181" t="s">
        <v>131</v>
      </c>
      <c r="BK156" s="183">
        <f>SUM(BK157:BK161)</f>
        <v>0</v>
      </c>
    </row>
    <row r="157" spans="1:65" s="2" customFormat="1" ht="24.15" customHeight="1">
      <c r="A157" s="34"/>
      <c r="B157" s="35"/>
      <c r="C157" s="186" t="s">
        <v>189</v>
      </c>
      <c r="D157" s="186" t="s">
        <v>134</v>
      </c>
      <c r="E157" s="187" t="s">
        <v>190</v>
      </c>
      <c r="F157" s="188" t="s">
        <v>191</v>
      </c>
      <c r="G157" s="189" t="s">
        <v>192</v>
      </c>
      <c r="H157" s="190">
        <v>0.719</v>
      </c>
      <c r="I157" s="191"/>
      <c r="J157" s="192">
        <f>ROUND(I157*H157,2)</f>
        <v>0</v>
      </c>
      <c r="K157" s="188" t="s">
        <v>138</v>
      </c>
      <c r="L157" s="39"/>
      <c r="M157" s="193" t="s">
        <v>1</v>
      </c>
      <c r="N157" s="194" t="s">
        <v>43</v>
      </c>
      <c r="O157" s="71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139</v>
      </c>
      <c r="AT157" s="197" t="s">
        <v>134</v>
      </c>
      <c r="AU157" s="197" t="s">
        <v>88</v>
      </c>
      <c r="AY157" s="17" t="s">
        <v>131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7" t="s">
        <v>86</v>
      </c>
      <c r="BK157" s="198">
        <f>ROUND(I157*H157,2)</f>
        <v>0</v>
      </c>
      <c r="BL157" s="17" t="s">
        <v>139</v>
      </c>
      <c r="BM157" s="197" t="s">
        <v>193</v>
      </c>
    </row>
    <row r="158" spans="1:65" s="2" customFormat="1" ht="24.15" customHeight="1">
      <c r="A158" s="34"/>
      <c r="B158" s="35"/>
      <c r="C158" s="186" t="s">
        <v>194</v>
      </c>
      <c r="D158" s="186" t="s">
        <v>134</v>
      </c>
      <c r="E158" s="187" t="s">
        <v>195</v>
      </c>
      <c r="F158" s="188" t="s">
        <v>196</v>
      </c>
      <c r="G158" s="189" t="s">
        <v>192</v>
      </c>
      <c r="H158" s="190">
        <v>21.57</v>
      </c>
      <c r="I158" s="191"/>
      <c r="J158" s="192">
        <f>ROUND(I158*H158,2)</f>
        <v>0</v>
      </c>
      <c r="K158" s="188" t="s">
        <v>138</v>
      </c>
      <c r="L158" s="39"/>
      <c r="M158" s="193" t="s">
        <v>1</v>
      </c>
      <c r="N158" s="194" t="s">
        <v>43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139</v>
      </c>
      <c r="AT158" s="197" t="s">
        <v>134</v>
      </c>
      <c r="AU158" s="197" t="s">
        <v>88</v>
      </c>
      <c r="AY158" s="17" t="s">
        <v>131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86</v>
      </c>
      <c r="BK158" s="198">
        <f>ROUND(I158*H158,2)</f>
        <v>0</v>
      </c>
      <c r="BL158" s="17" t="s">
        <v>139</v>
      </c>
      <c r="BM158" s="197" t="s">
        <v>197</v>
      </c>
    </row>
    <row r="159" spans="2:51" s="14" customFormat="1" ht="12">
      <c r="B159" s="210"/>
      <c r="C159" s="211"/>
      <c r="D159" s="201" t="s">
        <v>141</v>
      </c>
      <c r="E159" s="211"/>
      <c r="F159" s="213" t="s">
        <v>198</v>
      </c>
      <c r="G159" s="211"/>
      <c r="H159" s="214">
        <v>21.57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141</v>
      </c>
      <c r="AU159" s="220" t="s">
        <v>88</v>
      </c>
      <c r="AV159" s="14" t="s">
        <v>88</v>
      </c>
      <c r="AW159" s="14" t="s">
        <v>4</v>
      </c>
      <c r="AX159" s="14" t="s">
        <v>86</v>
      </c>
      <c r="AY159" s="220" t="s">
        <v>131</v>
      </c>
    </row>
    <row r="160" spans="1:65" s="2" customFormat="1" ht="24.15" customHeight="1">
      <c r="A160" s="34"/>
      <c r="B160" s="35"/>
      <c r="C160" s="186" t="s">
        <v>199</v>
      </c>
      <c r="D160" s="186" t="s">
        <v>134</v>
      </c>
      <c r="E160" s="187" t="s">
        <v>200</v>
      </c>
      <c r="F160" s="188" t="s">
        <v>201</v>
      </c>
      <c r="G160" s="189" t="s">
        <v>192</v>
      </c>
      <c r="H160" s="190">
        <v>0.719</v>
      </c>
      <c r="I160" s="191"/>
      <c r="J160" s="192">
        <f>ROUND(I160*H160,2)</f>
        <v>0</v>
      </c>
      <c r="K160" s="188" t="s">
        <v>138</v>
      </c>
      <c r="L160" s="39"/>
      <c r="M160" s="193" t="s">
        <v>1</v>
      </c>
      <c r="N160" s="194" t="s">
        <v>43</v>
      </c>
      <c r="O160" s="71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139</v>
      </c>
      <c r="AT160" s="197" t="s">
        <v>134</v>
      </c>
      <c r="AU160" s="197" t="s">
        <v>88</v>
      </c>
      <c r="AY160" s="17" t="s">
        <v>131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7" t="s">
        <v>86</v>
      </c>
      <c r="BK160" s="198">
        <f>ROUND(I160*H160,2)</f>
        <v>0</v>
      </c>
      <c r="BL160" s="17" t="s">
        <v>139</v>
      </c>
      <c r="BM160" s="197" t="s">
        <v>202</v>
      </c>
    </row>
    <row r="161" spans="1:65" s="2" customFormat="1" ht="24.15" customHeight="1">
      <c r="A161" s="34"/>
      <c r="B161" s="35"/>
      <c r="C161" s="186" t="s">
        <v>203</v>
      </c>
      <c r="D161" s="186" t="s">
        <v>134</v>
      </c>
      <c r="E161" s="187" t="s">
        <v>204</v>
      </c>
      <c r="F161" s="188" t="s">
        <v>205</v>
      </c>
      <c r="G161" s="189" t="s">
        <v>192</v>
      </c>
      <c r="H161" s="190">
        <v>0.719</v>
      </c>
      <c r="I161" s="191"/>
      <c r="J161" s="192">
        <f>ROUND(I161*H161,2)</f>
        <v>0</v>
      </c>
      <c r="K161" s="188" t="s">
        <v>138</v>
      </c>
      <c r="L161" s="39"/>
      <c r="M161" s="193" t="s">
        <v>1</v>
      </c>
      <c r="N161" s="194" t="s">
        <v>43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139</v>
      </c>
      <c r="AT161" s="197" t="s">
        <v>134</v>
      </c>
      <c r="AU161" s="197" t="s">
        <v>88</v>
      </c>
      <c r="AY161" s="17" t="s">
        <v>131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86</v>
      </c>
      <c r="BK161" s="198">
        <f>ROUND(I161*H161,2)</f>
        <v>0</v>
      </c>
      <c r="BL161" s="17" t="s">
        <v>139</v>
      </c>
      <c r="BM161" s="197" t="s">
        <v>206</v>
      </c>
    </row>
    <row r="162" spans="2:63" s="12" customFormat="1" ht="22.8" customHeight="1">
      <c r="B162" s="170"/>
      <c r="C162" s="171"/>
      <c r="D162" s="172" t="s">
        <v>77</v>
      </c>
      <c r="E162" s="184" t="s">
        <v>207</v>
      </c>
      <c r="F162" s="184" t="s">
        <v>208</v>
      </c>
      <c r="G162" s="171"/>
      <c r="H162" s="171"/>
      <c r="I162" s="174"/>
      <c r="J162" s="185">
        <f>BK162</f>
        <v>0</v>
      </c>
      <c r="K162" s="171"/>
      <c r="L162" s="176"/>
      <c r="M162" s="177"/>
      <c r="N162" s="178"/>
      <c r="O162" s="178"/>
      <c r="P162" s="179">
        <f>P163</f>
        <v>0</v>
      </c>
      <c r="Q162" s="178"/>
      <c r="R162" s="179">
        <f>R163</f>
        <v>0</v>
      </c>
      <c r="S162" s="178"/>
      <c r="T162" s="180">
        <f>T163</f>
        <v>0</v>
      </c>
      <c r="AR162" s="181" t="s">
        <v>86</v>
      </c>
      <c r="AT162" s="182" t="s">
        <v>77</v>
      </c>
      <c r="AU162" s="182" t="s">
        <v>86</v>
      </c>
      <c r="AY162" s="181" t="s">
        <v>131</v>
      </c>
      <c r="BK162" s="183">
        <f>BK163</f>
        <v>0</v>
      </c>
    </row>
    <row r="163" spans="1:65" s="2" customFormat="1" ht="14.4" customHeight="1">
      <c r="A163" s="34"/>
      <c r="B163" s="35"/>
      <c r="C163" s="186" t="s">
        <v>209</v>
      </c>
      <c r="D163" s="186" t="s">
        <v>134</v>
      </c>
      <c r="E163" s="187" t="s">
        <v>210</v>
      </c>
      <c r="F163" s="188" t="s">
        <v>211</v>
      </c>
      <c r="G163" s="189" t="s">
        <v>192</v>
      </c>
      <c r="H163" s="190">
        <v>0.206</v>
      </c>
      <c r="I163" s="191"/>
      <c r="J163" s="192">
        <f>ROUND(I163*H163,2)</f>
        <v>0</v>
      </c>
      <c r="K163" s="188" t="s">
        <v>138</v>
      </c>
      <c r="L163" s="39"/>
      <c r="M163" s="193" t="s">
        <v>1</v>
      </c>
      <c r="N163" s="194" t="s">
        <v>43</v>
      </c>
      <c r="O163" s="71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139</v>
      </c>
      <c r="AT163" s="197" t="s">
        <v>134</v>
      </c>
      <c r="AU163" s="197" t="s">
        <v>88</v>
      </c>
      <c r="AY163" s="17" t="s">
        <v>131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86</v>
      </c>
      <c r="BK163" s="198">
        <f>ROUND(I163*H163,2)</f>
        <v>0</v>
      </c>
      <c r="BL163" s="17" t="s">
        <v>139</v>
      </c>
      <c r="BM163" s="197" t="s">
        <v>212</v>
      </c>
    </row>
    <row r="164" spans="2:63" s="12" customFormat="1" ht="25.95" customHeight="1">
      <c r="B164" s="170"/>
      <c r="C164" s="171"/>
      <c r="D164" s="172" t="s">
        <v>77</v>
      </c>
      <c r="E164" s="173" t="s">
        <v>213</v>
      </c>
      <c r="F164" s="173" t="s">
        <v>214</v>
      </c>
      <c r="G164" s="171"/>
      <c r="H164" s="171"/>
      <c r="I164" s="174"/>
      <c r="J164" s="175">
        <f>BK164</f>
        <v>0</v>
      </c>
      <c r="K164" s="171"/>
      <c r="L164" s="176"/>
      <c r="M164" s="177"/>
      <c r="N164" s="178"/>
      <c r="O164" s="178"/>
      <c r="P164" s="179">
        <f>P165+P178+P188+P192+P196</f>
        <v>0</v>
      </c>
      <c r="Q164" s="178"/>
      <c r="R164" s="179">
        <f>R165+R178+R188+R192+R196</f>
        <v>0.055178</v>
      </c>
      <c r="S164" s="178"/>
      <c r="T164" s="180">
        <f>T165+T178+T188+T192+T196</f>
        <v>0.02106</v>
      </c>
      <c r="AR164" s="181" t="s">
        <v>88</v>
      </c>
      <c r="AT164" s="182" t="s">
        <v>77</v>
      </c>
      <c r="AU164" s="182" t="s">
        <v>78</v>
      </c>
      <c r="AY164" s="181" t="s">
        <v>131</v>
      </c>
      <c r="BK164" s="183">
        <f>BK165+BK178+BK188+BK192+BK196</f>
        <v>0</v>
      </c>
    </row>
    <row r="165" spans="2:63" s="12" customFormat="1" ht="22.8" customHeight="1">
      <c r="B165" s="170"/>
      <c r="C165" s="171"/>
      <c r="D165" s="172" t="s">
        <v>77</v>
      </c>
      <c r="E165" s="184" t="s">
        <v>215</v>
      </c>
      <c r="F165" s="184" t="s">
        <v>216</v>
      </c>
      <c r="G165" s="171"/>
      <c r="H165" s="171"/>
      <c r="I165" s="174"/>
      <c r="J165" s="185">
        <f>BK165</f>
        <v>0</v>
      </c>
      <c r="K165" s="171"/>
      <c r="L165" s="176"/>
      <c r="M165" s="177"/>
      <c r="N165" s="178"/>
      <c r="O165" s="178"/>
      <c r="P165" s="179">
        <f>SUM(P166:P177)</f>
        <v>0</v>
      </c>
      <c r="Q165" s="178"/>
      <c r="R165" s="179">
        <f>SUM(R166:R177)</f>
        <v>0.0023380000000000002</v>
      </c>
      <c r="S165" s="178"/>
      <c r="T165" s="180">
        <f>SUM(T166:T177)</f>
        <v>0</v>
      </c>
      <c r="AR165" s="181" t="s">
        <v>88</v>
      </c>
      <c r="AT165" s="182" t="s">
        <v>77</v>
      </c>
      <c r="AU165" s="182" t="s">
        <v>86</v>
      </c>
      <c r="AY165" s="181" t="s">
        <v>131</v>
      </c>
      <c r="BK165" s="183">
        <f>SUM(BK166:BK177)</f>
        <v>0</v>
      </c>
    </row>
    <row r="166" spans="1:65" s="2" customFormat="1" ht="24.15" customHeight="1">
      <c r="A166" s="34"/>
      <c r="B166" s="35"/>
      <c r="C166" s="186" t="s">
        <v>8</v>
      </c>
      <c r="D166" s="186" t="s">
        <v>134</v>
      </c>
      <c r="E166" s="187" t="s">
        <v>217</v>
      </c>
      <c r="F166" s="188" t="s">
        <v>218</v>
      </c>
      <c r="G166" s="189" t="s">
        <v>153</v>
      </c>
      <c r="H166" s="190">
        <v>8.5</v>
      </c>
      <c r="I166" s="191"/>
      <c r="J166" s="192">
        <f>ROUND(I166*H166,2)</f>
        <v>0</v>
      </c>
      <c r="K166" s="188" t="s">
        <v>138</v>
      </c>
      <c r="L166" s="39"/>
      <c r="M166" s="193" t="s">
        <v>1</v>
      </c>
      <c r="N166" s="194" t="s">
        <v>43</v>
      </c>
      <c r="O166" s="71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219</v>
      </c>
      <c r="AT166" s="197" t="s">
        <v>134</v>
      </c>
      <c r="AU166" s="197" t="s">
        <v>88</v>
      </c>
      <c r="AY166" s="17" t="s">
        <v>131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7" t="s">
        <v>86</v>
      </c>
      <c r="BK166" s="198">
        <f>ROUND(I166*H166,2)</f>
        <v>0</v>
      </c>
      <c r="BL166" s="17" t="s">
        <v>219</v>
      </c>
      <c r="BM166" s="197" t="s">
        <v>220</v>
      </c>
    </row>
    <row r="167" spans="1:65" s="2" customFormat="1" ht="14.4" customHeight="1">
      <c r="A167" s="34"/>
      <c r="B167" s="35"/>
      <c r="C167" s="232" t="s">
        <v>219</v>
      </c>
      <c r="D167" s="232" t="s">
        <v>155</v>
      </c>
      <c r="E167" s="233" t="s">
        <v>221</v>
      </c>
      <c r="F167" s="234" t="s">
        <v>222</v>
      </c>
      <c r="G167" s="235" t="s">
        <v>153</v>
      </c>
      <c r="H167" s="236">
        <v>10.2</v>
      </c>
      <c r="I167" s="237"/>
      <c r="J167" s="238">
        <f>ROUND(I167*H167,2)</f>
        <v>0</v>
      </c>
      <c r="K167" s="234" t="s">
        <v>138</v>
      </c>
      <c r="L167" s="239"/>
      <c r="M167" s="240" t="s">
        <v>1</v>
      </c>
      <c r="N167" s="241" t="s">
        <v>43</v>
      </c>
      <c r="O167" s="71"/>
      <c r="P167" s="195">
        <f>O167*H167</f>
        <v>0</v>
      </c>
      <c r="Q167" s="195">
        <v>7E-05</v>
      </c>
      <c r="R167" s="195">
        <f>Q167*H167</f>
        <v>0.0007139999999999999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223</v>
      </c>
      <c r="AT167" s="197" t="s">
        <v>155</v>
      </c>
      <c r="AU167" s="197" t="s">
        <v>88</v>
      </c>
      <c r="AY167" s="17" t="s">
        <v>131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7" t="s">
        <v>86</v>
      </c>
      <c r="BK167" s="198">
        <f>ROUND(I167*H167,2)</f>
        <v>0</v>
      </c>
      <c r="BL167" s="17" t="s">
        <v>219</v>
      </c>
      <c r="BM167" s="197" t="s">
        <v>224</v>
      </c>
    </row>
    <row r="168" spans="2:51" s="14" customFormat="1" ht="12">
      <c r="B168" s="210"/>
      <c r="C168" s="211"/>
      <c r="D168" s="201" t="s">
        <v>141</v>
      </c>
      <c r="E168" s="211"/>
      <c r="F168" s="213" t="s">
        <v>225</v>
      </c>
      <c r="G168" s="211"/>
      <c r="H168" s="214">
        <v>10.2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141</v>
      </c>
      <c r="AU168" s="220" t="s">
        <v>88</v>
      </c>
      <c r="AV168" s="14" t="s">
        <v>88</v>
      </c>
      <c r="AW168" s="14" t="s">
        <v>4</v>
      </c>
      <c r="AX168" s="14" t="s">
        <v>86</v>
      </c>
      <c r="AY168" s="220" t="s">
        <v>131</v>
      </c>
    </row>
    <row r="169" spans="1:65" s="2" customFormat="1" ht="24.15" customHeight="1">
      <c r="A169" s="34"/>
      <c r="B169" s="35"/>
      <c r="C169" s="186" t="s">
        <v>226</v>
      </c>
      <c r="D169" s="186" t="s">
        <v>134</v>
      </c>
      <c r="E169" s="187" t="s">
        <v>227</v>
      </c>
      <c r="F169" s="188" t="s">
        <v>228</v>
      </c>
      <c r="G169" s="189" t="s">
        <v>153</v>
      </c>
      <c r="H169" s="190">
        <v>8.5</v>
      </c>
      <c r="I169" s="191"/>
      <c r="J169" s="192">
        <f>ROUND(I169*H169,2)</f>
        <v>0</v>
      </c>
      <c r="K169" s="188" t="s">
        <v>138</v>
      </c>
      <c r="L169" s="39"/>
      <c r="M169" s="193" t="s">
        <v>1</v>
      </c>
      <c r="N169" s="194" t="s">
        <v>43</v>
      </c>
      <c r="O169" s="71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219</v>
      </c>
      <c r="AT169" s="197" t="s">
        <v>134</v>
      </c>
      <c r="AU169" s="197" t="s">
        <v>88</v>
      </c>
      <c r="AY169" s="17" t="s">
        <v>131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7" t="s">
        <v>86</v>
      </c>
      <c r="BK169" s="198">
        <f>ROUND(I169*H169,2)</f>
        <v>0</v>
      </c>
      <c r="BL169" s="17" t="s">
        <v>219</v>
      </c>
      <c r="BM169" s="197" t="s">
        <v>229</v>
      </c>
    </row>
    <row r="170" spans="1:65" s="2" customFormat="1" ht="14.4" customHeight="1">
      <c r="A170" s="34"/>
      <c r="B170" s="35"/>
      <c r="C170" s="232" t="s">
        <v>230</v>
      </c>
      <c r="D170" s="232" t="s">
        <v>155</v>
      </c>
      <c r="E170" s="233" t="s">
        <v>231</v>
      </c>
      <c r="F170" s="234" t="s">
        <v>232</v>
      </c>
      <c r="G170" s="235" t="s">
        <v>153</v>
      </c>
      <c r="H170" s="236">
        <v>10.2</v>
      </c>
      <c r="I170" s="237"/>
      <c r="J170" s="238">
        <f>ROUND(I170*H170,2)</f>
        <v>0</v>
      </c>
      <c r="K170" s="234" t="s">
        <v>138</v>
      </c>
      <c r="L170" s="239"/>
      <c r="M170" s="240" t="s">
        <v>1</v>
      </c>
      <c r="N170" s="241" t="s">
        <v>43</v>
      </c>
      <c r="O170" s="71"/>
      <c r="P170" s="195">
        <f>O170*H170</f>
        <v>0</v>
      </c>
      <c r="Q170" s="195">
        <v>0.00012</v>
      </c>
      <c r="R170" s="195">
        <f>Q170*H170</f>
        <v>0.001224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223</v>
      </c>
      <c r="AT170" s="197" t="s">
        <v>155</v>
      </c>
      <c r="AU170" s="197" t="s">
        <v>88</v>
      </c>
      <c r="AY170" s="17" t="s">
        <v>131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7" t="s">
        <v>86</v>
      </c>
      <c r="BK170" s="198">
        <f>ROUND(I170*H170,2)</f>
        <v>0</v>
      </c>
      <c r="BL170" s="17" t="s">
        <v>219</v>
      </c>
      <c r="BM170" s="197" t="s">
        <v>233</v>
      </c>
    </row>
    <row r="171" spans="2:51" s="14" customFormat="1" ht="12">
      <c r="B171" s="210"/>
      <c r="C171" s="211"/>
      <c r="D171" s="201" t="s">
        <v>141</v>
      </c>
      <c r="E171" s="211"/>
      <c r="F171" s="213" t="s">
        <v>225</v>
      </c>
      <c r="G171" s="211"/>
      <c r="H171" s="214">
        <v>10.2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141</v>
      </c>
      <c r="AU171" s="220" t="s">
        <v>88</v>
      </c>
      <c r="AV171" s="14" t="s">
        <v>88</v>
      </c>
      <c r="AW171" s="14" t="s">
        <v>4</v>
      </c>
      <c r="AX171" s="14" t="s">
        <v>86</v>
      </c>
      <c r="AY171" s="220" t="s">
        <v>131</v>
      </c>
    </row>
    <row r="172" spans="1:65" s="2" customFormat="1" ht="24.15" customHeight="1">
      <c r="A172" s="34"/>
      <c r="B172" s="35"/>
      <c r="C172" s="186" t="s">
        <v>234</v>
      </c>
      <c r="D172" s="186" t="s">
        <v>134</v>
      </c>
      <c r="E172" s="187" t="s">
        <v>235</v>
      </c>
      <c r="F172" s="188" t="s">
        <v>236</v>
      </c>
      <c r="G172" s="189" t="s">
        <v>237</v>
      </c>
      <c r="H172" s="190">
        <v>2</v>
      </c>
      <c r="I172" s="191"/>
      <c r="J172" s="192">
        <f aca="true" t="shared" si="0" ref="J172:J177">ROUND(I172*H172,2)</f>
        <v>0</v>
      </c>
      <c r="K172" s="188" t="s">
        <v>138</v>
      </c>
      <c r="L172" s="39"/>
      <c r="M172" s="193" t="s">
        <v>1</v>
      </c>
      <c r="N172" s="194" t="s">
        <v>43</v>
      </c>
      <c r="O172" s="71"/>
      <c r="P172" s="195">
        <f aca="true" t="shared" si="1" ref="P172:P177">O172*H172</f>
        <v>0</v>
      </c>
      <c r="Q172" s="195">
        <v>0</v>
      </c>
      <c r="R172" s="195">
        <f aca="true" t="shared" si="2" ref="R172:R177">Q172*H172</f>
        <v>0</v>
      </c>
      <c r="S172" s="195">
        <v>0</v>
      </c>
      <c r="T172" s="196">
        <f aca="true" t="shared" si="3" ref="T172:T177"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219</v>
      </c>
      <c r="AT172" s="197" t="s">
        <v>134</v>
      </c>
      <c r="AU172" s="197" t="s">
        <v>88</v>
      </c>
      <c r="AY172" s="17" t="s">
        <v>131</v>
      </c>
      <c r="BE172" s="198">
        <f aca="true" t="shared" si="4" ref="BE172:BE177">IF(N172="základní",J172,0)</f>
        <v>0</v>
      </c>
      <c r="BF172" s="198">
        <f aca="true" t="shared" si="5" ref="BF172:BF177">IF(N172="snížená",J172,0)</f>
        <v>0</v>
      </c>
      <c r="BG172" s="198">
        <f aca="true" t="shared" si="6" ref="BG172:BG177">IF(N172="zákl. přenesená",J172,0)</f>
        <v>0</v>
      </c>
      <c r="BH172" s="198">
        <f aca="true" t="shared" si="7" ref="BH172:BH177">IF(N172="sníž. přenesená",J172,0)</f>
        <v>0</v>
      </c>
      <c r="BI172" s="198">
        <f aca="true" t="shared" si="8" ref="BI172:BI177">IF(N172="nulová",J172,0)</f>
        <v>0</v>
      </c>
      <c r="BJ172" s="17" t="s">
        <v>86</v>
      </c>
      <c r="BK172" s="198">
        <f aca="true" t="shared" si="9" ref="BK172:BK177">ROUND(I172*H172,2)</f>
        <v>0</v>
      </c>
      <c r="BL172" s="17" t="s">
        <v>219</v>
      </c>
      <c r="BM172" s="197" t="s">
        <v>238</v>
      </c>
    </row>
    <row r="173" spans="1:65" s="2" customFormat="1" ht="24.15" customHeight="1">
      <c r="A173" s="34"/>
      <c r="B173" s="35"/>
      <c r="C173" s="186" t="s">
        <v>239</v>
      </c>
      <c r="D173" s="186" t="s">
        <v>134</v>
      </c>
      <c r="E173" s="187" t="s">
        <v>240</v>
      </c>
      <c r="F173" s="188" t="s">
        <v>241</v>
      </c>
      <c r="G173" s="189" t="s">
        <v>237</v>
      </c>
      <c r="H173" s="190">
        <v>2</v>
      </c>
      <c r="I173" s="191"/>
      <c r="J173" s="192">
        <f t="shared" si="0"/>
        <v>0</v>
      </c>
      <c r="K173" s="188" t="s">
        <v>138</v>
      </c>
      <c r="L173" s="39"/>
      <c r="M173" s="193" t="s">
        <v>1</v>
      </c>
      <c r="N173" s="194" t="s">
        <v>43</v>
      </c>
      <c r="O173" s="71"/>
      <c r="P173" s="195">
        <f t="shared" si="1"/>
        <v>0</v>
      </c>
      <c r="Q173" s="195">
        <v>0</v>
      </c>
      <c r="R173" s="195">
        <f t="shared" si="2"/>
        <v>0</v>
      </c>
      <c r="S173" s="195">
        <v>0</v>
      </c>
      <c r="T173" s="196">
        <f t="shared" si="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219</v>
      </c>
      <c r="AT173" s="197" t="s">
        <v>134</v>
      </c>
      <c r="AU173" s="197" t="s">
        <v>88</v>
      </c>
      <c r="AY173" s="17" t="s">
        <v>131</v>
      </c>
      <c r="BE173" s="198">
        <f t="shared" si="4"/>
        <v>0</v>
      </c>
      <c r="BF173" s="198">
        <f t="shared" si="5"/>
        <v>0</v>
      </c>
      <c r="BG173" s="198">
        <f t="shared" si="6"/>
        <v>0</v>
      </c>
      <c r="BH173" s="198">
        <f t="shared" si="7"/>
        <v>0</v>
      </c>
      <c r="BI173" s="198">
        <f t="shared" si="8"/>
        <v>0</v>
      </c>
      <c r="BJ173" s="17" t="s">
        <v>86</v>
      </c>
      <c r="BK173" s="198">
        <f t="shared" si="9"/>
        <v>0</v>
      </c>
      <c r="BL173" s="17" t="s">
        <v>219</v>
      </c>
      <c r="BM173" s="197" t="s">
        <v>242</v>
      </c>
    </row>
    <row r="174" spans="1:65" s="2" customFormat="1" ht="14.4" customHeight="1">
      <c r="A174" s="34"/>
      <c r="B174" s="35"/>
      <c r="C174" s="186" t="s">
        <v>7</v>
      </c>
      <c r="D174" s="186" t="s">
        <v>134</v>
      </c>
      <c r="E174" s="187" t="s">
        <v>243</v>
      </c>
      <c r="F174" s="188" t="s">
        <v>244</v>
      </c>
      <c r="G174" s="189" t="s">
        <v>237</v>
      </c>
      <c r="H174" s="190">
        <v>1</v>
      </c>
      <c r="I174" s="191"/>
      <c r="J174" s="192">
        <f t="shared" si="0"/>
        <v>0</v>
      </c>
      <c r="K174" s="188" t="s">
        <v>138</v>
      </c>
      <c r="L174" s="39"/>
      <c r="M174" s="193" t="s">
        <v>1</v>
      </c>
      <c r="N174" s="194" t="s">
        <v>43</v>
      </c>
      <c r="O174" s="71"/>
      <c r="P174" s="195">
        <f t="shared" si="1"/>
        <v>0</v>
      </c>
      <c r="Q174" s="195">
        <v>0</v>
      </c>
      <c r="R174" s="195">
        <f t="shared" si="2"/>
        <v>0</v>
      </c>
      <c r="S174" s="195">
        <v>0</v>
      </c>
      <c r="T174" s="196">
        <f t="shared" si="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219</v>
      </c>
      <c r="AT174" s="197" t="s">
        <v>134</v>
      </c>
      <c r="AU174" s="197" t="s">
        <v>88</v>
      </c>
      <c r="AY174" s="17" t="s">
        <v>131</v>
      </c>
      <c r="BE174" s="198">
        <f t="shared" si="4"/>
        <v>0</v>
      </c>
      <c r="BF174" s="198">
        <f t="shared" si="5"/>
        <v>0</v>
      </c>
      <c r="BG174" s="198">
        <f t="shared" si="6"/>
        <v>0</v>
      </c>
      <c r="BH174" s="198">
        <f t="shared" si="7"/>
        <v>0</v>
      </c>
      <c r="BI174" s="198">
        <f t="shared" si="8"/>
        <v>0</v>
      </c>
      <c r="BJ174" s="17" t="s">
        <v>86</v>
      </c>
      <c r="BK174" s="198">
        <f t="shared" si="9"/>
        <v>0</v>
      </c>
      <c r="BL174" s="17" t="s">
        <v>219</v>
      </c>
      <c r="BM174" s="197" t="s">
        <v>245</v>
      </c>
    </row>
    <row r="175" spans="1:65" s="2" customFormat="1" ht="14.4" customHeight="1">
      <c r="A175" s="34"/>
      <c r="B175" s="35"/>
      <c r="C175" s="232" t="s">
        <v>246</v>
      </c>
      <c r="D175" s="232" t="s">
        <v>155</v>
      </c>
      <c r="E175" s="233" t="s">
        <v>247</v>
      </c>
      <c r="F175" s="234" t="s">
        <v>248</v>
      </c>
      <c r="G175" s="235" t="s">
        <v>237</v>
      </c>
      <c r="H175" s="236">
        <v>1</v>
      </c>
      <c r="I175" s="237"/>
      <c r="J175" s="238">
        <f t="shared" si="0"/>
        <v>0</v>
      </c>
      <c r="K175" s="234" t="s">
        <v>1</v>
      </c>
      <c r="L175" s="239"/>
      <c r="M175" s="240" t="s">
        <v>1</v>
      </c>
      <c r="N175" s="241" t="s">
        <v>43</v>
      </c>
      <c r="O175" s="71"/>
      <c r="P175" s="195">
        <f t="shared" si="1"/>
        <v>0</v>
      </c>
      <c r="Q175" s="195">
        <v>0.0004</v>
      </c>
      <c r="R175" s="195">
        <f t="shared" si="2"/>
        <v>0.0004</v>
      </c>
      <c r="S175" s="195">
        <v>0</v>
      </c>
      <c r="T175" s="196">
        <f t="shared" si="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223</v>
      </c>
      <c r="AT175" s="197" t="s">
        <v>155</v>
      </c>
      <c r="AU175" s="197" t="s">
        <v>88</v>
      </c>
      <c r="AY175" s="17" t="s">
        <v>131</v>
      </c>
      <c r="BE175" s="198">
        <f t="shared" si="4"/>
        <v>0</v>
      </c>
      <c r="BF175" s="198">
        <f t="shared" si="5"/>
        <v>0</v>
      </c>
      <c r="BG175" s="198">
        <f t="shared" si="6"/>
        <v>0</v>
      </c>
      <c r="BH175" s="198">
        <f t="shared" si="7"/>
        <v>0</v>
      </c>
      <c r="BI175" s="198">
        <f t="shared" si="8"/>
        <v>0</v>
      </c>
      <c r="BJ175" s="17" t="s">
        <v>86</v>
      </c>
      <c r="BK175" s="198">
        <f t="shared" si="9"/>
        <v>0</v>
      </c>
      <c r="BL175" s="17" t="s">
        <v>219</v>
      </c>
      <c r="BM175" s="197" t="s">
        <v>249</v>
      </c>
    </row>
    <row r="176" spans="1:65" s="2" customFormat="1" ht="24.15" customHeight="1">
      <c r="A176" s="34"/>
      <c r="B176" s="35"/>
      <c r="C176" s="186" t="s">
        <v>250</v>
      </c>
      <c r="D176" s="186" t="s">
        <v>134</v>
      </c>
      <c r="E176" s="187" t="s">
        <v>251</v>
      </c>
      <c r="F176" s="188" t="s">
        <v>252</v>
      </c>
      <c r="G176" s="189" t="s">
        <v>237</v>
      </c>
      <c r="H176" s="190">
        <v>1</v>
      </c>
      <c r="I176" s="191"/>
      <c r="J176" s="192">
        <f t="shared" si="0"/>
        <v>0</v>
      </c>
      <c r="K176" s="188" t="s">
        <v>138</v>
      </c>
      <c r="L176" s="39"/>
      <c r="M176" s="193" t="s">
        <v>1</v>
      </c>
      <c r="N176" s="194" t="s">
        <v>43</v>
      </c>
      <c r="O176" s="71"/>
      <c r="P176" s="195">
        <f t="shared" si="1"/>
        <v>0</v>
      </c>
      <c r="Q176" s="195">
        <v>0</v>
      </c>
      <c r="R176" s="195">
        <f t="shared" si="2"/>
        <v>0</v>
      </c>
      <c r="S176" s="195">
        <v>0</v>
      </c>
      <c r="T176" s="196">
        <f t="shared" si="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219</v>
      </c>
      <c r="AT176" s="197" t="s">
        <v>134</v>
      </c>
      <c r="AU176" s="197" t="s">
        <v>88</v>
      </c>
      <c r="AY176" s="17" t="s">
        <v>131</v>
      </c>
      <c r="BE176" s="198">
        <f t="shared" si="4"/>
        <v>0</v>
      </c>
      <c r="BF176" s="198">
        <f t="shared" si="5"/>
        <v>0</v>
      </c>
      <c r="BG176" s="198">
        <f t="shared" si="6"/>
        <v>0</v>
      </c>
      <c r="BH176" s="198">
        <f t="shared" si="7"/>
        <v>0</v>
      </c>
      <c r="BI176" s="198">
        <f t="shared" si="8"/>
        <v>0</v>
      </c>
      <c r="BJ176" s="17" t="s">
        <v>86</v>
      </c>
      <c r="BK176" s="198">
        <f t="shared" si="9"/>
        <v>0</v>
      </c>
      <c r="BL176" s="17" t="s">
        <v>219</v>
      </c>
      <c r="BM176" s="197" t="s">
        <v>253</v>
      </c>
    </row>
    <row r="177" spans="1:65" s="2" customFormat="1" ht="24.15" customHeight="1">
      <c r="A177" s="34"/>
      <c r="B177" s="35"/>
      <c r="C177" s="186" t="s">
        <v>254</v>
      </c>
      <c r="D177" s="186" t="s">
        <v>134</v>
      </c>
      <c r="E177" s="187" t="s">
        <v>255</v>
      </c>
      <c r="F177" s="188" t="s">
        <v>256</v>
      </c>
      <c r="G177" s="189" t="s">
        <v>192</v>
      </c>
      <c r="H177" s="190">
        <v>0.002</v>
      </c>
      <c r="I177" s="191"/>
      <c r="J177" s="192">
        <f t="shared" si="0"/>
        <v>0</v>
      </c>
      <c r="K177" s="188" t="s">
        <v>138</v>
      </c>
      <c r="L177" s="39"/>
      <c r="M177" s="193" t="s">
        <v>1</v>
      </c>
      <c r="N177" s="194" t="s">
        <v>43</v>
      </c>
      <c r="O177" s="71"/>
      <c r="P177" s="195">
        <f t="shared" si="1"/>
        <v>0</v>
      </c>
      <c r="Q177" s="195">
        <v>0</v>
      </c>
      <c r="R177" s="195">
        <f t="shared" si="2"/>
        <v>0</v>
      </c>
      <c r="S177" s="195">
        <v>0</v>
      </c>
      <c r="T177" s="196">
        <f t="shared" si="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219</v>
      </c>
      <c r="AT177" s="197" t="s">
        <v>134</v>
      </c>
      <c r="AU177" s="197" t="s">
        <v>88</v>
      </c>
      <c r="AY177" s="17" t="s">
        <v>131</v>
      </c>
      <c r="BE177" s="198">
        <f t="shared" si="4"/>
        <v>0</v>
      </c>
      <c r="BF177" s="198">
        <f t="shared" si="5"/>
        <v>0</v>
      </c>
      <c r="BG177" s="198">
        <f t="shared" si="6"/>
        <v>0</v>
      </c>
      <c r="BH177" s="198">
        <f t="shared" si="7"/>
        <v>0</v>
      </c>
      <c r="BI177" s="198">
        <f t="shared" si="8"/>
        <v>0</v>
      </c>
      <c r="BJ177" s="17" t="s">
        <v>86</v>
      </c>
      <c r="BK177" s="198">
        <f t="shared" si="9"/>
        <v>0</v>
      </c>
      <c r="BL177" s="17" t="s">
        <v>219</v>
      </c>
      <c r="BM177" s="197" t="s">
        <v>257</v>
      </c>
    </row>
    <row r="178" spans="2:63" s="12" customFormat="1" ht="22.8" customHeight="1">
      <c r="B178" s="170"/>
      <c r="C178" s="171"/>
      <c r="D178" s="172" t="s">
        <v>77</v>
      </c>
      <c r="E178" s="184" t="s">
        <v>258</v>
      </c>
      <c r="F178" s="184" t="s">
        <v>259</v>
      </c>
      <c r="G178" s="171"/>
      <c r="H178" s="171"/>
      <c r="I178" s="174"/>
      <c r="J178" s="185">
        <f>BK178</f>
        <v>0</v>
      </c>
      <c r="K178" s="171"/>
      <c r="L178" s="176"/>
      <c r="M178" s="177"/>
      <c r="N178" s="178"/>
      <c r="O178" s="178"/>
      <c r="P178" s="179">
        <f>SUM(P179:P187)</f>
        <v>0</v>
      </c>
      <c r="Q178" s="178"/>
      <c r="R178" s="179">
        <f>SUM(R179:R187)</f>
        <v>0.00904</v>
      </c>
      <c r="S178" s="178"/>
      <c r="T178" s="180">
        <f>SUM(T179:T187)</f>
        <v>0.016059999999999998</v>
      </c>
      <c r="AR178" s="181" t="s">
        <v>88</v>
      </c>
      <c r="AT178" s="182" t="s">
        <v>77</v>
      </c>
      <c r="AU178" s="182" t="s">
        <v>86</v>
      </c>
      <c r="AY178" s="181" t="s">
        <v>131</v>
      </c>
      <c r="BK178" s="183">
        <f>SUM(BK179:BK187)</f>
        <v>0</v>
      </c>
    </row>
    <row r="179" spans="1:65" s="2" customFormat="1" ht="24.15" customHeight="1">
      <c r="A179" s="34"/>
      <c r="B179" s="35"/>
      <c r="C179" s="186" t="s">
        <v>260</v>
      </c>
      <c r="D179" s="186" t="s">
        <v>134</v>
      </c>
      <c r="E179" s="187" t="s">
        <v>261</v>
      </c>
      <c r="F179" s="188" t="s">
        <v>262</v>
      </c>
      <c r="G179" s="189" t="s">
        <v>237</v>
      </c>
      <c r="H179" s="190">
        <v>2</v>
      </c>
      <c r="I179" s="191"/>
      <c r="J179" s="192">
        <f>ROUND(I179*H179,2)</f>
        <v>0</v>
      </c>
      <c r="K179" s="188" t="s">
        <v>138</v>
      </c>
      <c r="L179" s="39"/>
      <c r="M179" s="193" t="s">
        <v>1</v>
      </c>
      <c r="N179" s="194" t="s">
        <v>43</v>
      </c>
      <c r="O179" s="71"/>
      <c r="P179" s="195">
        <f>O179*H179</f>
        <v>0</v>
      </c>
      <c r="Q179" s="195">
        <v>0.00105</v>
      </c>
      <c r="R179" s="195">
        <f>Q179*H179</f>
        <v>0.0021</v>
      </c>
      <c r="S179" s="195">
        <v>0.0055</v>
      </c>
      <c r="T179" s="196">
        <f>S179*H179</f>
        <v>0.011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219</v>
      </c>
      <c r="AT179" s="197" t="s">
        <v>134</v>
      </c>
      <c r="AU179" s="197" t="s">
        <v>88</v>
      </c>
      <c r="AY179" s="17" t="s">
        <v>131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7" t="s">
        <v>86</v>
      </c>
      <c r="BK179" s="198">
        <f>ROUND(I179*H179,2)</f>
        <v>0</v>
      </c>
      <c r="BL179" s="17" t="s">
        <v>219</v>
      </c>
      <c r="BM179" s="197" t="s">
        <v>263</v>
      </c>
    </row>
    <row r="180" spans="2:51" s="13" customFormat="1" ht="12">
      <c r="B180" s="199"/>
      <c r="C180" s="200"/>
      <c r="D180" s="201" t="s">
        <v>141</v>
      </c>
      <c r="E180" s="202" t="s">
        <v>1</v>
      </c>
      <c r="F180" s="203" t="s">
        <v>264</v>
      </c>
      <c r="G180" s="200"/>
      <c r="H180" s="202" t="s">
        <v>1</v>
      </c>
      <c r="I180" s="204"/>
      <c r="J180" s="200"/>
      <c r="K180" s="200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141</v>
      </c>
      <c r="AU180" s="209" t="s">
        <v>88</v>
      </c>
      <c r="AV180" s="13" t="s">
        <v>86</v>
      </c>
      <c r="AW180" s="13" t="s">
        <v>32</v>
      </c>
      <c r="AX180" s="13" t="s">
        <v>78</v>
      </c>
      <c r="AY180" s="209" t="s">
        <v>131</v>
      </c>
    </row>
    <row r="181" spans="2:51" s="14" customFormat="1" ht="12">
      <c r="B181" s="210"/>
      <c r="C181" s="211"/>
      <c r="D181" s="201" t="s">
        <v>141</v>
      </c>
      <c r="E181" s="212" t="s">
        <v>1</v>
      </c>
      <c r="F181" s="213" t="s">
        <v>88</v>
      </c>
      <c r="G181" s="211"/>
      <c r="H181" s="214">
        <v>2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141</v>
      </c>
      <c r="AU181" s="220" t="s">
        <v>88</v>
      </c>
      <c r="AV181" s="14" t="s">
        <v>88</v>
      </c>
      <c r="AW181" s="14" t="s">
        <v>32</v>
      </c>
      <c r="AX181" s="14" t="s">
        <v>78</v>
      </c>
      <c r="AY181" s="220" t="s">
        <v>131</v>
      </c>
    </row>
    <row r="182" spans="2:51" s="15" customFormat="1" ht="12">
      <c r="B182" s="221"/>
      <c r="C182" s="222"/>
      <c r="D182" s="201" t="s">
        <v>141</v>
      </c>
      <c r="E182" s="223" t="s">
        <v>1</v>
      </c>
      <c r="F182" s="224" t="s">
        <v>144</v>
      </c>
      <c r="G182" s="222"/>
      <c r="H182" s="225">
        <v>2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141</v>
      </c>
      <c r="AU182" s="231" t="s">
        <v>88</v>
      </c>
      <c r="AV182" s="15" t="s">
        <v>139</v>
      </c>
      <c r="AW182" s="15" t="s">
        <v>32</v>
      </c>
      <c r="AX182" s="15" t="s">
        <v>86</v>
      </c>
      <c r="AY182" s="231" t="s">
        <v>131</v>
      </c>
    </row>
    <row r="183" spans="1:65" s="2" customFormat="1" ht="24.15" customHeight="1">
      <c r="A183" s="34"/>
      <c r="B183" s="35"/>
      <c r="C183" s="186" t="s">
        <v>265</v>
      </c>
      <c r="D183" s="186" t="s">
        <v>134</v>
      </c>
      <c r="E183" s="187" t="s">
        <v>266</v>
      </c>
      <c r="F183" s="188" t="s">
        <v>267</v>
      </c>
      <c r="G183" s="189" t="s">
        <v>237</v>
      </c>
      <c r="H183" s="190">
        <v>2</v>
      </c>
      <c r="I183" s="191"/>
      <c r="J183" s="192">
        <f>ROUND(I183*H183,2)</f>
        <v>0</v>
      </c>
      <c r="K183" s="188" t="s">
        <v>138</v>
      </c>
      <c r="L183" s="39"/>
      <c r="M183" s="193" t="s">
        <v>1</v>
      </c>
      <c r="N183" s="194" t="s">
        <v>43</v>
      </c>
      <c r="O183" s="71"/>
      <c r="P183" s="195">
        <f>O183*H183</f>
        <v>0</v>
      </c>
      <c r="Q183" s="195">
        <v>0.00347</v>
      </c>
      <c r="R183" s="195">
        <f>Q183*H183</f>
        <v>0.00694</v>
      </c>
      <c r="S183" s="195">
        <v>0.00253</v>
      </c>
      <c r="T183" s="196">
        <f>S183*H183</f>
        <v>0.00506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219</v>
      </c>
      <c r="AT183" s="197" t="s">
        <v>134</v>
      </c>
      <c r="AU183" s="197" t="s">
        <v>88</v>
      </c>
      <c r="AY183" s="17" t="s">
        <v>131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17" t="s">
        <v>86</v>
      </c>
      <c r="BK183" s="198">
        <f>ROUND(I183*H183,2)</f>
        <v>0</v>
      </c>
      <c r="BL183" s="17" t="s">
        <v>219</v>
      </c>
      <c r="BM183" s="197" t="s">
        <v>268</v>
      </c>
    </row>
    <row r="184" spans="2:51" s="13" customFormat="1" ht="12">
      <c r="B184" s="199"/>
      <c r="C184" s="200"/>
      <c r="D184" s="201" t="s">
        <v>141</v>
      </c>
      <c r="E184" s="202" t="s">
        <v>1</v>
      </c>
      <c r="F184" s="203" t="s">
        <v>264</v>
      </c>
      <c r="G184" s="200"/>
      <c r="H184" s="202" t="s">
        <v>1</v>
      </c>
      <c r="I184" s="204"/>
      <c r="J184" s="200"/>
      <c r="K184" s="200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141</v>
      </c>
      <c r="AU184" s="209" t="s">
        <v>88</v>
      </c>
      <c r="AV184" s="13" t="s">
        <v>86</v>
      </c>
      <c r="AW184" s="13" t="s">
        <v>32</v>
      </c>
      <c r="AX184" s="13" t="s">
        <v>78</v>
      </c>
      <c r="AY184" s="209" t="s">
        <v>131</v>
      </c>
    </row>
    <row r="185" spans="2:51" s="14" customFormat="1" ht="12">
      <c r="B185" s="210"/>
      <c r="C185" s="211"/>
      <c r="D185" s="201" t="s">
        <v>141</v>
      </c>
      <c r="E185" s="212" t="s">
        <v>1</v>
      </c>
      <c r="F185" s="213" t="s">
        <v>88</v>
      </c>
      <c r="G185" s="211"/>
      <c r="H185" s="214">
        <v>2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141</v>
      </c>
      <c r="AU185" s="220" t="s">
        <v>88</v>
      </c>
      <c r="AV185" s="14" t="s">
        <v>88</v>
      </c>
      <c r="AW185" s="14" t="s">
        <v>32</v>
      </c>
      <c r="AX185" s="14" t="s">
        <v>78</v>
      </c>
      <c r="AY185" s="220" t="s">
        <v>131</v>
      </c>
    </row>
    <row r="186" spans="2:51" s="15" customFormat="1" ht="12">
      <c r="B186" s="221"/>
      <c r="C186" s="222"/>
      <c r="D186" s="201" t="s">
        <v>141</v>
      </c>
      <c r="E186" s="223" t="s">
        <v>1</v>
      </c>
      <c r="F186" s="224" t="s">
        <v>144</v>
      </c>
      <c r="G186" s="222"/>
      <c r="H186" s="225">
        <v>2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141</v>
      </c>
      <c r="AU186" s="231" t="s">
        <v>88</v>
      </c>
      <c r="AV186" s="15" t="s">
        <v>139</v>
      </c>
      <c r="AW186" s="15" t="s">
        <v>32</v>
      </c>
      <c r="AX186" s="15" t="s">
        <v>86</v>
      </c>
      <c r="AY186" s="231" t="s">
        <v>131</v>
      </c>
    </row>
    <row r="187" spans="1:65" s="2" customFormat="1" ht="24.15" customHeight="1">
      <c r="A187" s="34"/>
      <c r="B187" s="35"/>
      <c r="C187" s="186" t="s">
        <v>269</v>
      </c>
      <c r="D187" s="186" t="s">
        <v>134</v>
      </c>
      <c r="E187" s="187" t="s">
        <v>270</v>
      </c>
      <c r="F187" s="188" t="s">
        <v>271</v>
      </c>
      <c r="G187" s="189" t="s">
        <v>192</v>
      </c>
      <c r="H187" s="190">
        <v>0.009</v>
      </c>
      <c r="I187" s="191"/>
      <c r="J187" s="192">
        <f>ROUND(I187*H187,2)</f>
        <v>0</v>
      </c>
      <c r="K187" s="188" t="s">
        <v>138</v>
      </c>
      <c r="L187" s="39"/>
      <c r="M187" s="193" t="s">
        <v>1</v>
      </c>
      <c r="N187" s="194" t="s">
        <v>43</v>
      </c>
      <c r="O187" s="71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219</v>
      </c>
      <c r="AT187" s="197" t="s">
        <v>134</v>
      </c>
      <c r="AU187" s="197" t="s">
        <v>88</v>
      </c>
      <c r="AY187" s="17" t="s">
        <v>131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86</v>
      </c>
      <c r="BK187" s="198">
        <f>ROUND(I187*H187,2)</f>
        <v>0</v>
      </c>
      <c r="BL187" s="17" t="s">
        <v>219</v>
      </c>
      <c r="BM187" s="197" t="s">
        <v>272</v>
      </c>
    </row>
    <row r="188" spans="2:63" s="12" customFormat="1" ht="22.8" customHeight="1">
      <c r="B188" s="170"/>
      <c r="C188" s="171"/>
      <c r="D188" s="172" t="s">
        <v>77</v>
      </c>
      <c r="E188" s="184" t="s">
        <v>273</v>
      </c>
      <c r="F188" s="184" t="s">
        <v>274</v>
      </c>
      <c r="G188" s="171"/>
      <c r="H188" s="171"/>
      <c r="I188" s="174"/>
      <c r="J188" s="185">
        <f>BK188</f>
        <v>0</v>
      </c>
      <c r="K188" s="171"/>
      <c r="L188" s="176"/>
      <c r="M188" s="177"/>
      <c r="N188" s="178"/>
      <c r="O188" s="178"/>
      <c r="P188" s="179">
        <f>SUM(P189:P191)</f>
        <v>0</v>
      </c>
      <c r="Q188" s="178"/>
      <c r="R188" s="179">
        <f>SUM(R189:R191)</f>
        <v>0</v>
      </c>
      <c r="S188" s="178"/>
      <c r="T188" s="180">
        <f>SUM(T189:T191)</f>
        <v>0.005</v>
      </c>
      <c r="AR188" s="181" t="s">
        <v>88</v>
      </c>
      <c r="AT188" s="182" t="s">
        <v>77</v>
      </c>
      <c r="AU188" s="182" t="s">
        <v>86</v>
      </c>
      <c r="AY188" s="181" t="s">
        <v>131</v>
      </c>
      <c r="BK188" s="183">
        <f>SUM(BK189:BK191)</f>
        <v>0</v>
      </c>
    </row>
    <row r="189" spans="1:65" s="2" customFormat="1" ht="24.15" customHeight="1">
      <c r="A189" s="34"/>
      <c r="B189" s="35"/>
      <c r="C189" s="186" t="s">
        <v>275</v>
      </c>
      <c r="D189" s="186" t="s">
        <v>134</v>
      </c>
      <c r="E189" s="187" t="s">
        <v>276</v>
      </c>
      <c r="F189" s="188" t="s">
        <v>277</v>
      </c>
      <c r="G189" s="189" t="s">
        <v>237</v>
      </c>
      <c r="H189" s="190">
        <v>1</v>
      </c>
      <c r="I189" s="191"/>
      <c r="J189" s="192">
        <f>ROUND(I189*H189,2)</f>
        <v>0</v>
      </c>
      <c r="K189" s="188" t="s">
        <v>138</v>
      </c>
      <c r="L189" s="39"/>
      <c r="M189" s="193" t="s">
        <v>1</v>
      </c>
      <c r="N189" s="194" t="s">
        <v>43</v>
      </c>
      <c r="O189" s="71"/>
      <c r="P189" s="195">
        <f>O189*H189</f>
        <v>0</v>
      </c>
      <c r="Q189" s="195">
        <v>0</v>
      </c>
      <c r="R189" s="195">
        <f>Q189*H189</f>
        <v>0</v>
      </c>
      <c r="S189" s="195">
        <v>0.005</v>
      </c>
      <c r="T189" s="196">
        <f>S189*H189</f>
        <v>0.005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219</v>
      </c>
      <c r="AT189" s="197" t="s">
        <v>134</v>
      </c>
      <c r="AU189" s="197" t="s">
        <v>88</v>
      </c>
      <c r="AY189" s="17" t="s">
        <v>131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7" t="s">
        <v>86</v>
      </c>
      <c r="BK189" s="198">
        <f>ROUND(I189*H189,2)</f>
        <v>0</v>
      </c>
      <c r="BL189" s="17" t="s">
        <v>219</v>
      </c>
      <c r="BM189" s="197" t="s">
        <v>278</v>
      </c>
    </row>
    <row r="190" spans="2:51" s="14" customFormat="1" ht="12">
      <c r="B190" s="210"/>
      <c r="C190" s="211"/>
      <c r="D190" s="201" t="s">
        <v>141</v>
      </c>
      <c r="E190" s="212" t="s">
        <v>1</v>
      </c>
      <c r="F190" s="213" t="s">
        <v>279</v>
      </c>
      <c r="G190" s="211"/>
      <c r="H190" s="214">
        <v>1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141</v>
      </c>
      <c r="AU190" s="220" t="s">
        <v>88</v>
      </c>
      <c r="AV190" s="14" t="s">
        <v>88</v>
      </c>
      <c r="AW190" s="14" t="s">
        <v>32</v>
      </c>
      <c r="AX190" s="14" t="s">
        <v>78</v>
      </c>
      <c r="AY190" s="220" t="s">
        <v>131</v>
      </c>
    </row>
    <row r="191" spans="2:51" s="15" customFormat="1" ht="12">
      <c r="B191" s="221"/>
      <c r="C191" s="222"/>
      <c r="D191" s="201" t="s">
        <v>141</v>
      </c>
      <c r="E191" s="223" t="s">
        <v>1</v>
      </c>
      <c r="F191" s="224" t="s">
        <v>144</v>
      </c>
      <c r="G191" s="222"/>
      <c r="H191" s="225">
        <v>1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141</v>
      </c>
      <c r="AU191" s="231" t="s">
        <v>88</v>
      </c>
      <c r="AV191" s="15" t="s">
        <v>139</v>
      </c>
      <c r="AW191" s="15" t="s">
        <v>32</v>
      </c>
      <c r="AX191" s="15" t="s">
        <v>86</v>
      </c>
      <c r="AY191" s="231" t="s">
        <v>131</v>
      </c>
    </row>
    <row r="192" spans="2:63" s="12" customFormat="1" ht="22.8" customHeight="1">
      <c r="B192" s="170"/>
      <c r="C192" s="171"/>
      <c r="D192" s="172" t="s">
        <v>77</v>
      </c>
      <c r="E192" s="184" t="s">
        <v>280</v>
      </c>
      <c r="F192" s="184" t="s">
        <v>281</v>
      </c>
      <c r="G192" s="171"/>
      <c r="H192" s="171"/>
      <c r="I192" s="174"/>
      <c r="J192" s="185">
        <f>BK192</f>
        <v>0</v>
      </c>
      <c r="K192" s="171"/>
      <c r="L192" s="176"/>
      <c r="M192" s="177"/>
      <c r="N192" s="178"/>
      <c r="O192" s="178"/>
      <c r="P192" s="179">
        <f>SUM(P193:P195)</f>
        <v>0</v>
      </c>
      <c r="Q192" s="178"/>
      <c r="R192" s="179">
        <f>SUM(R193:R195)</f>
        <v>0.03</v>
      </c>
      <c r="S192" s="178"/>
      <c r="T192" s="180">
        <f>SUM(T193:T195)</f>
        <v>0</v>
      </c>
      <c r="AR192" s="181" t="s">
        <v>88</v>
      </c>
      <c r="AT192" s="182" t="s">
        <v>77</v>
      </c>
      <c r="AU192" s="182" t="s">
        <v>86</v>
      </c>
      <c r="AY192" s="181" t="s">
        <v>131</v>
      </c>
      <c r="BK192" s="183">
        <f>SUM(BK193:BK195)</f>
        <v>0</v>
      </c>
    </row>
    <row r="193" spans="1:65" s="2" customFormat="1" ht="24.15" customHeight="1">
      <c r="A193" s="34"/>
      <c r="B193" s="35"/>
      <c r="C193" s="186" t="s">
        <v>282</v>
      </c>
      <c r="D193" s="186" t="s">
        <v>134</v>
      </c>
      <c r="E193" s="187" t="s">
        <v>283</v>
      </c>
      <c r="F193" s="188" t="s">
        <v>284</v>
      </c>
      <c r="G193" s="189" t="s">
        <v>237</v>
      </c>
      <c r="H193" s="190">
        <v>1</v>
      </c>
      <c r="I193" s="191"/>
      <c r="J193" s="192">
        <f>ROUND(I193*H193,2)</f>
        <v>0</v>
      </c>
      <c r="K193" s="188" t="s">
        <v>138</v>
      </c>
      <c r="L193" s="39"/>
      <c r="M193" s="193" t="s">
        <v>1</v>
      </c>
      <c r="N193" s="194" t="s">
        <v>43</v>
      </c>
      <c r="O193" s="71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219</v>
      </c>
      <c r="AT193" s="197" t="s">
        <v>134</v>
      </c>
      <c r="AU193" s="197" t="s">
        <v>88</v>
      </c>
      <c r="AY193" s="17" t="s">
        <v>131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7" t="s">
        <v>86</v>
      </c>
      <c r="BK193" s="198">
        <f>ROUND(I193*H193,2)</f>
        <v>0</v>
      </c>
      <c r="BL193" s="17" t="s">
        <v>219</v>
      </c>
      <c r="BM193" s="197" t="s">
        <v>285</v>
      </c>
    </row>
    <row r="194" spans="1:65" s="2" customFormat="1" ht="24.15" customHeight="1">
      <c r="A194" s="34"/>
      <c r="B194" s="35"/>
      <c r="C194" s="232" t="s">
        <v>286</v>
      </c>
      <c r="D194" s="232" t="s">
        <v>155</v>
      </c>
      <c r="E194" s="233" t="s">
        <v>287</v>
      </c>
      <c r="F194" s="234" t="s">
        <v>288</v>
      </c>
      <c r="G194" s="235" t="s">
        <v>237</v>
      </c>
      <c r="H194" s="236">
        <v>1</v>
      </c>
      <c r="I194" s="237"/>
      <c r="J194" s="238">
        <f>ROUND(I194*H194,2)</f>
        <v>0</v>
      </c>
      <c r="K194" s="234" t="s">
        <v>138</v>
      </c>
      <c r="L194" s="239"/>
      <c r="M194" s="240" t="s">
        <v>1</v>
      </c>
      <c r="N194" s="241" t="s">
        <v>43</v>
      </c>
      <c r="O194" s="71"/>
      <c r="P194" s="195">
        <f>O194*H194</f>
        <v>0</v>
      </c>
      <c r="Q194" s="195">
        <v>0.03</v>
      </c>
      <c r="R194" s="195">
        <f>Q194*H194</f>
        <v>0.03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223</v>
      </c>
      <c r="AT194" s="197" t="s">
        <v>155</v>
      </c>
      <c r="AU194" s="197" t="s">
        <v>88</v>
      </c>
      <c r="AY194" s="17" t="s">
        <v>131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17" t="s">
        <v>86</v>
      </c>
      <c r="BK194" s="198">
        <f>ROUND(I194*H194,2)</f>
        <v>0</v>
      </c>
      <c r="BL194" s="17" t="s">
        <v>219</v>
      </c>
      <c r="BM194" s="197" t="s">
        <v>289</v>
      </c>
    </row>
    <row r="195" spans="1:65" s="2" customFormat="1" ht="24.15" customHeight="1">
      <c r="A195" s="34"/>
      <c r="B195" s="35"/>
      <c r="C195" s="186" t="s">
        <v>290</v>
      </c>
      <c r="D195" s="186" t="s">
        <v>134</v>
      </c>
      <c r="E195" s="187" t="s">
        <v>291</v>
      </c>
      <c r="F195" s="188" t="s">
        <v>292</v>
      </c>
      <c r="G195" s="189" t="s">
        <v>192</v>
      </c>
      <c r="H195" s="190">
        <v>0.03</v>
      </c>
      <c r="I195" s="191"/>
      <c r="J195" s="192">
        <f>ROUND(I195*H195,2)</f>
        <v>0</v>
      </c>
      <c r="K195" s="188" t="s">
        <v>138</v>
      </c>
      <c r="L195" s="39"/>
      <c r="M195" s="193" t="s">
        <v>1</v>
      </c>
      <c r="N195" s="194" t="s">
        <v>43</v>
      </c>
      <c r="O195" s="71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219</v>
      </c>
      <c r="AT195" s="197" t="s">
        <v>134</v>
      </c>
      <c r="AU195" s="197" t="s">
        <v>88</v>
      </c>
      <c r="AY195" s="17" t="s">
        <v>131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7" t="s">
        <v>86</v>
      </c>
      <c r="BK195" s="198">
        <f>ROUND(I195*H195,2)</f>
        <v>0</v>
      </c>
      <c r="BL195" s="17" t="s">
        <v>219</v>
      </c>
      <c r="BM195" s="197" t="s">
        <v>293</v>
      </c>
    </row>
    <row r="196" spans="2:63" s="12" customFormat="1" ht="22.8" customHeight="1">
      <c r="B196" s="170"/>
      <c r="C196" s="171"/>
      <c r="D196" s="172" t="s">
        <v>77</v>
      </c>
      <c r="E196" s="184" t="s">
        <v>294</v>
      </c>
      <c r="F196" s="184" t="s">
        <v>295</v>
      </c>
      <c r="G196" s="171"/>
      <c r="H196" s="171"/>
      <c r="I196" s="174"/>
      <c r="J196" s="185">
        <f>BK196</f>
        <v>0</v>
      </c>
      <c r="K196" s="171"/>
      <c r="L196" s="176"/>
      <c r="M196" s="177"/>
      <c r="N196" s="178"/>
      <c r="O196" s="178"/>
      <c r="P196" s="179">
        <f>SUM(P197:P200)</f>
        <v>0</v>
      </c>
      <c r="Q196" s="178"/>
      <c r="R196" s="179">
        <f>SUM(R197:R200)</f>
        <v>0.0138</v>
      </c>
      <c r="S196" s="178"/>
      <c r="T196" s="180">
        <f>SUM(T197:T200)</f>
        <v>0</v>
      </c>
      <c r="AR196" s="181" t="s">
        <v>88</v>
      </c>
      <c r="AT196" s="182" t="s">
        <v>77</v>
      </c>
      <c r="AU196" s="182" t="s">
        <v>86</v>
      </c>
      <c r="AY196" s="181" t="s">
        <v>131</v>
      </c>
      <c r="BK196" s="183">
        <f>SUM(BK197:BK200)</f>
        <v>0</v>
      </c>
    </row>
    <row r="197" spans="1:65" s="2" customFormat="1" ht="24.15" customHeight="1">
      <c r="A197" s="34"/>
      <c r="B197" s="35"/>
      <c r="C197" s="186" t="s">
        <v>223</v>
      </c>
      <c r="D197" s="186" t="s">
        <v>134</v>
      </c>
      <c r="E197" s="187" t="s">
        <v>296</v>
      </c>
      <c r="F197" s="188" t="s">
        <v>297</v>
      </c>
      <c r="G197" s="189" t="s">
        <v>137</v>
      </c>
      <c r="H197" s="190">
        <v>30</v>
      </c>
      <c r="I197" s="191"/>
      <c r="J197" s="192">
        <f>ROUND(I197*H197,2)</f>
        <v>0</v>
      </c>
      <c r="K197" s="188" t="s">
        <v>138</v>
      </c>
      <c r="L197" s="39"/>
      <c r="M197" s="193" t="s">
        <v>1</v>
      </c>
      <c r="N197" s="194" t="s">
        <v>43</v>
      </c>
      <c r="O197" s="71"/>
      <c r="P197" s="195">
        <f>O197*H197</f>
        <v>0</v>
      </c>
      <c r="Q197" s="195">
        <v>0.0002</v>
      </c>
      <c r="R197" s="195">
        <f>Q197*H197</f>
        <v>0.006</v>
      </c>
      <c r="S197" s="195">
        <v>0</v>
      </c>
      <c r="T197" s="19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219</v>
      </c>
      <c r="AT197" s="197" t="s">
        <v>134</v>
      </c>
      <c r="AU197" s="197" t="s">
        <v>88</v>
      </c>
      <c r="AY197" s="17" t="s">
        <v>131</v>
      </c>
      <c r="BE197" s="198">
        <f>IF(N197="základní",J197,0)</f>
        <v>0</v>
      </c>
      <c r="BF197" s="198">
        <f>IF(N197="snížená",J197,0)</f>
        <v>0</v>
      </c>
      <c r="BG197" s="198">
        <f>IF(N197="zákl. přenesená",J197,0)</f>
        <v>0</v>
      </c>
      <c r="BH197" s="198">
        <f>IF(N197="sníž. přenesená",J197,0)</f>
        <v>0</v>
      </c>
      <c r="BI197" s="198">
        <f>IF(N197="nulová",J197,0)</f>
        <v>0</v>
      </c>
      <c r="BJ197" s="17" t="s">
        <v>86</v>
      </c>
      <c r="BK197" s="198">
        <f>ROUND(I197*H197,2)</f>
        <v>0</v>
      </c>
      <c r="BL197" s="17" t="s">
        <v>219</v>
      </c>
      <c r="BM197" s="197" t="s">
        <v>298</v>
      </c>
    </row>
    <row r="198" spans="2:51" s="14" customFormat="1" ht="20.4">
      <c r="B198" s="210"/>
      <c r="C198" s="211"/>
      <c r="D198" s="201" t="s">
        <v>141</v>
      </c>
      <c r="E198" s="212" t="s">
        <v>1</v>
      </c>
      <c r="F198" s="213" t="s">
        <v>299</v>
      </c>
      <c r="G198" s="211"/>
      <c r="H198" s="214">
        <v>30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141</v>
      </c>
      <c r="AU198" s="220" t="s">
        <v>88</v>
      </c>
      <c r="AV198" s="14" t="s">
        <v>88</v>
      </c>
      <c r="AW198" s="14" t="s">
        <v>32</v>
      </c>
      <c r="AX198" s="14" t="s">
        <v>78</v>
      </c>
      <c r="AY198" s="220" t="s">
        <v>131</v>
      </c>
    </row>
    <row r="199" spans="2:51" s="15" customFormat="1" ht="12">
      <c r="B199" s="221"/>
      <c r="C199" s="222"/>
      <c r="D199" s="201" t="s">
        <v>141</v>
      </c>
      <c r="E199" s="223" t="s">
        <v>1</v>
      </c>
      <c r="F199" s="224" t="s">
        <v>144</v>
      </c>
      <c r="G199" s="222"/>
      <c r="H199" s="225">
        <v>30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141</v>
      </c>
      <c r="AU199" s="231" t="s">
        <v>88</v>
      </c>
      <c r="AV199" s="15" t="s">
        <v>139</v>
      </c>
      <c r="AW199" s="15" t="s">
        <v>32</v>
      </c>
      <c r="AX199" s="15" t="s">
        <v>86</v>
      </c>
      <c r="AY199" s="231" t="s">
        <v>131</v>
      </c>
    </row>
    <row r="200" spans="1:65" s="2" customFormat="1" ht="24.15" customHeight="1">
      <c r="A200" s="34"/>
      <c r="B200" s="35"/>
      <c r="C200" s="186" t="s">
        <v>300</v>
      </c>
      <c r="D200" s="186" t="s">
        <v>134</v>
      </c>
      <c r="E200" s="187" t="s">
        <v>301</v>
      </c>
      <c r="F200" s="188" t="s">
        <v>302</v>
      </c>
      <c r="G200" s="189" t="s">
        <v>137</v>
      </c>
      <c r="H200" s="190">
        <v>30</v>
      </c>
      <c r="I200" s="191"/>
      <c r="J200" s="192">
        <f>ROUND(I200*H200,2)</f>
        <v>0</v>
      </c>
      <c r="K200" s="188" t="s">
        <v>138</v>
      </c>
      <c r="L200" s="39"/>
      <c r="M200" s="193" t="s">
        <v>1</v>
      </c>
      <c r="N200" s="194" t="s">
        <v>43</v>
      </c>
      <c r="O200" s="71"/>
      <c r="P200" s="195">
        <f>O200*H200</f>
        <v>0</v>
      </c>
      <c r="Q200" s="195">
        <v>0.00026</v>
      </c>
      <c r="R200" s="195">
        <f>Q200*H200</f>
        <v>0.0078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219</v>
      </c>
      <c r="AT200" s="197" t="s">
        <v>134</v>
      </c>
      <c r="AU200" s="197" t="s">
        <v>88</v>
      </c>
      <c r="AY200" s="17" t="s">
        <v>131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7" t="s">
        <v>86</v>
      </c>
      <c r="BK200" s="198">
        <f>ROUND(I200*H200,2)</f>
        <v>0</v>
      </c>
      <c r="BL200" s="17" t="s">
        <v>219</v>
      </c>
      <c r="BM200" s="197" t="s">
        <v>303</v>
      </c>
    </row>
    <row r="201" spans="2:63" s="12" customFormat="1" ht="25.95" customHeight="1">
      <c r="B201" s="170"/>
      <c r="C201" s="171"/>
      <c r="D201" s="172" t="s">
        <v>77</v>
      </c>
      <c r="E201" s="173" t="s">
        <v>304</v>
      </c>
      <c r="F201" s="173" t="s">
        <v>305</v>
      </c>
      <c r="G201" s="171"/>
      <c r="H201" s="171"/>
      <c r="I201" s="174"/>
      <c r="J201" s="175">
        <f>BK201</f>
        <v>0</v>
      </c>
      <c r="K201" s="171"/>
      <c r="L201" s="176"/>
      <c r="M201" s="177"/>
      <c r="N201" s="178"/>
      <c r="O201" s="178"/>
      <c r="P201" s="179">
        <f>SUM(P202:P205)</f>
        <v>0</v>
      </c>
      <c r="Q201" s="178"/>
      <c r="R201" s="179">
        <f>SUM(R202:R205)</f>
        <v>0</v>
      </c>
      <c r="S201" s="178"/>
      <c r="T201" s="180">
        <f>SUM(T202:T205)</f>
        <v>0</v>
      </c>
      <c r="AR201" s="181" t="s">
        <v>139</v>
      </c>
      <c r="AT201" s="182" t="s">
        <v>77</v>
      </c>
      <c r="AU201" s="182" t="s">
        <v>78</v>
      </c>
      <c r="AY201" s="181" t="s">
        <v>131</v>
      </c>
      <c r="BK201" s="183">
        <f>SUM(BK202:BK205)</f>
        <v>0</v>
      </c>
    </row>
    <row r="202" spans="1:65" s="2" customFormat="1" ht="14.4" customHeight="1">
      <c r="A202" s="34"/>
      <c r="B202" s="35"/>
      <c r="C202" s="186" t="s">
        <v>306</v>
      </c>
      <c r="D202" s="186" t="s">
        <v>134</v>
      </c>
      <c r="E202" s="187" t="s">
        <v>307</v>
      </c>
      <c r="F202" s="188" t="s">
        <v>308</v>
      </c>
      <c r="G202" s="189" t="s">
        <v>309</v>
      </c>
      <c r="H202" s="190">
        <v>4.5</v>
      </c>
      <c r="I202" s="191"/>
      <c r="J202" s="192">
        <f>ROUND(I202*H202,2)</f>
        <v>0</v>
      </c>
      <c r="K202" s="188" t="s">
        <v>138</v>
      </c>
      <c r="L202" s="39"/>
      <c r="M202" s="193" t="s">
        <v>1</v>
      </c>
      <c r="N202" s="194" t="s">
        <v>43</v>
      </c>
      <c r="O202" s="71"/>
      <c r="P202" s="195">
        <f>O202*H202</f>
        <v>0</v>
      </c>
      <c r="Q202" s="195">
        <v>0</v>
      </c>
      <c r="R202" s="195">
        <f>Q202*H202</f>
        <v>0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310</v>
      </c>
      <c r="AT202" s="197" t="s">
        <v>134</v>
      </c>
      <c r="AU202" s="197" t="s">
        <v>86</v>
      </c>
      <c r="AY202" s="17" t="s">
        <v>131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17" t="s">
        <v>86</v>
      </c>
      <c r="BK202" s="198">
        <f>ROUND(I202*H202,2)</f>
        <v>0</v>
      </c>
      <c r="BL202" s="17" t="s">
        <v>310</v>
      </c>
      <c r="BM202" s="197" t="s">
        <v>311</v>
      </c>
    </row>
    <row r="203" spans="2:51" s="14" customFormat="1" ht="12">
      <c r="B203" s="210"/>
      <c r="C203" s="211"/>
      <c r="D203" s="201" t="s">
        <v>141</v>
      </c>
      <c r="E203" s="212" t="s">
        <v>1</v>
      </c>
      <c r="F203" s="213" t="s">
        <v>312</v>
      </c>
      <c r="G203" s="211"/>
      <c r="H203" s="214">
        <v>3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141</v>
      </c>
      <c r="AU203" s="220" t="s">
        <v>86</v>
      </c>
      <c r="AV203" s="14" t="s">
        <v>88</v>
      </c>
      <c r="AW203" s="14" t="s">
        <v>32</v>
      </c>
      <c r="AX203" s="14" t="s">
        <v>78</v>
      </c>
      <c r="AY203" s="220" t="s">
        <v>131</v>
      </c>
    </row>
    <row r="204" spans="2:51" s="14" customFormat="1" ht="12">
      <c r="B204" s="210"/>
      <c r="C204" s="211"/>
      <c r="D204" s="201" t="s">
        <v>141</v>
      </c>
      <c r="E204" s="212" t="s">
        <v>1</v>
      </c>
      <c r="F204" s="213" t="s">
        <v>313</v>
      </c>
      <c r="G204" s="211"/>
      <c r="H204" s="214">
        <v>1.5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141</v>
      </c>
      <c r="AU204" s="220" t="s">
        <v>86</v>
      </c>
      <c r="AV204" s="14" t="s">
        <v>88</v>
      </c>
      <c r="AW204" s="14" t="s">
        <v>32</v>
      </c>
      <c r="AX204" s="14" t="s">
        <v>78</v>
      </c>
      <c r="AY204" s="220" t="s">
        <v>131</v>
      </c>
    </row>
    <row r="205" spans="2:51" s="15" customFormat="1" ht="12">
      <c r="B205" s="221"/>
      <c r="C205" s="222"/>
      <c r="D205" s="201" t="s">
        <v>141</v>
      </c>
      <c r="E205" s="223" t="s">
        <v>1</v>
      </c>
      <c r="F205" s="224" t="s">
        <v>144</v>
      </c>
      <c r="G205" s="222"/>
      <c r="H205" s="225">
        <v>4.5</v>
      </c>
      <c r="I205" s="226"/>
      <c r="J205" s="222"/>
      <c r="K205" s="222"/>
      <c r="L205" s="227"/>
      <c r="M205" s="242"/>
      <c r="N205" s="243"/>
      <c r="O205" s="243"/>
      <c r="P205" s="243"/>
      <c r="Q205" s="243"/>
      <c r="R205" s="243"/>
      <c r="S205" s="243"/>
      <c r="T205" s="244"/>
      <c r="AT205" s="231" t="s">
        <v>141</v>
      </c>
      <c r="AU205" s="231" t="s">
        <v>86</v>
      </c>
      <c r="AV205" s="15" t="s">
        <v>139</v>
      </c>
      <c r="AW205" s="15" t="s">
        <v>32</v>
      </c>
      <c r="AX205" s="15" t="s">
        <v>86</v>
      </c>
      <c r="AY205" s="231" t="s">
        <v>131</v>
      </c>
    </row>
    <row r="206" spans="1:31" s="2" customFormat="1" ht="6.9" customHeight="1">
      <c r="A206" s="34"/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39"/>
      <c r="M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</row>
  </sheetData>
  <sheetProtection algorithmName="SHA-512" hashValue="joYTiexGO5751F8qk5dgqppVd0yBrJSQCYOA36vz4gIR5mybpfX3ZVCssz5GAsboJzDVcFISp7mS5vYzVJ8VtQ==" saltValue="+HHtu3+FIF87BbvNbRZXZLuhYy8OxZUo0lNfUJf7TvaXXL12o7Cq1+b8VCaubMHOEchvSr5iLyxzDSRNVyuF4g==" spinCount="100000" sheet="1" objects="1" scenarios="1" formatColumns="0" formatRows="0" autoFilter="0"/>
  <autoFilter ref="C127:K205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30"/>
  <sheetViews>
    <sheetView showGridLines="0" workbookViewId="0" topLeftCell="A290">
      <selection activeCell="H324" sqref="H32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7" t="s">
        <v>91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88</v>
      </c>
    </row>
    <row r="4" spans="2:46" s="1" customFormat="1" ht="24.9" customHeight="1">
      <c r="B4" s="20"/>
      <c r="D4" s="110" t="s">
        <v>96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23.25" customHeight="1">
      <c r="B7" s="20"/>
      <c r="E7" s="301" t="str">
        <f>'Rekapitulace stavby'!K6</f>
        <v>ÚPRAVA SKLADOVACÍHO PROSTORU A RAMPY PRO VOZÍKY S PRÁDLEM</v>
      </c>
      <c r="F7" s="302"/>
      <c r="G7" s="302"/>
      <c r="H7" s="302"/>
      <c r="L7" s="20"/>
    </row>
    <row r="8" spans="1:31" s="2" customFormat="1" ht="12" customHeight="1">
      <c r="A8" s="34"/>
      <c r="B8" s="39"/>
      <c r="C8" s="34"/>
      <c r="D8" s="112" t="s">
        <v>97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24.75" customHeight="1">
      <c r="A9" s="34"/>
      <c r="B9" s="39"/>
      <c r="C9" s="34"/>
      <c r="D9" s="34"/>
      <c r="E9" s="303" t="s">
        <v>314</v>
      </c>
      <c r="F9" s="304"/>
      <c r="G9" s="304"/>
      <c r="H9" s="30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27. 2. 2020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7" t="str">
        <f>'Rekapitulace stavby'!E14</f>
        <v>Vyplň údaj</v>
      </c>
      <c r="F18" s="305"/>
      <c r="G18" s="305"/>
      <c r="H18" s="305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35</v>
      </c>
      <c r="F24" s="34"/>
      <c r="G24" s="34"/>
      <c r="H24" s="34"/>
      <c r="I24" s="112" t="s">
        <v>27</v>
      </c>
      <c r="J24" s="113" t="s">
        <v>36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37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6" t="s">
        <v>1</v>
      </c>
      <c r="F27" s="306"/>
      <c r="G27" s="306"/>
      <c r="H27" s="306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38</v>
      </c>
      <c r="E30" s="34"/>
      <c r="F30" s="34"/>
      <c r="G30" s="34"/>
      <c r="H30" s="34"/>
      <c r="I30" s="34"/>
      <c r="J30" s="120">
        <f>ROUND(J131,2)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40</v>
      </c>
      <c r="G32" s="34"/>
      <c r="H32" s="34"/>
      <c r="I32" s="121" t="s">
        <v>39</v>
      </c>
      <c r="J32" s="121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42</v>
      </c>
      <c r="E33" s="112" t="s">
        <v>43</v>
      </c>
      <c r="F33" s="123">
        <f>ROUND((SUM(BE131:BE329)),2)</f>
        <v>0</v>
      </c>
      <c r="G33" s="34"/>
      <c r="H33" s="34"/>
      <c r="I33" s="124">
        <v>0.21</v>
      </c>
      <c r="J33" s="123">
        <f>ROUND(((SUM(BE131:BE329))*I33),2)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44</v>
      </c>
      <c r="F34" s="123">
        <f>ROUND((SUM(BF131:BF329)),2)</f>
        <v>0</v>
      </c>
      <c r="G34" s="34"/>
      <c r="H34" s="34"/>
      <c r="I34" s="124">
        <v>0.15</v>
      </c>
      <c r="J34" s="123">
        <f>ROUND(((SUM(BF131:BF329))*I34),2)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45</v>
      </c>
      <c r="F35" s="123">
        <f>ROUND((SUM(BG131:BG329)),2)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46</v>
      </c>
      <c r="F36" s="123">
        <f>ROUND((SUM(BH131:BH329)),2)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47</v>
      </c>
      <c r="F37" s="123">
        <f>ROUND((SUM(BI131:BI329)),2)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48</v>
      </c>
      <c r="E39" s="127"/>
      <c r="F39" s="127"/>
      <c r="G39" s="128" t="s">
        <v>49</v>
      </c>
      <c r="H39" s="129" t="s">
        <v>50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51</v>
      </c>
      <c r="E50" s="133"/>
      <c r="F50" s="133"/>
      <c r="G50" s="132" t="s">
        <v>52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34" t="s">
        <v>53</v>
      </c>
      <c r="E61" s="135"/>
      <c r="F61" s="136" t="s">
        <v>54</v>
      </c>
      <c r="G61" s="134" t="s">
        <v>53</v>
      </c>
      <c r="H61" s="135"/>
      <c r="I61" s="135"/>
      <c r="J61" s="137" t="s">
        <v>54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32" t="s">
        <v>55</v>
      </c>
      <c r="E65" s="138"/>
      <c r="F65" s="138"/>
      <c r="G65" s="132" t="s">
        <v>56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34" t="s">
        <v>53</v>
      </c>
      <c r="E76" s="135"/>
      <c r="F76" s="136" t="s">
        <v>54</v>
      </c>
      <c r="G76" s="134" t="s">
        <v>53</v>
      </c>
      <c r="H76" s="135"/>
      <c r="I76" s="135"/>
      <c r="J76" s="137" t="s">
        <v>54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99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299" t="str">
        <f>E7</f>
        <v>ÚPRAVA SKLADOVACÍHO PROSTORU A RAMPY PRO VOZÍKY S PRÁDLEM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97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24.75" customHeight="1">
      <c r="A87" s="34"/>
      <c r="B87" s="35"/>
      <c r="C87" s="36"/>
      <c r="D87" s="36"/>
      <c r="E87" s="283" t="str">
        <f>E9</f>
        <v>02 - Stavební úprava č.2 – zdvihací plošina (úprava rampy pro vozíky s prádlem)</v>
      </c>
      <c r="F87" s="298"/>
      <c r="G87" s="298"/>
      <c r="H87" s="29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areál Nemocnice Jičín – SO 01 hospodářská budova</v>
      </c>
      <c r="G89" s="36"/>
      <c r="H89" s="36"/>
      <c r="I89" s="29" t="s">
        <v>22</v>
      </c>
      <c r="J89" s="66" t="str">
        <f>IF(J12="","",J12)</f>
        <v>27. 2. 2020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24</v>
      </c>
      <c r="D91" s="36"/>
      <c r="E91" s="36"/>
      <c r="F91" s="27" t="str">
        <f>E15</f>
        <v>KRÁLOVÉHRADECKÝ KRAJ</v>
      </c>
      <c r="G91" s="36"/>
      <c r="H91" s="36"/>
      <c r="I91" s="29" t="s">
        <v>30</v>
      </c>
      <c r="J91" s="32" t="str">
        <f>E21</f>
        <v>AA-CONSULT CZ, spol. s r.o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Jan Petr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100</v>
      </c>
      <c r="D94" s="144"/>
      <c r="E94" s="144"/>
      <c r="F94" s="144"/>
      <c r="G94" s="144"/>
      <c r="H94" s="144"/>
      <c r="I94" s="144"/>
      <c r="J94" s="145" t="s">
        <v>101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102</v>
      </c>
      <c r="D96" s="36"/>
      <c r="E96" s="36"/>
      <c r="F96" s="36"/>
      <c r="G96" s="36"/>
      <c r="H96" s="36"/>
      <c r="I96" s="36"/>
      <c r="J96" s="84">
        <f>J131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103</v>
      </c>
    </row>
    <row r="97" spans="2:12" s="9" customFormat="1" ht="24.9" customHeight="1">
      <c r="B97" s="147"/>
      <c r="C97" s="148"/>
      <c r="D97" s="149" t="s">
        <v>104</v>
      </c>
      <c r="E97" s="150"/>
      <c r="F97" s="150"/>
      <c r="G97" s="150"/>
      <c r="H97" s="150"/>
      <c r="I97" s="150"/>
      <c r="J97" s="151">
        <f>J132</f>
        <v>0</v>
      </c>
      <c r="K97" s="148"/>
      <c r="L97" s="152"/>
    </row>
    <row r="98" spans="2:12" s="10" customFormat="1" ht="19.95" customHeight="1">
      <c r="B98" s="153"/>
      <c r="C98" s="154"/>
      <c r="D98" s="155" t="s">
        <v>315</v>
      </c>
      <c r="E98" s="156"/>
      <c r="F98" s="156"/>
      <c r="G98" s="156"/>
      <c r="H98" s="156"/>
      <c r="I98" s="156"/>
      <c r="J98" s="157">
        <f>J133</f>
        <v>0</v>
      </c>
      <c r="K98" s="154"/>
      <c r="L98" s="158"/>
    </row>
    <row r="99" spans="2:12" s="10" customFormat="1" ht="19.95" customHeight="1">
      <c r="B99" s="153"/>
      <c r="C99" s="154"/>
      <c r="D99" s="155" t="s">
        <v>316</v>
      </c>
      <c r="E99" s="156"/>
      <c r="F99" s="156"/>
      <c r="G99" s="156"/>
      <c r="H99" s="156"/>
      <c r="I99" s="156"/>
      <c r="J99" s="157">
        <f>J178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317</v>
      </c>
      <c r="E100" s="156"/>
      <c r="F100" s="156"/>
      <c r="G100" s="156"/>
      <c r="H100" s="156"/>
      <c r="I100" s="156"/>
      <c r="J100" s="157">
        <f>J215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105</v>
      </c>
      <c r="E101" s="156"/>
      <c r="F101" s="156"/>
      <c r="G101" s="156"/>
      <c r="H101" s="156"/>
      <c r="I101" s="156"/>
      <c r="J101" s="157">
        <f>J220</f>
        <v>0</v>
      </c>
      <c r="K101" s="154"/>
      <c r="L101" s="158"/>
    </row>
    <row r="102" spans="2:12" s="10" customFormat="1" ht="19.95" customHeight="1">
      <c r="B102" s="153"/>
      <c r="C102" s="154"/>
      <c r="D102" s="155" t="s">
        <v>106</v>
      </c>
      <c r="E102" s="156"/>
      <c r="F102" s="156"/>
      <c r="G102" s="156"/>
      <c r="H102" s="156"/>
      <c r="I102" s="156"/>
      <c r="J102" s="157">
        <f>J244</f>
        <v>0</v>
      </c>
      <c r="K102" s="154"/>
      <c r="L102" s="158"/>
    </row>
    <row r="103" spans="2:12" s="10" customFormat="1" ht="19.95" customHeight="1">
      <c r="B103" s="153"/>
      <c r="C103" s="154"/>
      <c r="D103" s="155" t="s">
        <v>107</v>
      </c>
      <c r="E103" s="156"/>
      <c r="F103" s="156"/>
      <c r="G103" s="156"/>
      <c r="H103" s="156"/>
      <c r="I103" s="156"/>
      <c r="J103" s="157">
        <f>J256</f>
        <v>0</v>
      </c>
      <c r="K103" s="154"/>
      <c r="L103" s="158"/>
    </row>
    <row r="104" spans="2:12" s="10" customFormat="1" ht="19.95" customHeight="1">
      <c r="B104" s="153"/>
      <c r="C104" s="154"/>
      <c r="D104" s="155" t="s">
        <v>108</v>
      </c>
      <c r="E104" s="156"/>
      <c r="F104" s="156"/>
      <c r="G104" s="156"/>
      <c r="H104" s="156"/>
      <c r="I104" s="156"/>
      <c r="J104" s="157">
        <f>J262</f>
        <v>0</v>
      </c>
      <c r="K104" s="154"/>
      <c r="L104" s="158"/>
    </row>
    <row r="105" spans="2:12" s="9" customFormat="1" ht="24.9" customHeight="1">
      <c r="B105" s="147"/>
      <c r="C105" s="148"/>
      <c r="D105" s="149" t="s">
        <v>109</v>
      </c>
      <c r="E105" s="150"/>
      <c r="F105" s="150"/>
      <c r="G105" s="150"/>
      <c r="H105" s="150"/>
      <c r="I105" s="150"/>
      <c r="J105" s="151">
        <f>J264</f>
        <v>0</v>
      </c>
      <c r="K105" s="148"/>
      <c r="L105" s="152"/>
    </row>
    <row r="106" spans="2:12" s="10" customFormat="1" ht="19.95" customHeight="1">
      <c r="B106" s="153"/>
      <c r="C106" s="154"/>
      <c r="D106" s="155" t="s">
        <v>318</v>
      </c>
      <c r="E106" s="156"/>
      <c r="F106" s="156"/>
      <c r="G106" s="156"/>
      <c r="H106" s="156"/>
      <c r="I106" s="156"/>
      <c r="J106" s="157">
        <f>J265</f>
        <v>0</v>
      </c>
      <c r="K106" s="154"/>
      <c r="L106" s="158"/>
    </row>
    <row r="107" spans="2:12" s="10" customFormat="1" ht="19.95" customHeight="1">
      <c r="B107" s="153"/>
      <c r="C107" s="154"/>
      <c r="D107" s="155" t="s">
        <v>319</v>
      </c>
      <c r="E107" s="156"/>
      <c r="F107" s="156"/>
      <c r="G107" s="156"/>
      <c r="H107" s="156"/>
      <c r="I107" s="156"/>
      <c r="J107" s="157">
        <f>J273</f>
        <v>0</v>
      </c>
      <c r="K107" s="154"/>
      <c r="L107" s="158"/>
    </row>
    <row r="108" spans="2:12" s="10" customFormat="1" ht="19.95" customHeight="1">
      <c r="B108" s="153"/>
      <c r="C108" s="154"/>
      <c r="D108" s="155" t="s">
        <v>110</v>
      </c>
      <c r="E108" s="156"/>
      <c r="F108" s="156"/>
      <c r="G108" s="156"/>
      <c r="H108" s="156"/>
      <c r="I108" s="156"/>
      <c r="J108" s="157">
        <f>J275</f>
        <v>0</v>
      </c>
      <c r="K108" s="154"/>
      <c r="L108" s="158"/>
    </row>
    <row r="109" spans="2:12" s="10" customFormat="1" ht="19.95" customHeight="1">
      <c r="B109" s="153"/>
      <c r="C109" s="154"/>
      <c r="D109" s="155" t="s">
        <v>111</v>
      </c>
      <c r="E109" s="156"/>
      <c r="F109" s="156"/>
      <c r="G109" s="156"/>
      <c r="H109" s="156"/>
      <c r="I109" s="156"/>
      <c r="J109" s="157">
        <f>J288</f>
        <v>0</v>
      </c>
      <c r="K109" s="154"/>
      <c r="L109" s="158"/>
    </row>
    <row r="110" spans="2:12" s="10" customFormat="1" ht="19.95" customHeight="1">
      <c r="B110" s="153"/>
      <c r="C110" s="154"/>
      <c r="D110" s="155" t="s">
        <v>113</v>
      </c>
      <c r="E110" s="156"/>
      <c r="F110" s="156"/>
      <c r="G110" s="156"/>
      <c r="H110" s="156"/>
      <c r="I110" s="156"/>
      <c r="J110" s="157">
        <f>J298</f>
        <v>0</v>
      </c>
      <c r="K110" s="154"/>
      <c r="L110" s="158"/>
    </row>
    <row r="111" spans="2:12" s="10" customFormat="1" ht="19.95" customHeight="1">
      <c r="B111" s="153"/>
      <c r="C111" s="154"/>
      <c r="D111" s="155" t="s">
        <v>320</v>
      </c>
      <c r="E111" s="156"/>
      <c r="F111" s="156"/>
      <c r="G111" s="156"/>
      <c r="H111" s="156"/>
      <c r="I111" s="156"/>
      <c r="J111" s="157">
        <f>J325</f>
        <v>0</v>
      </c>
      <c r="K111" s="154"/>
      <c r="L111" s="158"/>
    </row>
    <row r="112" spans="1:31" s="2" customFormat="1" ht="21.7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" customHeight="1">
      <c r="A113" s="34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" customHeight="1">
      <c r="A117" s="34"/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" customHeight="1">
      <c r="A118" s="34"/>
      <c r="B118" s="35"/>
      <c r="C118" s="23" t="s">
        <v>116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16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3.25" customHeight="1">
      <c r="A121" s="34"/>
      <c r="B121" s="35"/>
      <c r="C121" s="36"/>
      <c r="D121" s="36"/>
      <c r="E121" s="299" t="str">
        <f>E7</f>
        <v>ÚPRAVA SKLADOVACÍHO PROSTORU A RAMPY PRO VOZÍKY S PRÁDLEM</v>
      </c>
      <c r="F121" s="300"/>
      <c r="G121" s="300"/>
      <c r="H121" s="300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97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4.75" customHeight="1">
      <c r="A123" s="34"/>
      <c r="B123" s="35"/>
      <c r="C123" s="36"/>
      <c r="D123" s="36"/>
      <c r="E123" s="283" t="str">
        <f>E9</f>
        <v>02 - Stavební úprava č.2 – zdvihací plošina (úprava rampy pro vozíky s prádlem)</v>
      </c>
      <c r="F123" s="298"/>
      <c r="G123" s="298"/>
      <c r="H123" s="298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F12</f>
        <v>areál Nemocnice Jičín – SO 01 hospodářská budova</v>
      </c>
      <c r="G125" s="36"/>
      <c r="H125" s="36"/>
      <c r="I125" s="29" t="s">
        <v>22</v>
      </c>
      <c r="J125" s="66" t="str">
        <f>IF(J12="","",J12)</f>
        <v>27. 2. 2020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25.65" customHeight="1">
      <c r="A127" s="34"/>
      <c r="B127" s="35"/>
      <c r="C127" s="29" t="s">
        <v>24</v>
      </c>
      <c r="D127" s="36"/>
      <c r="E127" s="36"/>
      <c r="F127" s="27" t="str">
        <f>E15</f>
        <v>KRÁLOVÉHRADECKÝ KRAJ</v>
      </c>
      <c r="G127" s="36"/>
      <c r="H127" s="36"/>
      <c r="I127" s="29" t="s">
        <v>30</v>
      </c>
      <c r="J127" s="32" t="str">
        <f>E21</f>
        <v>AA-CONSULT CZ, spol. s r.o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15" customHeight="1">
      <c r="A128" s="34"/>
      <c r="B128" s="35"/>
      <c r="C128" s="29" t="s">
        <v>28</v>
      </c>
      <c r="D128" s="36"/>
      <c r="E128" s="36"/>
      <c r="F128" s="27" t="str">
        <f>IF(E18="","",E18)</f>
        <v>Vyplň údaj</v>
      </c>
      <c r="G128" s="36"/>
      <c r="H128" s="36"/>
      <c r="I128" s="29" t="s">
        <v>33</v>
      </c>
      <c r="J128" s="32" t="str">
        <f>E24</f>
        <v>Jan Petr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59"/>
      <c r="B130" s="160"/>
      <c r="C130" s="161" t="s">
        <v>117</v>
      </c>
      <c r="D130" s="162" t="s">
        <v>63</v>
      </c>
      <c r="E130" s="162" t="s">
        <v>59</v>
      </c>
      <c r="F130" s="162" t="s">
        <v>60</v>
      </c>
      <c r="G130" s="162" t="s">
        <v>118</v>
      </c>
      <c r="H130" s="162" t="s">
        <v>119</v>
      </c>
      <c r="I130" s="162" t="s">
        <v>120</v>
      </c>
      <c r="J130" s="162" t="s">
        <v>101</v>
      </c>
      <c r="K130" s="163" t="s">
        <v>121</v>
      </c>
      <c r="L130" s="164"/>
      <c r="M130" s="75" t="s">
        <v>1</v>
      </c>
      <c r="N130" s="76" t="s">
        <v>42</v>
      </c>
      <c r="O130" s="76" t="s">
        <v>122</v>
      </c>
      <c r="P130" s="76" t="s">
        <v>123</v>
      </c>
      <c r="Q130" s="76" t="s">
        <v>124</v>
      </c>
      <c r="R130" s="76" t="s">
        <v>125</v>
      </c>
      <c r="S130" s="76" t="s">
        <v>126</v>
      </c>
      <c r="T130" s="77" t="s">
        <v>127</v>
      </c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</row>
    <row r="131" spans="1:63" s="2" customFormat="1" ht="22.8" customHeight="1">
      <c r="A131" s="34"/>
      <c r="B131" s="35"/>
      <c r="C131" s="82" t="s">
        <v>128</v>
      </c>
      <c r="D131" s="36"/>
      <c r="E131" s="36"/>
      <c r="F131" s="36"/>
      <c r="G131" s="36"/>
      <c r="H131" s="36"/>
      <c r="I131" s="36"/>
      <c r="J131" s="165">
        <f>BK131</f>
        <v>0</v>
      </c>
      <c r="K131" s="36"/>
      <c r="L131" s="39"/>
      <c r="M131" s="78"/>
      <c r="N131" s="166"/>
      <c r="O131" s="79"/>
      <c r="P131" s="167">
        <f>P132+P264</f>
        <v>0</v>
      </c>
      <c r="Q131" s="79"/>
      <c r="R131" s="167">
        <f>R132+R264</f>
        <v>15.673291259999997</v>
      </c>
      <c r="S131" s="79"/>
      <c r="T131" s="168">
        <f>T132+T264</f>
        <v>10.71206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77</v>
      </c>
      <c r="AU131" s="17" t="s">
        <v>103</v>
      </c>
      <c r="BK131" s="169">
        <f>BK132+BK264</f>
        <v>0</v>
      </c>
    </row>
    <row r="132" spans="2:63" s="12" customFormat="1" ht="25.95" customHeight="1">
      <c r="B132" s="170"/>
      <c r="C132" s="171"/>
      <c r="D132" s="172" t="s">
        <v>77</v>
      </c>
      <c r="E132" s="173" t="s">
        <v>129</v>
      </c>
      <c r="F132" s="173" t="s">
        <v>130</v>
      </c>
      <c r="G132" s="171"/>
      <c r="H132" s="171"/>
      <c r="I132" s="174"/>
      <c r="J132" s="175">
        <f>BK132</f>
        <v>0</v>
      </c>
      <c r="K132" s="171"/>
      <c r="L132" s="176"/>
      <c r="M132" s="177"/>
      <c r="N132" s="178"/>
      <c r="O132" s="178"/>
      <c r="P132" s="179">
        <f>P133+P178+P215+P220+P244+P256+P262</f>
        <v>0</v>
      </c>
      <c r="Q132" s="178"/>
      <c r="R132" s="179">
        <f>R133+R178+R215+R220+R244+R256+R262</f>
        <v>14.832113279999998</v>
      </c>
      <c r="S132" s="178"/>
      <c r="T132" s="180">
        <f>T133+T178+T215+T220+T244+T256+T262</f>
        <v>10.696</v>
      </c>
      <c r="AR132" s="181" t="s">
        <v>86</v>
      </c>
      <c r="AT132" s="182" t="s">
        <v>77</v>
      </c>
      <c r="AU132" s="182" t="s">
        <v>78</v>
      </c>
      <c r="AY132" s="181" t="s">
        <v>131</v>
      </c>
      <c r="BK132" s="183">
        <f>BK133+BK178+BK215+BK220+BK244+BK256+BK262</f>
        <v>0</v>
      </c>
    </row>
    <row r="133" spans="2:63" s="12" customFormat="1" ht="22.8" customHeight="1">
      <c r="B133" s="170"/>
      <c r="C133" s="171"/>
      <c r="D133" s="172" t="s">
        <v>77</v>
      </c>
      <c r="E133" s="184" t="s">
        <v>86</v>
      </c>
      <c r="F133" s="184" t="s">
        <v>321</v>
      </c>
      <c r="G133" s="171"/>
      <c r="H133" s="171"/>
      <c r="I133" s="174"/>
      <c r="J133" s="185">
        <f>BK133</f>
        <v>0</v>
      </c>
      <c r="K133" s="171"/>
      <c r="L133" s="176"/>
      <c r="M133" s="177"/>
      <c r="N133" s="178"/>
      <c r="O133" s="178"/>
      <c r="P133" s="179">
        <f>SUM(P134:P177)</f>
        <v>0</v>
      </c>
      <c r="Q133" s="178"/>
      <c r="R133" s="179">
        <f>SUM(R134:R177)</f>
        <v>0.2259474</v>
      </c>
      <c r="S133" s="178"/>
      <c r="T133" s="180">
        <f>SUM(T134:T177)</f>
        <v>0</v>
      </c>
      <c r="AR133" s="181" t="s">
        <v>86</v>
      </c>
      <c r="AT133" s="182" t="s">
        <v>77</v>
      </c>
      <c r="AU133" s="182" t="s">
        <v>86</v>
      </c>
      <c r="AY133" s="181" t="s">
        <v>131</v>
      </c>
      <c r="BK133" s="183">
        <f>SUM(BK134:BK177)</f>
        <v>0</v>
      </c>
    </row>
    <row r="134" spans="1:65" s="2" customFormat="1" ht="24.15" customHeight="1">
      <c r="A134" s="34"/>
      <c r="B134" s="35"/>
      <c r="C134" s="186" t="s">
        <v>86</v>
      </c>
      <c r="D134" s="186" t="s">
        <v>134</v>
      </c>
      <c r="E134" s="187" t="s">
        <v>322</v>
      </c>
      <c r="F134" s="188" t="s">
        <v>323</v>
      </c>
      <c r="G134" s="189" t="s">
        <v>174</v>
      </c>
      <c r="H134" s="190">
        <v>14.972</v>
      </c>
      <c r="I134" s="191"/>
      <c r="J134" s="192">
        <f>ROUND(I134*H134,2)</f>
        <v>0</v>
      </c>
      <c r="K134" s="188" t="s">
        <v>138</v>
      </c>
      <c r="L134" s="39"/>
      <c r="M134" s="193" t="s">
        <v>1</v>
      </c>
      <c r="N134" s="194" t="s">
        <v>43</v>
      </c>
      <c r="O134" s="71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139</v>
      </c>
      <c r="AT134" s="197" t="s">
        <v>134</v>
      </c>
      <c r="AU134" s="197" t="s">
        <v>88</v>
      </c>
      <c r="AY134" s="17" t="s">
        <v>131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7" t="s">
        <v>86</v>
      </c>
      <c r="BK134" s="198">
        <f>ROUND(I134*H134,2)</f>
        <v>0</v>
      </c>
      <c r="BL134" s="17" t="s">
        <v>139</v>
      </c>
      <c r="BM134" s="197" t="s">
        <v>324</v>
      </c>
    </row>
    <row r="135" spans="2:51" s="14" customFormat="1" ht="12">
      <c r="B135" s="210"/>
      <c r="C135" s="211"/>
      <c r="D135" s="201" t="s">
        <v>141</v>
      </c>
      <c r="E135" s="212" t="s">
        <v>1</v>
      </c>
      <c r="F135" s="213" t="s">
        <v>325</v>
      </c>
      <c r="G135" s="211"/>
      <c r="H135" s="214">
        <v>6.831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141</v>
      </c>
      <c r="AU135" s="220" t="s">
        <v>88</v>
      </c>
      <c r="AV135" s="14" t="s">
        <v>88</v>
      </c>
      <c r="AW135" s="14" t="s">
        <v>32</v>
      </c>
      <c r="AX135" s="14" t="s">
        <v>78</v>
      </c>
      <c r="AY135" s="220" t="s">
        <v>131</v>
      </c>
    </row>
    <row r="136" spans="2:51" s="14" customFormat="1" ht="12">
      <c r="B136" s="210"/>
      <c r="C136" s="211"/>
      <c r="D136" s="201" t="s">
        <v>141</v>
      </c>
      <c r="E136" s="212" t="s">
        <v>1</v>
      </c>
      <c r="F136" s="213" t="s">
        <v>326</v>
      </c>
      <c r="G136" s="211"/>
      <c r="H136" s="214">
        <v>2.403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141</v>
      </c>
      <c r="AU136" s="220" t="s">
        <v>88</v>
      </c>
      <c r="AV136" s="14" t="s">
        <v>88</v>
      </c>
      <c r="AW136" s="14" t="s">
        <v>32</v>
      </c>
      <c r="AX136" s="14" t="s">
        <v>78</v>
      </c>
      <c r="AY136" s="220" t="s">
        <v>131</v>
      </c>
    </row>
    <row r="137" spans="2:51" s="14" customFormat="1" ht="12">
      <c r="B137" s="210"/>
      <c r="C137" s="211"/>
      <c r="D137" s="201" t="s">
        <v>141</v>
      </c>
      <c r="E137" s="212" t="s">
        <v>1</v>
      </c>
      <c r="F137" s="213" t="s">
        <v>327</v>
      </c>
      <c r="G137" s="211"/>
      <c r="H137" s="214">
        <v>5.738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141</v>
      </c>
      <c r="AU137" s="220" t="s">
        <v>88</v>
      </c>
      <c r="AV137" s="14" t="s">
        <v>88</v>
      </c>
      <c r="AW137" s="14" t="s">
        <v>32</v>
      </c>
      <c r="AX137" s="14" t="s">
        <v>78</v>
      </c>
      <c r="AY137" s="220" t="s">
        <v>131</v>
      </c>
    </row>
    <row r="138" spans="2:51" s="15" customFormat="1" ht="12">
      <c r="B138" s="221"/>
      <c r="C138" s="222"/>
      <c r="D138" s="201" t="s">
        <v>141</v>
      </c>
      <c r="E138" s="223" t="s">
        <v>1</v>
      </c>
      <c r="F138" s="224" t="s">
        <v>144</v>
      </c>
      <c r="G138" s="222"/>
      <c r="H138" s="225">
        <v>14.972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141</v>
      </c>
      <c r="AU138" s="231" t="s">
        <v>88</v>
      </c>
      <c r="AV138" s="15" t="s">
        <v>139</v>
      </c>
      <c r="AW138" s="15" t="s">
        <v>32</v>
      </c>
      <c r="AX138" s="15" t="s">
        <v>86</v>
      </c>
      <c r="AY138" s="231" t="s">
        <v>131</v>
      </c>
    </row>
    <row r="139" spans="1:65" s="2" customFormat="1" ht="24.15" customHeight="1">
      <c r="A139" s="34"/>
      <c r="B139" s="35"/>
      <c r="C139" s="186" t="s">
        <v>88</v>
      </c>
      <c r="D139" s="186" t="s">
        <v>134</v>
      </c>
      <c r="E139" s="187" t="s">
        <v>328</v>
      </c>
      <c r="F139" s="188" t="s">
        <v>329</v>
      </c>
      <c r="G139" s="189" t="s">
        <v>174</v>
      </c>
      <c r="H139" s="190">
        <v>14.972</v>
      </c>
      <c r="I139" s="191"/>
      <c r="J139" s="192">
        <f>ROUND(I139*H139,2)</f>
        <v>0</v>
      </c>
      <c r="K139" s="188" t="s">
        <v>138</v>
      </c>
      <c r="L139" s="39"/>
      <c r="M139" s="193" t="s">
        <v>1</v>
      </c>
      <c r="N139" s="194" t="s">
        <v>43</v>
      </c>
      <c r="O139" s="71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139</v>
      </c>
      <c r="AT139" s="197" t="s">
        <v>134</v>
      </c>
      <c r="AU139" s="197" t="s">
        <v>88</v>
      </c>
      <c r="AY139" s="17" t="s">
        <v>131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86</v>
      </c>
      <c r="BK139" s="198">
        <f>ROUND(I139*H139,2)</f>
        <v>0</v>
      </c>
      <c r="BL139" s="17" t="s">
        <v>139</v>
      </c>
      <c r="BM139" s="197" t="s">
        <v>330</v>
      </c>
    </row>
    <row r="140" spans="1:65" s="2" customFormat="1" ht="14.4" customHeight="1">
      <c r="A140" s="34"/>
      <c r="B140" s="35"/>
      <c r="C140" s="186" t="s">
        <v>150</v>
      </c>
      <c r="D140" s="186" t="s">
        <v>134</v>
      </c>
      <c r="E140" s="187" t="s">
        <v>331</v>
      </c>
      <c r="F140" s="188" t="s">
        <v>332</v>
      </c>
      <c r="G140" s="189" t="s">
        <v>137</v>
      </c>
      <c r="H140" s="190">
        <v>28.782</v>
      </c>
      <c r="I140" s="191"/>
      <c r="J140" s="192">
        <f>ROUND(I140*H140,2)</f>
        <v>0</v>
      </c>
      <c r="K140" s="188" t="s">
        <v>138</v>
      </c>
      <c r="L140" s="39"/>
      <c r="M140" s="193" t="s">
        <v>1</v>
      </c>
      <c r="N140" s="194" t="s">
        <v>43</v>
      </c>
      <c r="O140" s="71"/>
      <c r="P140" s="195">
        <f>O140*H140</f>
        <v>0</v>
      </c>
      <c r="Q140" s="195">
        <v>0.0007</v>
      </c>
      <c r="R140" s="195">
        <f>Q140*H140</f>
        <v>0.0201474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139</v>
      </c>
      <c r="AT140" s="197" t="s">
        <v>134</v>
      </c>
      <c r="AU140" s="197" t="s">
        <v>88</v>
      </c>
      <c r="AY140" s="17" t="s">
        <v>131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86</v>
      </c>
      <c r="BK140" s="198">
        <f>ROUND(I140*H140,2)</f>
        <v>0</v>
      </c>
      <c r="BL140" s="17" t="s">
        <v>139</v>
      </c>
      <c r="BM140" s="197" t="s">
        <v>333</v>
      </c>
    </row>
    <row r="141" spans="2:51" s="14" customFormat="1" ht="12">
      <c r="B141" s="210"/>
      <c r="C141" s="211"/>
      <c r="D141" s="201" t="s">
        <v>141</v>
      </c>
      <c r="E141" s="212" t="s">
        <v>1</v>
      </c>
      <c r="F141" s="213" t="s">
        <v>334</v>
      </c>
      <c r="G141" s="211"/>
      <c r="H141" s="214">
        <v>12.42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141</v>
      </c>
      <c r="AU141" s="220" t="s">
        <v>88</v>
      </c>
      <c r="AV141" s="14" t="s">
        <v>88</v>
      </c>
      <c r="AW141" s="14" t="s">
        <v>32</v>
      </c>
      <c r="AX141" s="14" t="s">
        <v>78</v>
      </c>
      <c r="AY141" s="220" t="s">
        <v>131</v>
      </c>
    </row>
    <row r="142" spans="2:51" s="14" customFormat="1" ht="12">
      <c r="B142" s="210"/>
      <c r="C142" s="211"/>
      <c r="D142" s="201" t="s">
        <v>141</v>
      </c>
      <c r="E142" s="212" t="s">
        <v>1</v>
      </c>
      <c r="F142" s="213" t="s">
        <v>335</v>
      </c>
      <c r="G142" s="211"/>
      <c r="H142" s="214">
        <v>9.612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141</v>
      </c>
      <c r="AU142" s="220" t="s">
        <v>88</v>
      </c>
      <c r="AV142" s="14" t="s">
        <v>88</v>
      </c>
      <c r="AW142" s="14" t="s">
        <v>32</v>
      </c>
      <c r="AX142" s="14" t="s">
        <v>78</v>
      </c>
      <c r="AY142" s="220" t="s">
        <v>131</v>
      </c>
    </row>
    <row r="143" spans="2:51" s="14" customFormat="1" ht="12">
      <c r="B143" s="210"/>
      <c r="C143" s="211"/>
      <c r="D143" s="201" t="s">
        <v>141</v>
      </c>
      <c r="E143" s="212" t="s">
        <v>1</v>
      </c>
      <c r="F143" s="213" t="s">
        <v>336</v>
      </c>
      <c r="G143" s="211"/>
      <c r="H143" s="214">
        <v>6.75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141</v>
      </c>
      <c r="AU143" s="220" t="s">
        <v>88</v>
      </c>
      <c r="AV143" s="14" t="s">
        <v>88</v>
      </c>
      <c r="AW143" s="14" t="s">
        <v>32</v>
      </c>
      <c r="AX143" s="14" t="s">
        <v>78</v>
      </c>
      <c r="AY143" s="220" t="s">
        <v>131</v>
      </c>
    </row>
    <row r="144" spans="2:51" s="15" customFormat="1" ht="12">
      <c r="B144" s="221"/>
      <c r="C144" s="222"/>
      <c r="D144" s="201" t="s">
        <v>141</v>
      </c>
      <c r="E144" s="223" t="s">
        <v>1</v>
      </c>
      <c r="F144" s="224" t="s">
        <v>144</v>
      </c>
      <c r="G144" s="222"/>
      <c r="H144" s="225">
        <v>28.782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141</v>
      </c>
      <c r="AU144" s="231" t="s">
        <v>88</v>
      </c>
      <c r="AV144" s="15" t="s">
        <v>139</v>
      </c>
      <c r="AW144" s="15" t="s">
        <v>32</v>
      </c>
      <c r="AX144" s="15" t="s">
        <v>86</v>
      </c>
      <c r="AY144" s="231" t="s">
        <v>131</v>
      </c>
    </row>
    <row r="145" spans="1:65" s="2" customFormat="1" ht="14.4" customHeight="1">
      <c r="A145" s="34"/>
      <c r="B145" s="35"/>
      <c r="C145" s="186" t="s">
        <v>139</v>
      </c>
      <c r="D145" s="186" t="s">
        <v>134</v>
      </c>
      <c r="E145" s="187" t="s">
        <v>337</v>
      </c>
      <c r="F145" s="188" t="s">
        <v>338</v>
      </c>
      <c r="G145" s="189" t="s">
        <v>137</v>
      </c>
      <c r="H145" s="190">
        <v>28.782</v>
      </c>
      <c r="I145" s="191"/>
      <c r="J145" s="192">
        <f>ROUND(I145*H145,2)</f>
        <v>0</v>
      </c>
      <c r="K145" s="188" t="s">
        <v>138</v>
      </c>
      <c r="L145" s="39"/>
      <c r="M145" s="193" t="s">
        <v>1</v>
      </c>
      <c r="N145" s="194" t="s">
        <v>43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139</v>
      </c>
      <c r="AT145" s="197" t="s">
        <v>134</v>
      </c>
      <c r="AU145" s="197" t="s">
        <v>88</v>
      </c>
      <c r="AY145" s="17" t="s">
        <v>131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86</v>
      </c>
      <c r="BK145" s="198">
        <f>ROUND(I145*H145,2)</f>
        <v>0</v>
      </c>
      <c r="BL145" s="17" t="s">
        <v>139</v>
      </c>
      <c r="BM145" s="197" t="s">
        <v>339</v>
      </c>
    </row>
    <row r="146" spans="1:65" s="2" customFormat="1" ht="24.15" customHeight="1">
      <c r="A146" s="34"/>
      <c r="B146" s="35"/>
      <c r="C146" s="186" t="s">
        <v>163</v>
      </c>
      <c r="D146" s="186" t="s">
        <v>134</v>
      </c>
      <c r="E146" s="187" t="s">
        <v>340</v>
      </c>
      <c r="F146" s="188" t="s">
        <v>341</v>
      </c>
      <c r="G146" s="189" t="s">
        <v>237</v>
      </c>
      <c r="H146" s="190">
        <v>12</v>
      </c>
      <c r="I146" s="191"/>
      <c r="J146" s="192">
        <f>ROUND(I146*H146,2)</f>
        <v>0</v>
      </c>
      <c r="K146" s="188" t="s">
        <v>138</v>
      </c>
      <c r="L146" s="39"/>
      <c r="M146" s="193" t="s">
        <v>1</v>
      </c>
      <c r="N146" s="194" t="s">
        <v>43</v>
      </c>
      <c r="O146" s="71"/>
      <c r="P146" s="195">
        <f>O146*H146</f>
        <v>0</v>
      </c>
      <c r="Q146" s="195">
        <v>0.01715</v>
      </c>
      <c r="R146" s="195">
        <f>Q146*H146</f>
        <v>0.20579999999999998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139</v>
      </c>
      <c r="AT146" s="197" t="s">
        <v>134</v>
      </c>
      <c r="AU146" s="197" t="s">
        <v>88</v>
      </c>
      <c r="AY146" s="17" t="s">
        <v>131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7" t="s">
        <v>86</v>
      </c>
      <c r="BK146" s="198">
        <f>ROUND(I146*H146,2)</f>
        <v>0</v>
      </c>
      <c r="BL146" s="17" t="s">
        <v>139</v>
      </c>
      <c r="BM146" s="197" t="s">
        <v>342</v>
      </c>
    </row>
    <row r="147" spans="2:51" s="13" customFormat="1" ht="20.4">
      <c r="B147" s="199"/>
      <c r="C147" s="200"/>
      <c r="D147" s="201" t="s">
        <v>141</v>
      </c>
      <c r="E147" s="202" t="s">
        <v>1</v>
      </c>
      <c r="F147" s="203" t="s">
        <v>343</v>
      </c>
      <c r="G147" s="200"/>
      <c r="H147" s="202" t="s">
        <v>1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141</v>
      </c>
      <c r="AU147" s="209" t="s">
        <v>88</v>
      </c>
      <c r="AV147" s="13" t="s">
        <v>86</v>
      </c>
      <c r="AW147" s="13" t="s">
        <v>32</v>
      </c>
      <c r="AX147" s="13" t="s">
        <v>78</v>
      </c>
      <c r="AY147" s="209" t="s">
        <v>131</v>
      </c>
    </row>
    <row r="148" spans="2:51" s="14" customFormat="1" ht="12">
      <c r="B148" s="210"/>
      <c r="C148" s="211"/>
      <c r="D148" s="201" t="s">
        <v>141</v>
      </c>
      <c r="E148" s="212" t="s">
        <v>1</v>
      </c>
      <c r="F148" s="213" t="s">
        <v>344</v>
      </c>
      <c r="G148" s="211"/>
      <c r="H148" s="214">
        <v>12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141</v>
      </c>
      <c r="AU148" s="220" t="s">
        <v>88</v>
      </c>
      <c r="AV148" s="14" t="s">
        <v>88</v>
      </c>
      <c r="AW148" s="14" t="s">
        <v>32</v>
      </c>
      <c r="AX148" s="14" t="s">
        <v>78</v>
      </c>
      <c r="AY148" s="220" t="s">
        <v>131</v>
      </c>
    </row>
    <row r="149" spans="2:51" s="15" customFormat="1" ht="12">
      <c r="B149" s="221"/>
      <c r="C149" s="222"/>
      <c r="D149" s="201" t="s">
        <v>141</v>
      </c>
      <c r="E149" s="223" t="s">
        <v>1</v>
      </c>
      <c r="F149" s="224" t="s">
        <v>144</v>
      </c>
      <c r="G149" s="222"/>
      <c r="H149" s="225">
        <v>12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141</v>
      </c>
      <c r="AU149" s="231" t="s">
        <v>88</v>
      </c>
      <c r="AV149" s="15" t="s">
        <v>139</v>
      </c>
      <c r="AW149" s="15" t="s">
        <v>32</v>
      </c>
      <c r="AX149" s="15" t="s">
        <v>86</v>
      </c>
      <c r="AY149" s="231" t="s">
        <v>131</v>
      </c>
    </row>
    <row r="150" spans="1:65" s="2" customFormat="1" ht="37.8" customHeight="1">
      <c r="A150" s="34"/>
      <c r="B150" s="35"/>
      <c r="C150" s="186" t="s">
        <v>132</v>
      </c>
      <c r="D150" s="186" t="s">
        <v>134</v>
      </c>
      <c r="E150" s="187" t="s">
        <v>345</v>
      </c>
      <c r="F150" s="188" t="s">
        <v>346</v>
      </c>
      <c r="G150" s="189" t="s">
        <v>174</v>
      </c>
      <c r="H150" s="190">
        <v>24.449</v>
      </c>
      <c r="I150" s="191"/>
      <c r="J150" s="192">
        <f>ROUND(I150*H150,2)</f>
        <v>0</v>
      </c>
      <c r="K150" s="188" t="s">
        <v>138</v>
      </c>
      <c r="L150" s="39"/>
      <c r="M150" s="193" t="s">
        <v>1</v>
      </c>
      <c r="N150" s="194" t="s">
        <v>43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139</v>
      </c>
      <c r="AT150" s="197" t="s">
        <v>134</v>
      </c>
      <c r="AU150" s="197" t="s">
        <v>88</v>
      </c>
      <c r="AY150" s="17" t="s">
        <v>131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86</v>
      </c>
      <c r="BK150" s="198">
        <f>ROUND(I150*H150,2)</f>
        <v>0</v>
      </c>
      <c r="BL150" s="17" t="s">
        <v>139</v>
      </c>
      <c r="BM150" s="197" t="s">
        <v>347</v>
      </c>
    </row>
    <row r="151" spans="2:51" s="13" customFormat="1" ht="12">
      <c r="B151" s="199"/>
      <c r="C151" s="200"/>
      <c r="D151" s="201" t="s">
        <v>141</v>
      </c>
      <c r="E151" s="202" t="s">
        <v>1</v>
      </c>
      <c r="F151" s="203" t="s">
        <v>348</v>
      </c>
      <c r="G151" s="200"/>
      <c r="H151" s="202" t="s">
        <v>1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141</v>
      </c>
      <c r="AU151" s="209" t="s">
        <v>88</v>
      </c>
      <c r="AV151" s="13" t="s">
        <v>86</v>
      </c>
      <c r="AW151" s="13" t="s">
        <v>32</v>
      </c>
      <c r="AX151" s="13" t="s">
        <v>78</v>
      </c>
      <c r="AY151" s="209" t="s">
        <v>131</v>
      </c>
    </row>
    <row r="152" spans="2:51" s="14" customFormat="1" ht="12">
      <c r="B152" s="210"/>
      <c r="C152" s="211"/>
      <c r="D152" s="201" t="s">
        <v>141</v>
      </c>
      <c r="E152" s="212" t="s">
        <v>1</v>
      </c>
      <c r="F152" s="213" t="s">
        <v>349</v>
      </c>
      <c r="G152" s="211"/>
      <c r="H152" s="214">
        <v>14.972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141</v>
      </c>
      <c r="AU152" s="220" t="s">
        <v>88</v>
      </c>
      <c r="AV152" s="14" t="s">
        <v>88</v>
      </c>
      <c r="AW152" s="14" t="s">
        <v>32</v>
      </c>
      <c r="AX152" s="14" t="s">
        <v>78</v>
      </c>
      <c r="AY152" s="220" t="s">
        <v>131</v>
      </c>
    </row>
    <row r="153" spans="2:51" s="13" customFormat="1" ht="20.4">
      <c r="B153" s="199"/>
      <c r="C153" s="200"/>
      <c r="D153" s="201" t="s">
        <v>141</v>
      </c>
      <c r="E153" s="202" t="s">
        <v>1</v>
      </c>
      <c r="F153" s="203" t="s">
        <v>350</v>
      </c>
      <c r="G153" s="200"/>
      <c r="H153" s="202" t="s">
        <v>1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141</v>
      </c>
      <c r="AU153" s="209" t="s">
        <v>88</v>
      </c>
      <c r="AV153" s="13" t="s">
        <v>86</v>
      </c>
      <c r="AW153" s="13" t="s">
        <v>32</v>
      </c>
      <c r="AX153" s="13" t="s">
        <v>78</v>
      </c>
      <c r="AY153" s="209" t="s">
        <v>131</v>
      </c>
    </row>
    <row r="154" spans="2:51" s="14" customFormat="1" ht="12">
      <c r="B154" s="210"/>
      <c r="C154" s="211"/>
      <c r="D154" s="201" t="s">
        <v>141</v>
      </c>
      <c r="E154" s="212" t="s">
        <v>1</v>
      </c>
      <c r="F154" s="213" t="s">
        <v>351</v>
      </c>
      <c r="G154" s="211"/>
      <c r="H154" s="214">
        <v>9.477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141</v>
      </c>
      <c r="AU154" s="220" t="s">
        <v>88</v>
      </c>
      <c r="AV154" s="14" t="s">
        <v>88</v>
      </c>
      <c r="AW154" s="14" t="s">
        <v>32</v>
      </c>
      <c r="AX154" s="14" t="s">
        <v>78</v>
      </c>
      <c r="AY154" s="220" t="s">
        <v>131</v>
      </c>
    </row>
    <row r="155" spans="2:51" s="15" customFormat="1" ht="12">
      <c r="B155" s="221"/>
      <c r="C155" s="222"/>
      <c r="D155" s="201" t="s">
        <v>141</v>
      </c>
      <c r="E155" s="223" t="s">
        <v>1</v>
      </c>
      <c r="F155" s="224" t="s">
        <v>144</v>
      </c>
      <c r="G155" s="222"/>
      <c r="H155" s="225">
        <v>24.449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141</v>
      </c>
      <c r="AU155" s="231" t="s">
        <v>88</v>
      </c>
      <c r="AV155" s="15" t="s">
        <v>139</v>
      </c>
      <c r="AW155" s="15" t="s">
        <v>32</v>
      </c>
      <c r="AX155" s="15" t="s">
        <v>86</v>
      </c>
      <c r="AY155" s="231" t="s">
        <v>131</v>
      </c>
    </row>
    <row r="156" spans="1:65" s="2" customFormat="1" ht="37.8" customHeight="1">
      <c r="A156" s="34"/>
      <c r="B156" s="35"/>
      <c r="C156" s="186" t="s">
        <v>171</v>
      </c>
      <c r="D156" s="186" t="s">
        <v>134</v>
      </c>
      <c r="E156" s="187" t="s">
        <v>352</v>
      </c>
      <c r="F156" s="188" t="s">
        <v>353</v>
      </c>
      <c r="G156" s="189" t="s">
        <v>174</v>
      </c>
      <c r="H156" s="190">
        <v>48.898</v>
      </c>
      <c r="I156" s="191"/>
      <c r="J156" s="192">
        <f>ROUND(I156*H156,2)</f>
        <v>0</v>
      </c>
      <c r="K156" s="188" t="s">
        <v>138</v>
      </c>
      <c r="L156" s="39"/>
      <c r="M156" s="193" t="s">
        <v>1</v>
      </c>
      <c r="N156" s="194" t="s">
        <v>43</v>
      </c>
      <c r="O156" s="71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139</v>
      </c>
      <c r="AT156" s="197" t="s">
        <v>134</v>
      </c>
      <c r="AU156" s="197" t="s">
        <v>88</v>
      </c>
      <c r="AY156" s="17" t="s">
        <v>131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86</v>
      </c>
      <c r="BK156" s="198">
        <f>ROUND(I156*H156,2)</f>
        <v>0</v>
      </c>
      <c r="BL156" s="17" t="s">
        <v>139</v>
      </c>
      <c r="BM156" s="197" t="s">
        <v>354</v>
      </c>
    </row>
    <row r="157" spans="2:51" s="14" customFormat="1" ht="12">
      <c r="B157" s="210"/>
      <c r="C157" s="211"/>
      <c r="D157" s="201" t="s">
        <v>141</v>
      </c>
      <c r="E157" s="211"/>
      <c r="F157" s="213" t="s">
        <v>355</v>
      </c>
      <c r="G157" s="211"/>
      <c r="H157" s="214">
        <v>48.898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141</v>
      </c>
      <c r="AU157" s="220" t="s">
        <v>88</v>
      </c>
      <c r="AV157" s="14" t="s">
        <v>88</v>
      </c>
      <c r="AW157" s="14" t="s">
        <v>4</v>
      </c>
      <c r="AX157" s="14" t="s">
        <v>86</v>
      </c>
      <c r="AY157" s="220" t="s">
        <v>131</v>
      </c>
    </row>
    <row r="158" spans="1:65" s="2" customFormat="1" ht="24.15" customHeight="1">
      <c r="A158" s="34"/>
      <c r="B158" s="35"/>
      <c r="C158" s="186" t="s">
        <v>158</v>
      </c>
      <c r="D158" s="186" t="s">
        <v>134</v>
      </c>
      <c r="E158" s="187" t="s">
        <v>356</v>
      </c>
      <c r="F158" s="188" t="s">
        <v>357</v>
      </c>
      <c r="G158" s="189" t="s">
        <v>174</v>
      </c>
      <c r="H158" s="190">
        <v>5.495</v>
      </c>
      <c r="I158" s="191"/>
      <c r="J158" s="192">
        <f>ROUND(I158*H158,2)</f>
        <v>0</v>
      </c>
      <c r="K158" s="188" t="s">
        <v>138</v>
      </c>
      <c r="L158" s="39"/>
      <c r="M158" s="193" t="s">
        <v>1</v>
      </c>
      <c r="N158" s="194" t="s">
        <v>43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139</v>
      </c>
      <c r="AT158" s="197" t="s">
        <v>134</v>
      </c>
      <c r="AU158" s="197" t="s">
        <v>88</v>
      </c>
      <c r="AY158" s="17" t="s">
        <v>131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86</v>
      </c>
      <c r="BK158" s="198">
        <f>ROUND(I158*H158,2)</f>
        <v>0</v>
      </c>
      <c r="BL158" s="17" t="s">
        <v>139</v>
      </c>
      <c r="BM158" s="197" t="s">
        <v>358</v>
      </c>
    </row>
    <row r="159" spans="2:51" s="14" customFormat="1" ht="12">
      <c r="B159" s="210"/>
      <c r="C159" s="211"/>
      <c r="D159" s="201" t="s">
        <v>141</v>
      </c>
      <c r="E159" s="212" t="s">
        <v>1</v>
      </c>
      <c r="F159" s="213" t="s">
        <v>359</v>
      </c>
      <c r="G159" s="211"/>
      <c r="H159" s="214">
        <v>5.495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141</v>
      </c>
      <c r="AU159" s="220" t="s">
        <v>88</v>
      </c>
      <c r="AV159" s="14" t="s">
        <v>88</v>
      </c>
      <c r="AW159" s="14" t="s">
        <v>32</v>
      </c>
      <c r="AX159" s="14" t="s">
        <v>78</v>
      </c>
      <c r="AY159" s="220" t="s">
        <v>131</v>
      </c>
    </row>
    <row r="160" spans="2:51" s="15" customFormat="1" ht="12">
      <c r="B160" s="221"/>
      <c r="C160" s="222"/>
      <c r="D160" s="201" t="s">
        <v>141</v>
      </c>
      <c r="E160" s="223" t="s">
        <v>1</v>
      </c>
      <c r="F160" s="224" t="s">
        <v>144</v>
      </c>
      <c r="G160" s="222"/>
      <c r="H160" s="225">
        <v>5.495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141</v>
      </c>
      <c r="AU160" s="231" t="s">
        <v>88</v>
      </c>
      <c r="AV160" s="15" t="s">
        <v>139</v>
      </c>
      <c r="AW160" s="15" t="s">
        <v>32</v>
      </c>
      <c r="AX160" s="15" t="s">
        <v>86</v>
      </c>
      <c r="AY160" s="231" t="s">
        <v>131</v>
      </c>
    </row>
    <row r="161" spans="1:65" s="2" customFormat="1" ht="24.15" customHeight="1">
      <c r="A161" s="34"/>
      <c r="B161" s="35"/>
      <c r="C161" s="186" t="s">
        <v>161</v>
      </c>
      <c r="D161" s="186" t="s">
        <v>134</v>
      </c>
      <c r="E161" s="187" t="s">
        <v>360</v>
      </c>
      <c r="F161" s="188" t="s">
        <v>361</v>
      </c>
      <c r="G161" s="189" t="s">
        <v>174</v>
      </c>
      <c r="H161" s="190">
        <v>5.495</v>
      </c>
      <c r="I161" s="191"/>
      <c r="J161" s="192">
        <f>ROUND(I161*H161,2)</f>
        <v>0</v>
      </c>
      <c r="K161" s="188" t="s">
        <v>138</v>
      </c>
      <c r="L161" s="39"/>
      <c r="M161" s="193" t="s">
        <v>1</v>
      </c>
      <c r="N161" s="194" t="s">
        <v>43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139</v>
      </c>
      <c r="AT161" s="197" t="s">
        <v>134</v>
      </c>
      <c r="AU161" s="197" t="s">
        <v>88</v>
      </c>
      <c r="AY161" s="17" t="s">
        <v>131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86</v>
      </c>
      <c r="BK161" s="198">
        <f>ROUND(I161*H161,2)</f>
        <v>0</v>
      </c>
      <c r="BL161" s="17" t="s">
        <v>139</v>
      </c>
      <c r="BM161" s="197" t="s">
        <v>362</v>
      </c>
    </row>
    <row r="162" spans="1:65" s="2" customFormat="1" ht="24.15" customHeight="1">
      <c r="A162" s="34"/>
      <c r="B162" s="35"/>
      <c r="C162" s="186" t="s">
        <v>189</v>
      </c>
      <c r="D162" s="186" t="s">
        <v>134</v>
      </c>
      <c r="E162" s="187" t="s">
        <v>363</v>
      </c>
      <c r="F162" s="188" t="s">
        <v>364</v>
      </c>
      <c r="G162" s="189" t="s">
        <v>174</v>
      </c>
      <c r="H162" s="190">
        <v>5.495</v>
      </c>
      <c r="I162" s="191"/>
      <c r="J162" s="192">
        <f>ROUND(I162*H162,2)</f>
        <v>0</v>
      </c>
      <c r="K162" s="188" t="s">
        <v>138</v>
      </c>
      <c r="L162" s="39"/>
      <c r="M162" s="193" t="s">
        <v>1</v>
      </c>
      <c r="N162" s="194" t="s">
        <v>43</v>
      </c>
      <c r="O162" s="71"/>
      <c r="P162" s="195">
        <f>O162*H162</f>
        <v>0</v>
      </c>
      <c r="Q162" s="195">
        <v>0</v>
      </c>
      <c r="R162" s="195">
        <f>Q162*H162</f>
        <v>0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139</v>
      </c>
      <c r="AT162" s="197" t="s">
        <v>134</v>
      </c>
      <c r="AU162" s="197" t="s">
        <v>88</v>
      </c>
      <c r="AY162" s="17" t="s">
        <v>131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17" t="s">
        <v>86</v>
      </c>
      <c r="BK162" s="198">
        <f>ROUND(I162*H162,2)</f>
        <v>0</v>
      </c>
      <c r="BL162" s="17" t="s">
        <v>139</v>
      </c>
      <c r="BM162" s="197" t="s">
        <v>365</v>
      </c>
    </row>
    <row r="163" spans="1:65" s="2" customFormat="1" ht="24.15" customHeight="1">
      <c r="A163" s="34"/>
      <c r="B163" s="35"/>
      <c r="C163" s="186" t="s">
        <v>194</v>
      </c>
      <c r="D163" s="186" t="s">
        <v>134</v>
      </c>
      <c r="E163" s="187" t="s">
        <v>366</v>
      </c>
      <c r="F163" s="188" t="s">
        <v>367</v>
      </c>
      <c r="G163" s="189" t="s">
        <v>174</v>
      </c>
      <c r="H163" s="190">
        <v>9.477</v>
      </c>
      <c r="I163" s="191"/>
      <c r="J163" s="192">
        <f>ROUND(I163*H163,2)</f>
        <v>0</v>
      </c>
      <c r="K163" s="188" t="s">
        <v>138</v>
      </c>
      <c r="L163" s="39"/>
      <c r="M163" s="193" t="s">
        <v>1</v>
      </c>
      <c r="N163" s="194" t="s">
        <v>43</v>
      </c>
      <c r="O163" s="71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139</v>
      </c>
      <c r="AT163" s="197" t="s">
        <v>134</v>
      </c>
      <c r="AU163" s="197" t="s">
        <v>88</v>
      </c>
      <c r="AY163" s="17" t="s">
        <v>131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86</v>
      </c>
      <c r="BK163" s="198">
        <f>ROUND(I163*H163,2)</f>
        <v>0</v>
      </c>
      <c r="BL163" s="17" t="s">
        <v>139</v>
      </c>
      <c r="BM163" s="197" t="s">
        <v>368</v>
      </c>
    </row>
    <row r="164" spans="2:51" s="14" customFormat="1" ht="12">
      <c r="B164" s="210"/>
      <c r="C164" s="211"/>
      <c r="D164" s="201" t="s">
        <v>141</v>
      </c>
      <c r="E164" s="212" t="s">
        <v>1</v>
      </c>
      <c r="F164" s="213" t="s">
        <v>369</v>
      </c>
      <c r="G164" s="211"/>
      <c r="H164" s="214">
        <v>2.052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141</v>
      </c>
      <c r="AU164" s="220" t="s">
        <v>88</v>
      </c>
      <c r="AV164" s="14" t="s">
        <v>88</v>
      </c>
      <c r="AW164" s="14" t="s">
        <v>32</v>
      </c>
      <c r="AX164" s="14" t="s">
        <v>78</v>
      </c>
      <c r="AY164" s="220" t="s">
        <v>131</v>
      </c>
    </row>
    <row r="165" spans="2:51" s="14" customFormat="1" ht="12">
      <c r="B165" s="210"/>
      <c r="C165" s="211"/>
      <c r="D165" s="201" t="s">
        <v>141</v>
      </c>
      <c r="E165" s="212" t="s">
        <v>1</v>
      </c>
      <c r="F165" s="213" t="s">
        <v>370</v>
      </c>
      <c r="G165" s="211"/>
      <c r="H165" s="214">
        <v>0.108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141</v>
      </c>
      <c r="AU165" s="220" t="s">
        <v>88</v>
      </c>
      <c r="AV165" s="14" t="s">
        <v>88</v>
      </c>
      <c r="AW165" s="14" t="s">
        <v>32</v>
      </c>
      <c r="AX165" s="14" t="s">
        <v>78</v>
      </c>
      <c r="AY165" s="220" t="s">
        <v>131</v>
      </c>
    </row>
    <row r="166" spans="2:51" s="14" customFormat="1" ht="12">
      <c r="B166" s="210"/>
      <c r="C166" s="211"/>
      <c r="D166" s="201" t="s">
        <v>141</v>
      </c>
      <c r="E166" s="212" t="s">
        <v>1</v>
      </c>
      <c r="F166" s="213" t="s">
        <v>371</v>
      </c>
      <c r="G166" s="211"/>
      <c r="H166" s="214">
        <v>2.43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141</v>
      </c>
      <c r="AU166" s="220" t="s">
        <v>88</v>
      </c>
      <c r="AV166" s="14" t="s">
        <v>88</v>
      </c>
      <c r="AW166" s="14" t="s">
        <v>32</v>
      </c>
      <c r="AX166" s="14" t="s">
        <v>78</v>
      </c>
      <c r="AY166" s="220" t="s">
        <v>131</v>
      </c>
    </row>
    <row r="167" spans="2:51" s="14" customFormat="1" ht="12">
      <c r="B167" s="210"/>
      <c r="C167" s="211"/>
      <c r="D167" s="201" t="s">
        <v>141</v>
      </c>
      <c r="E167" s="212" t="s">
        <v>1</v>
      </c>
      <c r="F167" s="213" t="s">
        <v>372</v>
      </c>
      <c r="G167" s="211"/>
      <c r="H167" s="214">
        <v>1.755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141</v>
      </c>
      <c r="AU167" s="220" t="s">
        <v>88</v>
      </c>
      <c r="AV167" s="14" t="s">
        <v>88</v>
      </c>
      <c r="AW167" s="14" t="s">
        <v>32</v>
      </c>
      <c r="AX167" s="14" t="s">
        <v>78</v>
      </c>
      <c r="AY167" s="220" t="s">
        <v>131</v>
      </c>
    </row>
    <row r="168" spans="2:51" s="14" customFormat="1" ht="12">
      <c r="B168" s="210"/>
      <c r="C168" s="211"/>
      <c r="D168" s="201" t="s">
        <v>141</v>
      </c>
      <c r="E168" s="212" t="s">
        <v>1</v>
      </c>
      <c r="F168" s="213" t="s">
        <v>373</v>
      </c>
      <c r="G168" s="211"/>
      <c r="H168" s="214">
        <v>2.16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141</v>
      </c>
      <c r="AU168" s="220" t="s">
        <v>88</v>
      </c>
      <c r="AV168" s="14" t="s">
        <v>88</v>
      </c>
      <c r="AW168" s="14" t="s">
        <v>32</v>
      </c>
      <c r="AX168" s="14" t="s">
        <v>78</v>
      </c>
      <c r="AY168" s="220" t="s">
        <v>131</v>
      </c>
    </row>
    <row r="169" spans="2:51" s="14" customFormat="1" ht="12">
      <c r="B169" s="210"/>
      <c r="C169" s="211"/>
      <c r="D169" s="201" t="s">
        <v>141</v>
      </c>
      <c r="E169" s="212" t="s">
        <v>1</v>
      </c>
      <c r="F169" s="213" t="s">
        <v>374</v>
      </c>
      <c r="G169" s="211"/>
      <c r="H169" s="214">
        <v>0.864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141</v>
      </c>
      <c r="AU169" s="220" t="s">
        <v>88</v>
      </c>
      <c r="AV169" s="14" t="s">
        <v>88</v>
      </c>
      <c r="AW169" s="14" t="s">
        <v>32</v>
      </c>
      <c r="AX169" s="14" t="s">
        <v>78</v>
      </c>
      <c r="AY169" s="220" t="s">
        <v>131</v>
      </c>
    </row>
    <row r="170" spans="2:51" s="14" customFormat="1" ht="12">
      <c r="B170" s="210"/>
      <c r="C170" s="211"/>
      <c r="D170" s="201" t="s">
        <v>141</v>
      </c>
      <c r="E170" s="212" t="s">
        <v>1</v>
      </c>
      <c r="F170" s="213" t="s">
        <v>370</v>
      </c>
      <c r="G170" s="211"/>
      <c r="H170" s="214">
        <v>0.108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141</v>
      </c>
      <c r="AU170" s="220" t="s">
        <v>88</v>
      </c>
      <c r="AV170" s="14" t="s">
        <v>88</v>
      </c>
      <c r="AW170" s="14" t="s">
        <v>32</v>
      </c>
      <c r="AX170" s="14" t="s">
        <v>78</v>
      </c>
      <c r="AY170" s="220" t="s">
        <v>131</v>
      </c>
    </row>
    <row r="171" spans="2:51" s="15" customFormat="1" ht="12">
      <c r="B171" s="221"/>
      <c r="C171" s="222"/>
      <c r="D171" s="201" t="s">
        <v>141</v>
      </c>
      <c r="E171" s="223" t="s">
        <v>1</v>
      </c>
      <c r="F171" s="224" t="s">
        <v>144</v>
      </c>
      <c r="G171" s="222"/>
      <c r="H171" s="225">
        <v>9.477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141</v>
      </c>
      <c r="AU171" s="231" t="s">
        <v>88</v>
      </c>
      <c r="AV171" s="15" t="s">
        <v>139</v>
      </c>
      <c r="AW171" s="15" t="s">
        <v>32</v>
      </c>
      <c r="AX171" s="15" t="s">
        <v>86</v>
      </c>
      <c r="AY171" s="231" t="s">
        <v>131</v>
      </c>
    </row>
    <row r="172" spans="1:65" s="2" customFormat="1" ht="24.15" customHeight="1">
      <c r="A172" s="34"/>
      <c r="B172" s="35"/>
      <c r="C172" s="186" t="s">
        <v>199</v>
      </c>
      <c r="D172" s="186" t="s">
        <v>134</v>
      </c>
      <c r="E172" s="187" t="s">
        <v>375</v>
      </c>
      <c r="F172" s="188" t="s">
        <v>376</v>
      </c>
      <c r="G172" s="189" t="s">
        <v>192</v>
      </c>
      <c r="H172" s="190">
        <v>8.517</v>
      </c>
      <c r="I172" s="191"/>
      <c r="J172" s="192">
        <f>ROUND(I172*H172,2)</f>
        <v>0</v>
      </c>
      <c r="K172" s="188" t="s">
        <v>138</v>
      </c>
      <c r="L172" s="39"/>
      <c r="M172" s="193" t="s">
        <v>1</v>
      </c>
      <c r="N172" s="194" t="s">
        <v>43</v>
      </c>
      <c r="O172" s="71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139</v>
      </c>
      <c r="AT172" s="197" t="s">
        <v>134</v>
      </c>
      <c r="AU172" s="197" t="s">
        <v>88</v>
      </c>
      <c r="AY172" s="17" t="s">
        <v>131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7" t="s">
        <v>86</v>
      </c>
      <c r="BK172" s="198">
        <f>ROUND(I172*H172,2)</f>
        <v>0</v>
      </c>
      <c r="BL172" s="17" t="s">
        <v>139</v>
      </c>
      <c r="BM172" s="197" t="s">
        <v>377</v>
      </c>
    </row>
    <row r="173" spans="2:51" s="14" customFormat="1" ht="12">
      <c r="B173" s="210"/>
      <c r="C173" s="211"/>
      <c r="D173" s="201" t="s">
        <v>141</v>
      </c>
      <c r="E173" s="211"/>
      <c r="F173" s="213" t="s">
        <v>378</v>
      </c>
      <c r="G173" s="211"/>
      <c r="H173" s="214">
        <v>8.517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141</v>
      </c>
      <c r="AU173" s="220" t="s">
        <v>88</v>
      </c>
      <c r="AV173" s="14" t="s">
        <v>88</v>
      </c>
      <c r="AW173" s="14" t="s">
        <v>4</v>
      </c>
      <c r="AX173" s="14" t="s">
        <v>86</v>
      </c>
      <c r="AY173" s="220" t="s">
        <v>131</v>
      </c>
    </row>
    <row r="174" spans="1:65" s="2" customFormat="1" ht="14.4" customHeight="1">
      <c r="A174" s="34"/>
      <c r="B174" s="35"/>
      <c r="C174" s="186" t="s">
        <v>203</v>
      </c>
      <c r="D174" s="186" t="s">
        <v>134</v>
      </c>
      <c r="E174" s="187" t="s">
        <v>379</v>
      </c>
      <c r="F174" s="188" t="s">
        <v>380</v>
      </c>
      <c r="G174" s="189" t="s">
        <v>174</v>
      </c>
      <c r="H174" s="190">
        <v>5.495</v>
      </c>
      <c r="I174" s="191"/>
      <c r="J174" s="192">
        <f>ROUND(I174*H174,2)</f>
        <v>0</v>
      </c>
      <c r="K174" s="188" t="s">
        <v>138</v>
      </c>
      <c r="L174" s="39"/>
      <c r="M174" s="193" t="s">
        <v>1</v>
      </c>
      <c r="N174" s="194" t="s">
        <v>43</v>
      </c>
      <c r="O174" s="71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139</v>
      </c>
      <c r="AT174" s="197" t="s">
        <v>134</v>
      </c>
      <c r="AU174" s="197" t="s">
        <v>88</v>
      </c>
      <c r="AY174" s="17" t="s">
        <v>131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7" t="s">
        <v>86</v>
      </c>
      <c r="BK174" s="198">
        <f>ROUND(I174*H174,2)</f>
        <v>0</v>
      </c>
      <c r="BL174" s="17" t="s">
        <v>139</v>
      </c>
      <c r="BM174" s="197" t="s">
        <v>381</v>
      </c>
    </row>
    <row r="175" spans="1:65" s="2" customFormat="1" ht="24.15" customHeight="1">
      <c r="A175" s="34"/>
      <c r="B175" s="35"/>
      <c r="C175" s="186" t="s">
        <v>209</v>
      </c>
      <c r="D175" s="186" t="s">
        <v>134</v>
      </c>
      <c r="E175" s="187" t="s">
        <v>382</v>
      </c>
      <c r="F175" s="188" t="s">
        <v>383</v>
      </c>
      <c r="G175" s="189" t="s">
        <v>137</v>
      </c>
      <c r="H175" s="190">
        <v>6.63</v>
      </c>
      <c r="I175" s="191"/>
      <c r="J175" s="192">
        <f>ROUND(I175*H175,2)</f>
        <v>0</v>
      </c>
      <c r="K175" s="188" t="s">
        <v>138</v>
      </c>
      <c r="L175" s="39"/>
      <c r="M175" s="193" t="s">
        <v>1</v>
      </c>
      <c r="N175" s="194" t="s">
        <v>43</v>
      </c>
      <c r="O175" s="71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139</v>
      </c>
      <c r="AT175" s="197" t="s">
        <v>134</v>
      </c>
      <c r="AU175" s="197" t="s">
        <v>88</v>
      </c>
      <c r="AY175" s="17" t="s">
        <v>131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86</v>
      </c>
      <c r="BK175" s="198">
        <f>ROUND(I175*H175,2)</f>
        <v>0</v>
      </c>
      <c r="BL175" s="17" t="s">
        <v>139</v>
      </c>
      <c r="BM175" s="197" t="s">
        <v>384</v>
      </c>
    </row>
    <row r="176" spans="2:51" s="14" customFormat="1" ht="12">
      <c r="B176" s="210"/>
      <c r="C176" s="211"/>
      <c r="D176" s="201" t="s">
        <v>141</v>
      </c>
      <c r="E176" s="212" t="s">
        <v>1</v>
      </c>
      <c r="F176" s="213" t="s">
        <v>385</v>
      </c>
      <c r="G176" s="211"/>
      <c r="H176" s="214">
        <v>6.63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141</v>
      </c>
      <c r="AU176" s="220" t="s">
        <v>88</v>
      </c>
      <c r="AV176" s="14" t="s">
        <v>88</v>
      </c>
      <c r="AW176" s="14" t="s">
        <v>32</v>
      </c>
      <c r="AX176" s="14" t="s">
        <v>78</v>
      </c>
      <c r="AY176" s="220" t="s">
        <v>131</v>
      </c>
    </row>
    <row r="177" spans="2:51" s="15" customFormat="1" ht="12">
      <c r="B177" s="221"/>
      <c r="C177" s="222"/>
      <c r="D177" s="201" t="s">
        <v>141</v>
      </c>
      <c r="E177" s="223" t="s">
        <v>1</v>
      </c>
      <c r="F177" s="224" t="s">
        <v>144</v>
      </c>
      <c r="G177" s="222"/>
      <c r="H177" s="225">
        <v>6.63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141</v>
      </c>
      <c r="AU177" s="231" t="s">
        <v>88</v>
      </c>
      <c r="AV177" s="15" t="s">
        <v>139</v>
      </c>
      <c r="AW177" s="15" t="s">
        <v>32</v>
      </c>
      <c r="AX177" s="15" t="s">
        <v>86</v>
      </c>
      <c r="AY177" s="231" t="s">
        <v>131</v>
      </c>
    </row>
    <row r="178" spans="2:63" s="12" customFormat="1" ht="22.8" customHeight="1">
      <c r="B178" s="170"/>
      <c r="C178" s="171"/>
      <c r="D178" s="172" t="s">
        <v>77</v>
      </c>
      <c r="E178" s="184" t="s">
        <v>88</v>
      </c>
      <c r="F178" s="184" t="s">
        <v>386</v>
      </c>
      <c r="G178" s="171"/>
      <c r="H178" s="171"/>
      <c r="I178" s="174"/>
      <c r="J178" s="185">
        <f>BK178</f>
        <v>0</v>
      </c>
      <c r="K178" s="171"/>
      <c r="L178" s="176"/>
      <c r="M178" s="177"/>
      <c r="N178" s="178"/>
      <c r="O178" s="178"/>
      <c r="P178" s="179">
        <f>SUM(P179:P214)</f>
        <v>0</v>
      </c>
      <c r="Q178" s="178"/>
      <c r="R178" s="179">
        <f>SUM(R179:R214)</f>
        <v>13.653963799999996</v>
      </c>
      <c r="S178" s="178"/>
      <c r="T178" s="180">
        <f>SUM(T179:T214)</f>
        <v>0</v>
      </c>
      <c r="AR178" s="181" t="s">
        <v>86</v>
      </c>
      <c r="AT178" s="182" t="s">
        <v>77</v>
      </c>
      <c r="AU178" s="182" t="s">
        <v>86</v>
      </c>
      <c r="AY178" s="181" t="s">
        <v>131</v>
      </c>
      <c r="BK178" s="183">
        <f>SUM(BK179:BK214)</f>
        <v>0</v>
      </c>
    </row>
    <row r="179" spans="1:65" s="2" customFormat="1" ht="24.15" customHeight="1">
      <c r="A179" s="34"/>
      <c r="B179" s="35"/>
      <c r="C179" s="186" t="s">
        <v>8</v>
      </c>
      <c r="D179" s="186" t="s">
        <v>134</v>
      </c>
      <c r="E179" s="187" t="s">
        <v>387</v>
      </c>
      <c r="F179" s="188" t="s">
        <v>388</v>
      </c>
      <c r="G179" s="189" t="s">
        <v>174</v>
      </c>
      <c r="H179" s="190">
        <v>0.485</v>
      </c>
      <c r="I179" s="191"/>
      <c r="J179" s="192">
        <f>ROUND(I179*H179,2)</f>
        <v>0</v>
      </c>
      <c r="K179" s="188" t="s">
        <v>138</v>
      </c>
      <c r="L179" s="39"/>
      <c r="M179" s="193" t="s">
        <v>1</v>
      </c>
      <c r="N179" s="194" t="s">
        <v>43</v>
      </c>
      <c r="O179" s="71"/>
      <c r="P179" s="195">
        <f>O179*H179</f>
        <v>0</v>
      </c>
      <c r="Q179" s="195">
        <v>2.16</v>
      </c>
      <c r="R179" s="195">
        <f>Q179*H179</f>
        <v>1.0476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139</v>
      </c>
      <c r="AT179" s="197" t="s">
        <v>134</v>
      </c>
      <c r="AU179" s="197" t="s">
        <v>88</v>
      </c>
      <c r="AY179" s="17" t="s">
        <v>131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7" t="s">
        <v>86</v>
      </c>
      <c r="BK179" s="198">
        <f>ROUND(I179*H179,2)</f>
        <v>0</v>
      </c>
      <c r="BL179" s="17" t="s">
        <v>139</v>
      </c>
      <c r="BM179" s="197" t="s">
        <v>389</v>
      </c>
    </row>
    <row r="180" spans="2:51" s="14" customFormat="1" ht="12">
      <c r="B180" s="210"/>
      <c r="C180" s="211"/>
      <c r="D180" s="201" t="s">
        <v>141</v>
      </c>
      <c r="E180" s="212" t="s">
        <v>1</v>
      </c>
      <c r="F180" s="213" t="s">
        <v>390</v>
      </c>
      <c r="G180" s="211"/>
      <c r="H180" s="214">
        <v>0.485</v>
      </c>
      <c r="I180" s="215"/>
      <c r="J180" s="211"/>
      <c r="K180" s="211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141</v>
      </c>
      <c r="AU180" s="220" t="s">
        <v>88</v>
      </c>
      <c r="AV180" s="14" t="s">
        <v>88</v>
      </c>
      <c r="AW180" s="14" t="s">
        <v>32</v>
      </c>
      <c r="AX180" s="14" t="s">
        <v>78</v>
      </c>
      <c r="AY180" s="220" t="s">
        <v>131</v>
      </c>
    </row>
    <row r="181" spans="2:51" s="15" customFormat="1" ht="12">
      <c r="B181" s="221"/>
      <c r="C181" s="222"/>
      <c r="D181" s="201" t="s">
        <v>141</v>
      </c>
      <c r="E181" s="223" t="s">
        <v>1</v>
      </c>
      <c r="F181" s="224" t="s">
        <v>144</v>
      </c>
      <c r="G181" s="222"/>
      <c r="H181" s="225">
        <v>0.485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141</v>
      </c>
      <c r="AU181" s="231" t="s">
        <v>88</v>
      </c>
      <c r="AV181" s="15" t="s">
        <v>139</v>
      </c>
      <c r="AW181" s="15" t="s">
        <v>32</v>
      </c>
      <c r="AX181" s="15" t="s">
        <v>86</v>
      </c>
      <c r="AY181" s="231" t="s">
        <v>131</v>
      </c>
    </row>
    <row r="182" spans="1:65" s="2" customFormat="1" ht="24.15" customHeight="1">
      <c r="A182" s="34"/>
      <c r="B182" s="35"/>
      <c r="C182" s="186" t="s">
        <v>219</v>
      </c>
      <c r="D182" s="186" t="s">
        <v>134</v>
      </c>
      <c r="E182" s="187" t="s">
        <v>391</v>
      </c>
      <c r="F182" s="188" t="s">
        <v>392</v>
      </c>
      <c r="G182" s="189" t="s">
        <v>174</v>
      </c>
      <c r="H182" s="190">
        <v>1.808</v>
      </c>
      <c r="I182" s="191"/>
      <c r="J182" s="192">
        <f>ROUND(I182*H182,2)</f>
        <v>0</v>
      </c>
      <c r="K182" s="188" t="s">
        <v>138</v>
      </c>
      <c r="L182" s="39"/>
      <c r="M182" s="193" t="s">
        <v>1</v>
      </c>
      <c r="N182" s="194" t="s">
        <v>43</v>
      </c>
      <c r="O182" s="71"/>
      <c r="P182" s="195">
        <f>O182*H182</f>
        <v>0</v>
      </c>
      <c r="Q182" s="195">
        <v>2.25634</v>
      </c>
      <c r="R182" s="195">
        <f>Q182*H182</f>
        <v>4.0794627199999995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139</v>
      </c>
      <c r="AT182" s="197" t="s">
        <v>134</v>
      </c>
      <c r="AU182" s="197" t="s">
        <v>88</v>
      </c>
      <c r="AY182" s="17" t="s">
        <v>131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86</v>
      </c>
      <c r="BK182" s="198">
        <f>ROUND(I182*H182,2)</f>
        <v>0</v>
      </c>
      <c r="BL182" s="17" t="s">
        <v>139</v>
      </c>
      <c r="BM182" s="197" t="s">
        <v>393</v>
      </c>
    </row>
    <row r="183" spans="2:51" s="13" customFormat="1" ht="12">
      <c r="B183" s="199"/>
      <c r="C183" s="200"/>
      <c r="D183" s="201" t="s">
        <v>141</v>
      </c>
      <c r="E183" s="202" t="s">
        <v>1</v>
      </c>
      <c r="F183" s="203" t="s">
        <v>394</v>
      </c>
      <c r="G183" s="200"/>
      <c r="H183" s="202" t="s">
        <v>1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141</v>
      </c>
      <c r="AU183" s="209" t="s">
        <v>88</v>
      </c>
      <c r="AV183" s="13" t="s">
        <v>86</v>
      </c>
      <c r="AW183" s="13" t="s">
        <v>32</v>
      </c>
      <c r="AX183" s="13" t="s">
        <v>78</v>
      </c>
      <c r="AY183" s="209" t="s">
        <v>131</v>
      </c>
    </row>
    <row r="184" spans="2:51" s="14" customFormat="1" ht="12">
      <c r="B184" s="210"/>
      <c r="C184" s="211"/>
      <c r="D184" s="201" t="s">
        <v>141</v>
      </c>
      <c r="E184" s="212" t="s">
        <v>1</v>
      </c>
      <c r="F184" s="213" t="s">
        <v>395</v>
      </c>
      <c r="G184" s="211"/>
      <c r="H184" s="214">
        <v>0.808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141</v>
      </c>
      <c r="AU184" s="220" t="s">
        <v>88</v>
      </c>
      <c r="AV184" s="14" t="s">
        <v>88</v>
      </c>
      <c r="AW184" s="14" t="s">
        <v>32</v>
      </c>
      <c r="AX184" s="14" t="s">
        <v>78</v>
      </c>
      <c r="AY184" s="220" t="s">
        <v>131</v>
      </c>
    </row>
    <row r="185" spans="2:51" s="13" customFormat="1" ht="12">
      <c r="B185" s="199"/>
      <c r="C185" s="200"/>
      <c r="D185" s="201" t="s">
        <v>141</v>
      </c>
      <c r="E185" s="202" t="s">
        <v>1</v>
      </c>
      <c r="F185" s="203" t="s">
        <v>396</v>
      </c>
      <c r="G185" s="200"/>
      <c r="H185" s="202" t="s">
        <v>1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141</v>
      </c>
      <c r="AU185" s="209" t="s">
        <v>88</v>
      </c>
      <c r="AV185" s="13" t="s">
        <v>86</v>
      </c>
      <c r="AW185" s="13" t="s">
        <v>32</v>
      </c>
      <c r="AX185" s="13" t="s">
        <v>78</v>
      </c>
      <c r="AY185" s="209" t="s">
        <v>131</v>
      </c>
    </row>
    <row r="186" spans="2:51" s="14" customFormat="1" ht="12">
      <c r="B186" s="210"/>
      <c r="C186" s="211"/>
      <c r="D186" s="201" t="s">
        <v>141</v>
      </c>
      <c r="E186" s="212" t="s">
        <v>1</v>
      </c>
      <c r="F186" s="213" t="s">
        <v>397</v>
      </c>
      <c r="G186" s="211"/>
      <c r="H186" s="214">
        <v>0.234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141</v>
      </c>
      <c r="AU186" s="220" t="s">
        <v>88</v>
      </c>
      <c r="AV186" s="14" t="s">
        <v>88</v>
      </c>
      <c r="AW186" s="14" t="s">
        <v>32</v>
      </c>
      <c r="AX186" s="14" t="s">
        <v>78</v>
      </c>
      <c r="AY186" s="220" t="s">
        <v>131</v>
      </c>
    </row>
    <row r="187" spans="2:51" s="14" customFormat="1" ht="12">
      <c r="B187" s="210"/>
      <c r="C187" s="211"/>
      <c r="D187" s="201" t="s">
        <v>141</v>
      </c>
      <c r="E187" s="212" t="s">
        <v>1</v>
      </c>
      <c r="F187" s="213" t="s">
        <v>398</v>
      </c>
      <c r="G187" s="211"/>
      <c r="H187" s="214">
        <v>0.293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141</v>
      </c>
      <c r="AU187" s="220" t="s">
        <v>88</v>
      </c>
      <c r="AV187" s="14" t="s">
        <v>88</v>
      </c>
      <c r="AW187" s="14" t="s">
        <v>32</v>
      </c>
      <c r="AX187" s="14" t="s">
        <v>78</v>
      </c>
      <c r="AY187" s="220" t="s">
        <v>131</v>
      </c>
    </row>
    <row r="188" spans="2:51" s="14" customFormat="1" ht="12">
      <c r="B188" s="210"/>
      <c r="C188" s="211"/>
      <c r="D188" s="201" t="s">
        <v>141</v>
      </c>
      <c r="E188" s="212" t="s">
        <v>1</v>
      </c>
      <c r="F188" s="213" t="s">
        <v>399</v>
      </c>
      <c r="G188" s="211"/>
      <c r="H188" s="214">
        <v>0.221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141</v>
      </c>
      <c r="AU188" s="220" t="s">
        <v>88</v>
      </c>
      <c r="AV188" s="14" t="s">
        <v>88</v>
      </c>
      <c r="AW188" s="14" t="s">
        <v>32</v>
      </c>
      <c r="AX188" s="14" t="s">
        <v>78</v>
      </c>
      <c r="AY188" s="220" t="s">
        <v>131</v>
      </c>
    </row>
    <row r="189" spans="2:51" s="14" customFormat="1" ht="12">
      <c r="B189" s="210"/>
      <c r="C189" s="211"/>
      <c r="D189" s="201" t="s">
        <v>141</v>
      </c>
      <c r="E189" s="212" t="s">
        <v>1</v>
      </c>
      <c r="F189" s="213" t="s">
        <v>400</v>
      </c>
      <c r="G189" s="211"/>
      <c r="H189" s="214">
        <v>0.252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141</v>
      </c>
      <c r="AU189" s="220" t="s">
        <v>88</v>
      </c>
      <c r="AV189" s="14" t="s">
        <v>88</v>
      </c>
      <c r="AW189" s="14" t="s">
        <v>32</v>
      </c>
      <c r="AX189" s="14" t="s">
        <v>78</v>
      </c>
      <c r="AY189" s="220" t="s">
        <v>131</v>
      </c>
    </row>
    <row r="190" spans="2:51" s="15" customFormat="1" ht="12">
      <c r="B190" s="221"/>
      <c r="C190" s="222"/>
      <c r="D190" s="201" t="s">
        <v>141</v>
      </c>
      <c r="E190" s="223" t="s">
        <v>1</v>
      </c>
      <c r="F190" s="224" t="s">
        <v>144</v>
      </c>
      <c r="G190" s="222"/>
      <c r="H190" s="225">
        <v>1.808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141</v>
      </c>
      <c r="AU190" s="231" t="s">
        <v>88</v>
      </c>
      <c r="AV190" s="15" t="s">
        <v>139</v>
      </c>
      <c r="AW190" s="15" t="s">
        <v>32</v>
      </c>
      <c r="AX190" s="15" t="s">
        <v>86</v>
      </c>
      <c r="AY190" s="231" t="s">
        <v>131</v>
      </c>
    </row>
    <row r="191" spans="1:65" s="2" customFormat="1" ht="14.4" customHeight="1">
      <c r="A191" s="34"/>
      <c r="B191" s="35"/>
      <c r="C191" s="186" t="s">
        <v>226</v>
      </c>
      <c r="D191" s="186" t="s">
        <v>134</v>
      </c>
      <c r="E191" s="187" t="s">
        <v>401</v>
      </c>
      <c r="F191" s="188" t="s">
        <v>402</v>
      </c>
      <c r="G191" s="189" t="s">
        <v>192</v>
      </c>
      <c r="H191" s="190">
        <v>0.03</v>
      </c>
      <c r="I191" s="191"/>
      <c r="J191" s="192">
        <f>ROUND(I191*H191,2)</f>
        <v>0</v>
      </c>
      <c r="K191" s="188" t="s">
        <v>138</v>
      </c>
      <c r="L191" s="39"/>
      <c r="M191" s="193" t="s">
        <v>1</v>
      </c>
      <c r="N191" s="194" t="s">
        <v>43</v>
      </c>
      <c r="O191" s="71"/>
      <c r="P191" s="195">
        <f>O191*H191</f>
        <v>0</v>
      </c>
      <c r="Q191" s="195">
        <v>1.06277</v>
      </c>
      <c r="R191" s="195">
        <f>Q191*H191</f>
        <v>0.0318831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139</v>
      </c>
      <c r="AT191" s="197" t="s">
        <v>134</v>
      </c>
      <c r="AU191" s="197" t="s">
        <v>88</v>
      </c>
      <c r="AY191" s="17" t="s">
        <v>131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86</v>
      </c>
      <c r="BK191" s="198">
        <f>ROUND(I191*H191,2)</f>
        <v>0</v>
      </c>
      <c r="BL191" s="17" t="s">
        <v>139</v>
      </c>
      <c r="BM191" s="197" t="s">
        <v>403</v>
      </c>
    </row>
    <row r="192" spans="2:51" s="13" customFormat="1" ht="12">
      <c r="B192" s="199"/>
      <c r="C192" s="200"/>
      <c r="D192" s="201" t="s">
        <v>141</v>
      </c>
      <c r="E192" s="202" t="s">
        <v>1</v>
      </c>
      <c r="F192" s="203" t="s">
        <v>404</v>
      </c>
      <c r="G192" s="200"/>
      <c r="H192" s="202" t="s">
        <v>1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141</v>
      </c>
      <c r="AU192" s="209" t="s">
        <v>88</v>
      </c>
      <c r="AV192" s="13" t="s">
        <v>86</v>
      </c>
      <c r="AW192" s="13" t="s">
        <v>32</v>
      </c>
      <c r="AX192" s="13" t="s">
        <v>78</v>
      </c>
      <c r="AY192" s="209" t="s">
        <v>131</v>
      </c>
    </row>
    <row r="193" spans="2:51" s="14" customFormat="1" ht="12">
      <c r="B193" s="210"/>
      <c r="C193" s="211"/>
      <c r="D193" s="201" t="s">
        <v>141</v>
      </c>
      <c r="E193" s="212" t="s">
        <v>1</v>
      </c>
      <c r="F193" s="213" t="s">
        <v>405</v>
      </c>
      <c r="G193" s="211"/>
      <c r="H193" s="214">
        <v>0.03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141</v>
      </c>
      <c r="AU193" s="220" t="s">
        <v>88</v>
      </c>
      <c r="AV193" s="14" t="s">
        <v>88</v>
      </c>
      <c r="AW193" s="14" t="s">
        <v>32</v>
      </c>
      <c r="AX193" s="14" t="s">
        <v>78</v>
      </c>
      <c r="AY193" s="220" t="s">
        <v>131</v>
      </c>
    </row>
    <row r="194" spans="2:51" s="15" customFormat="1" ht="12">
      <c r="B194" s="221"/>
      <c r="C194" s="222"/>
      <c r="D194" s="201" t="s">
        <v>141</v>
      </c>
      <c r="E194" s="223" t="s">
        <v>1</v>
      </c>
      <c r="F194" s="224" t="s">
        <v>144</v>
      </c>
      <c r="G194" s="222"/>
      <c r="H194" s="225">
        <v>0.03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141</v>
      </c>
      <c r="AU194" s="231" t="s">
        <v>88</v>
      </c>
      <c r="AV194" s="15" t="s">
        <v>139</v>
      </c>
      <c r="AW194" s="15" t="s">
        <v>32</v>
      </c>
      <c r="AX194" s="15" t="s">
        <v>86</v>
      </c>
      <c r="AY194" s="231" t="s">
        <v>131</v>
      </c>
    </row>
    <row r="195" spans="1:65" s="2" customFormat="1" ht="14.4" customHeight="1">
      <c r="A195" s="34"/>
      <c r="B195" s="35"/>
      <c r="C195" s="186" t="s">
        <v>230</v>
      </c>
      <c r="D195" s="186" t="s">
        <v>134</v>
      </c>
      <c r="E195" s="187" t="s">
        <v>406</v>
      </c>
      <c r="F195" s="188" t="s">
        <v>407</v>
      </c>
      <c r="G195" s="189" t="s">
        <v>174</v>
      </c>
      <c r="H195" s="190">
        <v>1.544</v>
      </c>
      <c r="I195" s="191"/>
      <c r="J195" s="192">
        <f>ROUND(I195*H195,2)</f>
        <v>0</v>
      </c>
      <c r="K195" s="188" t="s">
        <v>138</v>
      </c>
      <c r="L195" s="39"/>
      <c r="M195" s="193" t="s">
        <v>1</v>
      </c>
      <c r="N195" s="194" t="s">
        <v>43</v>
      </c>
      <c r="O195" s="71"/>
      <c r="P195" s="195">
        <f>O195*H195</f>
        <v>0</v>
      </c>
      <c r="Q195" s="195">
        <v>2.45329</v>
      </c>
      <c r="R195" s="195">
        <f>Q195*H195</f>
        <v>3.78787976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139</v>
      </c>
      <c r="AT195" s="197" t="s">
        <v>134</v>
      </c>
      <c r="AU195" s="197" t="s">
        <v>88</v>
      </c>
      <c r="AY195" s="17" t="s">
        <v>131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7" t="s">
        <v>86</v>
      </c>
      <c r="BK195" s="198">
        <f>ROUND(I195*H195,2)</f>
        <v>0</v>
      </c>
      <c r="BL195" s="17" t="s">
        <v>139</v>
      </c>
      <c r="BM195" s="197" t="s">
        <v>408</v>
      </c>
    </row>
    <row r="196" spans="2:51" s="14" customFormat="1" ht="12">
      <c r="B196" s="210"/>
      <c r="C196" s="211"/>
      <c r="D196" s="201" t="s">
        <v>141</v>
      </c>
      <c r="E196" s="212" t="s">
        <v>1</v>
      </c>
      <c r="F196" s="213" t="s">
        <v>409</v>
      </c>
      <c r="G196" s="211"/>
      <c r="H196" s="214">
        <v>0.936</v>
      </c>
      <c r="I196" s="215"/>
      <c r="J196" s="211"/>
      <c r="K196" s="211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141</v>
      </c>
      <c r="AU196" s="220" t="s">
        <v>88</v>
      </c>
      <c r="AV196" s="14" t="s">
        <v>88</v>
      </c>
      <c r="AW196" s="14" t="s">
        <v>32</v>
      </c>
      <c r="AX196" s="14" t="s">
        <v>78</v>
      </c>
      <c r="AY196" s="220" t="s">
        <v>131</v>
      </c>
    </row>
    <row r="197" spans="2:51" s="14" customFormat="1" ht="12">
      <c r="B197" s="210"/>
      <c r="C197" s="211"/>
      <c r="D197" s="201" t="s">
        <v>141</v>
      </c>
      <c r="E197" s="212" t="s">
        <v>1</v>
      </c>
      <c r="F197" s="213" t="s">
        <v>410</v>
      </c>
      <c r="G197" s="211"/>
      <c r="H197" s="214">
        <v>0.293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141</v>
      </c>
      <c r="AU197" s="220" t="s">
        <v>88</v>
      </c>
      <c r="AV197" s="14" t="s">
        <v>88</v>
      </c>
      <c r="AW197" s="14" t="s">
        <v>32</v>
      </c>
      <c r="AX197" s="14" t="s">
        <v>78</v>
      </c>
      <c r="AY197" s="220" t="s">
        <v>131</v>
      </c>
    </row>
    <row r="198" spans="2:51" s="14" customFormat="1" ht="12">
      <c r="B198" s="210"/>
      <c r="C198" s="211"/>
      <c r="D198" s="201" t="s">
        <v>141</v>
      </c>
      <c r="E198" s="212" t="s">
        <v>1</v>
      </c>
      <c r="F198" s="213" t="s">
        <v>411</v>
      </c>
      <c r="G198" s="211"/>
      <c r="H198" s="214">
        <v>0.315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141</v>
      </c>
      <c r="AU198" s="220" t="s">
        <v>88</v>
      </c>
      <c r="AV198" s="14" t="s">
        <v>88</v>
      </c>
      <c r="AW198" s="14" t="s">
        <v>32</v>
      </c>
      <c r="AX198" s="14" t="s">
        <v>78</v>
      </c>
      <c r="AY198" s="220" t="s">
        <v>131</v>
      </c>
    </row>
    <row r="199" spans="2:51" s="15" customFormat="1" ht="12">
      <c r="B199" s="221"/>
      <c r="C199" s="222"/>
      <c r="D199" s="201" t="s">
        <v>141</v>
      </c>
      <c r="E199" s="223" t="s">
        <v>1</v>
      </c>
      <c r="F199" s="224" t="s">
        <v>144</v>
      </c>
      <c r="G199" s="222"/>
      <c r="H199" s="225">
        <v>1.544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141</v>
      </c>
      <c r="AU199" s="231" t="s">
        <v>88</v>
      </c>
      <c r="AV199" s="15" t="s">
        <v>139</v>
      </c>
      <c r="AW199" s="15" t="s">
        <v>32</v>
      </c>
      <c r="AX199" s="15" t="s">
        <v>86</v>
      </c>
      <c r="AY199" s="231" t="s">
        <v>131</v>
      </c>
    </row>
    <row r="200" spans="1:65" s="2" customFormat="1" ht="14.4" customHeight="1">
      <c r="A200" s="34"/>
      <c r="B200" s="35"/>
      <c r="C200" s="186" t="s">
        <v>234</v>
      </c>
      <c r="D200" s="186" t="s">
        <v>134</v>
      </c>
      <c r="E200" s="187" t="s">
        <v>412</v>
      </c>
      <c r="F200" s="188" t="s">
        <v>413</v>
      </c>
      <c r="G200" s="189" t="s">
        <v>137</v>
      </c>
      <c r="H200" s="190">
        <v>10.29</v>
      </c>
      <c r="I200" s="191"/>
      <c r="J200" s="192">
        <f>ROUND(I200*H200,2)</f>
        <v>0</v>
      </c>
      <c r="K200" s="188" t="s">
        <v>138</v>
      </c>
      <c r="L200" s="39"/>
      <c r="M200" s="193" t="s">
        <v>1</v>
      </c>
      <c r="N200" s="194" t="s">
        <v>43</v>
      </c>
      <c r="O200" s="71"/>
      <c r="P200" s="195">
        <f>O200*H200</f>
        <v>0</v>
      </c>
      <c r="Q200" s="195">
        <v>0.00269</v>
      </c>
      <c r="R200" s="195">
        <f>Q200*H200</f>
        <v>0.0276801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139</v>
      </c>
      <c r="AT200" s="197" t="s">
        <v>134</v>
      </c>
      <c r="AU200" s="197" t="s">
        <v>88</v>
      </c>
      <c r="AY200" s="17" t="s">
        <v>131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7" t="s">
        <v>86</v>
      </c>
      <c r="BK200" s="198">
        <f>ROUND(I200*H200,2)</f>
        <v>0</v>
      </c>
      <c r="BL200" s="17" t="s">
        <v>139</v>
      </c>
      <c r="BM200" s="197" t="s">
        <v>414</v>
      </c>
    </row>
    <row r="201" spans="2:51" s="14" customFormat="1" ht="12">
      <c r="B201" s="210"/>
      <c r="C201" s="211"/>
      <c r="D201" s="201" t="s">
        <v>141</v>
      </c>
      <c r="E201" s="212" t="s">
        <v>1</v>
      </c>
      <c r="F201" s="213" t="s">
        <v>415</v>
      </c>
      <c r="G201" s="211"/>
      <c r="H201" s="214">
        <v>6.24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141</v>
      </c>
      <c r="AU201" s="220" t="s">
        <v>88</v>
      </c>
      <c r="AV201" s="14" t="s">
        <v>88</v>
      </c>
      <c r="AW201" s="14" t="s">
        <v>32</v>
      </c>
      <c r="AX201" s="14" t="s">
        <v>78</v>
      </c>
      <c r="AY201" s="220" t="s">
        <v>131</v>
      </c>
    </row>
    <row r="202" spans="2:51" s="14" customFormat="1" ht="12">
      <c r="B202" s="210"/>
      <c r="C202" s="211"/>
      <c r="D202" s="201" t="s">
        <v>141</v>
      </c>
      <c r="E202" s="212" t="s">
        <v>1</v>
      </c>
      <c r="F202" s="213" t="s">
        <v>416</v>
      </c>
      <c r="G202" s="211"/>
      <c r="H202" s="214">
        <v>1.95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141</v>
      </c>
      <c r="AU202" s="220" t="s">
        <v>88</v>
      </c>
      <c r="AV202" s="14" t="s">
        <v>88</v>
      </c>
      <c r="AW202" s="14" t="s">
        <v>32</v>
      </c>
      <c r="AX202" s="14" t="s">
        <v>78</v>
      </c>
      <c r="AY202" s="220" t="s">
        <v>131</v>
      </c>
    </row>
    <row r="203" spans="2:51" s="14" customFormat="1" ht="12">
      <c r="B203" s="210"/>
      <c r="C203" s="211"/>
      <c r="D203" s="201" t="s">
        <v>141</v>
      </c>
      <c r="E203" s="212" t="s">
        <v>1</v>
      </c>
      <c r="F203" s="213" t="s">
        <v>417</v>
      </c>
      <c r="G203" s="211"/>
      <c r="H203" s="214">
        <v>2.1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141</v>
      </c>
      <c r="AU203" s="220" t="s">
        <v>88</v>
      </c>
      <c r="AV203" s="14" t="s">
        <v>88</v>
      </c>
      <c r="AW203" s="14" t="s">
        <v>32</v>
      </c>
      <c r="AX203" s="14" t="s">
        <v>78</v>
      </c>
      <c r="AY203" s="220" t="s">
        <v>131</v>
      </c>
    </row>
    <row r="204" spans="2:51" s="15" customFormat="1" ht="12">
      <c r="B204" s="221"/>
      <c r="C204" s="222"/>
      <c r="D204" s="201" t="s">
        <v>141</v>
      </c>
      <c r="E204" s="223" t="s">
        <v>1</v>
      </c>
      <c r="F204" s="224" t="s">
        <v>144</v>
      </c>
      <c r="G204" s="222"/>
      <c r="H204" s="225">
        <v>10.29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141</v>
      </c>
      <c r="AU204" s="231" t="s">
        <v>88</v>
      </c>
      <c r="AV204" s="15" t="s">
        <v>139</v>
      </c>
      <c r="AW204" s="15" t="s">
        <v>32</v>
      </c>
      <c r="AX204" s="15" t="s">
        <v>86</v>
      </c>
      <c r="AY204" s="231" t="s">
        <v>131</v>
      </c>
    </row>
    <row r="205" spans="1:65" s="2" customFormat="1" ht="14.4" customHeight="1">
      <c r="A205" s="34"/>
      <c r="B205" s="35"/>
      <c r="C205" s="186" t="s">
        <v>239</v>
      </c>
      <c r="D205" s="186" t="s">
        <v>134</v>
      </c>
      <c r="E205" s="187" t="s">
        <v>418</v>
      </c>
      <c r="F205" s="188" t="s">
        <v>419</v>
      </c>
      <c r="G205" s="189" t="s">
        <v>137</v>
      </c>
      <c r="H205" s="190">
        <v>10.29</v>
      </c>
      <c r="I205" s="191"/>
      <c r="J205" s="192">
        <f>ROUND(I205*H205,2)</f>
        <v>0</v>
      </c>
      <c r="K205" s="188" t="s">
        <v>138</v>
      </c>
      <c r="L205" s="39"/>
      <c r="M205" s="193" t="s">
        <v>1</v>
      </c>
      <c r="N205" s="194" t="s">
        <v>43</v>
      </c>
      <c r="O205" s="71"/>
      <c r="P205" s="195">
        <f>O205*H205</f>
        <v>0</v>
      </c>
      <c r="Q205" s="195">
        <v>0</v>
      </c>
      <c r="R205" s="195">
        <f>Q205*H205</f>
        <v>0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139</v>
      </c>
      <c r="AT205" s="197" t="s">
        <v>134</v>
      </c>
      <c r="AU205" s="197" t="s">
        <v>88</v>
      </c>
      <c r="AY205" s="17" t="s">
        <v>131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17" t="s">
        <v>86</v>
      </c>
      <c r="BK205" s="198">
        <f>ROUND(I205*H205,2)</f>
        <v>0</v>
      </c>
      <c r="BL205" s="17" t="s">
        <v>139</v>
      </c>
      <c r="BM205" s="197" t="s">
        <v>420</v>
      </c>
    </row>
    <row r="206" spans="1:65" s="2" customFormat="1" ht="24.15" customHeight="1">
      <c r="A206" s="34"/>
      <c r="B206" s="35"/>
      <c r="C206" s="186" t="s">
        <v>7</v>
      </c>
      <c r="D206" s="186" t="s">
        <v>134</v>
      </c>
      <c r="E206" s="187" t="s">
        <v>421</v>
      </c>
      <c r="F206" s="188" t="s">
        <v>422</v>
      </c>
      <c r="G206" s="189" t="s">
        <v>137</v>
      </c>
      <c r="H206" s="190">
        <v>10.5</v>
      </c>
      <c r="I206" s="191"/>
      <c r="J206" s="192">
        <f>ROUND(I206*H206,2)</f>
        <v>0</v>
      </c>
      <c r="K206" s="188" t="s">
        <v>138</v>
      </c>
      <c r="L206" s="39"/>
      <c r="M206" s="193" t="s">
        <v>1</v>
      </c>
      <c r="N206" s="194" t="s">
        <v>43</v>
      </c>
      <c r="O206" s="71"/>
      <c r="P206" s="195">
        <f>O206*H206</f>
        <v>0</v>
      </c>
      <c r="Q206" s="195">
        <v>0.42832</v>
      </c>
      <c r="R206" s="195">
        <f>Q206*H206</f>
        <v>4.49736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139</v>
      </c>
      <c r="AT206" s="197" t="s">
        <v>134</v>
      </c>
      <c r="AU206" s="197" t="s">
        <v>88</v>
      </c>
      <c r="AY206" s="17" t="s">
        <v>131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7" t="s">
        <v>86</v>
      </c>
      <c r="BK206" s="198">
        <f>ROUND(I206*H206,2)</f>
        <v>0</v>
      </c>
      <c r="BL206" s="17" t="s">
        <v>139</v>
      </c>
      <c r="BM206" s="197" t="s">
        <v>423</v>
      </c>
    </row>
    <row r="207" spans="2:51" s="13" customFormat="1" ht="12">
      <c r="B207" s="199"/>
      <c r="C207" s="200"/>
      <c r="D207" s="201" t="s">
        <v>141</v>
      </c>
      <c r="E207" s="202" t="s">
        <v>1</v>
      </c>
      <c r="F207" s="203" t="s">
        <v>424</v>
      </c>
      <c r="G207" s="200"/>
      <c r="H207" s="202" t="s">
        <v>1</v>
      </c>
      <c r="I207" s="204"/>
      <c r="J207" s="200"/>
      <c r="K207" s="200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141</v>
      </c>
      <c r="AU207" s="209" t="s">
        <v>88</v>
      </c>
      <c r="AV207" s="13" t="s">
        <v>86</v>
      </c>
      <c r="AW207" s="13" t="s">
        <v>32</v>
      </c>
      <c r="AX207" s="13" t="s">
        <v>78</v>
      </c>
      <c r="AY207" s="209" t="s">
        <v>131</v>
      </c>
    </row>
    <row r="208" spans="2:51" s="14" customFormat="1" ht="12">
      <c r="B208" s="210"/>
      <c r="C208" s="211"/>
      <c r="D208" s="201" t="s">
        <v>141</v>
      </c>
      <c r="E208" s="212" t="s">
        <v>1</v>
      </c>
      <c r="F208" s="213" t="s">
        <v>425</v>
      </c>
      <c r="G208" s="211"/>
      <c r="H208" s="214">
        <v>6.825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141</v>
      </c>
      <c r="AU208" s="220" t="s">
        <v>88</v>
      </c>
      <c r="AV208" s="14" t="s">
        <v>88</v>
      </c>
      <c r="AW208" s="14" t="s">
        <v>32</v>
      </c>
      <c r="AX208" s="14" t="s">
        <v>78</v>
      </c>
      <c r="AY208" s="220" t="s">
        <v>131</v>
      </c>
    </row>
    <row r="209" spans="2:51" s="14" customFormat="1" ht="12">
      <c r="B209" s="210"/>
      <c r="C209" s="211"/>
      <c r="D209" s="201" t="s">
        <v>141</v>
      </c>
      <c r="E209" s="212" t="s">
        <v>1</v>
      </c>
      <c r="F209" s="213" t="s">
        <v>426</v>
      </c>
      <c r="G209" s="211"/>
      <c r="H209" s="214">
        <v>3.675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141</v>
      </c>
      <c r="AU209" s="220" t="s">
        <v>88</v>
      </c>
      <c r="AV209" s="14" t="s">
        <v>88</v>
      </c>
      <c r="AW209" s="14" t="s">
        <v>32</v>
      </c>
      <c r="AX209" s="14" t="s">
        <v>78</v>
      </c>
      <c r="AY209" s="220" t="s">
        <v>131</v>
      </c>
    </row>
    <row r="210" spans="2:51" s="15" customFormat="1" ht="12">
      <c r="B210" s="221"/>
      <c r="C210" s="222"/>
      <c r="D210" s="201" t="s">
        <v>141</v>
      </c>
      <c r="E210" s="223" t="s">
        <v>1</v>
      </c>
      <c r="F210" s="224" t="s">
        <v>144</v>
      </c>
      <c r="G210" s="222"/>
      <c r="H210" s="225">
        <v>10.5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141</v>
      </c>
      <c r="AU210" s="231" t="s">
        <v>88</v>
      </c>
      <c r="AV210" s="15" t="s">
        <v>139</v>
      </c>
      <c r="AW210" s="15" t="s">
        <v>32</v>
      </c>
      <c r="AX210" s="15" t="s">
        <v>86</v>
      </c>
      <c r="AY210" s="231" t="s">
        <v>131</v>
      </c>
    </row>
    <row r="211" spans="1:65" s="2" customFormat="1" ht="24.15" customHeight="1">
      <c r="A211" s="34"/>
      <c r="B211" s="35"/>
      <c r="C211" s="186" t="s">
        <v>246</v>
      </c>
      <c r="D211" s="186" t="s">
        <v>134</v>
      </c>
      <c r="E211" s="187" t="s">
        <v>427</v>
      </c>
      <c r="F211" s="188" t="s">
        <v>428</v>
      </c>
      <c r="G211" s="189" t="s">
        <v>192</v>
      </c>
      <c r="H211" s="190">
        <v>0.172</v>
      </c>
      <c r="I211" s="191"/>
      <c r="J211" s="192">
        <f>ROUND(I211*H211,2)</f>
        <v>0</v>
      </c>
      <c r="K211" s="188" t="s">
        <v>138</v>
      </c>
      <c r="L211" s="39"/>
      <c r="M211" s="193" t="s">
        <v>1</v>
      </c>
      <c r="N211" s="194" t="s">
        <v>43</v>
      </c>
      <c r="O211" s="71"/>
      <c r="P211" s="195">
        <f>O211*H211</f>
        <v>0</v>
      </c>
      <c r="Q211" s="195">
        <v>1.05871</v>
      </c>
      <c r="R211" s="195">
        <f>Q211*H211</f>
        <v>0.18209812</v>
      </c>
      <c r="S211" s="195">
        <v>0</v>
      </c>
      <c r="T211" s="19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7" t="s">
        <v>139</v>
      </c>
      <c r="AT211" s="197" t="s">
        <v>134</v>
      </c>
      <c r="AU211" s="197" t="s">
        <v>88</v>
      </c>
      <c r="AY211" s="17" t="s">
        <v>131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17" t="s">
        <v>86</v>
      </c>
      <c r="BK211" s="198">
        <f>ROUND(I211*H211,2)</f>
        <v>0</v>
      </c>
      <c r="BL211" s="17" t="s">
        <v>139</v>
      </c>
      <c r="BM211" s="197" t="s">
        <v>429</v>
      </c>
    </row>
    <row r="212" spans="2:51" s="13" customFormat="1" ht="12">
      <c r="B212" s="199"/>
      <c r="C212" s="200"/>
      <c r="D212" s="201" t="s">
        <v>141</v>
      </c>
      <c r="E212" s="202" t="s">
        <v>1</v>
      </c>
      <c r="F212" s="203" t="s">
        <v>430</v>
      </c>
      <c r="G212" s="200"/>
      <c r="H212" s="202" t="s">
        <v>1</v>
      </c>
      <c r="I212" s="204"/>
      <c r="J212" s="200"/>
      <c r="K212" s="200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141</v>
      </c>
      <c r="AU212" s="209" t="s">
        <v>88</v>
      </c>
      <c r="AV212" s="13" t="s">
        <v>86</v>
      </c>
      <c r="AW212" s="13" t="s">
        <v>32</v>
      </c>
      <c r="AX212" s="13" t="s">
        <v>78</v>
      </c>
      <c r="AY212" s="209" t="s">
        <v>131</v>
      </c>
    </row>
    <row r="213" spans="2:51" s="14" customFormat="1" ht="12">
      <c r="B213" s="210"/>
      <c r="C213" s="211"/>
      <c r="D213" s="201" t="s">
        <v>141</v>
      </c>
      <c r="E213" s="212" t="s">
        <v>1</v>
      </c>
      <c r="F213" s="213" t="s">
        <v>431</v>
      </c>
      <c r="G213" s="211"/>
      <c r="H213" s="214">
        <v>0.172</v>
      </c>
      <c r="I213" s="215"/>
      <c r="J213" s="211"/>
      <c r="K213" s="211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141</v>
      </c>
      <c r="AU213" s="220" t="s">
        <v>88</v>
      </c>
      <c r="AV213" s="14" t="s">
        <v>88</v>
      </c>
      <c r="AW213" s="14" t="s">
        <v>32</v>
      </c>
      <c r="AX213" s="14" t="s">
        <v>78</v>
      </c>
      <c r="AY213" s="220" t="s">
        <v>131</v>
      </c>
    </row>
    <row r="214" spans="2:51" s="15" customFormat="1" ht="12">
      <c r="B214" s="221"/>
      <c r="C214" s="222"/>
      <c r="D214" s="201" t="s">
        <v>141</v>
      </c>
      <c r="E214" s="223" t="s">
        <v>1</v>
      </c>
      <c r="F214" s="224" t="s">
        <v>144</v>
      </c>
      <c r="G214" s="222"/>
      <c r="H214" s="225">
        <v>0.172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141</v>
      </c>
      <c r="AU214" s="231" t="s">
        <v>88</v>
      </c>
      <c r="AV214" s="15" t="s">
        <v>139</v>
      </c>
      <c r="AW214" s="15" t="s">
        <v>32</v>
      </c>
      <c r="AX214" s="15" t="s">
        <v>86</v>
      </c>
      <c r="AY214" s="231" t="s">
        <v>131</v>
      </c>
    </row>
    <row r="215" spans="2:63" s="12" customFormat="1" ht="22.8" customHeight="1">
      <c r="B215" s="170"/>
      <c r="C215" s="171"/>
      <c r="D215" s="172" t="s">
        <v>77</v>
      </c>
      <c r="E215" s="184" t="s">
        <v>150</v>
      </c>
      <c r="F215" s="184" t="s">
        <v>432</v>
      </c>
      <c r="G215" s="171"/>
      <c r="H215" s="171"/>
      <c r="I215" s="174"/>
      <c r="J215" s="185">
        <f>BK215</f>
        <v>0</v>
      </c>
      <c r="K215" s="171"/>
      <c r="L215" s="176"/>
      <c r="M215" s="177"/>
      <c r="N215" s="178"/>
      <c r="O215" s="178"/>
      <c r="P215" s="179">
        <f>SUM(P216:P219)</f>
        <v>0</v>
      </c>
      <c r="Q215" s="178"/>
      <c r="R215" s="179">
        <f>SUM(R216:R219)</f>
        <v>0.1693356</v>
      </c>
      <c r="S215" s="178"/>
      <c r="T215" s="180">
        <f>SUM(T216:T219)</f>
        <v>0</v>
      </c>
      <c r="AR215" s="181" t="s">
        <v>86</v>
      </c>
      <c r="AT215" s="182" t="s">
        <v>77</v>
      </c>
      <c r="AU215" s="182" t="s">
        <v>86</v>
      </c>
      <c r="AY215" s="181" t="s">
        <v>131</v>
      </c>
      <c r="BK215" s="183">
        <f>SUM(BK216:BK219)</f>
        <v>0</v>
      </c>
    </row>
    <row r="216" spans="1:65" s="2" customFormat="1" ht="37.8" customHeight="1">
      <c r="A216" s="34"/>
      <c r="B216" s="35"/>
      <c r="C216" s="186" t="s">
        <v>250</v>
      </c>
      <c r="D216" s="186" t="s">
        <v>134</v>
      </c>
      <c r="E216" s="187" t="s">
        <v>433</v>
      </c>
      <c r="F216" s="188" t="s">
        <v>434</v>
      </c>
      <c r="G216" s="189" t="s">
        <v>137</v>
      </c>
      <c r="H216" s="190">
        <v>1.14</v>
      </c>
      <c r="I216" s="191"/>
      <c r="J216" s="192">
        <f>ROUND(I216*H216,2)</f>
        <v>0</v>
      </c>
      <c r="K216" s="188" t="s">
        <v>138</v>
      </c>
      <c r="L216" s="39"/>
      <c r="M216" s="193" t="s">
        <v>1</v>
      </c>
      <c r="N216" s="194" t="s">
        <v>43</v>
      </c>
      <c r="O216" s="71"/>
      <c r="P216" s="195">
        <f>O216*H216</f>
        <v>0</v>
      </c>
      <c r="Q216" s="195">
        <v>0.14854</v>
      </c>
      <c r="R216" s="195">
        <f>Q216*H216</f>
        <v>0.1693356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139</v>
      </c>
      <c r="AT216" s="197" t="s">
        <v>134</v>
      </c>
      <c r="AU216" s="197" t="s">
        <v>88</v>
      </c>
      <c r="AY216" s="17" t="s">
        <v>131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7" t="s">
        <v>86</v>
      </c>
      <c r="BK216" s="198">
        <f>ROUND(I216*H216,2)</f>
        <v>0</v>
      </c>
      <c r="BL216" s="17" t="s">
        <v>139</v>
      </c>
      <c r="BM216" s="197" t="s">
        <v>435</v>
      </c>
    </row>
    <row r="217" spans="2:51" s="13" customFormat="1" ht="12">
      <c r="B217" s="199"/>
      <c r="C217" s="200"/>
      <c r="D217" s="201" t="s">
        <v>141</v>
      </c>
      <c r="E217" s="202" t="s">
        <v>1</v>
      </c>
      <c r="F217" s="203" t="s">
        <v>436</v>
      </c>
      <c r="G217" s="200"/>
      <c r="H217" s="202" t="s">
        <v>1</v>
      </c>
      <c r="I217" s="204"/>
      <c r="J217" s="200"/>
      <c r="K217" s="200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141</v>
      </c>
      <c r="AU217" s="209" t="s">
        <v>88</v>
      </c>
      <c r="AV217" s="13" t="s">
        <v>86</v>
      </c>
      <c r="AW217" s="13" t="s">
        <v>32</v>
      </c>
      <c r="AX217" s="13" t="s">
        <v>78</v>
      </c>
      <c r="AY217" s="209" t="s">
        <v>131</v>
      </c>
    </row>
    <row r="218" spans="2:51" s="14" customFormat="1" ht="12">
      <c r="B218" s="210"/>
      <c r="C218" s="211"/>
      <c r="D218" s="201" t="s">
        <v>141</v>
      </c>
      <c r="E218" s="212" t="s">
        <v>1</v>
      </c>
      <c r="F218" s="213" t="s">
        <v>437</v>
      </c>
      <c r="G218" s="211"/>
      <c r="H218" s="214">
        <v>1.14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141</v>
      </c>
      <c r="AU218" s="220" t="s">
        <v>88</v>
      </c>
      <c r="AV218" s="14" t="s">
        <v>88</v>
      </c>
      <c r="AW218" s="14" t="s">
        <v>32</v>
      </c>
      <c r="AX218" s="14" t="s">
        <v>78</v>
      </c>
      <c r="AY218" s="220" t="s">
        <v>131</v>
      </c>
    </row>
    <row r="219" spans="2:51" s="15" customFormat="1" ht="12">
      <c r="B219" s="221"/>
      <c r="C219" s="222"/>
      <c r="D219" s="201" t="s">
        <v>141</v>
      </c>
      <c r="E219" s="223" t="s">
        <v>1</v>
      </c>
      <c r="F219" s="224" t="s">
        <v>144</v>
      </c>
      <c r="G219" s="222"/>
      <c r="H219" s="225">
        <v>1.14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141</v>
      </c>
      <c r="AU219" s="231" t="s">
        <v>88</v>
      </c>
      <c r="AV219" s="15" t="s">
        <v>139</v>
      </c>
      <c r="AW219" s="15" t="s">
        <v>32</v>
      </c>
      <c r="AX219" s="15" t="s">
        <v>86</v>
      </c>
      <c r="AY219" s="231" t="s">
        <v>131</v>
      </c>
    </row>
    <row r="220" spans="2:63" s="12" customFormat="1" ht="22.8" customHeight="1">
      <c r="B220" s="170"/>
      <c r="C220" s="171"/>
      <c r="D220" s="172" t="s">
        <v>77</v>
      </c>
      <c r="E220" s="184" t="s">
        <v>132</v>
      </c>
      <c r="F220" s="184" t="s">
        <v>133</v>
      </c>
      <c r="G220" s="171"/>
      <c r="H220" s="171"/>
      <c r="I220" s="174"/>
      <c r="J220" s="185">
        <f>BK220</f>
        <v>0</v>
      </c>
      <c r="K220" s="171"/>
      <c r="L220" s="176"/>
      <c r="M220" s="177"/>
      <c r="N220" s="178"/>
      <c r="O220" s="178"/>
      <c r="P220" s="179">
        <f>SUM(P221:P243)</f>
        <v>0</v>
      </c>
      <c r="Q220" s="178"/>
      <c r="R220" s="179">
        <f>SUM(R221:R243)</f>
        <v>0.78219548</v>
      </c>
      <c r="S220" s="178"/>
      <c r="T220" s="180">
        <f>SUM(T221:T243)</f>
        <v>0.4</v>
      </c>
      <c r="AR220" s="181" t="s">
        <v>86</v>
      </c>
      <c r="AT220" s="182" t="s">
        <v>77</v>
      </c>
      <c r="AU220" s="182" t="s">
        <v>86</v>
      </c>
      <c r="AY220" s="181" t="s">
        <v>131</v>
      </c>
      <c r="BK220" s="183">
        <f>SUM(BK221:BK243)</f>
        <v>0</v>
      </c>
    </row>
    <row r="221" spans="1:65" s="2" customFormat="1" ht="24.15" customHeight="1">
      <c r="A221" s="34"/>
      <c r="B221" s="35"/>
      <c r="C221" s="186" t="s">
        <v>260</v>
      </c>
      <c r="D221" s="186" t="s">
        <v>134</v>
      </c>
      <c r="E221" s="187" t="s">
        <v>438</v>
      </c>
      <c r="F221" s="188" t="s">
        <v>439</v>
      </c>
      <c r="G221" s="189" t="s">
        <v>153</v>
      </c>
      <c r="H221" s="190">
        <v>6.1</v>
      </c>
      <c r="I221" s="191"/>
      <c r="J221" s="192">
        <f>ROUND(I221*H221,2)</f>
        <v>0</v>
      </c>
      <c r="K221" s="188" t="s">
        <v>1</v>
      </c>
      <c r="L221" s="39"/>
      <c r="M221" s="193" t="s">
        <v>1</v>
      </c>
      <c r="N221" s="194" t="s">
        <v>43</v>
      </c>
      <c r="O221" s="71"/>
      <c r="P221" s="195">
        <f>O221*H221</f>
        <v>0</v>
      </c>
      <c r="Q221" s="195">
        <v>0.006</v>
      </c>
      <c r="R221" s="195">
        <f>Q221*H221</f>
        <v>0.0366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139</v>
      </c>
      <c r="AT221" s="197" t="s">
        <v>134</v>
      </c>
      <c r="AU221" s="197" t="s">
        <v>88</v>
      </c>
      <c r="AY221" s="17" t="s">
        <v>131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17" t="s">
        <v>86</v>
      </c>
      <c r="BK221" s="198">
        <f>ROUND(I221*H221,2)</f>
        <v>0</v>
      </c>
      <c r="BL221" s="17" t="s">
        <v>139</v>
      </c>
      <c r="BM221" s="197" t="s">
        <v>440</v>
      </c>
    </row>
    <row r="222" spans="1:65" s="2" customFormat="1" ht="14.4" customHeight="1">
      <c r="A222" s="34"/>
      <c r="B222" s="35"/>
      <c r="C222" s="186" t="s">
        <v>265</v>
      </c>
      <c r="D222" s="186" t="s">
        <v>134</v>
      </c>
      <c r="E222" s="187" t="s">
        <v>441</v>
      </c>
      <c r="F222" s="188" t="s">
        <v>442</v>
      </c>
      <c r="G222" s="189" t="s">
        <v>443</v>
      </c>
      <c r="H222" s="190">
        <v>1</v>
      </c>
      <c r="I222" s="191"/>
      <c r="J222" s="192">
        <f>ROUND(I222*H222,2)</f>
        <v>0</v>
      </c>
      <c r="K222" s="188" t="s">
        <v>1</v>
      </c>
      <c r="L222" s="39"/>
      <c r="M222" s="193" t="s">
        <v>1</v>
      </c>
      <c r="N222" s="194" t="s">
        <v>43</v>
      </c>
      <c r="O222" s="71"/>
      <c r="P222" s="195">
        <f>O222*H222</f>
        <v>0</v>
      </c>
      <c r="Q222" s="195">
        <v>0.006</v>
      </c>
      <c r="R222" s="195">
        <f>Q222*H222</f>
        <v>0.006</v>
      </c>
      <c r="S222" s="195">
        <v>0</v>
      </c>
      <c r="T222" s="19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7" t="s">
        <v>139</v>
      </c>
      <c r="AT222" s="197" t="s">
        <v>134</v>
      </c>
      <c r="AU222" s="197" t="s">
        <v>88</v>
      </c>
      <c r="AY222" s="17" t="s">
        <v>131</v>
      </c>
      <c r="BE222" s="198">
        <f>IF(N222="základní",J222,0)</f>
        <v>0</v>
      </c>
      <c r="BF222" s="198">
        <f>IF(N222="snížená",J222,0)</f>
        <v>0</v>
      </c>
      <c r="BG222" s="198">
        <f>IF(N222="zákl. přenesená",J222,0)</f>
        <v>0</v>
      </c>
      <c r="BH222" s="198">
        <f>IF(N222="sníž. přenesená",J222,0)</f>
        <v>0</v>
      </c>
      <c r="BI222" s="198">
        <f>IF(N222="nulová",J222,0)</f>
        <v>0</v>
      </c>
      <c r="BJ222" s="17" t="s">
        <v>86</v>
      </c>
      <c r="BK222" s="198">
        <f>ROUND(I222*H222,2)</f>
        <v>0</v>
      </c>
      <c r="BL222" s="17" t="s">
        <v>139</v>
      </c>
      <c r="BM222" s="197" t="s">
        <v>444</v>
      </c>
    </row>
    <row r="223" spans="1:65" s="2" customFormat="1" ht="24.15" customHeight="1">
      <c r="A223" s="34"/>
      <c r="B223" s="35"/>
      <c r="C223" s="186" t="s">
        <v>269</v>
      </c>
      <c r="D223" s="186" t="s">
        <v>134</v>
      </c>
      <c r="E223" s="187" t="s">
        <v>445</v>
      </c>
      <c r="F223" s="188" t="s">
        <v>446</v>
      </c>
      <c r="G223" s="189" t="s">
        <v>443</v>
      </c>
      <c r="H223" s="190">
        <v>1</v>
      </c>
      <c r="I223" s="191"/>
      <c r="J223" s="192">
        <f>ROUND(I223*H223,2)</f>
        <v>0</v>
      </c>
      <c r="K223" s="188" t="s">
        <v>1</v>
      </c>
      <c r="L223" s="39"/>
      <c r="M223" s="193" t="s">
        <v>1</v>
      </c>
      <c r="N223" s="194" t="s">
        <v>43</v>
      </c>
      <c r="O223" s="71"/>
      <c r="P223" s="195">
        <f>O223*H223</f>
        <v>0</v>
      </c>
      <c r="Q223" s="195">
        <v>0.006</v>
      </c>
      <c r="R223" s="195">
        <f>Q223*H223</f>
        <v>0.006</v>
      </c>
      <c r="S223" s="195">
        <v>0</v>
      </c>
      <c r="T223" s="19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139</v>
      </c>
      <c r="AT223" s="197" t="s">
        <v>134</v>
      </c>
      <c r="AU223" s="197" t="s">
        <v>88</v>
      </c>
      <c r="AY223" s="17" t="s">
        <v>131</v>
      </c>
      <c r="BE223" s="198">
        <f>IF(N223="základní",J223,0)</f>
        <v>0</v>
      </c>
      <c r="BF223" s="198">
        <f>IF(N223="snížená",J223,0)</f>
        <v>0</v>
      </c>
      <c r="BG223" s="198">
        <f>IF(N223="zákl. přenesená",J223,0)</f>
        <v>0</v>
      </c>
      <c r="BH223" s="198">
        <f>IF(N223="sníž. přenesená",J223,0)</f>
        <v>0</v>
      </c>
      <c r="BI223" s="198">
        <f>IF(N223="nulová",J223,0)</f>
        <v>0</v>
      </c>
      <c r="BJ223" s="17" t="s">
        <v>86</v>
      </c>
      <c r="BK223" s="198">
        <f>ROUND(I223*H223,2)</f>
        <v>0</v>
      </c>
      <c r="BL223" s="17" t="s">
        <v>139</v>
      </c>
      <c r="BM223" s="197" t="s">
        <v>447</v>
      </c>
    </row>
    <row r="224" spans="1:65" s="2" customFormat="1" ht="14.4" customHeight="1">
      <c r="A224" s="34"/>
      <c r="B224" s="35"/>
      <c r="C224" s="186" t="s">
        <v>275</v>
      </c>
      <c r="D224" s="186" t="s">
        <v>134</v>
      </c>
      <c r="E224" s="187" t="s">
        <v>145</v>
      </c>
      <c r="F224" s="188" t="s">
        <v>146</v>
      </c>
      <c r="G224" s="189" t="s">
        <v>137</v>
      </c>
      <c r="H224" s="190">
        <v>20</v>
      </c>
      <c r="I224" s="191"/>
      <c r="J224" s="192">
        <f>ROUND(I224*H224,2)</f>
        <v>0</v>
      </c>
      <c r="K224" s="188" t="s">
        <v>138</v>
      </c>
      <c r="L224" s="39"/>
      <c r="M224" s="193" t="s">
        <v>1</v>
      </c>
      <c r="N224" s="194" t="s">
        <v>43</v>
      </c>
      <c r="O224" s="71"/>
      <c r="P224" s="195">
        <f>O224*H224</f>
        <v>0</v>
      </c>
      <c r="Q224" s="195">
        <v>0.01764</v>
      </c>
      <c r="R224" s="195">
        <f>Q224*H224</f>
        <v>0.3528</v>
      </c>
      <c r="S224" s="195">
        <v>0.02</v>
      </c>
      <c r="T224" s="196">
        <f>S224*H224</f>
        <v>0.4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139</v>
      </c>
      <c r="AT224" s="197" t="s">
        <v>134</v>
      </c>
      <c r="AU224" s="197" t="s">
        <v>88</v>
      </c>
      <c r="AY224" s="17" t="s">
        <v>131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7" t="s">
        <v>86</v>
      </c>
      <c r="BK224" s="198">
        <f>ROUND(I224*H224,2)</f>
        <v>0</v>
      </c>
      <c r="BL224" s="17" t="s">
        <v>139</v>
      </c>
      <c r="BM224" s="197" t="s">
        <v>448</v>
      </c>
    </row>
    <row r="225" spans="2:51" s="13" customFormat="1" ht="20.4">
      <c r="B225" s="199"/>
      <c r="C225" s="200"/>
      <c r="D225" s="201" t="s">
        <v>141</v>
      </c>
      <c r="E225" s="202" t="s">
        <v>1</v>
      </c>
      <c r="F225" s="203" t="s">
        <v>449</v>
      </c>
      <c r="G225" s="200"/>
      <c r="H225" s="202" t="s">
        <v>1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141</v>
      </c>
      <c r="AU225" s="209" t="s">
        <v>88</v>
      </c>
      <c r="AV225" s="13" t="s">
        <v>86</v>
      </c>
      <c r="AW225" s="13" t="s">
        <v>32</v>
      </c>
      <c r="AX225" s="13" t="s">
        <v>78</v>
      </c>
      <c r="AY225" s="209" t="s">
        <v>131</v>
      </c>
    </row>
    <row r="226" spans="2:51" s="14" customFormat="1" ht="12">
      <c r="B226" s="210"/>
      <c r="C226" s="211"/>
      <c r="D226" s="201" t="s">
        <v>141</v>
      </c>
      <c r="E226" s="212" t="s">
        <v>1</v>
      </c>
      <c r="F226" s="213" t="s">
        <v>239</v>
      </c>
      <c r="G226" s="211"/>
      <c r="H226" s="214">
        <v>20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141</v>
      </c>
      <c r="AU226" s="220" t="s">
        <v>88</v>
      </c>
      <c r="AV226" s="14" t="s">
        <v>88</v>
      </c>
      <c r="AW226" s="14" t="s">
        <v>32</v>
      </c>
      <c r="AX226" s="14" t="s">
        <v>78</v>
      </c>
      <c r="AY226" s="220" t="s">
        <v>131</v>
      </c>
    </row>
    <row r="227" spans="2:51" s="15" customFormat="1" ht="12">
      <c r="B227" s="221"/>
      <c r="C227" s="222"/>
      <c r="D227" s="201" t="s">
        <v>141</v>
      </c>
      <c r="E227" s="223" t="s">
        <v>1</v>
      </c>
      <c r="F227" s="224" t="s">
        <v>144</v>
      </c>
      <c r="G227" s="222"/>
      <c r="H227" s="225">
        <v>20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141</v>
      </c>
      <c r="AU227" s="231" t="s">
        <v>88</v>
      </c>
      <c r="AV227" s="15" t="s">
        <v>139</v>
      </c>
      <c r="AW227" s="15" t="s">
        <v>32</v>
      </c>
      <c r="AX227" s="15" t="s">
        <v>86</v>
      </c>
      <c r="AY227" s="231" t="s">
        <v>131</v>
      </c>
    </row>
    <row r="228" spans="1:65" s="2" customFormat="1" ht="24.15" customHeight="1">
      <c r="A228" s="34"/>
      <c r="B228" s="35"/>
      <c r="C228" s="186" t="s">
        <v>282</v>
      </c>
      <c r="D228" s="186" t="s">
        <v>134</v>
      </c>
      <c r="E228" s="187" t="s">
        <v>450</v>
      </c>
      <c r="F228" s="188" t="s">
        <v>451</v>
      </c>
      <c r="G228" s="189" t="s">
        <v>137</v>
      </c>
      <c r="H228" s="190">
        <v>1.14</v>
      </c>
      <c r="I228" s="191"/>
      <c r="J228" s="192">
        <f>ROUND(I228*H228,2)</f>
        <v>0</v>
      </c>
      <c r="K228" s="188" t="s">
        <v>138</v>
      </c>
      <c r="L228" s="39"/>
      <c r="M228" s="193" t="s">
        <v>1</v>
      </c>
      <c r="N228" s="194" t="s">
        <v>43</v>
      </c>
      <c r="O228" s="71"/>
      <c r="P228" s="195">
        <f>O228*H228</f>
        <v>0</v>
      </c>
      <c r="Q228" s="195">
        <v>0.00438</v>
      </c>
      <c r="R228" s="195">
        <f>Q228*H228</f>
        <v>0.0049932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139</v>
      </c>
      <c r="AT228" s="197" t="s">
        <v>134</v>
      </c>
      <c r="AU228" s="197" t="s">
        <v>88</v>
      </c>
      <c r="AY228" s="17" t="s">
        <v>131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17" t="s">
        <v>86</v>
      </c>
      <c r="BK228" s="198">
        <f>ROUND(I228*H228,2)</f>
        <v>0</v>
      </c>
      <c r="BL228" s="17" t="s">
        <v>139</v>
      </c>
      <c r="BM228" s="197" t="s">
        <v>452</v>
      </c>
    </row>
    <row r="229" spans="2:51" s="13" customFormat="1" ht="12">
      <c r="B229" s="199"/>
      <c r="C229" s="200"/>
      <c r="D229" s="201" t="s">
        <v>141</v>
      </c>
      <c r="E229" s="202" t="s">
        <v>1</v>
      </c>
      <c r="F229" s="203" t="s">
        <v>436</v>
      </c>
      <c r="G229" s="200"/>
      <c r="H229" s="202" t="s">
        <v>1</v>
      </c>
      <c r="I229" s="204"/>
      <c r="J229" s="200"/>
      <c r="K229" s="200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141</v>
      </c>
      <c r="AU229" s="209" t="s">
        <v>88</v>
      </c>
      <c r="AV229" s="13" t="s">
        <v>86</v>
      </c>
      <c r="AW229" s="13" t="s">
        <v>32</v>
      </c>
      <c r="AX229" s="13" t="s">
        <v>78</v>
      </c>
      <c r="AY229" s="209" t="s">
        <v>131</v>
      </c>
    </row>
    <row r="230" spans="2:51" s="14" customFormat="1" ht="12">
      <c r="B230" s="210"/>
      <c r="C230" s="211"/>
      <c r="D230" s="201" t="s">
        <v>141</v>
      </c>
      <c r="E230" s="212" t="s">
        <v>1</v>
      </c>
      <c r="F230" s="213" t="s">
        <v>437</v>
      </c>
      <c r="G230" s="211"/>
      <c r="H230" s="214">
        <v>1.14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141</v>
      </c>
      <c r="AU230" s="220" t="s">
        <v>88</v>
      </c>
      <c r="AV230" s="14" t="s">
        <v>88</v>
      </c>
      <c r="AW230" s="14" t="s">
        <v>32</v>
      </c>
      <c r="AX230" s="14" t="s">
        <v>78</v>
      </c>
      <c r="AY230" s="220" t="s">
        <v>131</v>
      </c>
    </row>
    <row r="231" spans="2:51" s="15" customFormat="1" ht="12">
      <c r="B231" s="221"/>
      <c r="C231" s="222"/>
      <c r="D231" s="201" t="s">
        <v>141</v>
      </c>
      <c r="E231" s="223" t="s">
        <v>1</v>
      </c>
      <c r="F231" s="224" t="s">
        <v>144</v>
      </c>
      <c r="G231" s="222"/>
      <c r="H231" s="225">
        <v>1.14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141</v>
      </c>
      <c r="AU231" s="231" t="s">
        <v>88</v>
      </c>
      <c r="AV231" s="15" t="s">
        <v>139</v>
      </c>
      <c r="AW231" s="15" t="s">
        <v>32</v>
      </c>
      <c r="AX231" s="15" t="s">
        <v>86</v>
      </c>
      <c r="AY231" s="231" t="s">
        <v>131</v>
      </c>
    </row>
    <row r="232" spans="1:65" s="2" customFormat="1" ht="24.15" customHeight="1">
      <c r="A232" s="34"/>
      <c r="B232" s="35"/>
      <c r="C232" s="186" t="s">
        <v>286</v>
      </c>
      <c r="D232" s="186" t="s">
        <v>134</v>
      </c>
      <c r="E232" s="187" t="s">
        <v>453</v>
      </c>
      <c r="F232" s="188" t="s">
        <v>454</v>
      </c>
      <c r="G232" s="189" t="s">
        <v>137</v>
      </c>
      <c r="H232" s="190">
        <v>3.152</v>
      </c>
      <c r="I232" s="191"/>
      <c r="J232" s="192">
        <f>ROUND(I232*H232,2)</f>
        <v>0</v>
      </c>
      <c r="K232" s="188" t="s">
        <v>138</v>
      </c>
      <c r="L232" s="39"/>
      <c r="M232" s="193" t="s">
        <v>1</v>
      </c>
      <c r="N232" s="194" t="s">
        <v>43</v>
      </c>
      <c r="O232" s="71"/>
      <c r="P232" s="195">
        <f>O232*H232</f>
        <v>0</v>
      </c>
      <c r="Q232" s="195">
        <v>0</v>
      </c>
      <c r="R232" s="195">
        <f>Q232*H232</f>
        <v>0</v>
      </c>
      <c r="S232" s="195">
        <v>0</v>
      </c>
      <c r="T232" s="19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7" t="s">
        <v>139</v>
      </c>
      <c r="AT232" s="197" t="s">
        <v>134</v>
      </c>
      <c r="AU232" s="197" t="s">
        <v>88</v>
      </c>
      <c r="AY232" s="17" t="s">
        <v>131</v>
      </c>
      <c r="BE232" s="198">
        <f>IF(N232="základní",J232,0)</f>
        <v>0</v>
      </c>
      <c r="BF232" s="198">
        <f>IF(N232="snížená",J232,0)</f>
        <v>0</v>
      </c>
      <c r="BG232" s="198">
        <f>IF(N232="zákl. přenesená",J232,0)</f>
        <v>0</v>
      </c>
      <c r="BH232" s="198">
        <f>IF(N232="sníž. přenesená",J232,0)</f>
        <v>0</v>
      </c>
      <c r="BI232" s="198">
        <f>IF(N232="nulová",J232,0)</f>
        <v>0</v>
      </c>
      <c r="BJ232" s="17" t="s">
        <v>86</v>
      </c>
      <c r="BK232" s="198">
        <f>ROUND(I232*H232,2)</f>
        <v>0</v>
      </c>
      <c r="BL232" s="17" t="s">
        <v>139</v>
      </c>
      <c r="BM232" s="197" t="s">
        <v>455</v>
      </c>
    </row>
    <row r="233" spans="2:51" s="13" customFormat="1" ht="12">
      <c r="B233" s="199"/>
      <c r="C233" s="200"/>
      <c r="D233" s="201" t="s">
        <v>141</v>
      </c>
      <c r="E233" s="202" t="s">
        <v>1</v>
      </c>
      <c r="F233" s="203" t="s">
        <v>456</v>
      </c>
      <c r="G233" s="200"/>
      <c r="H233" s="202" t="s">
        <v>1</v>
      </c>
      <c r="I233" s="204"/>
      <c r="J233" s="200"/>
      <c r="K233" s="200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141</v>
      </c>
      <c r="AU233" s="209" t="s">
        <v>88</v>
      </c>
      <c r="AV233" s="13" t="s">
        <v>86</v>
      </c>
      <c r="AW233" s="13" t="s">
        <v>32</v>
      </c>
      <c r="AX233" s="13" t="s">
        <v>78</v>
      </c>
      <c r="AY233" s="209" t="s">
        <v>131</v>
      </c>
    </row>
    <row r="234" spans="2:51" s="14" customFormat="1" ht="12">
      <c r="B234" s="210"/>
      <c r="C234" s="211"/>
      <c r="D234" s="201" t="s">
        <v>141</v>
      </c>
      <c r="E234" s="212" t="s">
        <v>1</v>
      </c>
      <c r="F234" s="213" t="s">
        <v>457</v>
      </c>
      <c r="G234" s="211"/>
      <c r="H234" s="214">
        <v>3.152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141</v>
      </c>
      <c r="AU234" s="220" t="s">
        <v>88</v>
      </c>
      <c r="AV234" s="14" t="s">
        <v>88</v>
      </c>
      <c r="AW234" s="14" t="s">
        <v>32</v>
      </c>
      <c r="AX234" s="14" t="s">
        <v>78</v>
      </c>
      <c r="AY234" s="220" t="s">
        <v>131</v>
      </c>
    </row>
    <row r="235" spans="2:51" s="15" customFormat="1" ht="12">
      <c r="B235" s="221"/>
      <c r="C235" s="222"/>
      <c r="D235" s="201" t="s">
        <v>141</v>
      </c>
      <c r="E235" s="223" t="s">
        <v>1</v>
      </c>
      <c r="F235" s="224" t="s">
        <v>144</v>
      </c>
      <c r="G235" s="222"/>
      <c r="H235" s="225">
        <v>3.152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141</v>
      </c>
      <c r="AU235" s="231" t="s">
        <v>88</v>
      </c>
      <c r="AV235" s="15" t="s">
        <v>139</v>
      </c>
      <c r="AW235" s="15" t="s">
        <v>32</v>
      </c>
      <c r="AX235" s="15" t="s">
        <v>86</v>
      </c>
      <c r="AY235" s="231" t="s">
        <v>131</v>
      </c>
    </row>
    <row r="236" spans="1:65" s="2" customFormat="1" ht="24.15" customHeight="1">
      <c r="A236" s="34"/>
      <c r="B236" s="35"/>
      <c r="C236" s="186" t="s">
        <v>290</v>
      </c>
      <c r="D236" s="186" t="s">
        <v>134</v>
      </c>
      <c r="E236" s="187" t="s">
        <v>458</v>
      </c>
      <c r="F236" s="188" t="s">
        <v>459</v>
      </c>
      <c r="G236" s="189" t="s">
        <v>174</v>
      </c>
      <c r="H236" s="190">
        <v>0.162</v>
      </c>
      <c r="I236" s="191"/>
      <c r="J236" s="192">
        <f>ROUND(I236*H236,2)</f>
        <v>0</v>
      </c>
      <c r="K236" s="188" t="s">
        <v>138</v>
      </c>
      <c r="L236" s="39"/>
      <c r="M236" s="193" t="s">
        <v>1</v>
      </c>
      <c r="N236" s="194" t="s">
        <v>43</v>
      </c>
      <c r="O236" s="71"/>
      <c r="P236" s="195">
        <f>O236*H236</f>
        <v>0</v>
      </c>
      <c r="Q236" s="195">
        <v>2.25634</v>
      </c>
      <c r="R236" s="195">
        <f>Q236*H236</f>
        <v>0.36552708</v>
      </c>
      <c r="S236" s="195">
        <v>0</v>
      </c>
      <c r="T236" s="196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7" t="s">
        <v>139</v>
      </c>
      <c r="AT236" s="197" t="s">
        <v>134</v>
      </c>
      <c r="AU236" s="197" t="s">
        <v>88</v>
      </c>
      <c r="AY236" s="17" t="s">
        <v>131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7" t="s">
        <v>86</v>
      </c>
      <c r="BK236" s="198">
        <f>ROUND(I236*H236,2)</f>
        <v>0</v>
      </c>
      <c r="BL236" s="17" t="s">
        <v>139</v>
      </c>
      <c r="BM236" s="197" t="s">
        <v>460</v>
      </c>
    </row>
    <row r="237" spans="2:51" s="14" customFormat="1" ht="12">
      <c r="B237" s="210"/>
      <c r="C237" s="211"/>
      <c r="D237" s="201" t="s">
        <v>141</v>
      </c>
      <c r="E237" s="212" t="s">
        <v>1</v>
      </c>
      <c r="F237" s="213" t="s">
        <v>461</v>
      </c>
      <c r="G237" s="211"/>
      <c r="H237" s="214">
        <v>0.162</v>
      </c>
      <c r="I237" s="215"/>
      <c r="J237" s="211"/>
      <c r="K237" s="211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141</v>
      </c>
      <c r="AU237" s="220" t="s">
        <v>88</v>
      </c>
      <c r="AV237" s="14" t="s">
        <v>88</v>
      </c>
      <c r="AW237" s="14" t="s">
        <v>32</v>
      </c>
      <c r="AX237" s="14" t="s">
        <v>78</v>
      </c>
      <c r="AY237" s="220" t="s">
        <v>131</v>
      </c>
    </row>
    <row r="238" spans="2:51" s="15" customFormat="1" ht="12">
      <c r="B238" s="221"/>
      <c r="C238" s="222"/>
      <c r="D238" s="201" t="s">
        <v>141</v>
      </c>
      <c r="E238" s="223" t="s">
        <v>1</v>
      </c>
      <c r="F238" s="224" t="s">
        <v>144</v>
      </c>
      <c r="G238" s="222"/>
      <c r="H238" s="225">
        <v>0.162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141</v>
      </c>
      <c r="AU238" s="231" t="s">
        <v>88</v>
      </c>
      <c r="AV238" s="15" t="s">
        <v>139</v>
      </c>
      <c r="AW238" s="15" t="s">
        <v>32</v>
      </c>
      <c r="AX238" s="15" t="s">
        <v>86</v>
      </c>
      <c r="AY238" s="231" t="s">
        <v>131</v>
      </c>
    </row>
    <row r="239" spans="1:65" s="2" customFormat="1" ht="14.4" customHeight="1">
      <c r="A239" s="34"/>
      <c r="B239" s="35"/>
      <c r="C239" s="186" t="s">
        <v>223</v>
      </c>
      <c r="D239" s="186" t="s">
        <v>134</v>
      </c>
      <c r="E239" s="187" t="s">
        <v>462</v>
      </c>
      <c r="F239" s="188" t="s">
        <v>463</v>
      </c>
      <c r="G239" s="189" t="s">
        <v>137</v>
      </c>
      <c r="H239" s="190">
        <v>0.76</v>
      </c>
      <c r="I239" s="191"/>
      <c r="J239" s="192">
        <f>ROUND(I239*H239,2)</f>
        <v>0</v>
      </c>
      <c r="K239" s="188" t="s">
        <v>138</v>
      </c>
      <c r="L239" s="39"/>
      <c r="M239" s="193" t="s">
        <v>1</v>
      </c>
      <c r="N239" s="194" t="s">
        <v>43</v>
      </c>
      <c r="O239" s="71"/>
      <c r="P239" s="195">
        <f>O239*H239</f>
        <v>0</v>
      </c>
      <c r="Q239" s="195">
        <v>0.01352</v>
      </c>
      <c r="R239" s="195">
        <f>Q239*H239</f>
        <v>0.0102752</v>
      </c>
      <c r="S239" s="195">
        <v>0</v>
      </c>
      <c r="T239" s="196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7" t="s">
        <v>139</v>
      </c>
      <c r="AT239" s="197" t="s">
        <v>134</v>
      </c>
      <c r="AU239" s="197" t="s">
        <v>88</v>
      </c>
      <c r="AY239" s="17" t="s">
        <v>131</v>
      </c>
      <c r="BE239" s="198">
        <f>IF(N239="základní",J239,0)</f>
        <v>0</v>
      </c>
      <c r="BF239" s="198">
        <f>IF(N239="snížená",J239,0)</f>
        <v>0</v>
      </c>
      <c r="BG239" s="198">
        <f>IF(N239="zákl. přenesená",J239,0)</f>
        <v>0</v>
      </c>
      <c r="BH239" s="198">
        <f>IF(N239="sníž. přenesená",J239,0)</f>
        <v>0</v>
      </c>
      <c r="BI239" s="198">
        <f>IF(N239="nulová",J239,0)</f>
        <v>0</v>
      </c>
      <c r="BJ239" s="17" t="s">
        <v>86</v>
      </c>
      <c r="BK239" s="198">
        <f>ROUND(I239*H239,2)</f>
        <v>0</v>
      </c>
      <c r="BL239" s="17" t="s">
        <v>139</v>
      </c>
      <c r="BM239" s="197" t="s">
        <v>464</v>
      </c>
    </row>
    <row r="240" spans="2:51" s="13" customFormat="1" ht="12">
      <c r="B240" s="199"/>
      <c r="C240" s="200"/>
      <c r="D240" s="201" t="s">
        <v>141</v>
      </c>
      <c r="E240" s="202" t="s">
        <v>1</v>
      </c>
      <c r="F240" s="203" t="s">
        <v>465</v>
      </c>
      <c r="G240" s="200"/>
      <c r="H240" s="202" t="s">
        <v>1</v>
      </c>
      <c r="I240" s="204"/>
      <c r="J240" s="200"/>
      <c r="K240" s="200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141</v>
      </c>
      <c r="AU240" s="209" t="s">
        <v>88</v>
      </c>
      <c r="AV240" s="13" t="s">
        <v>86</v>
      </c>
      <c r="AW240" s="13" t="s">
        <v>32</v>
      </c>
      <c r="AX240" s="13" t="s">
        <v>78</v>
      </c>
      <c r="AY240" s="209" t="s">
        <v>131</v>
      </c>
    </row>
    <row r="241" spans="2:51" s="14" customFormat="1" ht="12">
      <c r="B241" s="210"/>
      <c r="C241" s="211"/>
      <c r="D241" s="201" t="s">
        <v>141</v>
      </c>
      <c r="E241" s="212" t="s">
        <v>1</v>
      </c>
      <c r="F241" s="213" t="s">
        <v>466</v>
      </c>
      <c r="G241" s="211"/>
      <c r="H241" s="214">
        <v>0.76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141</v>
      </c>
      <c r="AU241" s="220" t="s">
        <v>88</v>
      </c>
      <c r="AV241" s="14" t="s">
        <v>88</v>
      </c>
      <c r="AW241" s="14" t="s">
        <v>32</v>
      </c>
      <c r="AX241" s="14" t="s">
        <v>78</v>
      </c>
      <c r="AY241" s="220" t="s">
        <v>131</v>
      </c>
    </row>
    <row r="242" spans="2:51" s="15" customFormat="1" ht="12">
      <c r="B242" s="221"/>
      <c r="C242" s="222"/>
      <c r="D242" s="201" t="s">
        <v>141</v>
      </c>
      <c r="E242" s="223" t="s">
        <v>1</v>
      </c>
      <c r="F242" s="224" t="s">
        <v>144</v>
      </c>
      <c r="G242" s="222"/>
      <c r="H242" s="225">
        <v>0.76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141</v>
      </c>
      <c r="AU242" s="231" t="s">
        <v>88</v>
      </c>
      <c r="AV242" s="15" t="s">
        <v>139</v>
      </c>
      <c r="AW242" s="15" t="s">
        <v>32</v>
      </c>
      <c r="AX242" s="15" t="s">
        <v>86</v>
      </c>
      <c r="AY242" s="231" t="s">
        <v>131</v>
      </c>
    </row>
    <row r="243" spans="1:65" s="2" customFormat="1" ht="14.4" customHeight="1">
      <c r="A243" s="34"/>
      <c r="B243" s="35"/>
      <c r="C243" s="186" t="s">
        <v>300</v>
      </c>
      <c r="D243" s="186" t="s">
        <v>134</v>
      </c>
      <c r="E243" s="187" t="s">
        <v>467</v>
      </c>
      <c r="F243" s="188" t="s">
        <v>468</v>
      </c>
      <c r="G243" s="189" t="s">
        <v>137</v>
      </c>
      <c r="H243" s="190">
        <v>0.76</v>
      </c>
      <c r="I243" s="191"/>
      <c r="J243" s="192">
        <f>ROUND(I243*H243,2)</f>
        <v>0</v>
      </c>
      <c r="K243" s="188" t="s">
        <v>138</v>
      </c>
      <c r="L243" s="39"/>
      <c r="M243" s="193" t="s">
        <v>1</v>
      </c>
      <c r="N243" s="194" t="s">
        <v>43</v>
      </c>
      <c r="O243" s="71"/>
      <c r="P243" s="195">
        <f>O243*H243</f>
        <v>0</v>
      </c>
      <c r="Q243" s="195">
        <v>0</v>
      </c>
      <c r="R243" s="195">
        <f>Q243*H243</f>
        <v>0</v>
      </c>
      <c r="S243" s="195">
        <v>0</v>
      </c>
      <c r="T243" s="19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7" t="s">
        <v>139</v>
      </c>
      <c r="AT243" s="197" t="s">
        <v>134</v>
      </c>
      <c r="AU243" s="197" t="s">
        <v>88</v>
      </c>
      <c r="AY243" s="17" t="s">
        <v>131</v>
      </c>
      <c r="BE243" s="198">
        <f>IF(N243="základní",J243,0)</f>
        <v>0</v>
      </c>
      <c r="BF243" s="198">
        <f>IF(N243="snížená",J243,0)</f>
        <v>0</v>
      </c>
      <c r="BG243" s="198">
        <f>IF(N243="zákl. přenesená",J243,0)</f>
        <v>0</v>
      </c>
      <c r="BH243" s="198">
        <f>IF(N243="sníž. přenesená",J243,0)</f>
        <v>0</v>
      </c>
      <c r="BI243" s="198">
        <f>IF(N243="nulová",J243,0)</f>
        <v>0</v>
      </c>
      <c r="BJ243" s="17" t="s">
        <v>86</v>
      </c>
      <c r="BK243" s="198">
        <f>ROUND(I243*H243,2)</f>
        <v>0</v>
      </c>
      <c r="BL243" s="17" t="s">
        <v>139</v>
      </c>
      <c r="BM243" s="197" t="s">
        <v>469</v>
      </c>
    </row>
    <row r="244" spans="2:63" s="12" customFormat="1" ht="22.8" customHeight="1">
      <c r="B244" s="170"/>
      <c r="C244" s="171"/>
      <c r="D244" s="172" t="s">
        <v>77</v>
      </c>
      <c r="E244" s="184" t="s">
        <v>161</v>
      </c>
      <c r="F244" s="184" t="s">
        <v>162</v>
      </c>
      <c r="G244" s="171"/>
      <c r="H244" s="171"/>
      <c r="I244" s="174"/>
      <c r="J244" s="185">
        <f>BK244</f>
        <v>0</v>
      </c>
      <c r="K244" s="171"/>
      <c r="L244" s="176"/>
      <c r="M244" s="177"/>
      <c r="N244" s="178"/>
      <c r="O244" s="178"/>
      <c r="P244" s="179">
        <f>SUM(P245:P255)</f>
        <v>0</v>
      </c>
      <c r="Q244" s="178"/>
      <c r="R244" s="179">
        <f>SUM(R245:R255)</f>
        <v>0.0006709999999999999</v>
      </c>
      <c r="S244" s="178"/>
      <c r="T244" s="180">
        <f>SUM(T245:T255)</f>
        <v>10.296</v>
      </c>
      <c r="AR244" s="181" t="s">
        <v>86</v>
      </c>
      <c r="AT244" s="182" t="s">
        <v>77</v>
      </c>
      <c r="AU244" s="182" t="s">
        <v>86</v>
      </c>
      <c r="AY244" s="181" t="s">
        <v>131</v>
      </c>
      <c r="BK244" s="183">
        <f>SUM(BK245:BK255)</f>
        <v>0</v>
      </c>
    </row>
    <row r="245" spans="1:65" s="2" customFormat="1" ht="14.4" customHeight="1">
      <c r="A245" s="34"/>
      <c r="B245" s="35"/>
      <c r="C245" s="186" t="s">
        <v>306</v>
      </c>
      <c r="D245" s="186" t="s">
        <v>134</v>
      </c>
      <c r="E245" s="187" t="s">
        <v>470</v>
      </c>
      <c r="F245" s="188" t="s">
        <v>471</v>
      </c>
      <c r="G245" s="189" t="s">
        <v>443</v>
      </c>
      <c r="H245" s="190">
        <v>1</v>
      </c>
      <c r="I245" s="191"/>
      <c r="J245" s="192">
        <f>ROUND(I245*H245,2)</f>
        <v>0</v>
      </c>
      <c r="K245" s="188" t="s">
        <v>1</v>
      </c>
      <c r="L245" s="39"/>
      <c r="M245" s="193" t="s">
        <v>1</v>
      </c>
      <c r="N245" s="194" t="s">
        <v>43</v>
      </c>
      <c r="O245" s="71"/>
      <c r="P245" s="195">
        <f>O245*H245</f>
        <v>0</v>
      </c>
      <c r="Q245" s="195">
        <v>0.00061</v>
      </c>
      <c r="R245" s="195">
        <f>Q245*H245</f>
        <v>0.00061</v>
      </c>
      <c r="S245" s="195">
        <v>0</v>
      </c>
      <c r="T245" s="19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139</v>
      </c>
      <c r="AT245" s="197" t="s">
        <v>134</v>
      </c>
      <c r="AU245" s="197" t="s">
        <v>88</v>
      </c>
      <c r="AY245" s="17" t="s">
        <v>131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17" t="s">
        <v>86</v>
      </c>
      <c r="BK245" s="198">
        <f>ROUND(I245*H245,2)</f>
        <v>0</v>
      </c>
      <c r="BL245" s="17" t="s">
        <v>139</v>
      </c>
      <c r="BM245" s="197" t="s">
        <v>472</v>
      </c>
    </row>
    <row r="246" spans="1:65" s="2" customFormat="1" ht="24.15" customHeight="1">
      <c r="A246" s="34"/>
      <c r="B246" s="35"/>
      <c r="C246" s="186" t="s">
        <v>473</v>
      </c>
      <c r="D246" s="186" t="s">
        <v>134</v>
      </c>
      <c r="E246" s="187" t="s">
        <v>474</v>
      </c>
      <c r="F246" s="188" t="s">
        <v>475</v>
      </c>
      <c r="G246" s="189" t="s">
        <v>443</v>
      </c>
      <c r="H246" s="190">
        <v>1</v>
      </c>
      <c r="I246" s="191"/>
      <c r="J246" s="192">
        <f>ROUND(I246*H246,2)</f>
        <v>0</v>
      </c>
      <c r="K246" s="188" t="s">
        <v>1</v>
      </c>
      <c r="L246" s="39"/>
      <c r="M246" s="193" t="s">
        <v>1</v>
      </c>
      <c r="N246" s="194" t="s">
        <v>43</v>
      </c>
      <c r="O246" s="71"/>
      <c r="P246" s="195">
        <f>O246*H246</f>
        <v>0</v>
      </c>
      <c r="Q246" s="195">
        <v>0</v>
      </c>
      <c r="R246" s="195">
        <f>Q246*H246</f>
        <v>0</v>
      </c>
      <c r="S246" s="195">
        <v>0</v>
      </c>
      <c r="T246" s="196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7" t="s">
        <v>139</v>
      </c>
      <c r="AT246" s="197" t="s">
        <v>134</v>
      </c>
      <c r="AU246" s="197" t="s">
        <v>88</v>
      </c>
      <c r="AY246" s="17" t="s">
        <v>131</v>
      </c>
      <c r="BE246" s="198">
        <f>IF(N246="základní",J246,0)</f>
        <v>0</v>
      </c>
      <c r="BF246" s="198">
        <f>IF(N246="snížená",J246,0)</f>
        <v>0</v>
      </c>
      <c r="BG246" s="198">
        <f>IF(N246="zákl. přenesená",J246,0)</f>
        <v>0</v>
      </c>
      <c r="BH246" s="198">
        <f>IF(N246="sníž. přenesená",J246,0)</f>
        <v>0</v>
      </c>
      <c r="BI246" s="198">
        <f>IF(N246="nulová",J246,0)</f>
        <v>0</v>
      </c>
      <c r="BJ246" s="17" t="s">
        <v>86</v>
      </c>
      <c r="BK246" s="198">
        <f>ROUND(I246*H246,2)</f>
        <v>0</v>
      </c>
      <c r="BL246" s="17" t="s">
        <v>139</v>
      </c>
      <c r="BM246" s="197" t="s">
        <v>476</v>
      </c>
    </row>
    <row r="247" spans="1:47" s="2" customFormat="1" ht="192">
      <c r="A247" s="34"/>
      <c r="B247" s="35"/>
      <c r="C247" s="36"/>
      <c r="D247" s="201" t="s">
        <v>477</v>
      </c>
      <c r="E247" s="36"/>
      <c r="F247" s="245" t="s">
        <v>478</v>
      </c>
      <c r="G247" s="36"/>
      <c r="H247" s="36"/>
      <c r="I247" s="246"/>
      <c r="J247" s="36"/>
      <c r="K247" s="36"/>
      <c r="L247" s="39"/>
      <c r="M247" s="247"/>
      <c r="N247" s="248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477</v>
      </c>
      <c r="AU247" s="17" t="s">
        <v>88</v>
      </c>
    </row>
    <row r="248" spans="1:65" s="2" customFormat="1" ht="14.4" customHeight="1">
      <c r="A248" s="34"/>
      <c r="B248" s="35"/>
      <c r="C248" s="186" t="s">
        <v>479</v>
      </c>
      <c r="D248" s="186" t="s">
        <v>134</v>
      </c>
      <c r="E248" s="187" t="s">
        <v>480</v>
      </c>
      <c r="F248" s="188" t="s">
        <v>481</v>
      </c>
      <c r="G248" s="189" t="s">
        <v>174</v>
      </c>
      <c r="H248" s="190">
        <v>5.148</v>
      </c>
      <c r="I248" s="191"/>
      <c r="J248" s="192">
        <f>ROUND(I248*H248,2)</f>
        <v>0</v>
      </c>
      <c r="K248" s="188" t="s">
        <v>138</v>
      </c>
      <c r="L248" s="39"/>
      <c r="M248" s="193" t="s">
        <v>1</v>
      </c>
      <c r="N248" s="194" t="s">
        <v>43</v>
      </c>
      <c r="O248" s="71"/>
      <c r="P248" s="195">
        <f>O248*H248</f>
        <v>0</v>
      </c>
      <c r="Q248" s="195">
        <v>0</v>
      </c>
      <c r="R248" s="195">
        <f>Q248*H248</f>
        <v>0</v>
      </c>
      <c r="S248" s="195">
        <v>2</v>
      </c>
      <c r="T248" s="196">
        <f>S248*H248</f>
        <v>10.296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7" t="s">
        <v>139</v>
      </c>
      <c r="AT248" s="197" t="s">
        <v>134</v>
      </c>
      <c r="AU248" s="197" t="s">
        <v>88</v>
      </c>
      <c r="AY248" s="17" t="s">
        <v>131</v>
      </c>
      <c r="BE248" s="198">
        <f>IF(N248="základní",J248,0)</f>
        <v>0</v>
      </c>
      <c r="BF248" s="198">
        <f>IF(N248="snížená",J248,0)</f>
        <v>0</v>
      </c>
      <c r="BG248" s="198">
        <f>IF(N248="zákl. přenesená",J248,0)</f>
        <v>0</v>
      </c>
      <c r="BH248" s="198">
        <f>IF(N248="sníž. přenesená",J248,0)</f>
        <v>0</v>
      </c>
      <c r="BI248" s="198">
        <f>IF(N248="nulová",J248,0)</f>
        <v>0</v>
      </c>
      <c r="BJ248" s="17" t="s">
        <v>86</v>
      </c>
      <c r="BK248" s="198">
        <f>ROUND(I248*H248,2)</f>
        <v>0</v>
      </c>
      <c r="BL248" s="17" t="s">
        <v>139</v>
      </c>
      <c r="BM248" s="197" t="s">
        <v>482</v>
      </c>
    </row>
    <row r="249" spans="2:51" s="13" customFormat="1" ht="20.4">
      <c r="B249" s="199"/>
      <c r="C249" s="200"/>
      <c r="D249" s="201" t="s">
        <v>141</v>
      </c>
      <c r="E249" s="202" t="s">
        <v>1</v>
      </c>
      <c r="F249" s="203" t="s">
        <v>483</v>
      </c>
      <c r="G249" s="200"/>
      <c r="H249" s="202" t="s">
        <v>1</v>
      </c>
      <c r="I249" s="204"/>
      <c r="J249" s="200"/>
      <c r="K249" s="200"/>
      <c r="L249" s="205"/>
      <c r="M249" s="206"/>
      <c r="N249" s="207"/>
      <c r="O249" s="207"/>
      <c r="P249" s="207"/>
      <c r="Q249" s="207"/>
      <c r="R249" s="207"/>
      <c r="S249" s="207"/>
      <c r="T249" s="208"/>
      <c r="AT249" s="209" t="s">
        <v>141</v>
      </c>
      <c r="AU249" s="209" t="s">
        <v>88</v>
      </c>
      <c r="AV249" s="13" t="s">
        <v>86</v>
      </c>
      <c r="AW249" s="13" t="s">
        <v>32</v>
      </c>
      <c r="AX249" s="13" t="s">
        <v>78</v>
      </c>
      <c r="AY249" s="209" t="s">
        <v>131</v>
      </c>
    </row>
    <row r="250" spans="2:51" s="14" customFormat="1" ht="12">
      <c r="B250" s="210"/>
      <c r="C250" s="211"/>
      <c r="D250" s="201" t="s">
        <v>141</v>
      </c>
      <c r="E250" s="212" t="s">
        <v>1</v>
      </c>
      <c r="F250" s="213" t="s">
        <v>484</v>
      </c>
      <c r="G250" s="211"/>
      <c r="H250" s="214">
        <v>5.148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141</v>
      </c>
      <c r="AU250" s="220" t="s">
        <v>88</v>
      </c>
      <c r="AV250" s="14" t="s">
        <v>88</v>
      </c>
      <c r="AW250" s="14" t="s">
        <v>32</v>
      </c>
      <c r="AX250" s="14" t="s">
        <v>78</v>
      </c>
      <c r="AY250" s="220" t="s">
        <v>131</v>
      </c>
    </row>
    <row r="251" spans="2:51" s="15" customFormat="1" ht="12">
      <c r="B251" s="221"/>
      <c r="C251" s="222"/>
      <c r="D251" s="201" t="s">
        <v>141</v>
      </c>
      <c r="E251" s="223" t="s">
        <v>1</v>
      </c>
      <c r="F251" s="224" t="s">
        <v>144</v>
      </c>
      <c r="G251" s="222"/>
      <c r="H251" s="225">
        <v>5.148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141</v>
      </c>
      <c r="AU251" s="231" t="s">
        <v>88</v>
      </c>
      <c r="AV251" s="15" t="s">
        <v>139</v>
      </c>
      <c r="AW251" s="15" t="s">
        <v>32</v>
      </c>
      <c r="AX251" s="15" t="s">
        <v>86</v>
      </c>
      <c r="AY251" s="231" t="s">
        <v>131</v>
      </c>
    </row>
    <row r="252" spans="1:65" s="2" customFormat="1" ht="24.15" customHeight="1">
      <c r="A252" s="34"/>
      <c r="B252" s="35"/>
      <c r="C252" s="186" t="s">
        <v>485</v>
      </c>
      <c r="D252" s="186" t="s">
        <v>134</v>
      </c>
      <c r="E252" s="187" t="s">
        <v>486</v>
      </c>
      <c r="F252" s="188" t="s">
        <v>487</v>
      </c>
      <c r="G252" s="189" t="s">
        <v>153</v>
      </c>
      <c r="H252" s="190">
        <v>6.1</v>
      </c>
      <c r="I252" s="191"/>
      <c r="J252" s="192">
        <f>ROUND(I252*H252,2)</f>
        <v>0</v>
      </c>
      <c r="K252" s="188" t="s">
        <v>138</v>
      </c>
      <c r="L252" s="39"/>
      <c r="M252" s="193" t="s">
        <v>1</v>
      </c>
      <c r="N252" s="194" t="s">
        <v>43</v>
      </c>
      <c r="O252" s="71"/>
      <c r="P252" s="195">
        <f>O252*H252</f>
        <v>0</v>
      </c>
      <c r="Q252" s="195">
        <v>1E-05</v>
      </c>
      <c r="R252" s="195">
        <f>Q252*H252</f>
        <v>6.1E-05</v>
      </c>
      <c r="S252" s="195">
        <v>0</v>
      </c>
      <c r="T252" s="19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7" t="s">
        <v>139</v>
      </c>
      <c r="AT252" s="197" t="s">
        <v>134</v>
      </c>
      <c r="AU252" s="197" t="s">
        <v>88</v>
      </c>
      <c r="AY252" s="17" t="s">
        <v>131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17" t="s">
        <v>86</v>
      </c>
      <c r="BK252" s="198">
        <f>ROUND(I252*H252,2)</f>
        <v>0</v>
      </c>
      <c r="BL252" s="17" t="s">
        <v>139</v>
      </c>
      <c r="BM252" s="197" t="s">
        <v>488</v>
      </c>
    </row>
    <row r="253" spans="2:51" s="13" customFormat="1" ht="12">
      <c r="B253" s="199"/>
      <c r="C253" s="200"/>
      <c r="D253" s="201" t="s">
        <v>141</v>
      </c>
      <c r="E253" s="202" t="s">
        <v>1</v>
      </c>
      <c r="F253" s="203" t="s">
        <v>489</v>
      </c>
      <c r="G253" s="200"/>
      <c r="H253" s="202" t="s">
        <v>1</v>
      </c>
      <c r="I253" s="204"/>
      <c r="J253" s="200"/>
      <c r="K253" s="200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141</v>
      </c>
      <c r="AU253" s="209" t="s">
        <v>88</v>
      </c>
      <c r="AV253" s="13" t="s">
        <v>86</v>
      </c>
      <c r="AW253" s="13" t="s">
        <v>32</v>
      </c>
      <c r="AX253" s="13" t="s">
        <v>78</v>
      </c>
      <c r="AY253" s="209" t="s">
        <v>131</v>
      </c>
    </row>
    <row r="254" spans="2:51" s="14" customFormat="1" ht="12">
      <c r="B254" s="210"/>
      <c r="C254" s="211"/>
      <c r="D254" s="201" t="s">
        <v>141</v>
      </c>
      <c r="E254" s="212" t="s">
        <v>1</v>
      </c>
      <c r="F254" s="213" t="s">
        <v>490</v>
      </c>
      <c r="G254" s="211"/>
      <c r="H254" s="214">
        <v>6.1</v>
      </c>
      <c r="I254" s="215"/>
      <c r="J254" s="211"/>
      <c r="K254" s="211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141</v>
      </c>
      <c r="AU254" s="220" t="s">
        <v>88</v>
      </c>
      <c r="AV254" s="14" t="s">
        <v>88</v>
      </c>
      <c r="AW254" s="14" t="s">
        <v>32</v>
      </c>
      <c r="AX254" s="14" t="s">
        <v>78</v>
      </c>
      <c r="AY254" s="220" t="s">
        <v>131</v>
      </c>
    </row>
    <row r="255" spans="2:51" s="15" customFormat="1" ht="12">
      <c r="B255" s="221"/>
      <c r="C255" s="222"/>
      <c r="D255" s="201" t="s">
        <v>141</v>
      </c>
      <c r="E255" s="223" t="s">
        <v>1</v>
      </c>
      <c r="F255" s="224" t="s">
        <v>144</v>
      </c>
      <c r="G255" s="222"/>
      <c r="H255" s="225">
        <v>6.1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141</v>
      </c>
      <c r="AU255" s="231" t="s">
        <v>88</v>
      </c>
      <c r="AV255" s="15" t="s">
        <v>139</v>
      </c>
      <c r="AW255" s="15" t="s">
        <v>32</v>
      </c>
      <c r="AX255" s="15" t="s">
        <v>86</v>
      </c>
      <c r="AY255" s="231" t="s">
        <v>131</v>
      </c>
    </row>
    <row r="256" spans="2:63" s="12" customFormat="1" ht="22.8" customHeight="1">
      <c r="B256" s="170"/>
      <c r="C256" s="171"/>
      <c r="D256" s="172" t="s">
        <v>77</v>
      </c>
      <c r="E256" s="184" t="s">
        <v>187</v>
      </c>
      <c r="F256" s="184" t="s">
        <v>188</v>
      </c>
      <c r="G256" s="171"/>
      <c r="H256" s="171"/>
      <c r="I256" s="174"/>
      <c r="J256" s="185">
        <f>BK256</f>
        <v>0</v>
      </c>
      <c r="K256" s="171"/>
      <c r="L256" s="176"/>
      <c r="M256" s="177"/>
      <c r="N256" s="178"/>
      <c r="O256" s="178"/>
      <c r="P256" s="179">
        <f>SUM(P257:P261)</f>
        <v>0</v>
      </c>
      <c r="Q256" s="178"/>
      <c r="R256" s="179">
        <f>SUM(R257:R261)</f>
        <v>0</v>
      </c>
      <c r="S256" s="178"/>
      <c r="T256" s="180">
        <f>SUM(T257:T261)</f>
        <v>0</v>
      </c>
      <c r="AR256" s="181" t="s">
        <v>86</v>
      </c>
      <c r="AT256" s="182" t="s">
        <v>77</v>
      </c>
      <c r="AU256" s="182" t="s">
        <v>86</v>
      </c>
      <c r="AY256" s="181" t="s">
        <v>131</v>
      </c>
      <c r="BK256" s="183">
        <f>SUM(BK257:BK261)</f>
        <v>0</v>
      </c>
    </row>
    <row r="257" spans="1:65" s="2" customFormat="1" ht="24.15" customHeight="1">
      <c r="A257" s="34"/>
      <c r="B257" s="35"/>
      <c r="C257" s="186" t="s">
        <v>491</v>
      </c>
      <c r="D257" s="186" t="s">
        <v>134</v>
      </c>
      <c r="E257" s="187" t="s">
        <v>492</v>
      </c>
      <c r="F257" s="188" t="s">
        <v>493</v>
      </c>
      <c r="G257" s="189" t="s">
        <v>192</v>
      </c>
      <c r="H257" s="190">
        <v>10.712</v>
      </c>
      <c r="I257" s="191"/>
      <c r="J257" s="192">
        <f>ROUND(I257*H257,2)</f>
        <v>0</v>
      </c>
      <c r="K257" s="188" t="s">
        <v>138</v>
      </c>
      <c r="L257" s="39"/>
      <c r="M257" s="193" t="s">
        <v>1</v>
      </c>
      <c r="N257" s="194" t="s">
        <v>43</v>
      </c>
      <c r="O257" s="71"/>
      <c r="P257" s="195">
        <f>O257*H257</f>
        <v>0</v>
      </c>
      <c r="Q257" s="195">
        <v>0</v>
      </c>
      <c r="R257" s="195">
        <f>Q257*H257</f>
        <v>0</v>
      </c>
      <c r="S257" s="195">
        <v>0</v>
      </c>
      <c r="T257" s="196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7" t="s">
        <v>139</v>
      </c>
      <c r="AT257" s="197" t="s">
        <v>134</v>
      </c>
      <c r="AU257" s="197" t="s">
        <v>88</v>
      </c>
      <c r="AY257" s="17" t="s">
        <v>131</v>
      </c>
      <c r="BE257" s="198">
        <f>IF(N257="základní",J257,0)</f>
        <v>0</v>
      </c>
      <c r="BF257" s="198">
        <f>IF(N257="snížená",J257,0)</f>
        <v>0</v>
      </c>
      <c r="BG257" s="198">
        <f>IF(N257="zákl. přenesená",J257,0)</f>
        <v>0</v>
      </c>
      <c r="BH257" s="198">
        <f>IF(N257="sníž. přenesená",J257,0)</f>
        <v>0</v>
      </c>
      <c r="BI257" s="198">
        <f>IF(N257="nulová",J257,0)</f>
        <v>0</v>
      </c>
      <c r="BJ257" s="17" t="s">
        <v>86</v>
      </c>
      <c r="BK257" s="198">
        <f>ROUND(I257*H257,2)</f>
        <v>0</v>
      </c>
      <c r="BL257" s="17" t="s">
        <v>139</v>
      </c>
      <c r="BM257" s="197" t="s">
        <v>494</v>
      </c>
    </row>
    <row r="258" spans="1:65" s="2" customFormat="1" ht="24.15" customHeight="1">
      <c r="A258" s="34"/>
      <c r="B258" s="35"/>
      <c r="C258" s="186" t="s">
        <v>495</v>
      </c>
      <c r="D258" s="186" t="s">
        <v>134</v>
      </c>
      <c r="E258" s="187" t="s">
        <v>195</v>
      </c>
      <c r="F258" s="188" t="s">
        <v>196</v>
      </c>
      <c r="G258" s="189" t="s">
        <v>192</v>
      </c>
      <c r="H258" s="190">
        <v>321.36</v>
      </c>
      <c r="I258" s="191"/>
      <c r="J258" s="192">
        <f>ROUND(I258*H258,2)</f>
        <v>0</v>
      </c>
      <c r="K258" s="188" t="s">
        <v>138</v>
      </c>
      <c r="L258" s="39"/>
      <c r="M258" s="193" t="s">
        <v>1</v>
      </c>
      <c r="N258" s="194" t="s">
        <v>43</v>
      </c>
      <c r="O258" s="71"/>
      <c r="P258" s="195">
        <f>O258*H258</f>
        <v>0</v>
      </c>
      <c r="Q258" s="195">
        <v>0</v>
      </c>
      <c r="R258" s="195">
        <f>Q258*H258</f>
        <v>0</v>
      </c>
      <c r="S258" s="195">
        <v>0</v>
      </c>
      <c r="T258" s="19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7" t="s">
        <v>139</v>
      </c>
      <c r="AT258" s="197" t="s">
        <v>134</v>
      </c>
      <c r="AU258" s="197" t="s">
        <v>88</v>
      </c>
      <c r="AY258" s="17" t="s">
        <v>131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17" t="s">
        <v>86</v>
      </c>
      <c r="BK258" s="198">
        <f>ROUND(I258*H258,2)</f>
        <v>0</v>
      </c>
      <c r="BL258" s="17" t="s">
        <v>139</v>
      </c>
      <c r="BM258" s="197" t="s">
        <v>496</v>
      </c>
    </row>
    <row r="259" spans="2:51" s="14" customFormat="1" ht="12">
      <c r="B259" s="210"/>
      <c r="C259" s="211"/>
      <c r="D259" s="201" t="s">
        <v>141</v>
      </c>
      <c r="E259" s="211"/>
      <c r="F259" s="213" t="s">
        <v>497</v>
      </c>
      <c r="G259" s="211"/>
      <c r="H259" s="214">
        <v>321.36</v>
      </c>
      <c r="I259" s="215"/>
      <c r="J259" s="211"/>
      <c r="K259" s="211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141</v>
      </c>
      <c r="AU259" s="220" t="s">
        <v>88</v>
      </c>
      <c r="AV259" s="14" t="s">
        <v>88</v>
      </c>
      <c r="AW259" s="14" t="s">
        <v>4</v>
      </c>
      <c r="AX259" s="14" t="s">
        <v>86</v>
      </c>
      <c r="AY259" s="220" t="s">
        <v>131</v>
      </c>
    </row>
    <row r="260" spans="1:65" s="2" customFormat="1" ht="24.15" customHeight="1">
      <c r="A260" s="34"/>
      <c r="B260" s="35"/>
      <c r="C260" s="186" t="s">
        <v>498</v>
      </c>
      <c r="D260" s="186" t="s">
        <v>134</v>
      </c>
      <c r="E260" s="187" t="s">
        <v>200</v>
      </c>
      <c r="F260" s="188" t="s">
        <v>201</v>
      </c>
      <c r="G260" s="189" t="s">
        <v>192</v>
      </c>
      <c r="H260" s="190">
        <v>10.712</v>
      </c>
      <c r="I260" s="191"/>
      <c r="J260" s="192">
        <f>ROUND(I260*H260,2)</f>
        <v>0</v>
      </c>
      <c r="K260" s="188" t="s">
        <v>138</v>
      </c>
      <c r="L260" s="39"/>
      <c r="M260" s="193" t="s">
        <v>1</v>
      </c>
      <c r="N260" s="194" t="s">
        <v>43</v>
      </c>
      <c r="O260" s="71"/>
      <c r="P260" s="195">
        <f>O260*H260</f>
        <v>0</v>
      </c>
      <c r="Q260" s="195">
        <v>0</v>
      </c>
      <c r="R260" s="195">
        <f>Q260*H260</f>
        <v>0</v>
      </c>
      <c r="S260" s="195">
        <v>0</v>
      </c>
      <c r="T260" s="196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7" t="s">
        <v>139</v>
      </c>
      <c r="AT260" s="197" t="s">
        <v>134</v>
      </c>
      <c r="AU260" s="197" t="s">
        <v>88</v>
      </c>
      <c r="AY260" s="17" t="s">
        <v>131</v>
      </c>
      <c r="BE260" s="198">
        <f>IF(N260="základní",J260,0)</f>
        <v>0</v>
      </c>
      <c r="BF260" s="198">
        <f>IF(N260="snížená",J260,0)</f>
        <v>0</v>
      </c>
      <c r="BG260" s="198">
        <f>IF(N260="zákl. přenesená",J260,0)</f>
        <v>0</v>
      </c>
      <c r="BH260" s="198">
        <f>IF(N260="sníž. přenesená",J260,0)</f>
        <v>0</v>
      </c>
      <c r="BI260" s="198">
        <f>IF(N260="nulová",J260,0)</f>
        <v>0</v>
      </c>
      <c r="BJ260" s="17" t="s">
        <v>86</v>
      </c>
      <c r="BK260" s="198">
        <f>ROUND(I260*H260,2)</f>
        <v>0</v>
      </c>
      <c r="BL260" s="17" t="s">
        <v>139</v>
      </c>
      <c r="BM260" s="197" t="s">
        <v>499</v>
      </c>
    </row>
    <row r="261" spans="1:65" s="2" customFormat="1" ht="24.15" customHeight="1">
      <c r="A261" s="34"/>
      <c r="B261" s="35"/>
      <c r="C261" s="186" t="s">
        <v>500</v>
      </c>
      <c r="D261" s="186" t="s">
        <v>134</v>
      </c>
      <c r="E261" s="187" t="s">
        <v>204</v>
      </c>
      <c r="F261" s="188" t="s">
        <v>205</v>
      </c>
      <c r="G261" s="189" t="s">
        <v>192</v>
      </c>
      <c r="H261" s="190">
        <v>10.712</v>
      </c>
      <c r="I261" s="191"/>
      <c r="J261" s="192">
        <f>ROUND(I261*H261,2)</f>
        <v>0</v>
      </c>
      <c r="K261" s="188" t="s">
        <v>138</v>
      </c>
      <c r="L261" s="39"/>
      <c r="M261" s="193" t="s">
        <v>1</v>
      </c>
      <c r="N261" s="194" t="s">
        <v>43</v>
      </c>
      <c r="O261" s="71"/>
      <c r="P261" s="195">
        <f>O261*H261</f>
        <v>0</v>
      </c>
      <c r="Q261" s="195">
        <v>0</v>
      </c>
      <c r="R261" s="195">
        <f>Q261*H261</f>
        <v>0</v>
      </c>
      <c r="S261" s="195">
        <v>0</v>
      </c>
      <c r="T261" s="196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7" t="s">
        <v>139</v>
      </c>
      <c r="AT261" s="197" t="s">
        <v>134</v>
      </c>
      <c r="AU261" s="197" t="s">
        <v>88</v>
      </c>
      <c r="AY261" s="17" t="s">
        <v>131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17" t="s">
        <v>86</v>
      </c>
      <c r="BK261" s="198">
        <f>ROUND(I261*H261,2)</f>
        <v>0</v>
      </c>
      <c r="BL261" s="17" t="s">
        <v>139</v>
      </c>
      <c r="BM261" s="197" t="s">
        <v>501</v>
      </c>
    </row>
    <row r="262" spans="2:63" s="12" customFormat="1" ht="22.8" customHeight="1">
      <c r="B262" s="170"/>
      <c r="C262" s="171"/>
      <c r="D262" s="172" t="s">
        <v>77</v>
      </c>
      <c r="E262" s="184" t="s">
        <v>207</v>
      </c>
      <c r="F262" s="184" t="s">
        <v>208</v>
      </c>
      <c r="G262" s="171"/>
      <c r="H262" s="171"/>
      <c r="I262" s="174"/>
      <c r="J262" s="185">
        <f>BK262</f>
        <v>0</v>
      </c>
      <c r="K262" s="171"/>
      <c r="L262" s="176"/>
      <c r="M262" s="177"/>
      <c r="N262" s="178"/>
      <c r="O262" s="178"/>
      <c r="P262" s="179">
        <f>P263</f>
        <v>0</v>
      </c>
      <c r="Q262" s="178"/>
      <c r="R262" s="179">
        <f>R263</f>
        <v>0</v>
      </c>
      <c r="S262" s="178"/>
      <c r="T262" s="180">
        <f>T263</f>
        <v>0</v>
      </c>
      <c r="AR262" s="181" t="s">
        <v>86</v>
      </c>
      <c r="AT262" s="182" t="s">
        <v>77</v>
      </c>
      <c r="AU262" s="182" t="s">
        <v>86</v>
      </c>
      <c r="AY262" s="181" t="s">
        <v>131</v>
      </c>
      <c r="BK262" s="183">
        <f>BK263</f>
        <v>0</v>
      </c>
    </row>
    <row r="263" spans="1:65" s="2" customFormat="1" ht="24.15" customHeight="1">
      <c r="A263" s="34"/>
      <c r="B263" s="35"/>
      <c r="C263" s="186" t="s">
        <v>502</v>
      </c>
      <c r="D263" s="186" t="s">
        <v>134</v>
      </c>
      <c r="E263" s="187" t="s">
        <v>503</v>
      </c>
      <c r="F263" s="188" t="s">
        <v>504</v>
      </c>
      <c r="G263" s="189" t="s">
        <v>192</v>
      </c>
      <c r="H263" s="190">
        <v>14.832</v>
      </c>
      <c r="I263" s="191"/>
      <c r="J263" s="192">
        <f>ROUND(I263*H263,2)</f>
        <v>0</v>
      </c>
      <c r="K263" s="188" t="s">
        <v>138</v>
      </c>
      <c r="L263" s="39"/>
      <c r="M263" s="193" t="s">
        <v>1</v>
      </c>
      <c r="N263" s="194" t="s">
        <v>43</v>
      </c>
      <c r="O263" s="71"/>
      <c r="P263" s="195">
        <f>O263*H263</f>
        <v>0</v>
      </c>
      <c r="Q263" s="195">
        <v>0</v>
      </c>
      <c r="R263" s="195">
        <f>Q263*H263</f>
        <v>0</v>
      </c>
      <c r="S263" s="195">
        <v>0</v>
      </c>
      <c r="T263" s="196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7" t="s">
        <v>139</v>
      </c>
      <c r="AT263" s="197" t="s">
        <v>134</v>
      </c>
      <c r="AU263" s="197" t="s">
        <v>88</v>
      </c>
      <c r="AY263" s="17" t="s">
        <v>131</v>
      </c>
      <c r="BE263" s="198">
        <f>IF(N263="základní",J263,0)</f>
        <v>0</v>
      </c>
      <c r="BF263" s="198">
        <f>IF(N263="snížená",J263,0)</f>
        <v>0</v>
      </c>
      <c r="BG263" s="198">
        <f>IF(N263="zákl. přenesená",J263,0)</f>
        <v>0</v>
      </c>
      <c r="BH263" s="198">
        <f>IF(N263="sníž. přenesená",J263,0)</f>
        <v>0</v>
      </c>
      <c r="BI263" s="198">
        <f>IF(N263="nulová",J263,0)</f>
        <v>0</v>
      </c>
      <c r="BJ263" s="17" t="s">
        <v>86</v>
      </c>
      <c r="BK263" s="198">
        <f>ROUND(I263*H263,2)</f>
        <v>0</v>
      </c>
      <c r="BL263" s="17" t="s">
        <v>139</v>
      </c>
      <c r="BM263" s="197" t="s">
        <v>505</v>
      </c>
    </row>
    <row r="264" spans="2:63" s="12" customFormat="1" ht="25.95" customHeight="1">
      <c r="B264" s="170"/>
      <c r="C264" s="171"/>
      <c r="D264" s="172" t="s">
        <v>77</v>
      </c>
      <c r="E264" s="173" t="s">
        <v>213</v>
      </c>
      <c r="F264" s="173" t="s">
        <v>214</v>
      </c>
      <c r="G264" s="171"/>
      <c r="H264" s="171"/>
      <c r="I264" s="174"/>
      <c r="J264" s="175">
        <f>BK264</f>
        <v>0</v>
      </c>
      <c r="K264" s="171"/>
      <c r="L264" s="176"/>
      <c r="M264" s="177"/>
      <c r="N264" s="178"/>
      <c r="O264" s="178"/>
      <c r="P264" s="179">
        <f>P265+P273+P275+P288+P298+P325</f>
        <v>0</v>
      </c>
      <c r="Q264" s="178"/>
      <c r="R264" s="179">
        <f>R265+R273+R275+R288+R298+R325</f>
        <v>0.8411779800000001</v>
      </c>
      <c r="S264" s="178"/>
      <c r="T264" s="180">
        <f>T265+T273+T275+T288+T298+T325</f>
        <v>0.016059999999999998</v>
      </c>
      <c r="AR264" s="181" t="s">
        <v>88</v>
      </c>
      <c r="AT264" s="182" t="s">
        <v>77</v>
      </c>
      <c r="AU264" s="182" t="s">
        <v>78</v>
      </c>
      <c r="AY264" s="181" t="s">
        <v>131</v>
      </c>
      <c r="BK264" s="183">
        <f>BK265+BK273+BK275+BK288+BK298+BK325</f>
        <v>0</v>
      </c>
    </row>
    <row r="265" spans="2:63" s="12" customFormat="1" ht="22.8" customHeight="1">
      <c r="B265" s="170"/>
      <c r="C265" s="171"/>
      <c r="D265" s="172" t="s">
        <v>77</v>
      </c>
      <c r="E265" s="184" t="s">
        <v>506</v>
      </c>
      <c r="F265" s="184" t="s">
        <v>507</v>
      </c>
      <c r="G265" s="171"/>
      <c r="H265" s="171"/>
      <c r="I265" s="174"/>
      <c r="J265" s="185">
        <f>BK265</f>
        <v>0</v>
      </c>
      <c r="K265" s="171"/>
      <c r="L265" s="176"/>
      <c r="M265" s="177"/>
      <c r="N265" s="178"/>
      <c r="O265" s="178"/>
      <c r="P265" s="179">
        <f>SUM(P266:P272)</f>
        <v>0</v>
      </c>
      <c r="Q265" s="178"/>
      <c r="R265" s="179">
        <f>SUM(R266:R272)</f>
        <v>0.005338</v>
      </c>
      <c r="S265" s="178"/>
      <c r="T265" s="180">
        <f>SUM(T266:T272)</f>
        <v>0</v>
      </c>
      <c r="AR265" s="181" t="s">
        <v>88</v>
      </c>
      <c r="AT265" s="182" t="s">
        <v>77</v>
      </c>
      <c r="AU265" s="182" t="s">
        <v>86</v>
      </c>
      <c r="AY265" s="181" t="s">
        <v>131</v>
      </c>
      <c r="BK265" s="183">
        <f>SUM(BK266:BK272)</f>
        <v>0</v>
      </c>
    </row>
    <row r="266" spans="1:65" s="2" customFormat="1" ht="24.15" customHeight="1">
      <c r="A266" s="34"/>
      <c r="B266" s="35"/>
      <c r="C266" s="186" t="s">
        <v>508</v>
      </c>
      <c r="D266" s="186" t="s">
        <v>134</v>
      </c>
      <c r="E266" s="187" t="s">
        <v>509</v>
      </c>
      <c r="F266" s="188" t="s">
        <v>510</v>
      </c>
      <c r="G266" s="189" t="s">
        <v>137</v>
      </c>
      <c r="H266" s="190">
        <v>6.28</v>
      </c>
      <c r="I266" s="191"/>
      <c r="J266" s="192">
        <f>ROUND(I266*H266,2)</f>
        <v>0</v>
      </c>
      <c r="K266" s="188" t="s">
        <v>138</v>
      </c>
      <c r="L266" s="39"/>
      <c r="M266" s="193" t="s">
        <v>1</v>
      </c>
      <c r="N266" s="194" t="s">
        <v>43</v>
      </c>
      <c r="O266" s="71"/>
      <c r="P266" s="195">
        <f>O266*H266</f>
        <v>0</v>
      </c>
      <c r="Q266" s="195">
        <v>0</v>
      </c>
      <c r="R266" s="195">
        <f>Q266*H266</f>
        <v>0</v>
      </c>
      <c r="S266" s="195">
        <v>0</v>
      </c>
      <c r="T266" s="196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7" t="s">
        <v>219</v>
      </c>
      <c r="AT266" s="197" t="s">
        <v>134</v>
      </c>
      <c r="AU266" s="197" t="s">
        <v>88</v>
      </c>
      <c r="AY266" s="17" t="s">
        <v>131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17" t="s">
        <v>86</v>
      </c>
      <c r="BK266" s="198">
        <f>ROUND(I266*H266,2)</f>
        <v>0</v>
      </c>
      <c r="BL266" s="17" t="s">
        <v>219</v>
      </c>
      <c r="BM266" s="197" t="s">
        <v>511</v>
      </c>
    </row>
    <row r="267" spans="2:51" s="14" customFormat="1" ht="12">
      <c r="B267" s="210"/>
      <c r="C267" s="211"/>
      <c r="D267" s="201" t="s">
        <v>141</v>
      </c>
      <c r="E267" s="212" t="s">
        <v>1</v>
      </c>
      <c r="F267" s="213" t="s">
        <v>512</v>
      </c>
      <c r="G267" s="211"/>
      <c r="H267" s="214">
        <v>3.23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141</v>
      </c>
      <c r="AU267" s="220" t="s">
        <v>88</v>
      </c>
      <c r="AV267" s="14" t="s">
        <v>88</v>
      </c>
      <c r="AW267" s="14" t="s">
        <v>32</v>
      </c>
      <c r="AX267" s="14" t="s">
        <v>78</v>
      </c>
      <c r="AY267" s="220" t="s">
        <v>131</v>
      </c>
    </row>
    <row r="268" spans="2:51" s="14" customFormat="1" ht="12">
      <c r="B268" s="210"/>
      <c r="C268" s="211"/>
      <c r="D268" s="201" t="s">
        <v>141</v>
      </c>
      <c r="E268" s="212" t="s">
        <v>1</v>
      </c>
      <c r="F268" s="213" t="s">
        <v>513</v>
      </c>
      <c r="G268" s="211"/>
      <c r="H268" s="214">
        <v>3.05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141</v>
      </c>
      <c r="AU268" s="220" t="s">
        <v>88</v>
      </c>
      <c r="AV268" s="14" t="s">
        <v>88</v>
      </c>
      <c r="AW268" s="14" t="s">
        <v>32</v>
      </c>
      <c r="AX268" s="14" t="s">
        <v>78</v>
      </c>
      <c r="AY268" s="220" t="s">
        <v>131</v>
      </c>
    </row>
    <row r="269" spans="2:51" s="15" customFormat="1" ht="12">
      <c r="B269" s="221"/>
      <c r="C269" s="222"/>
      <c r="D269" s="201" t="s">
        <v>141</v>
      </c>
      <c r="E269" s="223" t="s">
        <v>1</v>
      </c>
      <c r="F269" s="224" t="s">
        <v>144</v>
      </c>
      <c r="G269" s="222"/>
      <c r="H269" s="225">
        <v>6.279999999999999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141</v>
      </c>
      <c r="AU269" s="231" t="s">
        <v>88</v>
      </c>
      <c r="AV269" s="15" t="s">
        <v>139</v>
      </c>
      <c r="AW269" s="15" t="s">
        <v>32</v>
      </c>
      <c r="AX269" s="15" t="s">
        <v>86</v>
      </c>
      <c r="AY269" s="231" t="s">
        <v>131</v>
      </c>
    </row>
    <row r="270" spans="1:65" s="2" customFormat="1" ht="24.15" customHeight="1">
      <c r="A270" s="34"/>
      <c r="B270" s="35"/>
      <c r="C270" s="232" t="s">
        <v>514</v>
      </c>
      <c r="D270" s="232" t="s">
        <v>155</v>
      </c>
      <c r="E270" s="233" t="s">
        <v>515</v>
      </c>
      <c r="F270" s="234" t="s">
        <v>516</v>
      </c>
      <c r="G270" s="235" t="s">
        <v>517</v>
      </c>
      <c r="H270" s="236">
        <v>5.338</v>
      </c>
      <c r="I270" s="237"/>
      <c r="J270" s="238">
        <f>ROUND(I270*H270,2)</f>
        <v>0</v>
      </c>
      <c r="K270" s="234" t="s">
        <v>138</v>
      </c>
      <c r="L270" s="239"/>
      <c r="M270" s="240" t="s">
        <v>1</v>
      </c>
      <c r="N270" s="241" t="s">
        <v>43</v>
      </c>
      <c r="O270" s="71"/>
      <c r="P270" s="195">
        <f>O270*H270</f>
        <v>0</v>
      </c>
      <c r="Q270" s="195">
        <v>0.001</v>
      </c>
      <c r="R270" s="195">
        <f>Q270*H270</f>
        <v>0.005338</v>
      </c>
      <c r="S270" s="195">
        <v>0</v>
      </c>
      <c r="T270" s="196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7" t="s">
        <v>223</v>
      </c>
      <c r="AT270" s="197" t="s">
        <v>155</v>
      </c>
      <c r="AU270" s="197" t="s">
        <v>88</v>
      </c>
      <c r="AY270" s="17" t="s">
        <v>131</v>
      </c>
      <c r="BE270" s="198">
        <f>IF(N270="základní",J270,0)</f>
        <v>0</v>
      </c>
      <c r="BF270" s="198">
        <f>IF(N270="snížená",J270,0)</f>
        <v>0</v>
      </c>
      <c r="BG270" s="198">
        <f>IF(N270="zákl. přenesená",J270,0)</f>
        <v>0</v>
      </c>
      <c r="BH270" s="198">
        <f>IF(N270="sníž. přenesená",J270,0)</f>
        <v>0</v>
      </c>
      <c r="BI270" s="198">
        <f>IF(N270="nulová",J270,0)</f>
        <v>0</v>
      </c>
      <c r="BJ270" s="17" t="s">
        <v>86</v>
      </c>
      <c r="BK270" s="198">
        <f>ROUND(I270*H270,2)</f>
        <v>0</v>
      </c>
      <c r="BL270" s="17" t="s">
        <v>219</v>
      </c>
      <c r="BM270" s="197" t="s">
        <v>518</v>
      </c>
    </row>
    <row r="271" spans="2:51" s="14" customFormat="1" ht="12">
      <c r="B271" s="210"/>
      <c r="C271" s="211"/>
      <c r="D271" s="201" t="s">
        <v>141</v>
      </c>
      <c r="E271" s="211"/>
      <c r="F271" s="213" t="s">
        <v>519</v>
      </c>
      <c r="G271" s="211"/>
      <c r="H271" s="214">
        <v>5.338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141</v>
      </c>
      <c r="AU271" s="220" t="s">
        <v>88</v>
      </c>
      <c r="AV271" s="14" t="s">
        <v>88</v>
      </c>
      <c r="AW271" s="14" t="s">
        <v>4</v>
      </c>
      <c r="AX271" s="14" t="s">
        <v>86</v>
      </c>
      <c r="AY271" s="220" t="s">
        <v>131</v>
      </c>
    </row>
    <row r="272" spans="1:65" s="2" customFormat="1" ht="24.15" customHeight="1">
      <c r="A272" s="34"/>
      <c r="B272" s="35"/>
      <c r="C272" s="186" t="s">
        <v>520</v>
      </c>
      <c r="D272" s="186" t="s">
        <v>134</v>
      </c>
      <c r="E272" s="187" t="s">
        <v>521</v>
      </c>
      <c r="F272" s="188" t="s">
        <v>522</v>
      </c>
      <c r="G272" s="189" t="s">
        <v>192</v>
      </c>
      <c r="H272" s="190">
        <v>0.005</v>
      </c>
      <c r="I272" s="191"/>
      <c r="J272" s="192">
        <f>ROUND(I272*H272,2)</f>
        <v>0</v>
      </c>
      <c r="K272" s="188" t="s">
        <v>138</v>
      </c>
      <c r="L272" s="39"/>
      <c r="M272" s="193" t="s">
        <v>1</v>
      </c>
      <c r="N272" s="194" t="s">
        <v>43</v>
      </c>
      <c r="O272" s="71"/>
      <c r="P272" s="195">
        <f>O272*H272</f>
        <v>0</v>
      </c>
      <c r="Q272" s="195">
        <v>0</v>
      </c>
      <c r="R272" s="195">
        <f>Q272*H272</f>
        <v>0</v>
      </c>
      <c r="S272" s="195">
        <v>0</v>
      </c>
      <c r="T272" s="196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7" t="s">
        <v>219</v>
      </c>
      <c r="AT272" s="197" t="s">
        <v>134</v>
      </c>
      <c r="AU272" s="197" t="s">
        <v>88</v>
      </c>
      <c r="AY272" s="17" t="s">
        <v>131</v>
      </c>
      <c r="BE272" s="198">
        <f>IF(N272="základní",J272,0)</f>
        <v>0</v>
      </c>
      <c r="BF272" s="198">
        <f>IF(N272="snížená",J272,0)</f>
        <v>0</v>
      </c>
      <c r="BG272" s="198">
        <f>IF(N272="zákl. přenesená",J272,0)</f>
        <v>0</v>
      </c>
      <c r="BH272" s="198">
        <f>IF(N272="sníž. přenesená",J272,0)</f>
        <v>0</v>
      </c>
      <c r="BI272" s="198">
        <f>IF(N272="nulová",J272,0)</f>
        <v>0</v>
      </c>
      <c r="BJ272" s="17" t="s">
        <v>86</v>
      </c>
      <c r="BK272" s="198">
        <f>ROUND(I272*H272,2)</f>
        <v>0</v>
      </c>
      <c r="BL272" s="17" t="s">
        <v>219</v>
      </c>
      <c r="BM272" s="197" t="s">
        <v>523</v>
      </c>
    </row>
    <row r="273" spans="2:63" s="12" customFormat="1" ht="22.8" customHeight="1">
      <c r="B273" s="170"/>
      <c r="C273" s="171"/>
      <c r="D273" s="172" t="s">
        <v>77</v>
      </c>
      <c r="E273" s="184" t="s">
        <v>524</v>
      </c>
      <c r="F273" s="184" t="s">
        <v>525</v>
      </c>
      <c r="G273" s="171"/>
      <c r="H273" s="171"/>
      <c r="I273" s="174"/>
      <c r="J273" s="185">
        <f>BK273</f>
        <v>0</v>
      </c>
      <c r="K273" s="171"/>
      <c r="L273" s="176"/>
      <c r="M273" s="177"/>
      <c r="N273" s="178"/>
      <c r="O273" s="178"/>
      <c r="P273" s="179">
        <f>P274</f>
        <v>0</v>
      </c>
      <c r="Q273" s="178"/>
      <c r="R273" s="179">
        <f>R274</f>
        <v>0.00058</v>
      </c>
      <c r="S273" s="178"/>
      <c r="T273" s="180">
        <f>T274</f>
        <v>0</v>
      </c>
      <c r="AR273" s="181" t="s">
        <v>88</v>
      </c>
      <c r="AT273" s="182" t="s">
        <v>77</v>
      </c>
      <c r="AU273" s="182" t="s">
        <v>86</v>
      </c>
      <c r="AY273" s="181" t="s">
        <v>131</v>
      </c>
      <c r="BK273" s="183">
        <f>BK274</f>
        <v>0</v>
      </c>
    </row>
    <row r="274" spans="1:65" s="2" customFormat="1" ht="24.15" customHeight="1">
      <c r="A274" s="34"/>
      <c r="B274" s="35"/>
      <c r="C274" s="186" t="s">
        <v>526</v>
      </c>
      <c r="D274" s="186" t="s">
        <v>134</v>
      </c>
      <c r="E274" s="187" t="s">
        <v>527</v>
      </c>
      <c r="F274" s="188" t="s">
        <v>528</v>
      </c>
      <c r="G274" s="189" t="s">
        <v>237</v>
      </c>
      <c r="H274" s="190">
        <v>1</v>
      </c>
      <c r="I274" s="191"/>
      <c r="J274" s="192">
        <f>ROUND(I274*H274,2)</f>
        <v>0</v>
      </c>
      <c r="K274" s="188" t="s">
        <v>1</v>
      </c>
      <c r="L274" s="39"/>
      <c r="M274" s="193" t="s">
        <v>1</v>
      </c>
      <c r="N274" s="194" t="s">
        <v>43</v>
      </c>
      <c r="O274" s="71"/>
      <c r="P274" s="195">
        <f>O274*H274</f>
        <v>0</v>
      </c>
      <c r="Q274" s="195">
        <v>0.00058</v>
      </c>
      <c r="R274" s="195">
        <f>Q274*H274</f>
        <v>0.00058</v>
      </c>
      <c r="S274" s="195">
        <v>0</v>
      </c>
      <c r="T274" s="196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7" t="s">
        <v>219</v>
      </c>
      <c r="AT274" s="197" t="s">
        <v>134</v>
      </c>
      <c r="AU274" s="197" t="s">
        <v>88</v>
      </c>
      <c r="AY274" s="17" t="s">
        <v>131</v>
      </c>
      <c r="BE274" s="198">
        <f>IF(N274="základní",J274,0)</f>
        <v>0</v>
      </c>
      <c r="BF274" s="198">
        <f>IF(N274="snížená",J274,0)</f>
        <v>0</v>
      </c>
      <c r="BG274" s="198">
        <f>IF(N274="zákl. přenesená",J274,0)</f>
        <v>0</v>
      </c>
      <c r="BH274" s="198">
        <f>IF(N274="sníž. přenesená",J274,0)</f>
        <v>0</v>
      </c>
      <c r="BI274" s="198">
        <f>IF(N274="nulová",J274,0)</f>
        <v>0</v>
      </c>
      <c r="BJ274" s="17" t="s">
        <v>86</v>
      </c>
      <c r="BK274" s="198">
        <f>ROUND(I274*H274,2)</f>
        <v>0</v>
      </c>
      <c r="BL274" s="17" t="s">
        <v>219</v>
      </c>
      <c r="BM274" s="197" t="s">
        <v>529</v>
      </c>
    </row>
    <row r="275" spans="2:63" s="12" customFormat="1" ht="22.8" customHeight="1">
      <c r="B275" s="170"/>
      <c r="C275" s="171"/>
      <c r="D275" s="172" t="s">
        <v>77</v>
      </c>
      <c r="E275" s="184" t="s">
        <v>215</v>
      </c>
      <c r="F275" s="184" t="s">
        <v>216</v>
      </c>
      <c r="G275" s="171"/>
      <c r="H275" s="171"/>
      <c r="I275" s="174"/>
      <c r="J275" s="185">
        <f>BK275</f>
        <v>0</v>
      </c>
      <c r="K275" s="171"/>
      <c r="L275" s="176"/>
      <c r="M275" s="177"/>
      <c r="N275" s="178"/>
      <c r="O275" s="178"/>
      <c r="P275" s="179">
        <f>SUM(P276:P287)</f>
        <v>0</v>
      </c>
      <c r="Q275" s="178"/>
      <c r="R275" s="179">
        <f>SUM(R276:R287)</f>
        <v>0.00714304</v>
      </c>
      <c r="S275" s="178"/>
      <c r="T275" s="180">
        <f>SUM(T276:T287)</f>
        <v>0</v>
      </c>
      <c r="AR275" s="181" t="s">
        <v>88</v>
      </c>
      <c r="AT275" s="182" t="s">
        <v>77</v>
      </c>
      <c r="AU275" s="182" t="s">
        <v>86</v>
      </c>
      <c r="AY275" s="181" t="s">
        <v>131</v>
      </c>
      <c r="BK275" s="183">
        <f>SUM(BK276:BK287)</f>
        <v>0</v>
      </c>
    </row>
    <row r="276" spans="1:65" s="2" customFormat="1" ht="24.15" customHeight="1">
      <c r="A276" s="34"/>
      <c r="B276" s="35"/>
      <c r="C276" s="186" t="s">
        <v>530</v>
      </c>
      <c r="D276" s="186" t="s">
        <v>134</v>
      </c>
      <c r="E276" s="187" t="s">
        <v>217</v>
      </c>
      <c r="F276" s="188" t="s">
        <v>218</v>
      </c>
      <c r="G276" s="189" t="s">
        <v>153</v>
      </c>
      <c r="H276" s="190">
        <v>17.56</v>
      </c>
      <c r="I276" s="191"/>
      <c r="J276" s="192">
        <f>ROUND(I276*H276,2)</f>
        <v>0</v>
      </c>
      <c r="K276" s="188" t="s">
        <v>138</v>
      </c>
      <c r="L276" s="39"/>
      <c r="M276" s="193" t="s">
        <v>1</v>
      </c>
      <c r="N276" s="194" t="s">
        <v>43</v>
      </c>
      <c r="O276" s="71"/>
      <c r="P276" s="195">
        <f>O276*H276</f>
        <v>0</v>
      </c>
      <c r="Q276" s="195">
        <v>0</v>
      </c>
      <c r="R276" s="195">
        <f>Q276*H276</f>
        <v>0</v>
      </c>
      <c r="S276" s="195">
        <v>0</v>
      </c>
      <c r="T276" s="196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7" t="s">
        <v>219</v>
      </c>
      <c r="AT276" s="197" t="s">
        <v>134</v>
      </c>
      <c r="AU276" s="197" t="s">
        <v>88</v>
      </c>
      <c r="AY276" s="17" t="s">
        <v>131</v>
      </c>
      <c r="BE276" s="198">
        <f>IF(N276="základní",J276,0)</f>
        <v>0</v>
      </c>
      <c r="BF276" s="198">
        <f>IF(N276="snížená",J276,0)</f>
        <v>0</v>
      </c>
      <c r="BG276" s="198">
        <f>IF(N276="zákl. přenesená",J276,0)</f>
        <v>0</v>
      </c>
      <c r="BH276" s="198">
        <f>IF(N276="sníž. přenesená",J276,0)</f>
        <v>0</v>
      </c>
      <c r="BI276" s="198">
        <f>IF(N276="nulová",J276,0)</f>
        <v>0</v>
      </c>
      <c r="BJ276" s="17" t="s">
        <v>86</v>
      </c>
      <c r="BK276" s="198">
        <f>ROUND(I276*H276,2)</f>
        <v>0</v>
      </c>
      <c r="BL276" s="17" t="s">
        <v>219</v>
      </c>
      <c r="BM276" s="197" t="s">
        <v>531</v>
      </c>
    </row>
    <row r="277" spans="1:65" s="2" customFormat="1" ht="14.4" customHeight="1">
      <c r="A277" s="34"/>
      <c r="B277" s="35"/>
      <c r="C277" s="232" t="s">
        <v>532</v>
      </c>
      <c r="D277" s="232" t="s">
        <v>155</v>
      </c>
      <c r="E277" s="233" t="s">
        <v>221</v>
      </c>
      <c r="F277" s="234" t="s">
        <v>222</v>
      </c>
      <c r="G277" s="235" t="s">
        <v>153</v>
      </c>
      <c r="H277" s="236">
        <v>21.072</v>
      </c>
      <c r="I277" s="237"/>
      <c r="J277" s="238">
        <f>ROUND(I277*H277,2)</f>
        <v>0</v>
      </c>
      <c r="K277" s="234" t="s">
        <v>138</v>
      </c>
      <c r="L277" s="239"/>
      <c r="M277" s="240" t="s">
        <v>1</v>
      </c>
      <c r="N277" s="241" t="s">
        <v>43</v>
      </c>
      <c r="O277" s="71"/>
      <c r="P277" s="195">
        <f>O277*H277</f>
        <v>0</v>
      </c>
      <c r="Q277" s="195">
        <v>7E-05</v>
      </c>
      <c r="R277" s="195">
        <f>Q277*H277</f>
        <v>0.0014750399999999997</v>
      </c>
      <c r="S277" s="195">
        <v>0</v>
      </c>
      <c r="T277" s="196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7" t="s">
        <v>223</v>
      </c>
      <c r="AT277" s="197" t="s">
        <v>155</v>
      </c>
      <c r="AU277" s="197" t="s">
        <v>88</v>
      </c>
      <c r="AY277" s="17" t="s">
        <v>131</v>
      </c>
      <c r="BE277" s="198">
        <f>IF(N277="základní",J277,0)</f>
        <v>0</v>
      </c>
      <c r="BF277" s="198">
        <f>IF(N277="snížená",J277,0)</f>
        <v>0</v>
      </c>
      <c r="BG277" s="198">
        <f>IF(N277="zákl. přenesená",J277,0)</f>
        <v>0</v>
      </c>
      <c r="BH277" s="198">
        <f>IF(N277="sníž. přenesená",J277,0)</f>
        <v>0</v>
      </c>
      <c r="BI277" s="198">
        <f>IF(N277="nulová",J277,0)</f>
        <v>0</v>
      </c>
      <c r="BJ277" s="17" t="s">
        <v>86</v>
      </c>
      <c r="BK277" s="198">
        <f>ROUND(I277*H277,2)</f>
        <v>0</v>
      </c>
      <c r="BL277" s="17" t="s">
        <v>219</v>
      </c>
      <c r="BM277" s="197" t="s">
        <v>533</v>
      </c>
    </row>
    <row r="278" spans="2:51" s="14" customFormat="1" ht="12">
      <c r="B278" s="210"/>
      <c r="C278" s="211"/>
      <c r="D278" s="201" t="s">
        <v>141</v>
      </c>
      <c r="E278" s="211"/>
      <c r="F278" s="213" t="s">
        <v>534</v>
      </c>
      <c r="G278" s="211"/>
      <c r="H278" s="214">
        <v>21.072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141</v>
      </c>
      <c r="AU278" s="220" t="s">
        <v>88</v>
      </c>
      <c r="AV278" s="14" t="s">
        <v>88</v>
      </c>
      <c r="AW278" s="14" t="s">
        <v>4</v>
      </c>
      <c r="AX278" s="14" t="s">
        <v>86</v>
      </c>
      <c r="AY278" s="220" t="s">
        <v>131</v>
      </c>
    </row>
    <row r="279" spans="1:65" s="2" customFormat="1" ht="24.15" customHeight="1">
      <c r="A279" s="34"/>
      <c r="B279" s="35"/>
      <c r="C279" s="186" t="s">
        <v>535</v>
      </c>
      <c r="D279" s="186" t="s">
        <v>134</v>
      </c>
      <c r="E279" s="187" t="s">
        <v>536</v>
      </c>
      <c r="F279" s="188" t="s">
        <v>537</v>
      </c>
      <c r="G279" s="189" t="s">
        <v>153</v>
      </c>
      <c r="H279" s="190">
        <v>17.56</v>
      </c>
      <c r="I279" s="191"/>
      <c r="J279" s="192">
        <f>ROUND(I279*H279,2)</f>
        <v>0</v>
      </c>
      <c r="K279" s="188" t="s">
        <v>138</v>
      </c>
      <c r="L279" s="39"/>
      <c r="M279" s="193" t="s">
        <v>1</v>
      </c>
      <c r="N279" s="194" t="s">
        <v>43</v>
      </c>
      <c r="O279" s="71"/>
      <c r="P279" s="195">
        <f>O279*H279</f>
        <v>0</v>
      </c>
      <c r="Q279" s="195">
        <v>0</v>
      </c>
      <c r="R279" s="195">
        <f>Q279*H279</f>
        <v>0</v>
      </c>
      <c r="S279" s="195">
        <v>0</v>
      </c>
      <c r="T279" s="196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7" t="s">
        <v>219</v>
      </c>
      <c r="AT279" s="197" t="s">
        <v>134</v>
      </c>
      <c r="AU279" s="197" t="s">
        <v>88</v>
      </c>
      <c r="AY279" s="17" t="s">
        <v>131</v>
      </c>
      <c r="BE279" s="198">
        <f>IF(N279="základní",J279,0)</f>
        <v>0</v>
      </c>
      <c r="BF279" s="198">
        <f>IF(N279="snížená",J279,0)</f>
        <v>0</v>
      </c>
      <c r="BG279" s="198">
        <f>IF(N279="zákl. přenesená",J279,0)</f>
        <v>0</v>
      </c>
      <c r="BH279" s="198">
        <f>IF(N279="sníž. přenesená",J279,0)</f>
        <v>0</v>
      </c>
      <c r="BI279" s="198">
        <f>IF(N279="nulová",J279,0)</f>
        <v>0</v>
      </c>
      <c r="BJ279" s="17" t="s">
        <v>86</v>
      </c>
      <c r="BK279" s="198">
        <f>ROUND(I279*H279,2)</f>
        <v>0</v>
      </c>
      <c r="BL279" s="17" t="s">
        <v>219</v>
      </c>
      <c r="BM279" s="197" t="s">
        <v>538</v>
      </c>
    </row>
    <row r="280" spans="1:65" s="2" customFormat="1" ht="14.4" customHeight="1">
      <c r="A280" s="34"/>
      <c r="B280" s="35"/>
      <c r="C280" s="232" t="s">
        <v>539</v>
      </c>
      <c r="D280" s="232" t="s">
        <v>155</v>
      </c>
      <c r="E280" s="233" t="s">
        <v>540</v>
      </c>
      <c r="F280" s="234" t="s">
        <v>541</v>
      </c>
      <c r="G280" s="235" t="s">
        <v>153</v>
      </c>
      <c r="H280" s="236">
        <v>21.072</v>
      </c>
      <c r="I280" s="237"/>
      <c r="J280" s="238">
        <f>ROUND(I280*H280,2)</f>
        <v>0</v>
      </c>
      <c r="K280" s="234" t="s">
        <v>138</v>
      </c>
      <c r="L280" s="239"/>
      <c r="M280" s="240" t="s">
        <v>1</v>
      </c>
      <c r="N280" s="241" t="s">
        <v>43</v>
      </c>
      <c r="O280" s="71"/>
      <c r="P280" s="195">
        <f>O280*H280</f>
        <v>0</v>
      </c>
      <c r="Q280" s="195">
        <v>0.00025</v>
      </c>
      <c r="R280" s="195">
        <f>Q280*H280</f>
        <v>0.005268</v>
      </c>
      <c r="S280" s="195">
        <v>0</v>
      </c>
      <c r="T280" s="196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7" t="s">
        <v>223</v>
      </c>
      <c r="AT280" s="197" t="s">
        <v>155</v>
      </c>
      <c r="AU280" s="197" t="s">
        <v>88</v>
      </c>
      <c r="AY280" s="17" t="s">
        <v>131</v>
      </c>
      <c r="BE280" s="198">
        <f>IF(N280="základní",J280,0)</f>
        <v>0</v>
      </c>
      <c r="BF280" s="198">
        <f>IF(N280="snížená",J280,0)</f>
        <v>0</v>
      </c>
      <c r="BG280" s="198">
        <f>IF(N280="zákl. přenesená",J280,0)</f>
        <v>0</v>
      </c>
      <c r="BH280" s="198">
        <f>IF(N280="sníž. přenesená",J280,0)</f>
        <v>0</v>
      </c>
      <c r="BI280" s="198">
        <f>IF(N280="nulová",J280,0)</f>
        <v>0</v>
      </c>
      <c r="BJ280" s="17" t="s">
        <v>86</v>
      </c>
      <c r="BK280" s="198">
        <f>ROUND(I280*H280,2)</f>
        <v>0</v>
      </c>
      <c r="BL280" s="17" t="s">
        <v>219</v>
      </c>
      <c r="BM280" s="197" t="s">
        <v>542</v>
      </c>
    </row>
    <row r="281" spans="2:51" s="14" customFormat="1" ht="12">
      <c r="B281" s="210"/>
      <c r="C281" s="211"/>
      <c r="D281" s="201" t="s">
        <v>141</v>
      </c>
      <c r="E281" s="211"/>
      <c r="F281" s="213" t="s">
        <v>534</v>
      </c>
      <c r="G281" s="211"/>
      <c r="H281" s="214">
        <v>21.072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141</v>
      </c>
      <c r="AU281" s="220" t="s">
        <v>88</v>
      </c>
      <c r="AV281" s="14" t="s">
        <v>88</v>
      </c>
      <c r="AW281" s="14" t="s">
        <v>4</v>
      </c>
      <c r="AX281" s="14" t="s">
        <v>86</v>
      </c>
      <c r="AY281" s="220" t="s">
        <v>131</v>
      </c>
    </row>
    <row r="282" spans="1:65" s="2" customFormat="1" ht="24.15" customHeight="1">
      <c r="A282" s="34"/>
      <c r="B282" s="35"/>
      <c r="C282" s="186" t="s">
        <v>543</v>
      </c>
      <c r="D282" s="186" t="s">
        <v>134</v>
      </c>
      <c r="E282" s="187" t="s">
        <v>235</v>
      </c>
      <c r="F282" s="188" t="s">
        <v>236</v>
      </c>
      <c r="G282" s="189" t="s">
        <v>237</v>
      </c>
      <c r="H282" s="190">
        <v>2</v>
      </c>
      <c r="I282" s="191"/>
      <c r="J282" s="192">
        <f aca="true" t="shared" si="0" ref="J282:J287">ROUND(I282*H282,2)</f>
        <v>0</v>
      </c>
      <c r="K282" s="188" t="s">
        <v>138</v>
      </c>
      <c r="L282" s="39"/>
      <c r="M282" s="193" t="s">
        <v>1</v>
      </c>
      <c r="N282" s="194" t="s">
        <v>43</v>
      </c>
      <c r="O282" s="71"/>
      <c r="P282" s="195">
        <f aca="true" t="shared" si="1" ref="P282:P287">O282*H282</f>
        <v>0</v>
      </c>
      <c r="Q282" s="195">
        <v>0</v>
      </c>
      <c r="R282" s="195">
        <f aca="true" t="shared" si="2" ref="R282:R287">Q282*H282</f>
        <v>0</v>
      </c>
      <c r="S282" s="195">
        <v>0</v>
      </c>
      <c r="T282" s="196">
        <f aca="true" t="shared" si="3" ref="T282:T287"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7" t="s">
        <v>219</v>
      </c>
      <c r="AT282" s="197" t="s">
        <v>134</v>
      </c>
      <c r="AU282" s="197" t="s">
        <v>88</v>
      </c>
      <c r="AY282" s="17" t="s">
        <v>131</v>
      </c>
      <c r="BE282" s="198">
        <f aca="true" t="shared" si="4" ref="BE282:BE287">IF(N282="základní",J282,0)</f>
        <v>0</v>
      </c>
      <c r="BF282" s="198">
        <f aca="true" t="shared" si="5" ref="BF282:BF287">IF(N282="snížená",J282,0)</f>
        <v>0</v>
      </c>
      <c r="BG282" s="198">
        <f aca="true" t="shared" si="6" ref="BG282:BG287">IF(N282="zákl. přenesená",J282,0)</f>
        <v>0</v>
      </c>
      <c r="BH282" s="198">
        <f aca="true" t="shared" si="7" ref="BH282:BH287">IF(N282="sníž. přenesená",J282,0)</f>
        <v>0</v>
      </c>
      <c r="BI282" s="198">
        <f aca="true" t="shared" si="8" ref="BI282:BI287">IF(N282="nulová",J282,0)</f>
        <v>0</v>
      </c>
      <c r="BJ282" s="17" t="s">
        <v>86</v>
      </c>
      <c r="BK282" s="198">
        <f aca="true" t="shared" si="9" ref="BK282:BK287">ROUND(I282*H282,2)</f>
        <v>0</v>
      </c>
      <c r="BL282" s="17" t="s">
        <v>219</v>
      </c>
      <c r="BM282" s="197" t="s">
        <v>544</v>
      </c>
    </row>
    <row r="283" spans="1:65" s="2" customFormat="1" ht="24.15" customHeight="1">
      <c r="A283" s="34"/>
      <c r="B283" s="35"/>
      <c r="C283" s="186" t="s">
        <v>545</v>
      </c>
      <c r="D283" s="186" t="s">
        <v>134</v>
      </c>
      <c r="E283" s="187" t="s">
        <v>240</v>
      </c>
      <c r="F283" s="188" t="s">
        <v>241</v>
      </c>
      <c r="G283" s="189" t="s">
        <v>237</v>
      </c>
      <c r="H283" s="190">
        <v>2</v>
      </c>
      <c r="I283" s="191"/>
      <c r="J283" s="192">
        <f t="shared" si="0"/>
        <v>0</v>
      </c>
      <c r="K283" s="188" t="s">
        <v>138</v>
      </c>
      <c r="L283" s="39"/>
      <c r="M283" s="193" t="s">
        <v>1</v>
      </c>
      <c r="N283" s="194" t="s">
        <v>43</v>
      </c>
      <c r="O283" s="71"/>
      <c r="P283" s="195">
        <f t="shared" si="1"/>
        <v>0</v>
      </c>
      <c r="Q283" s="195">
        <v>0</v>
      </c>
      <c r="R283" s="195">
        <f t="shared" si="2"/>
        <v>0</v>
      </c>
      <c r="S283" s="195">
        <v>0</v>
      </c>
      <c r="T283" s="196">
        <f t="shared" si="3"/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7" t="s">
        <v>219</v>
      </c>
      <c r="AT283" s="197" t="s">
        <v>134</v>
      </c>
      <c r="AU283" s="197" t="s">
        <v>88</v>
      </c>
      <c r="AY283" s="17" t="s">
        <v>131</v>
      </c>
      <c r="BE283" s="198">
        <f t="shared" si="4"/>
        <v>0</v>
      </c>
      <c r="BF283" s="198">
        <f t="shared" si="5"/>
        <v>0</v>
      </c>
      <c r="BG283" s="198">
        <f t="shared" si="6"/>
        <v>0</v>
      </c>
      <c r="BH283" s="198">
        <f t="shared" si="7"/>
        <v>0</v>
      </c>
      <c r="BI283" s="198">
        <f t="shared" si="8"/>
        <v>0</v>
      </c>
      <c r="BJ283" s="17" t="s">
        <v>86</v>
      </c>
      <c r="BK283" s="198">
        <f t="shared" si="9"/>
        <v>0</v>
      </c>
      <c r="BL283" s="17" t="s">
        <v>219</v>
      </c>
      <c r="BM283" s="197" t="s">
        <v>546</v>
      </c>
    </row>
    <row r="284" spans="1:65" s="2" customFormat="1" ht="14.4" customHeight="1">
      <c r="A284" s="34"/>
      <c r="B284" s="35"/>
      <c r="C284" s="186" t="s">
        <v>547</v>
      </c>
      <c r="D284" s="186" t="s">
        <v>134</v>
      </c>
      <c r="E284" s="187" t="s">
        <v>243</v>
      </c>
      <c r="F284" s="188" t="s">
        <v>244</v>
      </c>
      <c r="G284" s="189" t="s">
        <v>237</v>
      </c>
      <c r="H284" s="190">
        <v>1</v>
      </c>
      <c r="I284" s="191"/>
      <c r="J284" s="192">
        <f t="shared" si="0"/>
        <v>0</v>
      </c>
      <c r="K284" s="188" t="s">
        <v>138</v>
      </c>
      <c r="L284" s="39"/>
      <c r="M284" s="193" t="s">
        <v>1</v>
      </c>
      <c r="N284" s="194" t="s">
        <v>43</v>
      </c>
      <c r="O284" s="71"/>
      <c r="P284" s="195">
        <f t="shared" si="1"/>
        <v>0</v>
      </c>
      <c r="Q284" s="195">
        <v>0</v>
      </c>
      <c r="R284" s="195">
        <f t="shared" si="2"/>
        <v>0</v>
      </c>
      <c r="S284" s="195">
        <v>0</v>
      </c>
      <c r="T284" s="196">
        <f t="shared" si="3"/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7" t="s">
        <v>219</v>
      </c>
      <c r="AT284" s="197" t="s">
        <v>134</v>
      </c>
      <c r="AU284" s="197" t="s">
        <v>88</v>
      </c>
      <c r="AY284" s="17" t="s">
        <v>131</v>
      </c>
      <c r="BE284" s="198">
        <f t="shared" si="4"/>
        <v>0</v>
      </c>
      <c r="BF284" s="198">
        <f t="shared" si="5"/>
        <v>0</v>
      </c>
      <c r="BG284" s="198">
        <f t="shared" si="6"/>
        <v>0</v>
      </c>
      <c r="BH284" s="198">
        <f t="shared" si="7"/>
        <v>0</v>
      </c>
      <c r="BI284" s="198">
        <f t="shared" si="8"/>
        <v>0</v>
      </c>
      <c r="BJ284" s="17" t="s">
        <v>86</v>
      </c>
      <c r="BK284" s="198">
        <f t="shared" si="9"/>
        <v>0</v>
      </c>
      <c r="BL284" s="17" t="s">
        <v>219</v>
      </c>
      <c r="BM284" s="197" t="s">
        <v>548</v>
      </c>
    </row>
    <row r="285" spans="1:65" s="2" customFormat="1" ht="14.4" customHeight="1">
      <c r="A285" s="34"/>
      <c r="B285" s="35"/>
      <c r="C285" s="232" t="s">
        <v>549</v>
      </c>
      <c r="D285" s="232" t="s">
        <v>155</v>
      </c>
      <c r="E285" s="233" t="s">
        <v>247</v>
      </c>
      <c r="F285" s="234" t="s">
        <v>550</v>
      </c>
      <c r="G285" s="235" t="s">
        <v>237</v>
      </c>
      <c r="H285" s="236">
        <v>1</v>
      </c>
      <c r="I285" s="237"/>
      <c r="J285" s="238">
        <f t="shared" si="0"/>
        <v>0</v>
      </c>
      <c r="K285" s="234" t="s">
        <v>1</v>
      </c>
      <c r="L285" s="239"/>
      <c r="M285" s="240" t="s">
        <v>1</v>
      </c>
      <c r="N285" s="241" t="s">
        <v>43</v>
      </c>
      <c r="O285" s="71"/>
      <c r="P285" s="195">
        <f t="shared" si="1"/>
        <v>0</v>
      </c>
      <c r="Q285" s="195">
        <v>0.0004</v>
      </c>
      <c r="R285" s="195">
        <f t="shared" si="2"/>
        <v>0.0004</v>
      </c>
      <c r="S285" s="195">
        <v>0</v>
      </c>
      <c r="T285" s="196">
        <f t="shared" si="3"/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7" t="s">
        <v>223</v>
      </c>
      <c r="AT285" s="197" t="s">
        <v>155</v>
      </c>
      <c r="AU285" s="197" t="s">
        <v>88</v>
      </c>
      <c r="AY285" s="17" t="s">
        <v>131</v>
      </c>
      <c r="BE285" s="198">
        <f t="shared" si="4"/>
        <v>0</v>
      </c>
      <c r="BF285" s="198">
        <f t="shared" si="5"/>
        <v>0</v>
      </c>
      <c r="BG285" s="198">
        <f t="shared" si="6"/>
        <v>0</v>
      </c>
      <c r="BH285" s="198">
        <f t="shared" si="7"/>
        <v>0</v>
      </c>
      <c r="BI285" s="198">
        <f t="shared" si="8"/>
        <v>0</v>
      </c>
      <c r="BJ285" s="17" t="s">
        <v>86</v>
      </c>
      <c r="BK285" s="198">
        <f t="shared" si="9"/>
        <v>0</v>
      </c>
      <c r="BL285" s="17" t="s">
        <v>219</v>
      </c>
      <c r="BM285" s="197" t="s">
        <v>551</v>
      </c>
    </row>
    <row r="286" spans="1:65" s="2" customFormat="1" ht="24.15" customHeight="1">
      <c r="A286" s="34"/>
      <c r="B286" s="35"/>
      <c r="C286" s="186" t="s">
        <v>552</v>
      </c>
      <c r="D286" s="186" t="s">
        <v>134</v>
      </c>
      <c r="E286" s="187" t="s">
        <v>251</v>
      </c>
      <c r="F286" s="188" t="s">
        <v>252</v>
      </c>
      <c r="G286" s="189" t="s">
        <v>237</v>
      </c>
      <c r="H286" s="190">
        <v>1</v>
      </c>
      <c r="I286" s="191"/>
      <c r="J286" s="192">
        <f t="shared" si="0"/>
        <v>0</v>
      </c>
      <c r="K286" s="188" t="s">
        <v>138</v>
      </c>
      <c r="L286" s="39"/>
      <c r="M286" s="193" t="s">
        <v>1</v>
      </c>
      <c r="N286" s="194" t="s">
        <v>43</v>
      </c>
      <c r="O286" s="71"/>
      <c r="P286" s="195">
        <f t="shared" si="1"/>
        <v>0</v>
      </c>
      <c r="Q286" s="195">
        <v>0</v>
      </c>
      <c r="R286" s="195">
        <f t="shared" si="2"/>
        <v>0</v>
      </c>
      <c r="S286" s="195">
        <v>0</v>
      </c>
      <c r="T286" s="196">
        <f t="shared" si="3"/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7" t="s">
        <v>219</v>
      </c>
      <c r="AT286" s="197" t="s">
        <v>134</v>
      </c>
      <c r="AU286" s="197" t="s">
        <v>88</v>
      </c>
      <c r="AY286" s="17" t="s">
        <v>131</v>
      </c>
      <c r="BE286" s="198">
        <f t="shared" si="4"/>
        <v>0</v>
      </c>
      <c r="BF286" s="198">
        <f t="shared" si="5"/>
        <v>0</v>
      </c>
      <c r="BG286" s="198">
        <f t="shared" si="6"/>
        <v>0</v>
      </c>
      <c r="BH286" s="198">
        <f t="shared" si="7"/>
        <v>0</v>
      </c>
      <c r="BI286" s="198">
        <f t="shared" si="8"/>
        <v>0</v>
      </c>
      <c r="BJ286" s="17" t="s">
        <v>86</v>
      </c>
      <c r="BK286" s="198">
        <f t="shared" si="9"/>
        <v>0</v>
      </c>
      <c r="BL286" s="17" t="s">
        <v>219</v>
      </c>
      <c r="BM286" s="197" t="s">
        <v>553</v>
      </c>
    </row>
    <row r="287" spans="1:65" s="2" customFormat="1" ht="24.15" customHeight="1">
      <c r="A287" s="34"/>
      <c r="B287" s="35"/>
      <c r="C287" s="186" t="s">
        <v>554</v>
      </c>
      <c r="D287" s="186" t="s">
        <v>134</v>
      </c>
      <c r="E287" s="187" t="s">
        <v>255</v>
      </c>
      <c r="F287" s="188" t="s">
        <v>256</v>
      </c>
      <c r="G287" s="189" t="s">
        <v>192</v>
      </c>
      <c r="H287" s="190">
        <v>0.007</v>
      </c>
      <c r="I287" s="191"/>
      <c r="J287" s="192">
        <f t="shared" si="0"/>
        <v>0</v>
      </c>
      <c r="K287" s="188" t="s">
        <v>138</v>
      </c>
      <c r="L287" s="39"/>
      <c r="M287" s="193" t="s">
        <v>1</v>
      </c>
      <c r="N287" s="194" t="s">
        <v>43</v>
      </c>
      <c r="O287" s="71"/>
      <c r="P287" s="195">
        <f t="shared" si="1"/>
        <v>0</v>
      </c>
      <c r="Q287" s="195">
        <v>0</v>
      </c>
      <c r="R287" s="195">
        <f t="shared" si="2"/>
        <v>0</v>
      </c>
      <c r="S287" s="195">
        <v>0</v>
      </c>
      <c r="T287" s="196">
        <f t="shared" si="3"/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7" t="s">
        <v>219</v>
      </c>
      <c r="AT287" s="197" t="s">
        <v>134</v>
      </c>
      <c r="AU287" s="197" t="s">
        <v>88</v>
      </c>
      <c r="AY287" s="17" t="s">
        <v>131</v>
      </c>
      <c r="BE287" s="198">
        <f t="shared" si="4"/>
        <v>0</v>
      </c>
      <c r="BF287" s="198">
        <f t="shared" si="5"/>
        <v>0</v>
      </c>
      <c r="BG287" s="198">
        <f t="shared" si="6"/>
        <v>0</v>
      </c>
      <c r="BH287" s="198">
        <f t="shared" si="7"/>
        <v>0</v>
      </c>
      <c r="BI287" s="198">
        <f t="shared" si="8"/>
        <v>0</v>
      </c>
      <c r="BJ287" s="17" t="s">
        <v>86</v>
      </c>
      <c r="BK287" s="198">
        <f t="shared" si="9"/>
        <v>0</v>
      </c>
      <c r="BL287" s="17" t="s">
        <v>219</v>
      </c>
      <c r="BM287" s="197" t="s">
        <v>555</v>
      </c>
    </row>
    <row r="288" spans="2:63" s="12" customFormat="1" ht="22.8" customHeight="1">
      <c r="B288" s="170"/>
      <c r="C288" s="171"/>
      <c r="D288" s="172" t="s">
        <v>77</v>
      </c>
      <c r="E288" s="184" t="s">
        <v>258</v>
      </c>
      <c r="F288" s="184" t="s">
        <v>259</v>
      </c>
      <c r="G288" s="171"/>
      <c r="H288" s="171"/>
      <c r="I288" s="174"/>
      <c r="J288" s="185">
        <f>BK288</f>
        <v>0</v>
      </c>
      <c r="K288" s="171"/>
      <c r="L288" s="176"/>
      <c r="M288" s="177"/>
      <c r="N288" s="178"/>
      <c r="O288" s="178"/>
      <c r="P288" s="179">
        <f>SUM(P289:P297)</f>
        <v>0</v>
      </c>
      <c r="Q288" s="178"/>
      <c r="R288" s="179">
        <f>SUM(R289:R297)</f>
        <v>0.00904</v>
      </c>
      <c r="S288" s="178"/>
      <c r="T288" s="180">
        <f>SUM(T289:T297)</f>
        <v>0.016059999999999998</v>
      </c>
      <c r="AR288" s="181" t="s">
        <v>88</v>
      </c>
      <c r="AT288" s="182" t="s">
        <v>77</v>
      </c>
      <c r="AU288" s="182" t="s">
        <v>86</v>
      </c>
      <c r="AY288" s="181" t="s">
        <v>131</v>
      </c>
      <c r="BK288" s="183">
        <f>SUM(BK289:BK297)</f>
        <v>0</v>
      </c>
    </row>
    <row r="289" spans="1:65" s="2" customFormat="1" ht="24.15" customHeight="1">
      <c r="A289" s="34"/>
      <c r="B289" s="35"/>
      <c r="C289" s="186" t="s">
        <v>556</v>
      </c>
      <c r="D289" s="186" t="s">
        <v>134</v>
      </c>
      <c r="E289" s="187" t="s">
        <v>261</v>
      </c>
      <c r="F289" s="188" t="s">
        <v>262</v>
      </c>
      <c r="G289" s="189" t="s">
        <v>237</v>
      </c>
      <c r="H289" s="190">
        <v>2</v>
      </c>
      <c r="I289" s="191"/>
      <c r="J289" s="192">
        <f>ROUND(I289*H289,2)</f>
        <v>0</v>
      </c>
      <c r="K289" s="188" t="s">
        <v>138</v>
      </c>
      <c r="L289" s="39"/>
      <c r="M289" s="193" t="s">
        <v>1</v>
      </c>
      <c r="N289" s="194" t="s">
        <v>43</v>
      </c>
      <c r="O289" s="71"/>
      <c r="P289" s="195">
        <f>O289*H289</f>
        <v>0</v>
      </c>
      <c r="Q289" s="195">
        <v>0.00105</v>
      </c>
      <c r="R289" s="195">
        <f>Q289*H289</f>
        <v>0.0021</v>
      </c>
      <c r="S289" s="195">
        <v>0.0055</v>
      </c>
      <c r="T289" s="196">
        <f>S289*H289</f>
        <v>0.011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7" t="s">
        <v>219</v>
      </c>
      <c r="AT289" s="197" t="s">
        <v>134</v>
      </c>
      <c r="AU289" s="197" t="s">
        <v>88</v>
      </c>
      <c r="AY289" s="17" t="s">
        <v>131</v>
      </c>
      <c r="BE289" s="198">
        <f>IF(N289="základní",J289,0)</f>
        <v>0</v>
      </c>
      <c r="BF289" s="198">
        <f>IF(N289="snížená",J289,0)</f>
        <v>0</v>
      </c>
      <c r="BG289" s="198">
        <f>IF(N289="zákl. přenesená",J289,0)</f>
        <v>0</v>
      </c>
      <c r="BH289" s="198">
        <f>IF(N289="sníž. přenesená",J289,0)</f>
        <v>0</v>
      </c>
      <c r="BI289" s="198">
        <f>IF(N289="nulová",J289,0)</f>
        <v>0</v>
      </c>
      <c r="BJ289" s="17" t="s">
        <v>86</v>
      </c>
      <c r="BK289" s="198">
        <f>ROUND(I289*H289,2)</f>
        <v>0</v>
      </c>
      <c r="BL289" s="17" t="s">
        <v>219</v>
      </c>
      <c r="BM289" s="197" t="s">
        <v>557</v>
      </c>
    </row>
    <row r="290" spans="2:51" s="13" customFormat="1" ht="12">
      <c r="B290" s="199"/>
      <c r="C290" s="200"/>
      <c r="D290" s="201" t="s">
        <v>141</v>
      </c>
      <c r="E290" s="202" t="s">
        <v>1</v>
      </c>
      <c r="F290" s="203" t="s">
        <v>264</v>
      </c>
      <c r="G290" s="200"/>
      <c r="H290" s="202" t="s">
        <v>1</v>
      </c>
      <c r="I290" s="204"/>
      <c r="J290" s="200"/>
      <c r="K290" s="200"/>
      <c r="L290" s="205"/>
      <c r="M290" s="206"/>
      <c r="N290" s="207"/>
      <c r="O290" s="207"/>
      <c r="P290" s="207"/>
      <c r="Q290" s="207"/>
      <c r="R290" s="207"/>
      <c r="S290" s="207"/>
      <c r="T290" s="208"/>
      <c r="AT290" s="209" t="s">
        <v>141</v>
      </c>
      <c r="AU290" s="209" t="s">
        <v>88</v>
      </c>
      <c r="AV290" s="13" t="s">
        <v>86</v>
      </c>
      <c r="AW290" s="13" t="s">
        <v>32</v>
      </c>
      <c r="AX290" s="13" t="s">
        <v>78</v>
      </c>
      <c r="AY290" s="209" t="s">
        <v>131</v>
      </c>
    </row>
    <row r="291" spans="2:51" s="14" customFormat="1" ht="12">
      <c r="B291" s="210"/>
      <c r="C291" s="211"/>
      <c r="D291" s="201" t="s">
        <v>141</v>
      </c>
      <c r="E291" s="212" t="s">
        <v>1</v>
      </c>
      <c r="F291" s="213" t="s">
        <v>88</v>
      </c>
      <c r="G291" s="211"/>
      <c r="H291" s="214">
        <v>2</v>
      </c>
      <c r="I291" s="215"/>
      <c r="J291" s="211"/>
      <c r="K291" s="211"/>
      <c r="L291" s="216"/>
      <c r="M291" s="217"/>
      <c r="N291" s="218"/>
      <c r="O291" s="218"/>
      <c r="P291" s="218"/>
      <c r="Q291" s="218"/>
      <c r="R291" s="218"/>
      <c r="S291" s="218"/>
      <c r="T291" s="219"/>
      <c r="AT291" s="220" t="s">
        <v>141</v>
      </c>
      <c r="AU291" s="220" t="s">
        <v>88</v>
      </c>
      <c r="AV291" s="14" t="s">
        <v>88</v>
      </c>
      <c r="AW291" s="14" t="s">
        <v>32</v>
      </c>
      <c r="AX291" s="14" t="s">
        <v>78</v>
      </c>
      <c r="AY291" s="220" t="s">
        <v>131</v>
      </c>
    </row>
    <row r="292" spans="2:51" s="15" customFormat="1" ht="12">
      <c r="B292" s="221"/>
      <c r="C292" s="222"/>
      <c r="D292" s="201" t="s">
        <v>141</v>
      </c>
      <c r="E292" s="223" t="s">
        <v>1</v>
      </c>
      <c r="F292" s="224" t="s">
        <v>144</v>
      </c>
      <c r="G292" s="222"/>
      <c r="H292" s="225">
        <v>2</v>
      </c>
      <c r="I292" s="226"/>
      <c r="J292" s="222"/>
      <c r="K292" s="222"/>
      <c r="L292" s="227"/>
      <c r="M292" s="228"/>
      <c r="N292" s="229"/>
      <c r="O292" s="229"/>
      <c r="P292" s="229"/>
      <c r="Q292" s="229"/>
      <c r="R292" s="229"/>
      <c r="S292" s="229"/>
      <c r="T292" s="230"/>
      <c r="AT292" s="231" t="s">
        <v>141</v>
      </c>
      <c r="AU292" s="231" t="s">
        <v>88</v>
      </c>
      <c r="AV292" s="15" t="s">
        <v>139</v>
      </c>
      <c r="AW292" s="15" t="s">
        <v>32</v>
      </c>
      <c r="AX292" s="15" t="s">
        <v>86</v>
      </c>
      <c r="AY292" s="231" t="s">
        <v>131</v>
      </c>
    </row>
    <row r="293" spans="1:65" s="2" customFormat="1" ht="24.15" customHeight="1">
      <c r="A293" s="34"/>
      <c r="B293" s="35"/>
      <c r="C293" s="186" t="s">
        <v>558</v>
      </c>
      <c r="D293" s="186" t="s">
        <v>134</v>
      </c>
      <c r="E293" s="187" t="s">
        <v>266</v>
      </c>
      <c r="F293" s="188" t="s">
        <v>267</v>
      </c>
      <c r="G293" s="189" t="s">
        <v>237</v>
      </c>
      <c r="H293" s="190">
        <v>2</v>
      </c>
      <c r="I293" s="191"/>
      <c r="J293" s="192">
        <f>ROUND(I293*H293,2)</f>
        <v>0</v>
      </c>
      <c r="K293" s="188" t="s">
        <v>138</v>
      </c>
      <c r="L293" s="39"/>
      <c r="M293" s="193" t="s">
        <v>1</v>
      </c>
      <c r="N293" s="194" t="s">
        <v>43</v>
      </c>
      <c r="O293" s="71"/>
      <c r="P293" s="195">
        <f>O293*H293</f>
        <v>0</v>
      </c>
      <c r="Q293" s="195">
        <v>0.00347</v>
      </c>
      <c r="R293" s="195">
        <f>Q293*H293</f>
        <v>0.00694</v>
      </c>
      <c r="S293" s="195">
        <v>0.00253</v>
      </c>
      <c r="T293" s="196">
        <f>S293*H293</f>
        <v>0.00506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7" t="s">
        <v>219</v>
      </c>
      <c r="AT293" s="197" t="s">
        <v>134</v>
      </c>
      <c r="AU293" s="197" t="s">
        <v>88</v>
      </c>
      <c r="AY293" s="17" t="s">
        <v>131</v>
      </c>
      <c r="BE293" s="198">
        <f>IF(N293="základní",J293,0)</f>
        <v>0</v>
      </c>
      <c r="BF293" s="198">
        <f>IF(N293="snížená",J293,0)</f>
        <v>0</v>
      </c>
      <c r="BG293" s="198">
        <f>IF(N293="zákl. přenesená",J293,0)</f>
        <v>0</v>
      </c>
      <c r="BH293" s="198">
        <f>IF(N293="sníž. přenesená",J293,0)</f>
        <v>0</v>
      </c>
      <c r="BI293" s="198">
        <f>IF(N293="nulová",J293,0)</f>
        <v>0</v>
      </c>
      <c r="BJ293" s="17" t="s">
        <v>86</v>
      </c>
      <c r="BK293" s="198">
        <f>ROUND(I293*H293,2)</f>
        <v>0</v>
      </c>
      <c r="BL293" s="17" t="s">
        <v>219</v>
      </c>
      <c r="BM293" s="197" t="s">
        <v>559</v>
      </c>
    </row>
    <row r="294" spans="2:51" s="13" customFormat="1" ht="12">
      <c r="B294" s="199"/>
      <c r="C294" s="200"/>
      <c r="D294" s="201" t="s">
        <v>141</v>
      </c>
      <c r="E294" s="202" t="s">
        <v>1</v>
      </c>
      <c r="F294" s="203" t="s">
        <v>264</v>
      </c>
      <c r="G294" s="200"/>
      <c r="H294" s="202" t="s">
        <v>1</v>
      </c>
      <c r="I294" s="204"/>
      <c r="J294" s="200"/>
      <c r="K294" s="200"/>
      <c r="L294" s="205"/>
      <c r="M294" s="206"/>
      <c r="N294" s="207"/>
      <c r="O294" s="207"/>
      <c r="P294" s="207"/>
      <c r="Q294" s="207"/>
      <c r="R294" s="207"/>
      <c r="S294" s="207"/>
      <c r="T294" s="208"/>
      <c r="AT294" s="209" t="s">
        <v>141</v>
      </c>
      <c r="AU294" s="209" t="s">
        <v>88</v>
      </c>
      <c r="AV294" s="13" t="s">
        <v>86</v>
      </c>
      <c r="AW294" s="13" t="s">
        <v>32</v>
      </c>
      <c r="AX294" s="13" t="s">
        <v>78</v>
      </c>
      <c r="AY294" s="209" t="s">
        <v>131</v>
      </c>
    </row>
    <row r="295" spans="2:51" s="14" customFormat="1" ht="12">
      <c r="B295" s="210"/>
      <c r="C295" s="211"/>
      <c r="D295" s="201" t="s">
        <v>141</v>
      </c>
      <c r="E295" s="212" t="s">
        <v>1</v>
      </c>
      <c r="F295" s="213" t="s">
        <v>88</v>
      </c>
      <c r="G295" s="211"/>
      <c r="H295" s="214">
        <v>2</v>
      </c>
      <c r="I295" s="215"/>
      <c r="J295" s="211"/>
      <c r="K295" s="211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141</v>
      </c>
      <c r="AU295" s="220" t="s">
        <v>88</v>
      </c>
      <c r="AV295" s="14" t="s">
        <v>88</v>
      </c>
      <c r="AW295" s="14" t="s">
        <v>32</v>
      </c>
      <c r="AX295" s="14" t="s">
        <v>78</v>
      </c>
      <c r="AY295" s="220" t="s">
        <v>131</v>
      </c>
    </row>
    <row r="296" spans="2:51" s="15" customFormat="1" ht="12">
      <c r="B296" s="221"/>
      <c r="C296" s="222"/>
      <c r="D296" s="201" t="s">
        <v>141</v>
      </c>
      <c r="E296" s="223" t="s">
        <v>1</v>
      </c>
      <c r="F296" s="224" t="s">
        <v>144</v>
      </c>
      <c r="G296" s="222"/>
      <c r="H296" s="225">
        <v>2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141</v>
      </c>
      <c r="AU296" s="231" t="s">
        <v>88</v>
      </c>
      <c r="AV296" s="15" t="s">
        <v>139</v>
      </c>
      <c r="AW296" s="15" t="s">
        <v>32</v>
      </c>
      <c r="AX296" s="15" t="s">
        <v>86</v>
      </c>
      <c r="AY296" s="231" t="s">
        <v>131</v>
      </c>
    </row>
    <row r="297" spans="1:65" s="2" customFormat="1" ht="24.15" customHeight="1">
      <c r="A297" s="34"/>
      <c r="B297" s="35"/>
      <c r="C297" s="186" t="s">
        <v>560</v>
      </c>
      <c r="D297" s="186" t="s">
        <v>134</v>
      </c>
      <c r="E297" s="187" t="s">
        <v>270</v>
      </c>
      <c r="F297" s="188" t="s">
        <v>271</v>
      </c>
      <c r="G297" s="189" t="s">
        <v>192</v>
      </c>
      <c r="H297" s="190">
        <v>0.009</v>
      </c>
      <c r="I297" s="191"/>
      <c r="J297" s="192">
        <f>ROUND(I297*H297,2)</f>
        <v>0</v>
      </c>
      <c r="K297" s="188" t="s">
        <v>138</v>
      </c>
      <c r="L297" s="39"/>
      <c r="M297" s="193" t="s">
        <v>1</v>
      </c>
      <c r="N297" s="194" t="s">
        <v>43</v>
      </c>
      <c r="O297" s="71"/>
      <c r="P297" s="195">
        <f>O297*H297</f>
        <v>0</v>
      </c>
      <c r="Q297" s="195">
        <v>0</v>
      </c>
      <c r="R297" s="195">
        <f>Q297*H297</f>
        <v>0</v>
      </c>
      <c r="S297" s="195">
        <v>0</v>
      </c>
      <c r="T297" s="196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7" t="s">
        <v>219</v>
      </c>
      <c r="AT297" s="197" t="s">
        <v>134</v>
      </c>
      <c r="AU297" s="197" t="s">
        <v>88</v>
      </c>
      <c r="AY297" s="17" t="s">
        <v>131</v>
      </c>
      <c r="BE297" s="198">
        <f>IF(N297="základní",J297,0)</f>
        <v>0</v>
      </c>
      <c r="BF297" s="198">
        <f>IF(N297="snížená",J297,0)</f>
        <v>0</v>
      </c>
      <c r="BG297" s="198">
        <f>IF(N297="zákl. přenesená",J297,0)</f>
        <v>0</v>
      </c>
      <c r="BH297" s="198">
        <f>IF(N297="sníž. přenesená",J297,0)</f>
        <v>0</v>
      </c>
      <c r="BI297" s="198">
        <f>IF(N297="nulová",J297,0)</f>
        <v>0</v>
      </c>
      <c r="BJ297" s="17" t="s">
        <v>86</v>
      </c>
      <c r="BK297" s="198">
        <f>ROUND(I297*H297,2)</f>
        <v>0</v>
      </c>
      <c r="BL297" s="17" t="s">
        <v>219</v>
      </c>
      <c r="BM297" s="197" t="s">
        <v>561</v>
      </c>
    </row>
    <row r="298" spans="2:63" s="12" customFormat="1" ht="22.8" customHeight="1">
      <c r="B298" s="170"/>
      <c r="C298" s="171"/>
      <c r="D298" s="172" t="s">
        <v>77</v>
      </c>
      <c r="E298" s="184" t="s">
        <v>280</v>
      </c>
      <c r="F298" s="184" t="s">
        <v>281</v>
      </c>
      <c r="G298" s="171"/>
      <c r="H298" s="171"/>
      <c r="I298" s="174"/>
      <c r="J298" s="185">
        <f>BK298</f>
        <v>0</v>
      </c>
      <c r="K298" s="171"/>
      <c r="L298" s="176"/>
      <c r="M298" s="177"/>
      <c r="N298" s="178"/>
      <c r="O298" s="178"/>
      <c r="P298" s="179">
        <f>SUM(P299:P324)</f>
        <v>0</v>
      </c>
      <c r="Q298" s="178"/>
      <c r="R298" s="179">
        <f>SUM(R299:R324)</f>
        <v>0.7737169400000001</v>
      </c>
      <c r="S298" s="178"/>
      <c r="T298" s="180">
        <f>SUM(T299:T324)</f>
        <v>0</v>
      </c>
      <c r="AR298" s="181" t="s">
        <v>88</v>
      </c>
      <c r="AT298" s="182" t="s">
        <v>77</v>
      </c>
      <c r="AU298" s="182" t="s">
        <v>86</v>
      </c>
      <c r="AY298" s="181" t="s">
        <v>131</v>
      </c>
      <c r="BK298" s="183">
        <f>SUM(BK299:BK324)</f>
        <v>0</v>
      </c>
    </row>
    <row r="299" spans="1:65" s="2" customFormat="1" ht="24.15" customHeight="1">
      <c r="A299" s="34"/>
      <c r="B299" s="35"/>
      <c r="C299" s="186" t="s">
        <v>562</v>
      </c>
      <c r="D299" s="186" t="s">
        <v>134</v>
      </c>
      <c r="E299" s="187" t="s">
        <v>563</v>
      </c>
      <c r="F299" s="188" t="s">
        <v>564</v>
      </c>
      <c r="G299" s="189" t="s">
        <v>153</v>
      </c>
      <c r="H299" s="190">
        <v>3.14</v>
      </c>
      <c r="I299" s="191"/>
      <c r="J299" s="192">
        <f>ROUND(I299*H299,2)</f>
        <v>0</v>
      </c>
      <c r="K299" s="188" t="s">
        <v>138</v>
      </c>
      <c r="L299" s="39"/>
      <c r="M299" s="193" t="s">
        <v>1</v>
      </c>
      <c r="N299" s="194" t="s">
        <v>43</v>
      </c>
      <c r="O299" s="71"/>
      <c r="P299" s="195">
        <f>O299*H299</f>
        <v>0</v>
      </c>
      <c r="Q299" s="195">
        <v>6E-05</v>
      </c>
      <c r="R299" s="195">
        <f>Q299*H299</f>
        <v>0.00018840000000000003</v>
      </c>
      <c r="S299" s="195">
        <v>0</v>
      </c>
      <c r="T299" s="196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7" t="s">
        <v>219</v>
      </c>
      <c r="AT299" s="197" t="s">
        <v>134</v>
      </c>
      <c r="AU299" s="197" t="s">
        <v>88</v>
      </c>
      <c r="AY299" s="17" t="s">
        <v>131</v>
      </c>
      <c r="BE299" s="198">
        <f>IF(N299="základní",J299,0)</f>
        <v>0</v>
      </c>
      <c r="BF299" s="198">
        <f>IF(N299="snížená",J299,0)</f>
        <v>0</v>
      </c>
      <c r="BG299" s="198">
        <f>IF(N299="zákl. přenesená",J299,0)</f>
        <v>0</v>
      </c>
      <c r="BH299" s="198">
        <f>IF(N299="sníž. přenesená",J299,0)</f>
        <v>0</v>
      </c>
      <c r="BI299" s="198">
        <f>IF(N299="nulová",J299,0)</f>
        <v>0</v>
      </c>
      <c r="BJ299" s="17" t="s">
        <v>86</v>
      </c>
      <c r="BK299" s="198">
        <f>ROUND(I299*H299,2)</f>
        <v>0</v>
      </c>
      <c r="BL299" s="17" t="s">
        <v>219</v>
      </c>
      <c r="BM299" s="197" t="s">
        <v>565</v>
      </c>
    </row>
    <row r="300" spans="2:51" s="14" customFormat="1" ht="12">
      <c r="B300" s="210"/>
      <c r="C300" s="211"/>
      <c r="D300" s="201" t="s">
        <v>141</v>
      </c>
      <c r="E300" s="212" t="s">
        <v>1</v>
      </c>
      <c r="F300" s="213" t="s">
        <v>566</v>
      </c>
      <c r="G300" s="211"/>
      <c r="H300" s="214">
        <v>3.14</v>
      </c>
      <c r="I300" s="215"/>
      <c r="J300" s="211"/>
      <c r="K300" s="211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141</v>
      </c>
      <c r="AU300" s="220" t="s">
        <v>88</v>
      </c>
      <c r="AV300" s="14" t="s">
        <v>88</v>
      </c>
      <c r="AW300" s="14" t="s">
        <v>32</v>
      </c>
      <c r="AX300" s="14" t="s">
        <v>78</v>
      </c>
      <c r="AY300" s="220" t="s">
        <v>131</v>
      </c>
    </row>
    <row r="301" spans="2:51" s="15" customFormat="1" ht="12">
      <c r="B301" s="221"/>
      <c r="C301" s="222"/>
      <c r="D301" s="201" t="s">
        <v>141</v>
      </c>
      <c r="E301" s="223" t="s">
        <v>1</v>
      </c>
      <c r="F301" s="224" t="s">
        <v>144</v>
      </c>
      <c r="G301" s="222"/>
      <c r="H301" s="225">
        <v>3.14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141</v>
      </c>
      <c r="AU301" s="231" t="s">
        <v>88</v>
      </c>
      <c r="AV301" s="15" t="s">
        <v>139</v>
      </c>
      <c r="AW301" s="15" t="s">
        <v>32</v>
      </c>
      <c r="AX301" s="15" t="s">
        <v>86</v>
      </c>
      <c r="AY301" s="231" t="s">
        <v>131</v>
      </c>
    </row>
    <row r="302" spans="1:65" s="2" customFormat="1" ht="24.15" customHeight="1">
      <c r="A302" s="34"/>
      <c r="B302" s="35"/>
      <c r="C302" s="232" t="s">
        <v>567</v>
      </c>
      <c r="D302" s="232" t="s">
        <v>155</v>
      </c>
      <c r="E302" s="233" t="s">
        <v>568</v>
      </c>
      <c r="F302" s="234" t="s">
        <v>569</v>
      </c>
      <c r="G302" s="235" t="s">
        <v>153</v>
      </c>
      <c r="H302" s="236">
        <v>7.373</v>
      </c>
      <c r="I302" s="237"/>
      <c r="J302" s="238">
        <f>ROUND(I302*H302,2)</f>
        <v>0</v>
      </c>
      <c r="K302" s="234" t="s">
        <v>138</v>
      </c>
      <c r="L302" s="239"/>
      <c r="M302" s="240" t="s">
        <v>1</v>
      </c>
      <c r="N302" s="241" t="s">
        <v>43</v>
      </c>
      <c r="O302" s="71"/>
      <c r="P302" s="195">
        <f>O302*H302</f>
        <v>0</v>
      </c>
      <c r="Q302" s="195">
        <v>0.00308</v>
      </c>
      <c r="R302" s="195">
        <f>Q302*H302</f>
        <v>0.02270884</v>
      </c>
      <c r="S302" s="195">
        <v>0</v>
      </c>
      <c r="T302" s="196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7" t="s">
        <v>223</v>
      </c>
      <c r="AT302" s="197" t="s">
        <v>155</v>
      </c>
      <c r="AU302" s="197" t="s">
        <v>88</v>
      </c>
      <c r="AY302" s="17" t="s">
        <v>131</v>
      </c>
      <c r="BE302" s="198">
        <f>IF(N302="základní",J302,0)</f>
        <v>0</v>
      </c>
      <c r="BF302" s="198">
        <f>IF(N302="snížená",J302,0)</f>
        <v>0</v>
      </c>
      <c r="BG302" s="198">
        <f>IF(N302="zákl. přenesená",J302,0)</f>
        <v>0</v>
      </c>
      <c r="BH302" s="198">
        <f>IF(N302="sníž. přenesená",J302,0)</f>
        <v>0</v>
      </c>
      <c r="BI302" s="198">
        <f>IF(N302="nulová",J302,0)</f>
        <v>0</v>
      </c>
      <c r="BJ302" s="17" t="s">
        <v>86</v>
      </c>
      <c r="BK302" s="198">
        <f>ROUND(I302*H302,2)</f>
        <v>0</v>
      </c>
      <c r="BL302" s="17" t="s">
        <v>219</v>
      </c>
      <c r="BM302" s="197" t="s">
        <v>570</v>
      </c>
    </row>
    <row r="303" spans="2:51" s="14" customFormat="1" ht="12">
      <c r="B303" s="210"/>
      <c r="C303" s="211"/>
      <c r="D303" s="201" t="s">
        <v>141</v>
      </c>
      <c r="E303" s="211"/>
      <c r="F303" s="213" t="s">
        <v>571</v>
      </c>
      <c r="G303" s="211"/>
      <c r="H303" s="214">
        <v>7.373</v>
      </c>
      <c r="I303" s="215"/>
      <c r="J303" s="211"/>
      <c r="K303" s="211"/>
      <c r="L303" s="216"/>
      <c r="M303" s="217"/>
      <c r="N303" s="218"/>
      <c r="O303" s="218"/>
      <c r="P303" s="218"/>
      <c r="Q303" s="218"/>
      <c r="R303" s="218"/>
      <c r="S303" s="218"/>
      <c r="T303" s="219"/>
      <c r="AT303" s="220" t="s">
        <v>141</v>
      </c>
      <c r="AU303" s="220" t="s">
        <v>88</v>
      </c>
      <c r="AV303" s="14" t="s">
        <v>88</v>
      </c>
      <c r="AW303" s="14" t="s">
        <v>4</v>
      </c>
      <c r="AX303" s="14" t="s">
        <v>86</v>
      </c>
      <c r="AY303" s="220" t="s">
        <v>131</v>
      </c>
    </row>
    <row r="304" spans="1:65" s="2" customFormat="1" ht="27" customHeight="1">
      <c r="A304" s="34"/>
      <c r="B304" s="35"/>
      <c r="C304" s="232" t="s">
        <v>572</v>
      </c>
      <c r="D304" s="232" t="s">
        <v>155</v>
      </c>
      <c r="E304" s="233" t="s">
        <v>573</v>
      </c>
      <c r="F304" s="234" t="s">
        <v>574</v>
      </c>
      <c r="G304" s="235" t="s">
        <v>153</v>
      </c>
      <c r="H304" s="236">
        <v>8.505</v>
      </c>
      <c r="I304" s="237"/>
      <c r="J304" s="238">
        <f>ROUND(I304*H304,2)</f>
        <v>0</v>
      </c>
      <c r="K304" s="234" t="s">
        <v>138</v>
      </c>
      <c r="L304" s="239"/>
      <c r="M304" s="240" t="s">
        <v>1</v>
      </c>
      <c r="N304" s="241" t="s">
        <v>43</v>
      </c>
      <c r="O304" s="71"/>
      <c r="P304" s="195">
        <f>O304*H304</f>
        <v>0</v>
      </c>
      <c r="Q304" s="195">
        <v>0.00194</v>
      </c>
      <c r="R304" s="195">
        <f>Q304*H304</f>
        <v>0.016499700000000003</v>
      </c>
      <c r="S304" s="195">
        <v>0</v>
      </c>
      <c r="T304" s="196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7" t="s">
        <v>223</v>
      </c>
      <c r="AT304" s="197" t="s">
        <v>155</v>
      </c>
      <c r="AU304" s="197" t="s">
        <v>88</v>
      </c>
      <c r="AY304" s="17" t="s">
        <v>131</v>
      </c>
      <c r="BE304" s="198">
        <f>IF(N304="základní",J304,0)</f>
        <v>0</v>
      </c>
      <c r="BF304" s="198">
        <f>IF(N304="snížená",J304,0)</f>
        <v>0</v>
      </c>
      <c r="BG304" s="198">
        <f>IF(N304="zákl. přenesená",J304,0)</f>
        <v>0</v>
      </c>
      <c r="BH304" s="198">
        <f>IF(N304="sníž. přenesená",J304,0)</f>
        <v>0</v>
      </c>
      <c r="BI304" s="198">
        <f>IF(N304="nulová",J304,0)</f>
        <v>0</v>
      </c>
      <c r="BJ304" s="17" t="s">
        <v>86</v>
      </c>
      <c r="BK304" s="198">
        <f>ROUND(I304*H304,2)</f>
        <v>0</v>
      </c>
      <c r="BL304" s="17" t="s">
        <v>219</v>
      </c>
      <c r="BM304" s="197" t="s">
        <v>575</v>
      </c>
    </row>
    <row r="305" spans="2:51" s="14" customFormat="1" ht="12">
      <c r="B305" s="210"/>
      <c r="C305" s="211"/>
      <c r="D305" s="201" t="s">
        <v>141</v>
      </c>
      <c r="E305" s="211"/>
      <c r="F305" s="213" t="s">
        <v>576</v>
      </c>
      <c r="G305" s="211"/>
      <c r="H305" s="214">
        <v>8.505</v>
      </c>
      <c r="I305" s="215"/>
      <c r="J305" s="211"/>
      <c r="K305" s="211"/>
      <c r="L305" s="216"/>
      <c r="M305" s="217"/>
      <c r="N305" s="218"/>
      <c r="O305" s="218"/>
      <c r="P305" s="218"/>
      <c r="Q305" s="218"/>
      <c r="R305" s="218"/>
      <c r="S305" s="218"/>
      <c r="T305" s="219"/>
      <c r="AT305" s="220" t="s">
        <v>141</v>
      </c>
      <c r="AU305" s="220" t="s">
        <v>88</v>
      </c>
      <c r="AV305" s="14" t="s">
        <v>88</v>
      </c>
      <c r="AW305" s="14" t="s">
        <v>4</v>
      </c>
      <c r="AX305" s="14" t="s">
        <v>86</v>
      </c>
      <c r="AY305" s="220" t="s">
        <v>131</v>
      </c>
    </row>
    <row r="306" spans="1:65" s="2" customFormat="1" ht="14.4" customHeight="1">
      <c r="A306" s="34"/>
      <c r="B306" s="35"/>
      <c r="C306" s="232" t="s">
        <v>577</v>
      </c>
      <c r="D306" s="232" t="s">
        <v>155</v>
      </c>
      <c r="E306" s="233" t="s">
        <v>578</v>
      </c>
      <c r="F306" s="234" t="s">
        <v>579</v>
      </c>
      <c r="G306" s="235" t="s">
        <v>137</v>
      </c>
      <c r="H306" s="236">
        <v>0.628</v>
      </c>
      <c r="I306" s="237"/>
      <c r="J306" s="238">
        <f>ROUND(I306*H306,2)</f>
        <v>0</v>
      </c>
      <c r="K306" s="234" t="s">
        <v>138</v>
      </c>
      <c r="L306" s="239"/>
      <c r="M306" s="240" t="s">
        <v>1</v>
      </c>
      <c r="N306" s="241" t="s">
        <v>43</v>
      </c>
      <c r="O306" s="71"/>
      <c r="P306" s="195">
        <f>O306*H306</f>
        <v>0</v>
      </c>
      <c r="Q306" s="195">
        <v>1</v>
      </c>
      <c r="R306" s="195">
        <f>Q306*H306</f>
        <v>0.628</v>
      </c>
      <c r="S306" s="195">
        <v>0</v>
      </c>
      <c r="T306" s="196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7" t="s">
        <v>223</v>
      </c>
      <c r="AT306" s="197" t="s">
        <v>155</v>
      </c>
      <c r="AU306" s="197" t="s">
        <v>88</v>
      </c>
      <c r="AY306" s="17" t="s">
        <v>131</v>
      </c>
      <c r="BE306" s="198">
        <f>IF(N306="základní",J306,0)</f>
        <v>0</v>
      </c>
      <c r="BF306" s="198">
        <f>IF(N306="snížená",J306,0)</f>
        <v>0</v>
      </c>
      <c r="BG306" s="198">
        <f>IF(N306="zákl. přenesená",J306,0)</f>
        <v>0</v>
      </c>
      <c r="BH306" s="198">
        <f>IF(N306="sníž. přenesená",J306,0)</f>
        <v>0</v>
      </c>
      <c r="BI306" s="198">
        <f>IF(N306="nulová",J306,0)</f>
        <v>0</v>
      </c>
      <c r="BJ306" s="17" t="s">
        <v>86</v>
      </c>
      <c r="BK306" s="198">
        <f>ROUND(I306*H306,2)</f>
        <v>0</v>
      </c>
      <c r="BL306" s="17" t="s">
        <v>219</v>
      </c>
      <c r="BM306" s="197" t="s">
        <v>580</v>
      </c>
    </row>
    <row r="307" spans="2:51" s="14" customFormat="1" ht="12">
      <c r="B307" s="210"/>
      <c r="C307" s="211"/>
      <c r="D307" s="201" t="s">
        <v>141</v>
      </c>
      <c r="E307" s="211"/>
      <c r="F307" s="213" t="s">
        <v>581</v>
      </c>
      <c r="G307" s="211"/>
      <c r="H307" s="214">
        <v>0.034</v>
      </c>
      <c r="I307" s="215"/>
      <c r="J307" s="211"/>
      <c r="K307" s="211"/>
      <c r="L307" s="216"/>
      <c r="M307" s="217"/>
      <c r="N307" s="218"/>
      <c r="O307" s="218"/>
      <c r="P307" s="218"/>
      <c r="Q307" s="218"/>
      <c r="R307" s="218"/>
      <c r="S307" s="218"/>
      <c r="T307" s="219"/>
      <c r="AT307" s="220" t="s">
        <v>141</v>
      </c>
      <c r="AU307" s="220" t="s">
        <v>88</v>
      </c>
      <c r="AV307" s="14" t="s">
        <v>88</v>
      </c>
      <c r="AW307" s="14" t="s">
        <v>4</v>
      </c>
      <c r="AX307" s="14" t="s">
        <v>86</v>
      </c>
      <c r="AY307" s="220" t="s">
        <v>131</v>
      </c>
    </row>
    <row r="308" spans="1:65" s="2" customFormat="1" ht="14.4" customHeight="1">
      <c r="A308" s="34"/>
      <c r="B308" s="35"/>
      <c r="C308" s="232" t="s">
        <v>582</v>
      </c>
      <c r="D308" s="232" t="s">
        <v>155</v>
      </c>
      <c r="E308" s="233" t="s">
        <v>583</v>
      </c>
      <c r="F308" s="234" t="s">
        <v>584</v>
      </c>
      <c r="G308" s="235" t="s">
        <v>153</v>
      </c>
      <c r="H308" s="236">
        <v>5.25</v>
      </c>
      <c r="I308" s="237"/>
      <c r="J308" s="238">
        <f>ROUND(I308*H308,2)</f>
        <v>0</v>
      </c>
      <c r="K308" s="234" t="s">
        <v>138</v>
      </c>
      <c r="L308" s="239"/>
      <c r="M308" s="240" t="s">
        <v>1</v>
      </c>
      <c r="N308" s="241" t="s">
        <v>43</v>
      </c>
      <c r="O308" s="71"/>
      <c r="P308" s="195">
        <f>O308*H308</f>
        <v>0</v>
      </c>
      <c r="Q308" s="195">
        <v>0.00078</v>
      </c>
      <c r="R308" s="195">
        <f>Q308*H308</f>
        <v>0.004095</v>
      </c>
      <c r="S308" s="195">
        <v>0</v>
      </c>
      <c r="T308" s="196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7" t="s">
        <v>223</v>
      </c>
      <c r="AT308" s="197" t="s">
        <v>155</v>
      </c>
      <c r="AU308" s="197" t="s">
        <v>88</v>
      </c>
      <c r="AY308" s="17" t="s">
        <v>131</v>
      </c>
      <c r="BE308" s="198">
        <f>IF(N308="základní",J308,0)</f>
        <v>0</v>
      </c>
      <c r="BF308" s="198">
        <f>IF(N308="snížená",J308,0)</f>
        <v>0</v>
      </c>
      <c r="BG308" s="198">
        <f>IF(N308="zákl. přenesená",J308,0)</f>
        <v>0</v>
      </c>
      <c r="BH308" s="198">
        <f>IF(N308="sníž. přenesená",J308,0)</f>
        <v>0</v>
      </c>
      <c r="BI308" s="198">
        <f>IF(N308="nulová",J308,0)</f>
        <v>0</v>
      </c>
      <c r="BJ308" s="17" t="s">
        <v>86</v>
      </c>
      <c r="BK308" s="198">
        <f>ROUND(I308*H308,2)</f>
        <v>0</v>
      </c>
      <c r="BL308" s="17" t="s">
        <v>219</v>
      </c>
      <c r="BM308" s="197" t="s">
        <v>585</v>
      </c>
    </row>
    <row r="309" spans="2:51" s="14" customFormat="1" ht="12">
      <c r="B309" s="210"/>
      <c r="C309" s="211"/>
      <c r="D309" s="201" t="s">
        <v>141</v>
      </c>
      <c r="E309" s="211"/>
      <c r="F309" s="213" t="s">
        <v>687</v>
      </c>
      <c r="G309" s="211"/>
      <c r="H309" s="214">
        <v>5.25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141</v>
      </c>
      <c r="AU309" s="220" t="s">
        <v>88</v>
      </c>
      <c r="AV309" s="14" t="s">
        <v>88</v>
      </c>
      <c r="AW309" s="14" t="s">
        <v>4</v>
      </c>
      <c r="AX309" s="14" t="s">
        <v>86</v>
      </c>
      <c r="AY309" s="220" t="s">
        <v>131</v>
      </c>
    </row>
    <row r="310" spans="1:65" s="2" customFormat="1" ht="24.15" customHeight="1">
      <c r="A310" s="34"/>
      <c r="B310" s="35"/>
      <c r="C310" s="232" t="s">
        <v>586</v>
      </c>
      <c r="D310" s="232" t="s">
        <v>155</v>
      </c>
      <c r="E310" s="233" t="s">
        <v>587</v>
      </c>
      <c r="F310" s="234" t="s">
        <v>588</v>
      </c>
      <c r="G310" s="235" t="s">
        <v>589</v>
      </c>
      <c r="H310" s="236">
        <v>1</v>
      </c>
      <c r="I310" s="237"/>
      <c r="J310" s="238">
        <f>ROUND(I310*H310,2)</f>
        <v>0</v>
      </c>
      <c r="K310" s="234" t="s">
        <v>138</v>
      </c>
      <c r="L310" s="239"/>
      <c r="M310" s="240" t="s">
        <v>1</v>
      </c>
      <c r="N310" s="241" t="s">
        <v>43</v>
      </c>
      <c r="O310" s="71"/>
      <c r="P310" s="195">
        <f>O310*H310</f>
        <v>0</v>
      </c>
      <c r="Q310" s="195">
        <v>0.00173</v>
      </c>
      <c r="R310" s="195">
        <f>Q310*H310</f>
        <v>0.00173</v>
      </c>
      <c r="S310" s="195">
        <v>0</v>
      </c>
      <c r="T310" s="196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7" t="s">
        <v>223</v>
      </c>
      <c r="AT310" s="197" t="s">
        <v>155</v>
      </c>
      <c r="AU310" s="197" t="s">
        <v>88</v>
      </c>
      <c r="AY310" s="17" t="s">
        <v>131</v>
      </c>
      <c r="BE310" s="198">
        <f>IF(N310="základní",J310,0)</f>
        <v>0</v>
      </c>
      <c r="BF310" s="198">
        <f>IF(N310="snížená",J310,0)</f>
        <v>0</v>
      </c>
      <c r="BG310" s="198">
        <f>IF(N310="zákl. přenesená",J310,0)</f>
        <v>0</v>
      </c>
      <c r="BH310" s="198">
        <f>IF(N310="sníž. přenesená",J310,0)</f>
        <v>0</v>
      </c>
      <c r="BI310" s="198">
        <f>IF(N310="nulová",J310,0)</f>
        <v>0</v>
      </c>
      <c r="BJ310" s="17" t="s">
        <v>86</v>
      </c>
      <c r="BK310" s="198">
        <f>ROUND(I310*H310,2)</f>
        <v>0</v>
      </c>
      <c r="BL310" s="17" t="s">
        <v>219</v>
      </c>
      <c r="BM310" s="197" t="s">
        <v>590</v>
      </c>
    </row>
    <row r="311" spans="1:65" s="2" customFormat="1" ht="24.15" customHeight="1">
      <c r="A311" s="34"/>
      <c r="B311" s="35"/>
      <c r="C311" s="232" t="s">
        <v>591</v>
      </c>
      <c r="D311" s="232" t="s">
        <v>155</v>
      </c>
      <c r="E311" s="233" t="s">
        <v>592</v>
      </c>
      <c r="F311" s="234" t="s">
        <v>593</v>
      </c>
      <c r="G311" s="235" t="s">
        <v>589</v>
      </c>
      <c r="H311" s="236">
        <v>1</v>
      </c>
      <c r="I311" s="237"/>
      <c r="J311" s="238">
        <f>ROUND(I311*H311,2)</f>
        <v>0</v>
      </c>
      <c r="K311" s="234" t="s">
        <v>138</v>
      </c>
      <c r="L311" s="239"/>
      <c r="M311" s="240" t="s">
        <v>1</v>
      </c>
      <c r="N311" s="241" t="s">
        <v>43</v>
      </c>
      <c r="O311" s="71"/>
      <c r="P311" s="195">
        <f>O311*H311</f>
        <v>0</v>
      </c>
      <c r="Q311" s="195">
        <v>0.00063</v>
      </c>
      <c r="R311" s="195">
        <f>Q311*H311</f>
        <v>0.00063</v>
      </c>
      <c r="S311" s="195">
        <v>0</v>
      </c>
      <c r="T311" s="196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7" t="s">
        <v>223</v>
      </c>
      <c r="AT311" s="197" t="s">
        <v>155</v>
      </c>
      <c r="AU311" s="197" t="s">
        <v>88</v>
      </c>
      <c r="AY311" s="17" t="s">
        <v>131</v>
      </c>
      <c r="BE311" s="198">
        <f>IF(N311="základní",J311,0)</f>
        <v>0</v>
      </c>
      <c r="BF311" s="198">
        <f>IF(N311="snížená",J311,0)</f>
        <v>0</v>
      </c>
      <c r="BG311" s="198">
        <f>IF(N311="zákl. přenesená",J311,0)</f>
        <v>0</v>
      </c>
      <c r="BH311" s="198">
        <f>IF(N311="sníž. přenesená",J311,0)</f>
        <v>0</v>
      </c>
      <c r="BI311" s="198">
        <f>IF(N311="nulová",J311,0)</f>
        <v>0</v>
      </c>
      <c r="BJ311" s="17" t="s">
        <v>86</v>
      </c>
      <c r="BK311" s="198">
        <f>ROUND(I311*H311,2)</f>
        <v>0</v>
      </c>
      <c r="BL311" s="17" t="s">
        <v>219</v>
      </c>
      <c r="BM311" s="197" t="s">
        <v>594</v>
      </c>
    </row>
    <row r="312" spans="1:65" s="2" customFormat="1" ht="24.15" customHeight="1">
      <c r="A312" s="34"/>
      <c r="B312" s="35"/>
      <c r="C312" s="186" t="s">
        <v>595</v>
      </c>
      <c r="D312" s="186" t="s">
        <v>134</v>
      </c>
      <c r="E312" s="187" t="s">
        <v>596</v>
      </c>
      <c r="F312" s="188" t="s">
        <v>597</v>
      </c>
      <c r="G312" s="189" t="s">
        <v>517</v>
      </c>
      <c r="H312" s="190">
        <v>35</v>
      </c>
      <c r="I312" s="191"/>
      <c r="J312" s="192">
        <f>ROUND(I312*H312,2)</f>
        <v>0</v>
      </c>
      <c r="K312" s="188" t="s">
        <v>138</v>
      </c>
      <c r="L312" s="39"/>
      <c r="M312" s="193" t="s">
        <v>1</v>
      </c>
      <c r="N312" s="194" t="s">
        <v>43</v>
      </c>
      <c r="O312" s="71"/>
      <c r="P312" s="195">
        <f>O312*H312</f>
        <v>0</v>
      </c>
      <c r="Q312" s="195">
        <v>6E-05</v>
      </c>
      <c r="R312" s="195">
        <f>Q312*H312</f>
        <v>0.0021</v>
      </c>
      <c r="S312" s="195">
        <v>0</v>
      </c>
      <c r="T312" s="196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7" t="s">
        <v>219</v>
      </c>
      <c r="AT312" s="197" t="s">
        <v>134</v>
      </c>
      <c r="AU312" s="197" t="s">
        <v>88</v>
      </c>
      <c r="AY312" s="17" t="s">
        <v>131</v>
      </c>
      <c r="BE312" s="198">
        <f>IF(N312="základní",J312,0)</f>
        <v>0</v>
      </c>
      <c r="BF312" s="198">
        <f>IF(N312="snížená",J312,0)</f>
        <v>0</v>
      </c>
      <c r="BG312" s="198">
        <f>IF(N312="zákl. přenesená",J312,0)</f>
        <v>0</v>
      </c>
      <c r="BH312" s="198">
        <f>IF(N312="sníž. přenesená",J312,0)</f>
        <v>0</v>
      </c>
      <c r="BI312" s="198">
        <f>IF(N312="nulová",J312,0)</f>
        <v>0</v>
      </c>
      <c r="BJ312" s="17" t="s">
        <v>86</v>
      </c>
      <c r="BK312" s="198">
        <f>ROUND(I312*H312,2)</f>
        <v>0</v>
      </c>
      <c r="BL312" s="17" t="s">
        <v>219</v>
      </c>
      <c r="BM312" s="197" t="s">
        <v>598</v>
      </c>
    </row>
    <row r="313" spans="2:51" s="13" customFormat="1" ht="12">
      <c r="B313" s="199"/>
      <c r="C313" s="200"/>
      <c r="D313" s="201" t="s">
        <v>141</v>
      </c>
      <c r="E313" s="202" t="s">
        <v>1</v>
      </c>
      <c r="F313" s="203" t="s">
        <v>599</v>
      </c>
      <c r="G313" s="200"/>
      <c r="H313" s="202" t="s">
        <v>1</v>
      </c>
      <c r="I313" s="204"/>
      <c r="J313" s="200"/>
      <c r="K313" s="200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141</v>
      </c>
      <c r="AU313" s="209" t="s">
        <v>88</v>
      </c>
      <c r="AV313" s="13" t="s">
        <v>86</v>
      </c>
      <c r="AW313" s="13" t="s">
        <v>32</v>
      </c>
      <c r="AX313" s="13" t="s">
        <v>78</v>
      </c>
      <c r="AY313" s="209" t="s">
        <v>131</v>
      </c>
    </row>
    <row r="314" spans="2:51" s="14" customFormat="1" ht="12">
      <c r="B314" s="210"/>
      <c r="C314" s="211"/>
      <c r="D314" s="201" t="s">
        <v>141</v>
      </c>
      <c r="E314" s="212" t="s">
        <v>1</v>
      </c>
      <c r="F314" s="213" t="s">
        <v>600</v>
      </c>
      <c r="G314" s="211"/>
      <c r="H314" s="214">
        <v>35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141</v>
      </c>
      <c r="AU314" s="220" t="s">
        <v>88</v>
      </c>
      <c r="AV314" s="14" t="s">
        <v>88</v>
      </c>
      <c r="AW314" s="14" t="s">
        <v>32</v>
      </c>
      <c r="AX314" s="14" t="s">
        <v>78</v>
      </c>
      <c r="AY314" s="220" t="s">
        <v>131</v>
      </c>
    </row>
    <row r="315" spans="2:51" s="15" customFormat="1" ht="12">
      <c r="B315" s="221"/>
      <c r="C315" s="222"/>
      <c r="D315" s="201" t="s">
        <v>141</v>
      </c>
      <c r="E315" s="223" t="s">
        <v>1</v>
      </c>
      <c r="F315" s="224" t="s">
        <v>144</v>
      </c>
      <c r="G315" s="222"/>
      <c r="H315" s="225">
        <v>35</v>
      </c>
      <c r="I315" s="226"/>
      <c r="J315" s="222"/>
      <c r="K315" s="222"/>
      <c r="L315" s="227"/>
      <c r="M315" s="228"/>
      <c r="N315" s="229"/>
      <c r="O315" s="229"/>
      <c r="P315" s="229"/>
      <c r="Q315" s="229"/>
      <c r="R315" s="229"/>
      <c r="S315" s="229"/>
      <c r="T315" s="230"/>
      <c r="AT315" s="231" t="s">
        <v>141</v>
      </c>
      <c r="AU315" s="231" t="s">
        <v>88</v>
      </c>
      <c r="AV315" s="15" t="s">
        <v>139</v>
      </c>
      <c r="AW315" s="15" t="s">
        <v>32</v>
      </c>
      <c r="AX315" s="15" t="s">
        <v>86</v>
      </c>
      <c r="AY315" s="231" t="s">
        <v>131</v>
      </c>
    </row>
    <row r="316" spans="1:65" s="2" customFormat="1" ht="24.15" customHeight="1">
      <c r="A316" s="34"/>
      <c r="B316" s="35"/>
      <c r="C316" s="232" t="s">
        <v>601</v>
      </c>
      <c r="D316" s="232" t="s">
        <v>155</v>
      </c>
      <c r="E316" s="233" t="s">
        <v>602</v>
      </c>
      <c r="F316" s="234" t="s">
        <v>603</v>
      </c>
      <c r="G316" s="235" t="s">
        <v>192</v>
      </c>
      <c r="H316" s="236">
        <v>0.037</v>
      </c>
      <c r="I316" s="237"/>
      <c r="J316" s="238">
        <f>ROUND(I316*H316,2)</f>
        <v>0</v>
      </c>
      <c r="K316" s="234" t="s">
        <v>138</v>
      </c>
      <c r="L316" s="239"/>
      <c r="M316" s="240" t="s">
        <v>1</v>
      </c>
      <c r="N316" s="241" t="s">
        <v>43</v>
      </c>
      <c r="O316" s="71"/>
      <c r="P316" s="195">
        <f>O316*H316</f>
        <v>0</v>
      </c>
      <c r="Q316" s="195">
        <v>1</v>
      </c>
      <c r="R316" s="195">
        <f>Q316*H316</f>
        <v>0.037</v>
      </c>
      <c r="S316" s="195">
        <v>0</v>
      </c>
      <c r="T316" s="196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7" t="s">
        <v>223</v>
      </c>
      <c r="AT316" s="197" t="s">
        <v>155</v>
      </c>
      <c r="AU316" s="197" t="s">
        <v>88</v>
      </c>
      <c r="AY316" s="17" t="s">
        <v>131</v>
      </c>
      <c r="BE316" s="198">
        <f>IF(N316="základní",J316,0)</f>
        <v>0</v>
      </c>
      <c r="BF316" s="198">
        <f>IF(N316="snížená",J316,0)</f>
        <v>0</v>
      </c>
      <c r="BG316" s="198">
        <f>IF(N316="zákl. přenesená",J316,0)</f>
        <v>0</v>
      </c>
      <c r="BH316" s="198">
        <f>IF(N316="sníž. přenesená",J316,0)</f>
        <v>0</v>
      </c>
      <c r="BI316" s="198">
        <f>IF(N316="nulová",J316,0)</f>
        <v>0</v>
      </c>
      <c r="BJ316" s="17" t="s">
        <v>86</v>
      </c>
      <c r="BK316" s="198">
        <f>ROUND(I316*H316,2)</f>
        <v>0</v>
      </c>
      <c r="BL316" s="17" t="s">
        <v>219</v>
      </c>
      <c r="BM316" s="197" t="s">
        <v>604</v>
      </c>
    </row>
    <row r="317" spans="2:51" s="14" customFormat="1" ht="12">
      <c r="B317" s="210"/>
      <c r="C317" s="211"/>
      <c r="D317" s="201" t="s">
        <v>141</v>
      </c>
      <c r="E317" s="211"/>
      <c r="F317" s="213" t="s">
        <v>605</v>
      </c>
      <c r="G317" s="211"/>
      <c r="H317" s="214">
        <v>0.037</v>
      </c>
      <c r="I317" s="215"/>
      <c r="J317" s="211"/>
      <c r="K317" s="211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141</v>
      </c>
      <c r="AU317" s="220" t="s">
        <v>88</v>
      </c>
      <c r="AV317" s="14" t="s">
        <v>88</v>
      </c>
      <c r="AW317" s="14" t="s">
        <v>4</v>
      </c>
      <c r="AX317" s="14" t="s">
        <v>86</v>
      </c>
      <c r="AY317" s="220" t="s">
        <v>131</v>
      </c>
    </row>
    <row r="318" spans="1:65" s="2" customFormat="1" ht="24.15" customHeight="1">
      <c r="A318" s="34"/>
      <c r="B318" s="35"/>
      <c r="C318" s="186" t="s">
        <v>606</v>
      </c>
      <c r="D318" s="186" t="s">
        <v>134</v>
      </c>
      <c r="E318" s="187" t="s">
        <v>607</v>
      </c>
      <c r="F318" s="188" t="s">
        <v>608</v>
      </c>
      <c r="G318" s="189" t="s">
        <v>517</v>
      </c>
      <c r="H318" s="190">
        <v>55.3</v>
      </c>
      <c r="I318" s="191"/>
      <c r="J318" s="192">
        <f>ROUND(I318*H318,2)</f>
        <v>0</v>
      </c>
      <c r="K318" s="188" t="s">
        <v>138</v>
      </c>
      <c r="L318" s="39"/>
      <c r="M318" s="193" t="s">
        <v>1</v>
      </c>
      <c r="N318" s="194" t="s">
        <v>43</v>
      </c>
      <c r="O318" s="71"/>
      <c r="P318" s="195">
        <f>O318*H318</f>
        <v>0</v>
      </c>
      <c r="Q318" s="195">
        <v>5E-05</v>
      </c>
      <c r="R318" s="195">
        <f>Q318*H318</f>
        <v>0.002765</v>
      </c>
      <c r="S318" s="195">
        <v>0</v>
      </c>
      <c r="T318" s="196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7" t="s">
        <v>219</v>
      </c>
      <c r="AT318" s="197" t="s">
        <v>134</v>
      </c>
      <c r="AU318" s="197" t="s">
        <v>88</v>
      </c>
      <c r="AY318" s="17" t="s">
        <v>131</v>
      </c>
      <c r="BE318" s="198">
        <f>IF(N318="základní",J318,0)</f>
        <v>0</v>
      </c>
      <c r="BF318" s="198">
        <f>IF(N318="snížená",J318,0)</f>
        <v>0</v>
      </c>
      <c r="BG318" s="198">
        <f>IF(N318="zákl. přenesená",J318,0)</f>
        <v>0</v>
      </c>
      <c r="BH318" s="198">
        <f>IF(N318="sníž. přenesená",J318,0)</f>
        <v>0</v>
      </c>
      <c r="BI318" s="198">
        <f>IF(N318="nulová",J318,0)</f>
        <v>0</v>
      </c>
      <c r="BJ318" s="17" t="s">
        <v>86</v>
      </c>
      <c r="BK318" s="198">
        <f>ROUND(I318*H318,2)</f>
        <v>0</v>
      </c>
      <c r="BL318" s="17" t="s">
        <v>219</v>
      </c>
      <c r="BM318" s="197" t="s">
        <v>609</v>
      </c>
    </row>
    <row r="319" spans="2:51" s="13" customFormat="1" ht="12">
      <c r="B319" s="199"/>
      <c r="C319" s="200"/>
      <c r="D319" s="201" t="s">
        <v>141</v>
      </c>
      <c r="E319" s="202" t="s">
        <v>1</v>
      </c>
      <c r="F319" s="203" t="s">
        <v>610</v>
      </c>
      <c r="G319" s="200"/>
      <c r="H319" s="202" t="s">
        <v>1</v>
      </c>
      <c r="I319" s="204"/>
      <c r="J319" s="200"/>
      <c r="K319" s="200"/>
      <c r="L319" s="205"/>
      <c r="M319" s="206"/>
      <c r="N319" s="207"/>
      <c r="O319" s="207"/>
      <c r="P319" s="207"/>
      <c r="Q319" s="207"/>
      <c r="R319" s="207"/>
      <c r="S319" s="207"/>
      <c r="T319" s="208"/>
      <c r="AT319" s="209" t="s">
        <v>141</v>
      </c>
      <c r="AU319" s="209" t="s">
        <v>88</v>
      </c>
      <c r="AV319" s="13" t="s">
        <v>86</v>
      </c>
      <c r="AW319" s="13" t="s">
        <v>32</v>
      </c>
      <c r="AX319" s="13" t="s">
        <v>78</v>
      </c>
      <c r="AY319" s="209" t="s">
        <v>131</v>
      </c>
    </row>
    <row r="320" spans="2:51" s="14" customFormat="1" ht="12">
      <c r="B320" s="210"/>
      <c r="C320" s="211"/>
      <c r="D320" s="201" t="s">
        <v>141</v>
      </c>
      <c r="E320" s="212" t="s">
        <v>1</v>
      </c>
      <c r="F320" s="213" t="s">
        <v>611</v>
      </c>
      <c r="G320" s="211"/>
      <c r="H320" s="214">
        <v>55.3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141</v>
      </c>
      <c r="AU320" s="220" t="s">
        <v>88</v>
      </c>
      <c r="AV320" s="14" t="s">
        <v>88</v>
      </c>
      <c r="AW320" s="14" t="s">
        <v>32</v>
      </c>
      <c r="AX320" s="14" t="s">
        <v>78</v>
      </c>
      <c r="AY320" s="220" t="s">
        <v>131</v>
      </c>
    </row>
    <row r="321" spans="2:51" s="15" customFormat="1" ht="12">
      <c r="B321" s="221"/>
      <c r="C321" s="222"/>
      <c r="D321" s="201" t="s">
        <v>141</v>
      </c>
      <c r="E321" s="223" t="s">
        <v>1</v>
      </c>
      <c r="F321" s="224" t="s">
        <v>144</v>
      </c>
      <c r="G321" s="222"/>
      <c r="H321" s="225">
        <v>55.3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141</v>
      </c>
      <c r="AU321" s="231" t="s">
        <v>88</v>
      </c>
      <c r="AV321" s="15" t="s">
        <v>139</v>
      </c>
      <c r="AW321" s="15" t="s">
        <v>32</v>
      </c>
      <c r="AX321" s="15" t="s">
        <v>86</v>
      </c>
      <c r="AY321" s="231" t="s">
        <v>131</v>
      </c>
    </row>
    <row r="322" spans="1:65" s="2" customFormat="1" ht="14.4" customHeight="1">
      <c r="A322" s="34"/>
      <c r="B322" s="35"/>
      <c r="C322" s="232" t="s">
        <v>612</v>
      </c>
      <c r="D322" s="232" t="s">
        <v>155</v>
      </c>
      <c r="E322" s="233" t="s">
        <v>613</v>
      </c>
      <c r="F322" s="234" t="s">
        <v>614</v>
      </c>
      <c r="G322" s="235" t="s">
        <v>192</v>
      </c>
      <c r="H322" s="236">
        <v>0.058</v>
      </c>
      <c r="I322" s="237"/>
      <c r="J322" s="238">
        <f>ROUND(I322*H322,2)</f>
        <v>0</v>
      </c>
      <c r="K322" s="234" t="s">
        <v>138</v>
      </c>
      <c r="L322" s="239"/>
      <c r="M322" s="240" t="s">
        <v>1</v>
      </c>
      <c r="N322" s="241" t="s">
        <v>43</v>
      </c>
      <c r="O322" s="71"/>
      <c r="P322" s="195">
        <f>O322*H322</f>
        <v>0</v>
      </c>
      <c r="Q322" s="195">
        <v>1</v>
      </c>
      <c r="R322" s="195">
        <f>Q322*H322</f>
        <v>0.058</v>
      </c>
      <c r="S322" s="195">
        <v>0</v>
      </c>
      <c r="T322" s="196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7" t="s">
        <v>223</v>
      </c>
      <c r="AT322" s="197" t="s">
        <v>155</v>
      </c>
      <c r="AU322" s="197" t="s">
        <v>88</v>
      </c>
      <c r="AY322" s="17" t="s">
        <v>131</v>
      </c>
      <c r="BE322" s="198">
        <f>IF(N322="základní",J322,0)</f>
        <v>0</v>
      </c>
      <c r="BF322" s="198">
        <f>IF(N322="snížená",J322,0)</f>
        <v>0</v>
      </c>
      <c r="BG322" s="198">
        <f>IF(N322="zákl. přenesená",J322,0)</f>
        <v>0</v>
      </c>
      <c r="BH322" s="198">
        <f>IF(N322="sníž. přenesená",J322,0)</f>
        <v>0</v>
      </c>
      <c r="BI322" s="198">
        <f>IF(N322="nulová",J322,0)</f>
        <v>0</v>
      </c>
      <c r="BJ322" s="17" t="s">
        <v>86</v>
      </c>
      <c r="BK322" s="198">
        <f>ROUND(I322*H322,2)</f>
        <v>0</v>
      </c>
      <c r="BL322" s="17" t="s">
        <v>219</v>
      </c>
      <c r="BM322" s="197" t="s">
        <v>615</v>
      </c>
    </row>
    <row r="323" spans="2:51" s="14" customFormat="1" ht="12">
      <c r="B323" s="210"/>
      <c r="C323" s="211"/>
      <c r="D323" s="201" t="s">
        <v>141</v>
      </c>
      <c r="E323" s="211"/>
      <c r="F323" s="213" t="s">
        <v>616</v>
      </c>
      <c r="G323" s="211"/>
      <c r="H323" s="214">
        <v>0.058</v>
      </c>
      <c r="I323" s="215"/>
      <c r="J323" s="211"/>
      <c r="K323" s="211"/>
      <c r="L323" s="216"/>
      <c r="M323" s="217"/>
      <c r="N323" s="218"/>
      <c r="O323" s="218"/>
      <c r="P323" s="218"/>
      <c r="Q323" s="218"/>
      <c r="R323" s="218"/>
      <c r="S323" s="218"/>
      <c r="T323" s="219"/>
      <c r="AT323" s="220" t="s">
        <v>141</v>
      </c>
      <c r="AU323" s="220" t="s">
        <v>88</v>
      </c>
      <c r="AV323" s="14" t="s">
        <v>88</v>
      </c>
      <c r="AW323" s="14" t="s">
        <v>4</v>
      </c>
      <c r="AX323" s="14" t="s">
        <v>86</v>
      </c>
      <c r="AY323" s="220" t="s">
        <v>131</v>
      </c>
    </row>
    <row r="324" spans="1:65" s="2" customFormat="1" ht="24.15" customHeight="1">
      <c r="A324" s="34"/>
      <c r="B324" s="35"/>
      <c r="C324" s="186" t="s">
        <v>617</v>
      </c>
      <c r="D324" s="186" t="s">
        <v>134</v>
      </c>
      <c r="E324" s="187" t="s">
        <v>291</v>
      </c>
      <c r="F324" s="188" t="s">
        <v>292</v>
      </c>
      <c r="G324" s="189" t="s">
        <v>192</v>
      </c>
      <c r="H324" s="190">
        <v>0.18</v>
      </c>
      <c r="I324" s="191"/>
      <c r="J324" s="192">
        <f>ROUND(I324*H324,2)</f>
        <v>0</v>
      </c>
      <c r="K324" s="188" t="s">
        <v>138</v>
      </c>
      <c r="L324" s="39"/>
      <c r="M324" s="193" t="s">
        <v>1</v>
      </c>
      <c r="N324" s="194" t="s">
        <v>43</v>
      </c>
      <c r="O324" s="71"/>
      <c r="P324" s="195">
        <f>O324*H324</f>
        <v>0</v>
      </c>
      <c r="Q324" s="195">
        <v>0</v>
      </c>
      <c r="R324" s="195">
        <f>Q324*H324</f>
        <v>0</v>
      </c>
      <c r="S324" s="195">
        <v>0</v>
      </c>
      <c r="T324" s="196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7" t="s">
        <v>219</v>
      </c>
      <c r="AT324" s="197" t="s">
        <v>134</v>
      </c>
      <c r="AU324" s="197" t="s">
        <v>88</v>
      </c>
      <c r="AY324" s="17" t="s">
        <v>131</v>
      </c>
      <c r="BE324" s="198">
        <f>IF(N324="základní",J324,0)</f>
        <v>0</v>
      </c>
      <c r="BF324" s="198">
        <f>IF(N324="snížená",J324,0)</f>
        <v>0</v>
      </c>
      <c r="BG324" s="198">
        <f>IF(N324="zákl. přenesená",J324,0)</f>
        <v>0</v>
      </c>
      <c r="BH324" s="198">
        <f>IF(N324="sníž. přenesená",J324,0)</f>
        <v>0</v>
      </c>
      <c r="BI324" s="198">
        <f>IF(N324="nulová",J324,0)</f>
        <v>0</v>
      </c>
      <c r="BJ324" s="17" t="s">
        <v>86</v>
      </c>
      <c r="BK324" s="198">
        <f>ROUND(I324*H324,2)</f>
        <v>0</v>
      </c>
      <c r="BL324" s="17" t="s">
        <v>219</v>
      </c>
      <c r="BM324" s="197" t="s">
        <v>618</v>
      </c>
    </row>
    <row r="325" spans="2:63" s="12" customFormat="1" ht="22.8" customHeight="1">
      <c r="B325" s="170"/>
      <c r="C325" s="171"/>
      <c r="D325" s="172" t="s">
        <v>77</v>
      </c>
      <c r="E325" s="184" t="s">
        <v>619</v>
      </c>
      <c r="F325" s="184" t="s">
        <v>620</v>
      </c>
      <c r="G325" s="171"/>
      <c r="H325" s="171"/>
      <c r="I325" s="174"/>
      <c r="J325" s="185">
        <f>BK325</f>
        <v>0</v>
      </c>
      <c r="K325" s="171"/>
      <c r="L325" s="176"/>
      <c r="M325" s="177"/>
      <c r="N325" s="178"/>
      <c r="O325" s="178"/>
      <c r="P325" s="179">
        <f>SUM(P326:P329)</f>
        <v>0</v>
      </c>
      <c r="Q325" s="178"/>
      <c r="R325" s="179">
        <f>SUM(R326:R329)</f>
        <v>0.04536</v>
      </c>
      <c r="S325" s="178"/>
      <c r="T325" s="180">
        <f>SUM(T326:T329)</f>
        <v>0</v>
      </c>
      <c r="AR325" s="181" t="s">
        <v>88</v>
      </c>
      <c r="AT325" s="182" t="s">
        <v>77</v>
      </c>
      <c r="AU325" s="182" t="s">
        <v>86</v>
      </c>
      <c r="AY325" s="181" t="s">
        <v>131</v>
      </c>
      <c r="BK325" s="183">
        <f>SUM(BK326:BK329)</f>
        <v>0</v>
      </c>
    </row>
    <row r="326" spans="1:65" s="2" customFormat="1" ht="14.4" customHeight="1">
      <c r="A326" s="34"/>
      <c r="B326" s="35"/>
      <c r="C326" s="186" t="s">
        <v>621</v>
      </c>
      <c r="D326" s="186" t="s">
        <v>134</v>
      </c>
      <c r="E326" s="187" t="s">
        <v>622</v>
      </c>
      <c r="F326" s="188" t="s">
        <v>623</v>
      </c>
      <c r="G326" s="189" t="s">
        <v>517</v>
      </c>
      <c r="H326" s="190">
        <v>81</v>
      </c>
      <c r="I326" s="191"/>
      <c r="J326" s="192">
        <f>ROUND(I326*H326,2)</f>
        <v>0</v>
      </c>
      <c r="K326" s="188" t="s">
        <v>1</v>
      </c>
      <c r="L326" s="39"/>
      <c r="M326" s="193" t="s">
        <v>1</v>
      </c>
      <c r="N326" s="194" t="s">
        <v>43</v>
      </c>
      <c r="O326" s="71"/>
      <c r="P326" s="195">
        <f>O326*H326</f>
        <v>0</v>
      </c>
      <c r="Q326" s="195">
        <v>0.00056</v>
      </c>
      <c r="R326" s="195">
        <f>Q326*H326</f>
        <v>0.04536</v>
      </c>
      <c r="S326" s="195">
        <v>0</v>
      </c>
      <c r="T326" s="196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7" t="s">
        <v>219</v>
      </c>
      <c r="AT326" s="197" t="s">
        <v>134</v>
      </c>
      <c r="AU326" s="197" t="s">
        <v>88</v>
      </c>
      <c r="AY326" s="17" t="s">
        <v>131</v>
      </c>
      <c r="BE326" s="198">
        <f>IF(N326="základní",J326,0)</f>
        <v>0</v>
      </c>
      <c r="BF326" s="198">
        <f>IF(N326="snížená",J326,0)</f>
        <v>0</v>
      </c>
      <c r="BG326" s="198">
        <f>IF(N326="zákl. přenesená",J326,0)</f>
        <v>0</v>
      </c>
      <c r="BH326" s="198">
        <f>IF(N326="sníž. přenesená",J326,0)</f>
        <v>0</v>
      </c>
      <c r="BI326" s="198">
        <f>IF(N326="nulová",J326,0)</f>
        <v>0</v>
      </c>
      <c r="BJ326" s="17" t="s">
        <v>86</v>
      </c>
      <c r="BK326" s="198">
        <f>ROUND(I326*H326,2)</f>
        <v>0</v>
      </c>
      <c r="BL326" s="17" t="s">
        <v>219</v>
      </c>
      <c r="BM326" s="197" t="s">
        <v>624</v>
      </c>
    </row>
    <row r="327" spans="2:51" s="13" customFormat="1" ht="12">
      <c r="B327" s="199"/>
      <c r="C327" s="200"/>
      <c r="D327" s="201" t="s">
        <v>141</v>
      </c>
      <c r="E327" s="202" t="s">
        <v>1</v>
      </c>
      <c r="F327" s="203" t="s">
        <v>625</v>
      </c>
      <c r="G327" s="200"/>
      <c r="H327" s="202" t="s">
        <v>1</v>
      </c>
      <c r="I327" s="204"/>
      <c r="J327" s="200"/>
      <c r="K327" s="200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141</v>
      </c>
      <c r="AU327" s="209" t="s">
        <v>88</v>
      </c>
      <c r="AV327" s="13" t="s">
        <v>86</v>
      </c>
      <c r="AW327" s="13" t="s">
        <v>32</v>
      </c>
      <c r="AX327" s="13" t="s">
        <v>78</v>
      </c>
      <c r="AY327" s="209" t="s">
        <v>131</v>
      </c>
    </row>
    <row r="328" spans="2:51" s="14" customFormat="1" ht="12">
      <c r="B328" s="210"/>
      <c r="C328" s="211"/>
      <c r="D328" s="201" t="s">
        <v>141</v>
      </c>
      <c r="E328" s="212" t="s">
        <v>1</v>
      </c>
      <c r="F328" s="213" t="s">
        <v>626</v>
      </c>
      <c r="G328" s="211"/>
      <c r="H328" s="214">
        <v>81</v>
      </c>
      <c r="I328" s="215"/>
      <c r="J328" s="211"/>
      <c r="K328" s="211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141</v>
      </c>
      <c r="AU328" s="220" t="s">
        <v>88</v>
      </c>
      <c r="AV328" s="14" t="s">
        <v>88</v>
      </c>
      <c r="AW328" s="14" t="s">
        <v>32</v>
      </c>
      <c r="AX328" s="14" t="s">
        <v>78</v>
      </c>
      <c r="AY328" s="220" t="s">
        <v>131</v>
      </c>
    </row>
    <row r="329" spans="2:51" s="15" customFormat="1" ht="12">
      <c r="B329" s="221"/>
      <c r="C329" s="222"/>
      <c r="D329" s="201" t="s">
        <v>141</v>
      </c>
      <c r="E329" s="223" t="s">
        <v>1</v>
      </c>
      <c r="F329" s="224" t="s">
        <v>144</v>
      </c>
      <c r="G329" s="222"/>
      <c r="H329" s="225">
        <v>81</v>
      </c>
      <c r="I329" s="226"/>
      <c r="J329" s="222"/>
      <c r="K329" s="222"/>
      <c r="L329" s="227"/>
      <c r="M329" s="242"/>
      <c r="N329" s="243"/>
      <c r="O329" s="243"/>
      <c r="P329" s="243"/>
      <c r="Q329" s="243"/>
      <c r="R329" s="243"/>
      <c r="S329" s="243"/>
      <c r="T329" s="244"/>
      <c r="AT329" s="231" t="s">
        <v>141</v>
      </c>
      <c r="AU329" s="231" t="s">
        <v>88</v>
      </c>
      <c r="AV329" s="15" t="s">
        <v>139</v>
      </c>
      <c r="AW329" s="15" t="s">
        <v>32</v>
      </c>
      <c r="AX329" s="15" t="s">
        <v>86</v>
      </c>
      <c r="AY329" s="231" t="s">
        <v>131</v>
      </c>
    </row>
    <row r="330" spans="1:31" s="2" customFormat="1" ht="6.9" customHeight="1">
      <c r="A330" s="34"/>
      <c r="B330" s="54"/>
      <c r="C330" s="55"/>
      <c r="D330" s="55"/>
      <c r="E330" s="55"/>
      <c r="F330" s="55"/>
      <c r="G330" s="55"/>
      <c r="H330" s="55"/>
      <c r="I330" s="55"/>
      <c r="J330" s="55"/>
      <c r="K330" s="55"/>
      <c r="L330" s="39"/>
      <c r="M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</row>
  </sheetData>
  <autoFilter ref="C130:K329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2"/>
  <sheetViews>
    <sheetView showGridLines="0" workbookViewId="0" topLeftCell="A110">
      <selection activeCell="F128" sqref="F12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7" t="s">
        <v>95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88</v>
      </c>
    </row>
    <row r="4" spans="2:46" s="1" customFormat="1" ht="24.9" customHeight="1">
      <c r="B4" s="20"/>
      <c r="D4" s="110" t="s">
        <v>96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23.25" customHeight="1">
      <c r="B7" s="20"/>
      <c r="E7" s="301" t="str">
        <f>'Rekapitulace stavby'!K6</f>
        <v>ÚPRAVA SKLADOVACÍHO PROSTORU A RAMPY PRO VOZÍKY S PRÁDLEM</v>
      </c>
      <c r="F7" s="302"/>
      <c r="G7" s="302"/>
      <c r="H7" s="302"/>
      <c r="L7" s="20"/>
    </row>
    <row r="8" spans="1:31" s="2" customFormat="1" ht="12" customHeight="1">
      <c r="A8" s="34"/>
      <c r="B8" s="39"/>
      <c r="C8" s="34"/>
      <c r="D8" s="112" t="s">
        <v>97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3" t="s">
        <v>627</v>
      </c>
      <c r="F9" s="304"/>
      <c r="G9" s="304"/>
      <c r="H9" s="30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27. 2. 2020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7" t="str">
        <f>'Rekapitulace stavby'!E14</f>
        <v>Vyplň údaj</v>
      </c>
      <c r="F18" s="305"/>
      <c r="G18" s="305"/>
      <c r="H18" s="305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35</v>
      </c>
      <c r="F24" s="34"/>
      <c r="G24" s="34"/>
      <c r="H24" s="34"/>
      <c r="I24" s="112" t="s">
        <v>27</v>
      </c>
      <c r="J24" s="113" t="s">
        <v>36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37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6" t="s">
        <v>1</v>
      </c>
      <c r="F27" s="306"/>
      <c r="G27" s="306"/>
      <c r="H27" s="306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38</v>
      </c>
      <c r="E30" s="34"/>
      <c r="F30" s="34"/>
      <c r="G30" s="34"/>
      <c r="H30" s="34"/>
      <c r="I30" s="34"/>
      <c r="J30" s="120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40</v>
      </c>
      <c r="G32" s="34"/>
      <c r="H32" s="34"/>
      <c r="I32" s="121" t="s">
        <v>39</v>
      </c>
      <c r="J32" s="121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42</v>
      </c>
      <c r="E33" s="112" t="s">
        <v>43</v>
      </c>
      <c r="F33" s="123">
        <f>ROUND((SUM(BE121:BE141)),2)</f>
        <v>0</v>
      </c>
      <c r="G33" s="34"/>
      <c r="H33" s="34"/>
      <c r="I33" s="124">
        <v>0.21</v>
      </c>
      <c r="J33" s="123">
        <f>ROUND(((SUM(BE121:BE141))*I33),2)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44</v>
      </c>
      <c r="F34" s="123">
        <f>ROUND((SUM(BF121:BF141)),2)</f>
        <v>0</v>
      </c>
      <c r="G34" s="34"/>
      <c r="H34" s="34"/>
      <c r="I34" s="124">
        <v>0.15</v>
      </c>
      <c r="J34" s="123">
        <f>ROUND(((SUM(BF121:BF141))*I34),2)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45</v>
      </c>
      <c r="F35" s="123">
        <f>ROUND((SUM(BG121:BG141)),2)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46</v>
      </c>
      <c r="F36" s="123">
        <f>ROUND((SUM(BH121:BH141)),2)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47</v>
      </c>
      <c r="F37" s="123">
        <f>ROUND((SUM(BI121:BI141)),2)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48</v>
      </c>
      <c r="E39" s="127"/>
      <c r="F39" s="127"/>
      <c r="G39" s="128" t="s">
        <v>49</v>
      </c>
      <c r="H39" s="129" t="s">
        <v>50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51</v>
      </c>
      <c r="E50" s="133"/>
      <c r="F50" s="133"/>
      <c r="G50" s="132" t="s">
        <v>52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34" t="s">
        <v>53</v>
      </c>
      <c r="E61" s="135"/>
      <c r="F61" s="136" t="s">
        <v>54</v>
      </c>
      <c r="G61" s="134" t="s">
        <v>53</v>
      </c>
      <c r="H61" s="135"/>
      <c r="I61" s="135"/>
      <c r="J61" s="137" t="s">
        <v>54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32" t="s">
        <v>55</v>
      </c>
      <c r="E65" s="138"/>
      <c r="F65" s="138"/>
      <c r="G65" s="132" t="s">
        <v>56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34" t="s">
        <v>53</v>
      </c>
      <c r="E76" s="135"/>
      <c r="F76" s="136" t="s">
        <v>54</v>
      </c>
      <c r="G76" s="134" t="s">
        <v>53</v>
      </c>
      <c r="H76" s="135"/>
      <c r="I76" s="135"/>
      <c r="J76" s="137" t="s">
        <v>54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99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299" t="str">
        <f>E7</f>
        <v>ÚPRAVA SKLADOVACÍHO PROSTORU A RAMPY PRO VOZÍKY S PRÁDLEM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97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3" t="str">
        <f>E9</f>
        <v>VORN - Vedlejší a ostatní rozpočtové náklady</v>
      </c>
      <c r="F87" s="298"/>
      <c r="G87" s="298"/>
      <c r="H87" s="29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areál Nemocnice Jičín – SO 01 hospodářská budova</v>
      </c>
      <c r="G89" s="36"/>
      <c r="H89" s="36"/>
      <c r="I89" s="29" t="s">
        <v>22</v>
      </c>
      <c r="J89" s="66" t="str">
        <f>IF(J12="","",J12)</f>
        <v>27. 2. 2020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24</v>
      </c>
      <c r="D91" s="36"/>
      <c r="E91" s="36"/>
      <c r="F91" s="27" t="str">
        <f>E15</f>
        <v>KRÁLOVÉHRADECKÝ KRAJ</v>
      </c>
      <c r="G91" s="36"/>
      <c r="H91" s="36"/>
      <c r="I91" s="29" t="s">
        <v>30</v>
      </c>
      <c r="J91" s="32" t="str">
        <f>E21</f>
        <v>AA-CONSULT CZ, spol. s r.o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Jan Petr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100</v>
      </c>
      <c r="D94" s="144"/>
      <c r="E94" s="144"/>
      <c r="F94" s="144"/>
      <c r="G94" s="144"/>
      <c r="H94" s="144"/>
      <c r="I94" s="144"/>
      <c r="J94" s="145" t="s">
        <v>101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102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103</v>
      </c>
    </row>
    <row r="97" spans="2:12" s="9" customFormat="1" ht="24.9" customHeight="1">
      <c r="B97" s="147"/>
      <c r="C97" s="148"/>
      <c r="D97" s="149" t="s">
        <v>628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0" customFormat="1" ht="19.95" customHeight="1">
      <c r="B98" s="153"/>
      <c r="C98" s="154"/>
      <c r="D98" s="155" t="s">
        <v>629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2:12" s="10" customFormat="1" ht="19.95" customHeight="1">
      <c r="B99" s="153"/>
      <c r="C99" s="154"/>
      <c r="D99" s="155" t="s">
        <v>630</v>
      </c>
      <c r="E99" s="156"/>
      <c r="F99" s="156"/>
      <c r="G99" s="156"/>
      <c r="H99" s="156"/>
      <c r="I99" s="156"/>
      <c r="J99" s="157">
        <f>J129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631</v>
      </c>
      <c r="E100" s="156"/>
      <c r="F100" s="156"/>
      <c r="G100" s="156"/>
      <c r="H100" s="156"/>
      <c r="I100" s="156"/>
      <c r="J100" s="157">
        <f>J138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632</v>
      </c>
      <c r="E101" s="156"/>
      <c r="F101" s="156"/>
      <c r="G101" s="156"/>
      <c r="H101" s="156"/>
      <c r="I101" s="156"/>
      <c r="J101" s="157">
        <f>J140</f>
        <v>0</v>
      </c>
      <c r="K101" s="154"/>
      <c r="L101" s="158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" customHeight="1">
      <c r="A108" s="34"/>
      <c r="B108" s="35"/>
      <c r="C108" s="23" t="s">
        <v>116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3.25" customHeight="1">
      <c r="A111" s="34"/>
      <c r="B111" s="35"/>
      <c r="C111" s="36"/>
      <c r="D111" s="36"/>
      <c r="E111" s="299" t="str">
        <f>E7</f>
        <v>ÚPRAVA SKLADOVACÍHO PROSTORU A RAMPY PRO VOZÍKY S PRÁDLEM</v>
      </c>
      <c r="F111" s="300"/>
      <c r="G111" s="300"/>
      <c r="H111" s="300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97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83" t="str">
        <f>E9</f>
        <v>VORN - Vedlejší a ostatní rozpočtové náklady</v>
      </c>
      <c r="F113" s="298"/>
      <c r="G113" s="298"/>
      <c r="H113" s="298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>areál Nemocnice Jičín – SO 01 hospodářská budova</v>
      </c>
      <c r="G115" s="36"/>
      <c r="H115" s="36"/>
      <c r="I115" s="29" t="s">
        <v>22</v>
      </c>
      <c r="J115" s="66" t="str">
        <f>IF(J12="","",J12)</f>
        <v>27. 2. 2020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5.65" customHeight="1">
      <c r="A117" s="34"/>
      <c r="B117" s="35"/>
      <c r="C117" s="29" t="s">
        <v>24</v>
      </c>
      <c r="D117" s="36"/>
      <c r="E117" s="36"/>
      <c r="F117" s="27" t="str">
        <f>E15</f>
        <v>KRÁLOVÉHRADECKÝ KRAJ</v>
      </c>
      <c r="G117" s="36"/>
      <c r="H117" s="36"/>
      <c r="I117" s="29" t="s">
        <v>30</v>
      </c>
      <c r="J117" s="32" t="str">
        <f>E21</f>
        <v>AA-CONSULT CZ, spol. s r.o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15" customHeight="1">
      <c r="A118" s="34"/>
      <c r="B118" s="35"/>
      <c r="C118" s="29" t="s">
        <v>28</v>
      </c>
      <c r="D118" s="36"/>
      <c r="E118" s="36"/>
      <c r="F118" s="27" t="str">
        <f>IF(E18="","",E18)</f>
        <v>Vyplň údaj</v>
      </c>
      <c r="G118" s="36"/>
      <c r="H118" s="36"/>
      <c r="I118" s="29" t="s">
        <v>33</v>
      </c>
      <c r="J118" s="32" t="str">
        <f>E24</f>
        <v>Jan Petr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59"/>
      <c r="B120" s="160"/>
      <c r="C120" s="161" t="s">
        <v>117</v>
      </c>
      <c r="D120" s="162" t="s">
        <v>63</v>
      </c>
      <c r="E120" s="162" t="s">
        <v>59</v>
      </c>
      <c r="F120" s="162" t="s">
        <v>60</v>
      </c>
      <c r="G120" s="162" t="s">
        <v>118</v>
      </c>
      <c r="H120" s="162" t="s">
        <v>119</v>
      </c>
      <c r="I120" s="162" t="s">
        <v>120</v>
      </c>
      <c r="J120" s="162" t="s">
        <v>101</v>
      </c>
      <c r="K120" s="163" t="s">
        <v>121</v>
      </c>
      <c r="L120" s="164"/>
      <c r="M120" s="75" t="s">
        <v>1</v>
      </c>
      <c r="N120" s="76" t="s">
        <v>42</v>
      </c>
      <c r="O120" s="76" t="s">
        <v>122</v>
      </c>
      <c r="P120" s="76" t="s">
        <v>123</v>
      </c>
      <c r="Q120" s="76" t="s">
        <v>124</v>
      </c>
      <c r="R120" s="76" t="s">
        <v>125</v>
      </c>
      <c r="S120" s="76" t="s">
        <v>126</v>
      </c>
      <c r="T120" s="77" t="s">
        <v>127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3" s="2" customFormat="1" ht="22.8" customHeight="1">
      <c r="A121" s="34"/>
      <c r="B121" s="35"/>
      <c r="C121" s="82" t="s">
        <v>128</v>
      </c>
      <c r="D121" s="36"/>
      <c r="E121" s="36"/>
      <c r="F121" s="36"/>
      <c r="G121" s="36"/>
      <c r="H121" s="36"/>
      <c r="I121" s="36"/>
      <c r="J121" s="165">
        <f>BK121</f>
        <v>0</v>
      </c>
      <c r="K121" s="36"/>
      <c r="L121" s="39"/>
      <c r="M121" s="78"/>
      <c r="N121" s="166"/>
      <c r="O121" s="79"/>
      <c r="P121" s="167">
        <f>P122</f>
        <v>0</v>
      </c>
      <c r="Q121" s="79"/>
      <c r="R121" s="167">
        <f>R122</f>
        <v>0</v>
      </c>
      <c r="S121" s="79"/>
      <c r="T121" s="168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77</v>
      </c>
      <c r="AU121" s="17" t="s">
        <v>103</v>
      </c>
      <c r="BK121" s="169">
        <f>BK122</f>
        <v>0</v>
      </c>
    </row>
    <row r="122" spans="2:63" s="12" customFormat="1" ht="25.95" customHeight="1">
      <c r="B122" s="170"/>
      <c r="C122" s="171"/>
      <c r="D122" s="172" t="s">
        <v>77</v>
      </c>
      <c r="E122" s="173" t="s">
        <v>633</v>
      </c>
      <c r="F122" s="173" t="s">
        <v>634</v>
      </c>
      <c r="G122" s="171"/>
      <c r="H122" s="171"/>
      <c r="I122" s="174"/>
      <c r="J122" s="175">
        <f>BK122</f>
        <v>0</v>
      </c>
      <c r="K122" s="171"/>
      <c r="L122" s="176"/>
      <c r="M122" s="177"/>
      <c r="N122" s="178"/>
      <c r="O122" s="178"/>
      <c r="P122" s="179">
        <f>P123+P129+P138+P140</f>
        <v>0</v>
      </c>
      <c r="Q122" s="178"/>
      <c r="R122" s="179">
        <f>R123+R129+R138+R140</f>
        <v>0</v>
      </c>
      <c r="S122" s="178"/>
      <c r="T122" s="180">
        <f>T123+T129+T138+T140</f>
        <v>0</v>
      </c>
      <c r="AR122" s="181" t="s">
        <v>163</v>
      </c>
      <c r="AT122" s="182" t="s">
        <v>77</v>
      </c>
      <c r="AU122" s="182" t="s">
        <v>78</v>
      </c>
      <c r="AY122" s="181" t="s">
        <v>131</v>
      </c>
      <c r="BK122" s="183">
        <f>BK123+BK129+BK138+BK140</f>
        <v>0</v>
      </c>
    </row>
    <row r="123" spans="2:63" s="12" customFormat="1" ht="22.8" customHeight="1">
      <c r="B123" s="170"/>
      <c r="C123" s="171"/>
      <c r="D123" s="172" t="s">
        <v>77</v>
      </c>
      <c r="E123" s="184" t="s">
        <v>635</v>
      </c>
      <c r="F123" s="184" t="s">
        <v>636</v>
      </c>
      <c r="G123" s="171"/>
      <c r="H123" s="171"/>
      <c r="I123" s="174"/>
      <c r="J123" s="185">
        <f>BK123</f>
        <v>0</v>
      </c>
      <c r="K123" s="171"/>
      <c r="L123" s="176"/>
      <c r="M123" s="177"/>
      <c r="N123" s="178"/>
      <c r="O123" s="178"/>
      <c r="P123" s="179">
        <f>SUM(P124:P128)</f>
        <v>0</v>
      </c>
      <c r="Q123" s="178"/>
      <c r="R123" s="179">
        <f>SUM(R124:R128)</f>
        <v>0</v>
      </c>
      <c r="S123" s="178"/>
      <c r="T123" s="180">
        <f>SUM(T124:T128)</f>
        <v>0</v>
      </c>
      <c r="AR123" s="181" t="s">
        <v>163</v>
      </c>
      <c r="AT123" s="182" t="s">
        <v>77</v>
      </c>
      <c r="AU123" s="182" t="s">
        <v>86</v>
      </c>
      <c r="AY123" s="181" t="s">
        <v>131</v>
      </c>
      <c r="BK123" s="183">
        <f>SUM(BK124:BK128)</f>
        <v>0</v>
      </c>
    </row>
    <row r="124" spans="1:65" s="2" customFormat="1" ht="14.4" customHeight="1">
      <c r="A124" s="34"/>
      <c r="B124" s="35"/>
      <c r="C124" s="186" t="s">
        <v>86</v>
      </c>
      <c r="D124" s="186" t="s">
        <v>134</v>
      </c>
      <c r="E124" s="187" t="s">
        <v>637</v>
      </c>
      <c r="F124" s="188" t="s">
        <v>638</v>
      </c>
      <c r="G124" s="189" t="s">
        <v>639</v>
      </c>
      <c r="H124" s="190">
        <v>1</v>
      </c>
      <c r="I124" s="191"/>
      <c r="J124" s="192">
        <f>ROUND(I124*H124,2)</f>
        <v>0</v>
      </c>
      <c r="K124" s="188" t="s">
        <v>138</v>
      </c>
      <c r="L124" s="39"/>
      <c r="M124" s="193" t="s">
        <v>1</v>
      </c>
      <c r="N124" s="194" t="s">
        <v>43</v>
      </c>
      <c r="O124" s="71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7" t="s">
        <v>640</v>
      </c>
      <c r="AT124" s="197" t="s">
        <v>134</v>
      </c>
      <c r="AU124" s="197" t="s">
        <v>88</v>
      </c>
      <c r="AY124" s="17" t="s">
        <v>131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7" t="s">
        <v>86</v>
      </c>
      <c r="BK124" s="198">
        <f>ROUND(I124*H124,2)</f>
        <v>0</v>
      </c>
      <c r="BL124" s="17" t="s">
        <v>640</v>
      </c>
      <c r="BM124" s="197" t="s">
        <v>641</v>
      </c>
    </row>
    <row r="125" spans="1:65" s="2" customFormat="1" ht="14.4" customHeight="1">
      <c r="A125" s="34"/>
      <c r="B125" s="35"/>
      <c r="C125" s="186" t="s">
        <v>88</v>
      </c>
      <c r="D125" s="186" t="s">
        <v>134</v>
      </c>
      <c r="E125" s="187" t="s">
        <v>642</v>
      </c>
      <c r="F125" s="188" t="s">
        <v>643</v>
      </c>
      <c r="G125" s="189" t="s">
        <v>639</v>
      </c>
      <c r="H125" s="190">
        <v>1</v>
      </c>
      <c r="I125" s="191"/>
      <c r="J125" s="192">
        <f>ROUND(I125*H125,2)</f>
        <v>0</v>
      </c>
      <c r="K125" s="188" t="s">
        <v>138</v>
      </c>
      <c r="L125" s="39"/>
      <c r="M125" s="193" t="s">
        <v>1</v>
      </c>
      <c r="N125" s="194" t="s">
        <v>43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640</v>
      </c>
      <c r="AT125" s="197" t="s">
        <v>134</v>
      </c>
      <c r="AU125" s="197" t="s">
        <v>88</v>
      </c>
      <c r="AY125" s="17" t="s">
        <v>131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86</v>
      </c>
      <c r="BK125" s="198">
        <f>ROUND(I125*H125,2)</f>
        <v>0</v>
      </c>
      <c r="BL125" s="17" t="s">
        <v>640</v>
      </c>
      <c r="BM125" s="197" t="s">
        <v>644</v>
      </c>
    </row>
    <row r="126" spans="1:65" s="2" customFormat="1" ht="14.4" customHeight="1">
      <c r="A126" s="34"/>
      <c r="B126" s="35"/>
      <c r="C126" s="186" t="s">
        <v>150</v>
      </c>
      <c r="D126" s="186" t="s">
        <v>134</v>
      </c>
      <c r="E126" s="187" t="s">
        <v>645</v>
      </c>
      <c r="F126" s="188" t="s">
        <v>646</v>
      </c>
      <c r="G126" s="189" t="s">
        <v>639</v>
      </c>
      <c r="H126" s="190">
        <v>1</v>
      </c>
      <c r="I126" s="191"/>
      <c r="J126" s="192">
        <f>ROUND(I126*H126,2)</f>
        <v>0</v>
      </c>
      <c r="K126" s="188" t="s">
        <v>138</v>
      </c>
      <c r="L126" s="39"/>
      <c r="M126" s="193" t="s">
        <v>1</v>
      </c>
      <c r="N126" s="194" t="s">
        <v>43</v>
      </c>
      <c r="O126" s="71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640</v>
      </c>
      <c r="AT126" s="197" t="s">
        <v>134</v>
      </c>
      <c r="AU126" s="197" t="s">
        <v>88</v>
      </c>
      <c r="AY126" s="17" t="s">
        <v>131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7" t="s">
        <v>86</v>
      </c>
      <c r="BK126" s="198">
        <f>ROUND(I126*H126,2)</f>
        <v>0</v>
      </c>
      <c r="BL126" s="17" t="s">
        <v>640</v>
      </c>
      <c r="BM126" s="197" t="s">
        <v>647</v>
      </c>
    </row>
    <row r="127" spans="1:65" s="2" customFormat="1" ht="14.4" customHeight="1">
      <c r="A127" s="34"/>
      <c r="B127" s="35"/>
      <c r="C127" s="255" t="s">
        <v>139</v>
      </c>
      <c r="D127" s="255" t="s">
        <v>134</v>
      </c>
      <c r="E127" s="256" t="s">
        <v>648</v>
      </c>
      <c r="F127" s="254" t="s">
        <v>685</v>
      </c>
      <c r="G127" s="189" t="s">
        <v>639</v>
      </c>
      <c r="H127" s="190">
        <v>1</v>
      </c>
      <c r="I127" s="191"/>
      <c r="J127" s="192">
        <f>ROUND(I127*H127,2)</f>
        <v>0</v>
      </c>
      <c r="K127" s="188" t="s">
        <v>138</v>
      </c>
      <c r="L127" s="39"/>
      <c r="M127" s="193"/>
      <c r="N127" s="194"/>
      <c r="O127" s="71"/>
      <c r="P127" s="195"/>
      <c r="Q127" s="195"/>
      <c r="R127" s="195"/>
      <c r="S127" s="195"/>
      <c r="T127" s="19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/>
      <c r="AT127" s="197"/>
      <c r="AU127" s="197"/>
      <c r="AY127" s="17"/>
      <c r="BE127" s="198"/>
      <c r="BF127" s="198"/>
      <c r="BG127" s="198"/>
      <c r="BH127" s="198"/>
      <c r="BI127" s="198"/>
      <c r="BJ127" s="17"/>
      <c r="BK127" s="198"/>
      <c r="BL127" s="17"/>
      <c r="BM127" s="197"/>
    </row>
    <row r="128" spans="1:65" s="2" customFormat="1" ht="14.4" customHeight="1">
      <c r="A128" s="34"/>
      <c r="B128" s="35"/>
      <c r="C128" s="255">
        <v>5</v>
      </c>
      <c r="D128" s="186" t="s">
        <v>134</v>
      </c>
      <c r="E128" s="187" t="s">
        <v>686</v>
      </c>
      <c r="F128" s="188" t="s">
        <v>649</v>
      </c>
      <c r="G128" s="189" t="s">
        <v>639</v>
      </c>
      <c r="H128" s="190">
        <v>1</v>
      </c>
      <c r="I128" s="191"/>
      <c r="J128" s="192">
        <f>ROUND(I128*H128,2)</f>
        <v>0</v>
      </c>
      <c r="K128" s="188" t="s">
        <v>138</v>
      </c>
      <c r="L128" s="39"/>
      <c r="M128" s="193" t="s">
        <v>1</v>
      </c>
      <c r="N128" s="194" t="s">
        <v>43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640</v>
      </c>
      <c r="AT128" s="197" t="s">
        <v>134</v>
      </c>
      <c r="AU128" s="197" t="s">
        <v>88</v>
      </c>
      <c r="AY128" s="17" t="s">
        <v>131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86</v>
      </c>
      <c r="BK128" s="198">
        <f>ROUND(I128*H128,2)</f>
        <v>0</v>
      </c>
      <c r="BL128" s="17" t="s">
        <v>640</v>
      </c>
      <c r="BM128" s="197" t="s">
        <v>650</v>
      </c>
    </row>
    <row r="129" spans="2:63" s="12" customFormat="1" ht="22.8" customHeight="1">
      <c r="B129" s="170"/>
      <c r="C129" s="171"/>
      <c r="D129" s="172" t="s">
        <v>77</v>
      </c>
      <c r="E129" s="184" t="s">
        <v>651</v>
      </c>
      <c r="F129" s="184" t="s">
        <v>652</v>
      </c>
      <c r="G129" s="171"/>
      <c r="H129" s="171"/>
      <c r="I129" s="174"/>
      <c r="J129" s="185">
        <f>BK129</f>
        <v>0</v>
      </c>
      <c r="K129" s="171"/>
      <c r="L129" s="176"/>
      <c r="M129" s="177"/>
      <c r="N129" s="178"/>
      <c r="O129" s="178"/>
      <c r="P129" s="179">
        <f>SUM(P130:P137)</f>
        <v>0</v>
      </c>
      <c r="Q129" s="178"/>
      <c r="R129" s="179">
        <f>SUM(R130:R137)</f>
        <v>0</v>
      </c>
      <c r="S129" s="178"/>
      <c r="T129" s="180">
        <f>SUM(T130:T137)</f>
        <v>0</v>
      </c>
      <c r="AR129" s="181" t="s">
        <v>163</v>
      </c>
      <c r="AT129" s="182" t="s">
        <v>77</v>
      </c>
      <c r="AU129" s="182" t="s">
        <v>86</v>
      </c>
      <c r="AY129" s="181" t="s">
        <v>131</v>
      </c>
      <c r="BK129" s="183">
        <f>SUM(BK130:BK137)</f>
        <v>0</v>
      </c>
    </row>
    <row r="130" spans="1:65" s="2" customFormat="1" ht="14.4" customHeight="1">
      <c r="A130" s="34"/>
      <c r="B130" s="35"/>
      <c r="C130" s="186" t="s">
        <v>163</v>
      </c>
      <c r="D130" s="186" t="s">
        <v>134</v>
      </c>
      <c r="E130" s="187" t="s">
        <v>653</v>
      </c>
      <c r="F130" s="188" t="s">
        <v>654</v>
      </c>
      <c r="G130" s="189" t="s">
        <v>639</v>
      </c>
      <c r="H130" s="190">
        <v>1</v>
      </c>
      <c r="I130" s="191"/>
      <c r="J130" s="192">
        <f aca="true" t="shared" si="0" ref="J130:J137">ROUND(I130*H130,2)</f>
        <v>0</v>
      </c>
      <c r="K130" s="188" t="s">
        <v>138</v>
      </c>
      <c r="L130" s="39"/>
      <c r="M130" s="193" t="s">
        <v>1</v>
      </c>
      <c r="N130" s="194" t="s">
        <v>43</v>
      </c>
      <c r="O130" s="71"/>
      <c r="P130" s="195">
        <f aca="true" t="shared" si="1" ref="P130:P137">O130*H130</f>
        <v>0</v>
      </c>
      <c r="Q130" s="195">
        <v>0</v>
      </c>
      <c r="R130" s="195">
        <f aca="true" t="shared" si="2" ref="R130:R137">Q130*H130</f>
        <v>0</v>
      </c>
      <c r="S130" s="195">
        <v>0</v>
      </c>
      <c r="T130" s="196">
        <f aca="true" t="shared" si="3" ref="T130:T137"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640</v>
      </c>
      <c r="AT130" s="197" t="s">
        <v>134</v>
      </c>
      <c r="AU130" s="197" t="s">
        <v>88</v>
      </c>
      <c r="AY130" s="17" t="s">
        <v>131</v>
      </c>
      <c r="BE130" s="198">
        <f aca="true" t="shared" si="4" ref="BE130:BE137">IF(N130="základní",J130,0)</f>
        <v>0</v>
      </c>
      <c r="BF130" s="198">
        <f aca="true" t="shared" si="5" ref="BF130:BF137">IF(N130="snížená",J130,0)</f>
        <v>0</v>
      </c>
      <c r="BG130" s="198">
        <f aca="true" t="shared" si="6" ref="BG130:BG137">IF(N130="zákl. přenesená",J130,0)</f>
        <v>0</v>
      </c>
      <c r="BH130" s="198">
        <f aca="true" t="shared" si="7" ref="BH130:BH137">IF(N130="sníž. přenesená",J130,0)</f>
        <v>0</v>
      </c>
      <c r="BI130" s="198">
        <f aca="true" t="shared" si="8" ref="BI130:BI137">IF(N130="nulová",J130,0)</f>
        <v>0</v>
      </c>
      <c r="BJ130" s="17" t="s">
        <v>86</v>
      </c>
      <c r="BK130" s="198">
        <f aca="true" t="shared" si="9" ref="BK130:BK137">ROUND(I130*H130,2)</f>
        <v>0</v>
      </c>
      <c r="BL130" s="17" t="s">
        <v>640</v>
      </c>
      <c r="BM130" s="197" t="s">
        <v>655</v>
      </c>
    </row>
    <row r="131" spans="1:65" s="2" customFormat="1" ht="14.4" customHeight="1">
      <c r="A131" s="34"/>
      <c r="B131" s="35"/>
      <c r="C131" s="186" t="s">
        <v>132</v>
      </c>
      <c r="D131" s="186" t="s">
        <v>134</v>
      </c>
      <c r="E131" s="187" t="s">
        <v>656</v>
      </c>
      <c r="F131" s="188" t="s">
        <v>657</v>
      </c>
      <c r="G131" s="189" t="s">
        <v>639</v>
      </c>
      <c r="H131" s="190">
        <v>1</v>
      </c>
      <c r="I131" s="191"/>
      <c r="J131" s="192">
        <f t="shared" si="0"/>
        <v>0</v>
      </c>
      <c r="K131" s="188" t="s">
        <v>138</v>
      </c>
      <c r="L131" s="39"/>
      <c r="M131" s="193" t="s">
        <v>1</v>
      </c>
      <c r="N131" s="194" t="s">
        <v>43</v>
      </c>
      <c r="O131" s="71"/>
      <c r="P131" s="195">
        <f t="shared" si="1"/>
        <v>0</v>
      </c>
      <c r="Q131" s="195">
        <v>0</v>
      </c>
      <c r="R131" s="195">
        <f t="shared" si="2"/>
        <v>0</v>
      </c>
      <c r="S131" s="195">
        <v>0</v>
      </c>
      <c r="T131" s="196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640</v>
      </c>
      <c r="AT131" s="197" t="s">
        <v>134</v>
      </c>
      <c r="AU131" s="197" t="s">
        <v>88</v>
      </c>
      <c r="AY131" s="17" t="s">
        <v>131</v>
      </c>
      <c r="BE131" s="198">
        <f t="shared" si="4"/>
        <v>0</v>
      </c>
      <c r="BF131" s="198">
        <f t="shared" si="5"/>
        <v>0</v>
      </c>
      <c r="BG131" s="198">
        <f t="shared" si="6"/>
        <v>0</v>
      </c>
      <c r="BH131" s="198">
        <f t="shared" si="7"/>
        <v>0</v>
      </c>
      <c r="BI131" s="198">
        <f t="shared" si="8"/>
        <v>0</v>
      </c>
      <c r="BJ131" s="17" t="s">
        <v>86</v>
      </c>
      <c r="BK131" s="198">
        <f t="shared" si="9"/>
        <v>0</v>
      </c>
      <c r="BL131" s="17" t="s">
        <v>640</v>
      </c>
      <c r="BM131" s="197" t="s">
        <v>658</v>
      </c>
    </row>
    <row r="132" spans="1:65" s="2" customFormat="1" ht="14.4" customHeight="1">
      <c r="A132" s="34"/>
      <c r="B132" s="35"/>
      <c r="C132" s="186" t="s">
        <v>171</v>
      </c>
      <c r="D132" s="186" t="s">
        <v>134</v>
      </c>
      <c r="E132" s="187" t="s">
        <v>659</v>
      </c>
      <c r="F132" s="188" t="s">
        <v>660</v>
      </c>
      <c r="G132" s="189" t="s">
        <v>639</v>
      </c>
      <c r="H132" s="190">
        <v>1</v>
      </c>
      <c r="I132" s="191"/>
      <c r="J132" s="192">
        <f t="shared" si="0"/>
        <v>0</v>
      </c>
      <c r="K132" s="188" t="s">
        <v>138</v>
      </c>
      <c r="L132" s="39"/>
      <c r="M132" s="193" t="s">
        <v>1</v>
      </c>
      <c r="N132" s="194" t="s">
        <v>43</v>
      </c>
      <c r="O132" s="71"/>
      <c r="P132" s="195">
        <f t="shared" si="1"/>
        <v>0</v>
      </c>
      <c r="Q132" s="195">
        <v>0</v>
      </c>
      <c r="R132" s="195">
        <f t="shared" si="2"/>
        <v>0</v>
      </c>
      <c r="S132" s="195">
        <v>0</v>
      </c>
      <c r="T132" s="196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640</v>
      </c>
      <c r="AT132" s="197" t="s">
        <v>134</v>
      </c>
      <c r="AU132" s="197" t="s">
        <v>88</v>
      </c>
      <c r="AY132" s="17" t="s">
        <v>131</v>
      </c>
      <c r="BE132" s="198">
        <f t="shared" si="4"/>
        <v>0</v>
      </c>
      <c r="BF132" s="198">
        <f t="shared" si="5"/>
        <v>0</v>
      </c>
      <c r="BG132" s="198">
        <f t="shared" si="6"/>
        <v>0</v>
      </c>
      <c r="BH132" s="198">
        <f t="shared" si="7"/>
        <v>0</v>
      </c>
      <c r="BI132" s="198">
        <f t="shared" si="8"/>
        <v>0</v>
      </c>
      <c r="BJ132" s="17" t="s">
        <v>86</v>
      </c>
      <c r="BK132" s="198">
        <f t="shared" si="9"/>
        <v>0</v>
      </c>
      <c r="BL132" s="17" t="s">
        <v>640</v>
      </c>
      <c r="BM132" s="197" t="s">
        <v>661</v>
      </c>
    </row>
    <row r="133" spans="1:65" s="2" customFormat="1" ht="14.4" customHeight="1">
      <c r="A133" s="34"/>
      <c r="B133" s="35"/>
      <c r="C133" s="186" t="s">
        <v>158</v>
      </c>
      <c r="D133" s="186" t="s">
        <v>134</v>
      </c>
      <c r="E133" s="187" t="s">
        <v>662</v>
      </c>
      <c r="F133" s="188" t="s">
        <v>663</v>
      </c>
      <c r="G133" s="189" t="s">
        <v>639</v>
      </c>
      <c r="H133" s="190">
        <v>1</v>
      </c>
      <c r="I133" s="191"/>
      <c r="J133" s="192">
        <f t="shared" si="0"/>
        <v>0</v>
      </c>
      <c r="K133" s="188" t="s">
        <v>138</v>
      </c>
      <c r="L133" s="39"/>
      <c r="M133" s="193" t="s">
        <v>1</v>
      </c>
      <c r="N133" s="194" t="s">
        <v>43</v>
      </c>
      <c r="O133" s="71"/>
      <c r="P133" s="195">
        <f t="shared" si="1"/>
        <v>0</v>
      </c>
      <c r="Q133" s="195">
        <v>0</v>
      </c>
      <c r="R133" s="195">
        <f t="shared" si="2"/>
        <v>0</v>
      </c>
      <c r="S133" s="195">
        <v>0</v>
      </c>
      <c r="T133" s="196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640</v>
      </c>
      <c r="AT133" s="197" t="s">
        <v>134</v>
      </c>
      <c r="AU133" s="197" t="s">
        <v>88</v>
      </c>
      <c r="AY133" s="17" t="s">
        <v>131</v>
      </c>
      <c r="BE133" s="198">
        <f t="shared" si="4"/>
        <v>0</v>
      </c>
      <c r="BF133" s="198">
        <f t="shared" si="5"/>
        <v>0</v>
      </c>
      <c r="BG133" s="198">
        <f t="shared" si="6"/>
        <v>0</v>
      </c>
      <c r="BH133" s="198">
        <f t="shared" si="7"/>
        <v>0</v>
      </c>
      <c r="BI133" s="198">
        <f t="shared" si="8"/>
        <v>0</v>
      </c>
      <c r="BJ133" s="17" t="s">
        <v>86</v>
      </c>
      <c r="BK133" s="198">
        <f t="shared" si="9"/>
        <v>0</v>
      </c>
      <c r="BL133" s="17" t="s">
        <v>640</v>
      </c>
      <c r="BM133" s="197" t="s">
        <v>664</v>
      </c>
    </row>
    <row r="134" spans="1:65" s="2" customFormat="1" ht="14.4" customHeight="1">
      <c r="A134" s="34"/>
      <c r="B134" s="35"/>
      <c r="C134" s="186" t="s">
        <v>161</v>
      </c>
      <c r="D134" s="186" t="s">
        <v>134</v>
      </c>
      <c r="E134" s="187" t="s">
        <v>665</v>
      </c>
      <c r="F134" s="188" t="s">
        <v>666</v>
      </c>
      <c r="G134" s="189" t="s">
        <v>639</v>
      </c>
      <c r="H134" s="190">
        <v>1</v>
      </c>
      <c r="I134" s="191"/>
      <c r="J134" s="192">
        <f t="shared" si="0"/>
        <v>0</v>
      </c>
      <c r="K134" s="188" t="s">
        <v>138</v>
      </c>
      <c r="L134" s="39"/>
      <c r="M134" s="193" t="s">
        <v>1</v>
      </c>
      <c r="N134" s="194" t="s">
        <v>43</v>
      </c>
      <c r="O134" s="71"/>
      <c r="P134" s="195">
        <f t="shared" si="1"/>
        <v>0</v>
      </c>
      <c r="Q134" s="195">
        <v>0</v>
      </c>
      <c r="R134" s="195">
        <f t="shared" si="2"/>
        <v>0</v>
      </c>
      <c r="S134" s="195">
        <v>0</v>
      </c>
      <c r="T134" s="196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640</v>
      </c>
      <c r="AT134" s="197" t="s">
        <v>134</v>
      </c>
      <c r="AU134" s="197" t="s">
        <v>88</v>
      </c>
      <c r="AY134" s="17" t="s">
        <v>131</v>
      </c>
      <c r="BE134" s="198">
        <f t="shared" si="4"/>
        <v>0</v>
      </c>
      <c r="BF134" s="198">
        <f t="shared" si="5"/>
        <v>0</v>
      </c>
      <c r="BG134" s="198">
        <f t="shared" si="6"/>
        <v>0</v>
      </c>
      <c r="BH134" s="198">
        <f t="shared" si="7"/>
        <v>0</v>
      </c>
      <c r="BI134" s="198">
        <f t="shared" si="8"/>
        <v>0</v>
      </c>
      <c r="BJ134" s="17" t="s">
        <v>86</v>
      </c>
      <c r="BK134" s="198">
        <f t="shared" si="9"/>
        <v>0</v>
      </c>
      <c r="BL134" s="17" t="s">
        <v>640</v>
      </c>
      <c r="BM134" s="197" t="s">
        <v>667</v>
      </c>
    </row>
    <row r="135" spans="1:65" s="2" customFormat="1" ht="14.4" customHeight="1">
      <c r="A135" s="34"/>
      <c r="B135" s="35"/>
      <c r="C135" s="186" t="s">
        <v>189</v>
      </c>
      <c r="D135" s="186" t="s">
        <v>134</v>
      </c>
      <c r="E135" s="187" t="s">
        <v>668</v>
      </c>
      <c r="F135" s="188" t="s">
        <v>669</v>
      </c>
      <c r="G135" s="189" t="s">
        <v>639</v>
      </c>
      <c r="H135" s="190">
        <v>1</v>
      </c>
      <c r="I135" s="191"/>
      <c r="J135" s="192">
        <f t="shared" si="0"/>
        <v>0</v>
      </c>
      <c r="K135" s="188" t="s">
        <v>138</v>
      </c>
      <c r="L135" s="39"/>
      <c r="M135" s="193" t="s">
        <v>1</v>
      </c>
      <c r="N135" s="194" t="s">
        <v>43</v>
      </c>
      <c r="O135" s="71"/>
      <c r="P135" s="195">
        <f t="shared" si="1"/>
        <v>0</v>
      </c>
      <c r="Q135" s="195">
        <v>0</v>
      </c>
      <c r="R135" s="195">
        <f t="shared" si="2"/>
        <v>0</v>
      </c>
      <c r="S135" s="195">
        <v>0</v>
      </c>
      <c r="T135" s="196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640</v>
      </c>
      <c r="AT135" s="197" t="s">
        <v>134</v>
      </c>
      <c r="AU135" s="197" t="s">
        <v>88</v>
      </c>
      <c r="AY135" s="17" t="s">
        <v>131</v>
      </c>
      <c r="BE135" s="198">
        <f t="shared" si="4"/>
        <v>0</v>
      </c>
      <c r="BF135" s="198">
        <f t="shared" si="5"/>
        <v>0</v>
      </c>
      <c r="BG135" s="198">
        <f t="shared" si="6"/>
        <v>0</v>
      </c>
      <c r="BH135" s="198">
        <f t="shared" si="7"/>
        <v>0</v>
      </c>
      <c r="BI135" s="198">
        <f t="shared" si="8"/>
        <v>0</v>
      </c>
      <c r="BJ135" s="17" t="s">
        <v>86</v>
      </c>
      <c r="BK135" s="198">
        <f t="shared" si="9"/>
        <v>0</v>
      </c>
      <c r="BL135" s="17" t="s">
        <v>640</v>
      </c>
      <c r="BM135" s="197" t="s">
        <v>670</v>
      </c>
    </row>
    <row r="136" spans="1:65" s="2" customFormat="1" ht="14.4" customHeight="1">
      <c r="A136" s="34"/>
      <c r="B136" s="35"/>
      <c r="C136" s="186" t="s">
        <v>194</v>
      </c>
      <c r="D136" s="186" t="s">
        <v>134</v>
      </c>
      <c r="E136" s="187" t="s">
        <v>671</v>
      </c>
      <c r="F136" s="188" t="s">
        <v>672</v>
      </c>
      <c r="G136" s="189" t="s">
        <v>639</v>
      </c>
      <c r="H136" s="190">
        <v>1</v>
      </c>
      <c r="I136" s="191"/>
      <c r="J136" s="192">
        <f t="shared" si="0"/>
        <v>0</v>
      </c>
      <c r="K136" s="188" t="s">
        <v>138</v>
      </c>
      <c r="L136" s="39"/>
      <c r="M136" s="193" t="s">
        <v>1</v>
      </c>
      <c r="N136" s="194" t="s">
        <v>43</v>
      </c>
      <c r="O136" s="71"/>
      <c r="P136" s="195">
        <f t="shared" si="1"/>
        <v>0</v>
      </c>
      <c r="Q136" s="195">
        <v>0</v>
      </c>
      <c r="R136" s="195">
        <f t="shared" si="2"/>
        <v>0</v>
      </c>
      <c r="S136" s="195">
        <v>0</v>
      </c>
      <c r="T136" s="196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640</v>
      </c>
      <c r="AT136" s="197" t="s">
        <v>134</v>
      </c>
      <c r="AU136" s="197" t="s">
        <v>88</v>
      </c>
      <c r="AY136" s="17" t="s">
        <v>131</v>
      </c>
      <c r="BE136" s="198">
        <f t="shared" si="4"/>
        <v>0</v>
      </c>
      <c r="BF136" s="198">
        <f t="shared" si="5"/>
        <v>0</v>
      </c>
      <c r="BG136" s="198">
        <f t="shared" si="6"/>
        <v>0</v>
      </c>
      <c r="BH136" s="198">
        <f t="shared" si="7"/>
        <v>0</v>
      </c>
      <c r="BI136" s="198">
        <f t="shared" si="8"/>
        <v>0</v>
      </c>
      <c r="BJ136" s="17" t="s">
        <v>86</v>
      </c>
      <c r="BK136" s="198">
        <f t="shared" si="9"/>
        <v>0</v>
      </c>
      <c r="BL136" s="17" t="s">
        <v>640</v>
      </c>
      <c r="BM136" s="197" t="s">
        <v>673</v>
      </c>
    </row>
    <row r="137" spans="1:65" s="2" customFormat="1" ht="14.4" customHeight="1">
      <c r="A137" s="34"/>
      <c r="B137" s="35"/>
      <c r="C137" s="186" t="s">
        <v>199</v>
      </c>
      <c r="D137" s="186" t="s">
        <v>134</v>
      </c>
      <c r="E137" s="187" t="s">
        <v>674</v>
      </c>
      <c r="F137" s="188" t="s">
        <v>675</v>
      </c>
      <c r="G137" s="189" t="s">
        <v>639</v>
      </c>
      <c r="H137" s="190">
        <v>1</v>
      </c>
      <c r="I137" s="191"/>
      <c r="J137" s="192">
        <f t="shared" si="0"/>
        <v>0</v>
      </c>
      <c r="K137" s="188" t="s">
        <v>138</v>
      </c>
      <c r="L137" s="39"/>
      <c r="M137" s="193" t="s">
        <v>1</v>
      </c>
      <c r="N137" s="194" t="s">
        <v>43</v>
      </c>
      <c r="O137" s="71"/>
      <c r="P137" s="195">
        <f t="shared" si="1"/>
        <v>0</v>
      </c>
      <c r="Q137" s="195">
        <v>0</v>
      </c>
      <c r="R137" s="195">
        <f t="shared" si="2"/>
        <v>0</v>
      </c>
      <c r="S137" s="195">
        <v>0</v>
      </c>
      <c r="T137" s="196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640</v>
      </c>
      <c r="AT137" s="197" t="s">
        <v>134</v>
      </c>
      <c r="AU137" s="197" t="s">
        <v>88</v>
      </c>
      <c r="AY137" s="17" t="s">
        <v>131</v>
      </c>
      <c r="BE137" s="198">
        <f t="shared" si="4"/>
        <v>0</v>
      </c>
      <c r="BF137" s="198">
        <f t="shared" si="5"/>
        <v>0</v>
      </c>
      <c r="BG137" s="198">
        <f t="shared" si="6"/>
        <v>0</v>
      </c>
      <c r="BH137" s="198">
        <f t="shared" si="7"/>
        <v>0</v>
      </c>
      <c r="BI137" s="198">
        <f t="shared" si="8"/>
        <v>0</v>
      </c>
      <c r="BJ137" s="17" t="s">
        <v>86</v>
      </c>
      <c r="BK137" s="198">
        <f t="shared" si="9"/>
        <v>0</v>
      </c>
      <c r="BL137" s="17" t="s">
        <v>640</v>
      </c>
      <c r="BM137" s="197" t="s">
        <v>676</v>
      </c>
    </row>
    <row r="138" spans="2:63" s="12" customFormat="1" ht="22.8" customHeight="1">
      <c r="B138" s="170"/>
      <c r="C138" s="171"/>
      <c r="D138" s="172" t="s">
        <v>77</v>
      </c>
      <c r="E138" s="184" t="s">
        <v>677</v>
      </c>
      <c r="F138" s="184" t="s">
        <v>678</v>
      </c>
      <c r="G138" s="171"/>
      <c r="H138" s="171"/>
      <c r="I138" s="174"/>
      <c r="J138" s="185">
        <f>BK138</f>
        <v>0</v>
      </c>
      <c r="K138" s="171"/>
      <c r="L138" s="176"/>
      <c r="M138" s="177"/>
      <c r="N138" s="178"/>
      <c r="O138" s="178"/>
      <c r="P138" s="179">
        <f>P139</f>
        <v>0</v>
      </c>
      <c r="Q138" s="178"/>
      <c r="R138" s="179">
        <f>R139</f>
        <v>0</v>
      </c>
      <c r="S138" s="178"/>
      <c r="T138" s="180">
        <f>T139</f>
        <v>0</v>
      </c>
      <c r="AR138" s="181" t="s">
        <v>163</v>
      </c>
      <c r="AT138" s="182" t="s">
        <v>77</v>
      </c>
      <c r="AU138" s="182" t="s">
        <v>86</v>
      </c>
      <c r="AY138" s="181" t="s">
        <v>131</v>
      </c>
      <c r="BK138" s="183">
        <f>BK139</f>
        <v>0</v>
      </c>
    </row>
    <row r="139" spans="1:65" s="2" customFormat="1" ht="14.4" customHeight="1">
      <c r="A139" s="34"/>
      <c r="B139" s="35"/>
      <c r="C139" s="186" t="s">
        <v>203</v>
      </c>
      <c r="D139" s="186" t="s">
        <v>134</v>
      </c>
      <c r="E139" s="187" t="s">
        <v>679</v>
      </c>
      <c r="F139" s="188" t="s">
        <v>678</v>
      </c>
      <c r="G139" s="189" t="s">
        <v>639</v>
      </c>
      <c r="H139" s="190">
        <v>1</v>
      </c>
      <c r="I139" s="191"/>
      <c r="J139" s="192">
        <f>ROUND(I139*H139,2)</f>
        <v>0</v>
      </c>
      <c r="K139" s="188" t="s">
        <v>138</v>
      </c>
      <c r="L139" s="39"/>
      <c r="M139" s="193" t="s">
        <v>1</v>
      </c>
      <c r="N139" s="194" t="s">
        <v>43</v>
      </c>
      <c r="O139" s="71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640</v>
      </c>
      <c r="AT139" s="197" t="s">
        <v>134</v>
      </c>
      <c r="AU139" s="197" t="s">
        <v>88</v>
      </c>
      <c r="AY139" s="17" t="s">
        <v>131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86</v>
      </c>
      <c r="BK139" s="198">
        <f>ROUND(I139*H139,2)</f>
        <v>0</v>
      </c>
      <c r="BL139" s="17" t="s">
        <v>640</v>
      </c>
      <c r="BM139" s="197" t="s">
        <v>680</v>
      </c>
    </row>
    <row r="140" spans="2:63" s="12" customFormat="1" ht="22.8" customHeight="1">
      <c r="B140" s="170"/>
      <c r="C140" s="171"/>
      <c r="D140" s="172" t="s">
        <v>77</v>
      </c>
      <c r="E140" s="184" t="s">
        <v>681</v>
      </c>
      <c r="F140" s="184" t="s">
        <v>682</v>
      </c>
      <c r="G140" s="171"/>
      <c r="H140" s="171"/>
      <c r="I140" s="174"/>
      <c r="J140" s="185">
        <f>BK140</f>
        <v>0</v>
      </c>
      <c r="K140" s="171"/>
      <c r="L140" s="176"/>
      <c r="M140" s="177"/>
      <c r="N140" s="178"/>
      <c r="O140" s="178"/>
      <c r="P140" s="179">
        <f>P141</f>
        <v>0</v>
      </c>
      <c r="Q140" s="178"/>
      <c r="R140" s="179">
        <f>R141</f>
        <v>0</v>
      </c>
      <c r="S140" s="178"/>
      <c r="T140" s="180">
        <f>T141</f>
        <v>0</v>
      </c>
      <c r="AR140" s="181" t="s">
        <v>163</v>
      </c>
      <c r="AT140" s="182" t="s">
        <v>77</v>
      </c>
      <c r="AU140" s="182" t="s">
        <v>86</v>
      </c>
      <c r="AY140" s="181" t="s">
        <v>131</v>
      </c>
      <c r="BK140" s="183">
        <f>BK141</f>
        <v>0</v>
      </c>
    </row>
    <row r="141" spans="1:65" s="2" customFormat="1" ht="14.4" customHeight="1">
      <c r="A141" s="34"/>
      <c r="B141" s="35"/>
      <c r="C141" s="186" t="s">
        <v>209</v>
      </c>
      <c r="D141" s="186" t="s">
        <v>134</v>
      </c>
      <c r="E141" s="187" t="s">
        <v>683</v>
      </c>
      <c r="F141" s="188" t="s">
        <v>682</v>
      </c>
      <c r="G141" s="189" t="s">
        <v>639</v>
      </c>
      <c r="H141" s="190">
        <v>1</v>
      </c>
      <c r="I141" s="191"/>
      <c r="J141" s="192">
        <f>ROUND(I141*H141,2)</f>
        <v>0</v>
      </c>
      <c r="K141" s="188" t="s">
        <v>138</v>
      </c>
      <c r="L141" s="39"/>
      <c r="M141" s="249" t="s">
        <v>1</v>
      </c>
      <c r="N141" s="250" t="s">
        <v>43</v>
      </c>
      <c r="O141" s="25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640</v>
      </c>
      <c r="AT141" s="197" t="s">
        <v>134</v>
      </c>
      <c r="AU141" s="197" t="s">
        <v>88</v>
      </c>
      <c r="AY141" s="17" t="s">
        <v>131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86</v>
      </c>
      <c r="BK141" s="198">
        <f>ROUND(I141*H141,2)</f>
        <v>0</v>
      </c>
      <c r="BL141" s="17" t="s">
        <v>640</v>
      </c>
      <c r="BM141" s="197" t="s">
        <v>684</v>
      </c>
    </row>
    <row r="142" spans="1:31" s="2" customFormat="1" ht="6.9" customHeight="1">
      <c r="A142" s="34"/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39"/>
      <c r="M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</sheetData>
  <autoFilter ref="C120:K14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Petr</dc:creator>
  <cp:keywords/>
  <dc:description/>
  <cp:lastModifiedBy>Jan Bártík</cp:lastModifiedBy>
  <cp:lastPrinted>2021-05-18T12:27:13Z</cp:lastPrinted>
  <dcterms:created xsi:type="dcterms:W3CDTF">2020-11-06T14:30:27Z</dcterms:created>
  <dcterms:modified xsi:type="dcterms:W3CDTF">2021-05-18T12:27:19Z</dcterms:modified>
  <cp:category/>
  <cp:version/>
  <cp:contentType/>
  <cp:contentStatus/>
</cp:coreProperties>
</file>