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5150" activeTab="10"/>
  </bookViews>
  <sheets>
    <sheet name="Rekapitulace stavby" sheetId="1" r:id="rId1"/>
    <sheet name="07b - SO 07b - Voliéra-pelikán " sheetId="2" r:id="rId2"/>
    <sheet name="07c - SO 07c - Voliéra-volavka" sheetId="3" r:id="rId3"/>
    <sheet name="25a - SO 25 - Vodní nádrž..." sheetId="4" r:id="rId4"/>
    <sheet name="30d - SO 30d - Vodní nádr..." sheetId="5" r:id="rId5"/>
    <sheet name="41aaa - SO 41aa - Terénní..." sheetId="6" r:id="rId6"/>
    <sheet name="45aaa - SO 45aa - Pěší ko..." sheetId="7" r:id="rId7"/>
    <sheet name="46aaa - SO 46aa - sadové ..." sheetId="8" r:id="rId8"/>
    <sheet name="53aa - SO 53aa - Vodovod ..." sheetId="9" r:id="rId9"/>
    <sheet name="54aa - SO 54aa - Kanaliza..." sheetId="10" r:id="rId10"/>
    <sheet name="56aa - SO 56aa - El. napo..." sheetId="11" r:id="rId11"/>
    <sheet name="57aa - SO 57aa - Elektric..." sheetId="12" r:id="rId12"/>
    <sheet name="99aa - Vedlejší náklady -..." sheetId="13" r:id="rId13"/>
    <sheet name="Seznam figur" sheetId="14" r:id="rId14"/>
  </sheets>
  <definedNames>
    <definedName name="_xlnm._FilterDatabase" localSheetId="1" hidden="1">'07b - SO 07b - Voliéra-pelikán '!$C$121:$K$125</definedName>
    <definedName name="_xlnm._FilterDatabase" localSheetId="2" hidden="1">'07c - SO 07c - Voliéra-volavka'!$C$121:$K$125</definedName>
    <definedName name="_xlnm._FilterDatabase" localSheetId="3" hidden="1">'25a - SO 25 - Vodní nádrž...'!$C$123:$K$209</definedName>
    <definedName name="_xlnm._FilterDatabase" localSheetId="4" hidden="1">'30d - SO 30d - Vodní nádr...'!$C$124:$K$223</definedName>
    <definedName name="_xlnm._FilterDatabase" localSheetId="5" hidden="1">'41aaa - SO 41aa - Terénní...'!$C$118:$K$174</definedName>
    <definedName name="_xlnm._FilterDatabase" localSheetId="6" hidden="1">'45aaa - SO 45aa - Pěší ko...'!$C$121:$K$205</definedName>
    <definedName name="_xlnm._FilterDatabase" localSheetId="7" hidden="1">'46aaa - SO 46aa - sadové ...'!$C$118:$K$147</definedName>
    <definedName name="_xlnm._FilterDatabase" localSheetId="8" hidden="1">'53aa - SO 53aa - Vodovod ...'!$C$119:$K$153</definedName>
    <definedName name="_xlnm._FilterDatabase" localSheetId="9" hidden="1">'54aa - SO 54aa - Kanaliza...'!$C$124:$K$197</definedName>
    <definedName name="_xlnm._FilterDatabase" localSheetId="10" hidden="1">'56aa - SO 56aa - El. napo...'!$C$139:$K$255</definedName>
    <definedName name="_xlnm._FilterDatabase" localSheetId="11" hidden="1">'57aa - SO 57aa - Elektric...'!$C$123:$K$172</definedName>
    <definedName name="_xlnm._FilterDatabase" localSheetId="12" hidden="1">'99aa - Vedlejší náklady -...'!$C$125:$K$145</definedName>
    <definedName name="_xlnm.Print_Titles" localSheetId="1">'07b - SO 07b - Voliéra-pelikán '!$121:$121</definedName>
    <definedName name="_xlnm.Print_Titles" localSheetId="2">'07c - SO 07c - Voliéra-volavka'!$121:$121</definedName>
    <definedName name="_xlnm.Print_Titles" localSheetId="3">'25a - SO 25 - Vodní nádrž...'!$123:$123</definedName>
    <definedName name="_xlnm.Print_Titles" localSheetId="4">'30d - SO 30d - Vodní nádr...'!$124:$124</definedName>
    <definedName name="_xlnm.Print_Titles" localSheetId="5">'41aaa - SO 41aa - Terénní...'!$118:$118</definedName>
    <definedName name="_xlnm.Print_Titles" localSheetId="6">'45aaa - SO 45aa - Pěší ko...'!$121:$121</definedName>
    <definedName name="_xlnm.Print_Titles" localSheetId="7">'46aaa - SO 46aa - sadové ...'!$118:$118</definedName>
    <definedName name="_xlnm.Print_Titles" localSheetId="8">'53aa - SO 53aa - Vodovod ...'!$119:$119</definedName>
    <definedName name="_xlnm.Print_Titles" localSheetId="9">'54aa - SO 54aa - Kanaliza...'!$124:$124</definedName>
    <definedName name="_xlnm.Print_Titles" localSheetId="10">'56aa - SO 56aa - El. napo...'!$139:$139</definedName>
    <definedName name="_xlnm.Print_Titles" localSheetId="11">'57aa - SO 57aa - Elektric...'!$123:$123</definedName>
    <definedName name="_xlnm.Print_Titles" localSheetId="12">'99aa - Vedlejší náklady -...'!$125:$125</definedName>
    <definedName name="_xlnm.Print_Titles" localSheetId="0">'Rekapitulace stavby'!$92:$92</definedName>
    <definedName name="_xlnm.Print_Titles" localSheetId="13">'Seznam figur'!$9:$9</definedName>
    <definedName name="_xlnm.Print_Area" localSheetId="1">'07b - SO 07b - Voliéra-pelikán '!$C$4:$J$76,'07b - SO 07b - Voliéra-pelikán '!$C$82:$J$101,'07b - SO 07b - Voliéra-pelikán '!$C$107:$K$125</definedName>
    <definedName name="_xlnm.Print_Area" localSheetId="2">'07c - SO 07c - Voliéra-volavka'!$C$4:$J$76,'07c - SO 07c - Voliéra-volavka'!$C$82:$J$101,'07c - SO 07c - Voliéra-volavka'!$C$107:$K$125</definedName>
    <definedName name="_xlnm.Print_Area" localSheetId="3">'25a - SO 25 - Vodní nádrž...'!$C$4:$J$76,'25a - SO 25 - Vodní nádrž...'!$C$82:$J$105,'25a - SO 25 - Vodní nádrž...'!$C$111:$K$209</definedName>
    <definedName name="_xlnm.Print_Area" localSheetId="4">'30d - SO 30d - Vodní nádr...'!$C$4:$J$76,'30d - SO 30d - Vodní nádr...'!$C$82:$J$106,'30d - SO 30d - Vodní nádr...'!$C$112:$K$223</definedName>
    <definedName name="_xlnm.Print_Area" localSheetId="5">'41aaa - SO 41aa - Terénní...'!$C$4:$J$76,'41aaa - SO 41aa - Terénní...'!$C$82:$J$100,'41aaa - SO 41aa - Terénní...'!$C$106:$K$174</definedName>
    <definedName name="_xlnm.Print_Area" localSheetId="6">'45aaa - SO 45aa - Pěší ko...'!$C$4:$J$76,'45aaa - SO 45aa - Pěší ko...'!$C$82:$J$103,'45aaa - SO 45aa - Pěší ko...'!$C$109:$K$205</definedName>
    <definedName name="_xlnm.Print_Area" localSheetId="7">'46aaa - SO 46aa - sadové ...'!$C$4:$J$76,'46aaa - SO 46aa - sadové ...'!$C$82:$J$100,'46aaa - SO 46aa - sadové ...'!$C$106:$K$147</definedName>
    <definedName name="_xlnm.Print_Area" localSheetId="8">'53aa - SO 53aa - Vodovod ...'!$C$4:$J$76,'53aa - SO 53aa - Vodovod ...'!$C$82:$J$101,'53aa - SO 53aa - Vodovod ...'!$C$107:$K$153</definedName>
    <definedName name="_xlnm.Print_Area" localSheetId="9">'54aa - SO 54aa - Kanaliza...'!$C$4:$J$76,'54aa - SO 54aa - Kanaliza...'!$C$82:$J$106,'54aa - SO 54aa - Kanaliza...'!$C$112:$K$197</definedName>
    <definedName name="_xlnm.Print_Area" localSheetId="10">'56aa - SO 56aa - El. napo...'!$C$4:$J$76,'56aa - SO 56aa - El. napo...'!$C$82:$J$121,'56aa - SO 56aa - El. napo...'!$C$127:$K$255</definedName>
    <definedName name="_xlnm.Print_Area" localSheetId="11">'57aa - SO 57aa - Elektric...'!$C$4:$J$76,'57aa - SO 57aa - Elektric...'!$C$82:$J$105,'57aa - SO 57aa - Elektric...'!$C$111:$K$172</definedName>
    <definedName name="_xlnm.Print_Area" localSheetId="12">'99aa - Vedlejší náklady -...'!$C$4:$J$76,'99aa - Vedlejší náklady -...'!$C$82:$J$107,'99aa - Vedlejší náklady -...'!$C$113:$K$145</definedName>
    <definedName name="_xlnm.Print_Area" localSheetId="0">'Rekapitulace stavby'!$D$4:$AO$76,'Rekapitulace stavby'!$C$82:$AQ$109</definedName>
    <definedName name="_xlnm.Print_Area" localSheetId="13">'Seznam figur'!$C$4:$G$378</definedName>
  </definedNames>
  <calcPr calcId="145621"/>
</workbook>
</file>

<file path=xl/calcChain.xml><?xml version="1.0" encoding="utf-8"?>
<calcChain xmlns="http://schemas.openxmlformats.org/spreadsheetml/2006/main">
  <c r="I204" i="11" l="1"/>
  <c r="I147" i="12" l="1"/>
  <c r="BK204" i="11"/>
  <c r="J204" i="11" l="1"/>
  <c r="J147" i="12" l="1"/>
  <c r="BK147" i="12"/>
  <c r="D7" i="14"/>
  <c r="J37" i="13"/>
  <c r="J36" i="13"/>
  <c r="AY108" i="1"/>
  <c r="J35" i="13"/>
  <c r="AX108" i="1" s="1"/>
  <c r="BI145" i="13"/>
  <c r="BH145" i="13"/>
  <c r="BG145" i="13"/>
  <c r="BF145" i="13"/>
  <c r="T145" i="13"/>
  <c r="T144" i="13"/>
  <c r="R145" i="13"/>
  <c r="R144" i="13" s="1"/>
  <c r="P145" i="13"/>
  <c r="P144" i="13"/>
  <c r="BI143" i="13"/>
  <c r="BH143" i="13"/>
  <c r="BG143" i="13"/>
  <c r="BF143" i="13"/>
  <c r="T143" i="13"/>
  <c r="T142" i="13" s="1"/>
  <c r="R143" i="13"/>
  <c r="R142" i="13"/>
  <c r="P143" i="13"/>
  <c r="P142" i="13" s="1"/>
  <c r="BI141" i="13"/>
  <c r="BH141" i="13"/>
  <c r="BG141" i="13"/>
  <c r="BF141" i="13"/>
  <c r="T141" i="13"/>
  <c r="T140" i="13"/>
  <c r="R141" i="13"/>
  <c r="R140" i="13" s="1"/>
  <c r="P141" i="13"/>
  <c r="P140" i="13"/>
  <c r="BI139" i="13"/>
  <c r="BH139" i="13"/>
  <c r="BG139" i="13"/>
  <c r="BF139" i="13"/>
  <c r="T139" i="13"/>
  <c r="T138" i="13" s="1"/>
  <c r="R139" i="13"/>
  <c r="R138" i="13"/>
  <c r="P139" i="13"/>
  <c r="P138" i="13" s="1"/>
  <c r="BI137" i="13"/>
  <c r="BH137" i="13"/>
  <c r="BG137" i="13"/>
  <c r="BF137" i="13"/>
  <c r="T137" i="13"/>
  <c r="T136" i="13"/>
  <c r="R137" i="13"/>
  <c r="R136" i="13" s="1"/>
  <c r="P137" i="13"/>
  <c r="P136" i="13"/>
  <c r="BI135" i="13"/>
  <c r="BH135" i="13"/>
  <c r="BG135" i="13"/>
  <c r="BF135" i="13"/>
  <c r="T135" i="13"/>
  <c r="T134" i="13" s="1"/>
  <c r="R135" i="13"/>
  <c r="R134" i="13"/>
  <c r="P135" i="13"/>
  <c r="P134" i="13" s="1"/>
  <c r="BI133" i="13"/>
  <c r="BH133" i="13"/>
  <c r="BG133" i="13"/>
  <c r="BF133" i="13"/>
  <c r="T133" i="13"/>
  <c r="T132" i="13"/>
  <c r="R133" i="13"/>
  <c r="R132" i="13" s="1"/>
  <c r="P133" i="13"/>
  <c r="P132" i="13"/>
  <c r="BI131" i="13"/>
  <c r="BH131" i="13"/>
  <c r="BG131" i="13"/>
  <c r="BF131" i="13"/>
  <c r="T131" i="13"/>
  <c r="T130" i="13" s="1"/>
  <c r="R131" i="13"/>
  <c r="R130" i="13"/>
  <c r="P131" i="13"/>
  <c r="P130" i="13" s="1"/>
  <c r="BI129" i="13"/>
  <c r="BH129" i="13"/>
  <c r="BG129" i="13"/>
  <c r="BF129" i="13"/>
  <c r="T129" i="13"/>
  <c r="T128" i="13"/>
  <c r="T127" i="13" s="1"/>
  <c r="T126" i="13" s="1"/>
  <c r="R129" i="13"/>
  <c r="R128" i="13"/>
  <c r="P129" i="13"/>
  <c r="P128" i="13"/>
  <c r="J123" i="13"/>
  <c r="J122" i="13"/>
  <c r="F122" i="13"/>
  <c r="F120" i="13"/>
  <c r="E118" i="13"/>
  <c r="J92" i="13"/>
  <c r="J91" i="13"/>
  <c r="F91" i="13"/>
  <c r="F89" i="13"/>
  <c r="E87" i="13"/>
  <c r="J18" i="13"/>
  <c r="E18" i="13"/>
  <c r="F123" i="13"/>
  <c r="J17" i="13"/>
  <c r="J12" i="13"/>
  <c r="J89" i="13"/>
  <c r="E7" i="13"/>
  <c r="E116" i="13" s="1"/>
  <c r="J37" i="12"/>
  <c r="J36" i="12"/>
  <c r="AY107" i="1" s="1"/>
  <c r="J35" i="12"/>
  <c r="AX107" i="1"/>
  <c r="BI172" i="12"/>
  <c r="BH172" i="12"/>
  <c r="BG172" i="12"/>
  <c r="BF172" i="12"/>
  <c r="T172" i="12"/>
  <c r="R172" i="12"/>
  <c r="P172" i="12"/>
  <c r="BI171" i="12"/>
  <c r="BH171" i="12"/>
  <c r="BG171" i="12"/>
  <c r="BF171" i="12"/>
  <c r="T171" i="12"/>
  <c r="T170" i="12" s="1"/>
  <c r="R171" i="12"/>
  <c r="P171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61" i="12"/>
  <c r="BH161" i="12"/>
  <c r="BG161" i="12"/>
  <c r="BF161" i="12"/>
  <c r="T161" i="12"/>
  <c r="R161" i="12"/>
  <c r="P161" i="12"/>
  <c r="BI160" i="12"/>
  <c r="BH160" i="12"/>
  <c r="BG160" i="12"/>
  <c r="BF160" i="12"/>
  <c r="T160" i="12"/>
  <c r="R160" i="12"/>
  <c r="P160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49" i="12"/>
  <c r="BH149" i="12"/>
  <c r="BG149" i="12"/>
  <c r="BF149" i="12"/>
  <c r="T149" i="12"/>
  <c r="T148" i="12" s="1"/>
  <c r="R149" i="12"/>
  <c r="R148" i="12" s="1"/>
  <c r="P149" i="12"/>
  <c r="P148" i="12" s="1"/>
  <c r="BI147" i="12"/>
  <c r="BH147" i="12"/>
  <c r="BG147" i="12"/>
  <c r="BF147" i="12"/>
  <c r="T147" i="12"/>
  <c r="T146" i="12" s="1"/>
  <c r="R147" i="12"/>
  <c r="R146" i="12" s="1"/>
  <c r="P147" i="12"/>
  <c r="P146" i="12" s="1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3" i="12"/>
  <c r="BH143" i="12"/>
  <c r="BG143" i="12"/>
  <c r="BF143" i="12"/>
  <c r="T143" i="12"/>
  <c r="R143" i="12"/>
  <c r="P143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F118" i="12"/>
  <c r="E116" i="12"/>
  <c r="F89" i="12"/>
  <c r="E87" i="12"/>
  <c r="J24" i="12"/>
  <c r="E24" i="12"/>
  <c r="J92" i="12"/>
  <c r="J23" i="12"/>
  <c r="J21" i="12"/>
  <c r="E21" i="12"/>
  <c r="J120" i="12"/>
  <c r="J20" i="12"/>
  <c r="J18" i="12"/>
  <c r="E18" i="12"/>
  <c r="F121" i="12"/>
  <c r="J17" i="12"/>
  <c r="J15" i="12"/>
  <c r="E15" i="12"/>
  <c r="F120" i="12"/>
  <c r="J14" i="12"/>
  <c r="J12" i="12"/>
  <c r="J89" i="12"/>
  <c r="E7" i="12"/>
  <c r="E114" i="12" s="1"/>
  <c r="J37" i="11"/>
  <c r="J36" i="11"/>
  <c r="AY106" i="1"/>
  <c r="J35" i="11"/>
  <c r="AX106" i="1" s="1"/>
  <c r="BI255" i="11"/>
  <c r="BH255" i="11"/>
  <c r="BG255" i="11"/>
  <c r="BF255" i="11"/>
  <c r="T255" i="11"/>
  <c r="T254" i="11" s="1"/>
  <c r="R255" i="11"/>
  <c r="R254" i="11" s="1"/>
  <c r="P255" i="11"/>
  <c r="P254" i="11" s="1"/>
  <c r="BI253" i="11"/>
  <c r="BH253" i="11"/>
  <c r="BG253" i="11"/>
  <c r="BF253" i="11"/>
  <c r="T253" i="11"/>
  <c r="R253" i="11"/>
  <c r="P253" i="11"/>
  <c r="BI252" i="11"/>
  <c r="BH252" i="11"/>
  <c r="BG252" i="11"/>
  <c r="BF252" i="11"/>
  <c r="T252" i="11"/>
  <c r="R252" i="11"/>
  <c r="P252" i="11"/>
  <c r="BI251" i="11"/>
  <c r="BH251" i="11"/>
  <c r="BG251" i="11"/>
  <c r="BF251" i="11"/>
  <c r="T251" i="11"/>
  <c r="R251" i="11"/>
  <c r="P251" i="11"/>
  <c r="BI249" i="11"/>
  <c r="BH249" i="11"/>
  <c r="BG249" i="11"/>
  <c r="BF249" i="11"/>
  <c r="T249" i="11"/>
  <c r="R249" i="11"/>
  <c r="P249" i="11"/>
  <c r="BI248" i="11"/>
  <c r="BH248" i="11"/>
  <c r="BG248" i="11"/>
  <c r="BF248" i="11"/>
  <c r="T248" i="11"/>
  <c r="R248" i="11"/>
  <c r="P248" i="11"/>
  <c r="BI246" i="11"/>
  <c r="BH246" i="11"/>
  <c r="BG246" i="11"/>
  <c r="BF246" i="11"/>
  <c r="T246" i="11"/>
  <c r="R246" i="11"/>
  <c r="P246" i="11"/>
  <c r="BI245" i="11"/>
  <c r="BH245" i="11"/>
  <c r="BG245" i="11"/>
  <c r="BF245" i="11"/>
  <c r="T245" i="11"/>
  <c r="R245" i="11"/>
  <c r="P245" i="11"/>
  <c r="BI244" i="11"/>
  <c r="BH244" i="11"/>
  <c r="BG244" i="11"/>
  <c r="BF244" i="11"/>
  <c r="T244" i="11"/>
  <c r="R244" i="11"/>
  <c r="P244" i="11"/>
  <c r="BI243" i="11"/>
  <c r="BH243" i="11"/>
  <c r="BG243" i="11"/>
  <c r="BF243" i="11"/>
  <c r="T243" i="11"/>
  <c r="R243" i="11"/>
  <c r="P243" i="11"/>
  <c r="BI242" i="11"/>
  <c r="BH242" i="11"/>
  <c r="BG242" i="11"/>
  <c r="BF242" i="11"/>
  <c r="T242" i="11"/>
  <c r="R242" i="11"/>
  <c r="P242" i="11"/>
  <c r="BI241" i="11"/>
  <c r="BH241" i="11"/>
  <c r="BG241" i="11"/>
  <c r="BF241" i="11"/>
  <c r="T241" i="11"/>
  <c r="R241" i="11"/>
  <c r="P241" i="11"/>
  <c r="BI240" i="11"/>
  <c r="BH240" i="11"/>
  <c r="BG240" i="11"/>
  <c r="BF240" i="11"/>
  <c r="T240" i="11"/>
  <c r="R240" i="11"/>
  <c r="P240" i="11"/>
  <c r="BI239" i="11"/>
  <c r="BH239" i="11"/>
  <c r="BG239" i="11"/>
  <c r="BF239" i="11"/>
  <c r="T239" i="11"/>
  <c r="R239" i="11"/>
  <c r="P239" i="11"/>
  <c r="BI238" i="11"/>
  <c r="BH238" i="11"/>
  <c r="BG238" i="11"/>
  <c r="BF238" i="11"/>
  <c r="T238" i="11"/>
  <c r="R238" i="11"/>
  <c r="P238" i="11"/>
  <c r="BI236" i="11"/>
  <c r="BH236" i="11"/>
  <c r="BG236" i="11"/>
  <c r="BF236" i="11"/>
  <c r="T236" i="11"/>
  <c r="R236" i="11"/>
  <c r="P236" i="11"/>
  <c r="BI235" i="11"/>
  <c r="BH235" i="11"/>
  <c r="BG235" i="11"/>
  <c r="BF235" i="11"/>
  <c r="T235" i="11"/>
  <c r="R235" i="11"/>
  <c r="P235" i="11"/>
  <c r="BI232" i="11"/>
  <c r="BH232" i="11"/>
  <c r="BG232" i="11"/>
  <c r="BF232" i="11"/>
  <c r="T232" i="11"/>
  <c r="R232" i="11"/>
  <c r="P232" i="11"/>
  <c r="BI231" i="11"/>
  <c r="BH231" i="11"/>
  <c r="BG231" i="11"/>
  <c r="BF231" i="11"/>
  <c r="T231" i="11"/>
  <c r="R231" i="11"/>
  <c r="P231" i="11"/>
  <c r="BI230" i="11"/>
  <c r="BH230" i="11"/>
  <c r="BG230" i="11"/>
  <c r="BF230" i="11"/>
  <c r="T230" i="11"/>
  <c r="R230" i="11"/>
  <c r="P230" i="11"/>
  <c r="BI229" i="11"/>
  <c r="BH229" i="11"/>
  <c r="BG229" i="11"/>
  <c r="BF229" i="11"/>
  <c r="T229" i="11"/>
  <c r="R229" i="11"/>
  <c r="P229" i="11"/>
  <c r="BI227" i="11"/>
  <c r="BH227" i="11"/>
  <c r="BG227" i="11"/>
  <c r="BF227" i="11"/>
  <c r="T227" i="11"/>
  <c r="R227" i="11"/>
  <c r="P227" i="11"/>
  <c r="BI226" i="11"/>
  <c r="BH226" i="11"/>
  <c r="BG226" i="11"/>
  <c r="BF226" i="11"/>
  <c r="T226" i="11"/>
  <c r="R226" i="11"/>
  <c r="P226" i="11"/>
  <c r="BI225" i="11"/>
  <c r="BH225" i="11"/>
  <c r="BG225" i="11"/>
  <c r="BF225" i="11"/>
  <c r="T225" i="11"/>
  <c r="R225" i="11"/>
  <c r="P225" i="11"/>
  <c r="BI223" i="11"/>
  <c r="BH223" i="11"/>
  <c r="BG223" i="11"/>
  <c r="BF223" i="11"/>
  <c r="T223" i="11"/>
  <c r="R223" i="11"/>
  <c r="P223" i="11"/>
  <c r="BI222" i="11"/>
  <c r="BH222" i="11"/>
  <c r="BG222" i="11"/>
  <c r="BF222" i="11"/>
  <c r="T222" i="11"/>
  <c r="R222" i="11"/>
  <c r="P222" i="11"/>
  <c r="BI221" i="11"/>
  <c r="BH221" i="11"/>
  <c r="BG221" i="11"/>
  <c r="BF221" i="11"/>
  <c r="T221" i="11"/>
  <c r="R221" i="11"/>
  <c r="P221" i="11"/>
  <c r="BI220" i="11"/>
  <c r="BH220" i="11"/>
  <c r="BG220" i="11"/>
  <c r="BF220" i="11"/>
  <c r="T220" i="11"/>
  <c r="R220" i="11"/>
  <c r="P220" i="11"/>
  <c r="BI219" i="11"/>
  <c r="BH219" i="11"/>
  <c r="BG219" i="11"/>
  <c r="BF219" i="11"/>
  <c r="T219" i="11"/>
  <c r="R219" i="11"/>
  <c r="P219" i="11"/>
  <c r="BI218" i="11"/>
  <c r="BH218" i="11"/>
  <c r="BG218" i="11"/>
  <c r="BF218" i="11"/>
  <c r="T218" i="11"/>
  <c r="R218" i="11"/>
  <c r="P218" i="11"/>
  <c r="BI217" i="11"/>
  <c r="BH217" i="11"/>
  <c r="BG217" i="11"/>
  <c r="BF217" i="11"/>
  <c r="T217" i="11"/>
  <c r="R217" i="11"/>
  <c r="P217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3" i="11"/>
  <c r="BH213" i="11"/>
  <c r="BG213" i="11"/>
  <c r="BF213" i="11"/>
  <c r="T213" i="11"/>
  <c r="R213" i="11"/>
  <c r="P213" i="11"/>
  <c r="BI212" i="11"/>
  <c r="BH212" i="11"/>
  <c r="BG212" i="11"/>
  <c r="BF212" i="11"/>
  <c r="T212" i="11"/>
  <c r="R212" i="11"/>
  <c r="P212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6" i="11"/>
  <c r="BH206" i="11"/>
  <c r="BG206" i="11"/>
  <c r="BF206" i="11"/>
  <c r="T206" i="11"/>
  <c r="T205" i="11" s="1"/>
  <c r="R206" i="11"/>
  <c r="R205" i="11" s="1"/>
  <c r="P206" i="11"/>
  <c r="P205" i="11" s="1"/>
  <c r="BI204" i="11"/>
  <c r="BH204" i="11"/>
  <c r="BG204" i="11"/>
  <c r="BF204" i="11"/>
  <c r="T204" i="11"/>
  <c r="T203" i="11" s="1"/>
  <c r="R204" i="11"/>
  <c r="R203" i="11" s="1"/>
  <c r="P204" i="11"/>
  <c r="P203" i="11" s="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8" i="11"/>
  <c r="BH188" i="11"/>
  <c r="BG188" i="11"/>
  <c r="BF188" i="11"/>
  <c r="T188" i="11"/>
  <c r="R188" i="11"/>
  <c r="P188" i="11"/>
  <c r="BI186" i="11"/>
  <c r="BH186" i="11"/>
  <c r="BG186" i="11"/>
  <c r="BF186" i="11"/>
  <c r="T186" i="11"/>
  <c r="R186" i="11"/>
  <c r="P186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0" i="11"/>
  <c r="BH180" i="11"/>
  <c r="BG180" i="11"/>
  <c r="BF180" i="11"/>
  <c r="T180" i="11"/>
  <c r="T179" i="11" s="1"/>
  <c r="R180" i="11"/>
  <c r="R179" i="11" s="1"/>
  <c r="P180" i="11"/>
  <c r="P179" i="11" s="1"/>
  <c r="BI178" i="11"/>
  <c r="BH178" i="11"/>
  <c r="BG178" i="11"/>
  <c r="BF178" i="11"/>
  <c r="T178" i="11"/>
  <c r="T177" i="11" s="1"/>
  <c r="R178" i="11"/>
  <c r="R177" i="11" s="1"/>
  <c r="P178" i="11"/>
  <c r="P177" i="11" s="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F134" i="11"/>
  <c r="E132" i="11"/>
  <c r="F89" i="11"/>
  <c r="E87" i="11"/>
  <c r="J24" i="11"/>
  <c r="E24" i="11"/>
  <c r="J137" i="11" s="1"/>
  <c r="J23" i="11"/>
  <c r="J21" i="11"/>
  <c r="E21" i="11"/>
  <c r="J136" i="11" s="1"/>
  <c r="J20" i="11"/>
  <c r="J18" i="11"/>
  <c r="E18" i="11"/>
  <c r="F92" i="11" s="1"/>
  <c r="J17" i="11"/>
  <c r="J15" i="11"/>
  <c r="E15" i="11"/>
  <c r="F91" i="11" s="1"/>
  <c r="J14" i="11"/>
  <c r="J12" i="11"/>
  <c r="J134" i="11"/>
  <c r="E7" i="11"/>
  <c r="E85" i="11" s="1"/>
  <c r="J37" i="10"/>
  <c r="J36" i="10"/>
  <c r="AY105" i="1" s="1"/>
  <c r="J35" i="10"/>
  <c r="AX105" i="1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4" i="10"/>
  <c r="BH194" i="10"/>
  <c r="BG194" i="10"/>
  <c r="BF194" i="10"/>
  <c r="T194" i="10"/>
  <c r="R194" i="10"/>
  <c r="P194" i="10"/>
  <c r="BI191" i="10"/>
  <c r="BH191" i="10"/>
  <c r="BG191" i="10"/>
  <c r="BF191" i="10"/>
  <c r="T191" i="10"/>
  <c r="R191" i="10"/>
  <c r="P191" i="10"/>
  <c r="BI190" i="10"/>
  <c r="BH190" i="10"/>
  <c r="BG190" i="10"/>
  <c r="BF190" i="10"/>
  <c r="T190" i="10"/>
  <c r="R190" i="10"/>
  <c r="P190" i="10"/>
  <c r="BI188" i="10"/>
  <c r="BH188" i="10"/>
  <c r="BG188" i="10"/>
  <c r="BF188" i="10"/>
  <c r="T188" i="10"/>
  <c r="R188" i="10"/>
  <c r="P188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T146" i="10"/>
  <c r="R147" i="10"/>
  <c r="R146" i="10" s="1"/>
  <c r="P147" i="10"/>
  <c r="P146" i="10"/>
  <c r="BI145" i="10"/>
  <c r="BH145" i="10"/>
  <c r="BG145" i="10"/>
  <c r="BF145" i="10"/>
  <c r="T145" i="10"/>
  <c r="T144" i="10" s="1"/>
  <c r="R145" i="10"/>
  <c r="R144" i="10"/>
  <c r="P145" i="10"/>
  <c r="P144" i="10" s="1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F119" i="10"/>
  <c r="E117" i="10"/>
  <c r="F89" i="10"/>
  <c r="E87" i="10"/>
  <c r="J24" i="10"/>
  <c r="E24" i="10"/>
  <c r="J122" i="10" s="1"/>
  <c r="J23" i="10"/>
  <c r="J21" i="10"/>
  <c r="E21" i="10"/>
  <c r="J91" i="10" s="1"/>
  <c r="J20" i="10"/>
  <c r="J18" i="10"/>
  <c r="E18" i="10"/>
  <c r="F122" i="10" s="1"/>
  <c r="J17" i="10"/>
  <c r="J15" i="10"/>
  <c r="E15" i="10"/>
  <c r="F91" i="10" s="1"/>
  <c r="J14" i="10"/>
  <c r="J12" i="10"/>
  <c r="J119" i="10"/>
  <c r="E7" i="10"/>
  <c r="E115" i="10" s="1"/>
  <c r="J37" i="9"/>
  <c r="J36" i="9"/>
  <c r="AY104" i="1" s="1"/>
  <c r="J35" i="9"/>
  <c r="AX104" i="1"/>
  <c r="BI153" i="9"/>
  <c r="BH153" i="9"/>
  <c r="BG153" i="9"/>
  <c r="BF153" i="9"/>
  <c r="T153" i="9"/>
  <c r="T152" i="9" s="1"/>
  <c r="R153" i="9"/>
  <c r="R152" i="9"/>
  <c r="P153" i="9"/>
  <c r="P152" i="9" s="1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F114" i="9"/>
  <c r="E112" i="9"/>
  <c r="F89" i="9"/>
  <c r="E87" i="9"/>
  <c r="J24" i="9"/>
  <c r="E24" i="9"/>
  <c r="J117" i="9"/>
  <c r="J23" i="9"/>
  <c r="J21" i="9"/>
  <c r="E21" i="9"/>
  <c r="J91" i="9"/>
  <c r="J20" i="9"/>
  <c r="J18" i="9"/>
  <c r="E18" i="9"/>
  <c r="F117" i="9"/>
  <c r="J17" i="9"/>
  <c r="J15" i="9"/>
  <c r="E15" i="9"/>
  <c r="F91" i="9"/>
  <c r="J14" i="9"/>
  <c r="J12" i="9"/>
  <c r="J114" i="9"/>
  <c r="E7" i="9"/>
  <c r="E85" i="9" s="1"/>
  <c r="J37" i="8"/>
  <c r="J36" i="8"/>
  <c r="AY103" i="1"/>
  <c r="J35" i="8"/>
  <c r="AX103" i="1" s="1"/>
  <c r="BI147" i="8"/>
  <c r="BH147" i="8"/>
  <c r="BG147" i="8"/>
  <c r="BF147" i="8"/>
  <c r="T147" i="8"/>
  <c r="T146" i="8"/>
  <c r="R147" i="8"/>
  <c r="R146" i="8" s="1"/>
  <c r="P147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J116" i="8"/>
  <c r="J115" i="8"/>
  <c r="F115" i="8"/>
  <c r="F113" i="8"/>
  <c r="E111" i="8"/>
  <c r="J92" i="8"/>
  <c r="J91" i="8"/>
  <c r="F91" i="8"/>
  <c r="F89" i="8"/>
  <c r="E87" i="8"/>
  <c r="J18" i="8"/>
  <c r="E18" i="8"/>
  <c r="F92" i="8" s="1"/>
  <c r="J17" i="8"/>
  <c r="J12" i="8"/>
  <c r="J89" i="8"/>
  <c r="E7" i="8"/>
  <c r="E109" i="8" s="1"/>
  <c r="J37" i="7"/>
  <c r="J36" i="7"/>
  <c r="AY102" i="1" s="1"/>
  <c r="J35" i="7"/>
  <c r="AX102" i="1"/>
  <c r="BI205" i="7"/>
  <c r="BH205" i="7"/>
  <c r="BG205" i="7"/>
  <c r="BF205" i="7"/>
  <c r="T205" i="7"/>
  <c r="T204" i="7" s="1"/>
  <c r="R205" i="7"/>
  <c r="R204" i="7"/>
  <c r="P205" i="7"/>
  <c r="P204" i="7" s="1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8" i="7"/>
  <c r="BH158" i="7"/>
  <c r="BG158" i="7"/>
  <c r="BF158" i="7"/>
  <c r="T158" i="7"/>
  <c r="R158" i="7"/>
  <c r="P158" i="7"/>
  <c r="BI153" i="7"/>
  <c r="BH153" i="7"/>
  <c r="BG153" i="7"/>
  <c r="BF153" i="7"/>
  <c r="T153" i="7"/>
  <c r="R153" i="7"/>
  <c r="P153" i="7"/>
  <c r="BI149" i="7"/>
  <c r="BH149" i="7"/>
  <c r="BG149" i="7"/>
  <c r="BF149" i="7"/>
  <c r="T149" i="7"/>
  <c r="R149" i="7"/>
  <c r="P149" i="7"/>
  <c r="BI144" i="7"/>
  <c r="BH144" i="7"/>
  <c r="BG144" i="7"/>
  <c r="BF144" i="7"/>
  <c r="T144" i="7"/>
  <c r="R144" i="7"/>
  <c r="P144" i="7"/>
  <c r="BI140" i="7"/>
  <c r="BH140" i="7"/>
  <c r="BG140" i="7"/>
  <c r="BF140" i="7"/>
  <c r="T140" i="7"/>
  <c r="R140" i="7"/>
  <c r="P140" i="7"/>
  <c r="BI136" i="7"/>
  <c r="BH136" i="7"/>
  <c r="BG136" i="7"/>
  <c r="BF136" i="7"/>
  <c r="T136" i="7"/>
  <c r="R136" i="7"/>
  <c r="P136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92" i="7"/>
  <c r="J17" i="7"/>
  <c r="J12" i="7"/>
  <c r="J116" i="7"/>
  <c r="E7" i="7"/>
  <c r="E112" i="7" s="1"/>
  <c r="J37" i="6"/>
  <c r="J36" i="6"/>
  <c r="AY101" i="1"/>
  <c r="J35" i="6"/>
  <c r="AX101" i="1" s="1"/>
  <c r="BI174" i="6"/>
  <c r="BH174" i="6"/>
  <c r="BG174" i="6"/>
  <c r="BF174" i="6"/>
  <c r="T174" i="6"/>
  <c r="T173" i="6"/>
  <c r="R174" i="6"/>
  <c r="R173" i="6" s="1"/>
  <c r="P174" i="6"/>
  <c r="P173" i="6"/>
  <c r="BI171" i="6"/>
  <c r="BH171" i="6"/>
  <c r="BG171" i="6"/>
  <c r="BF171" i="6"/>
  <c r="T171" i="6"/>
  <c r="R171" i="6"/>
  <c r="P171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6" i="6"/>
  <c r="BH156" i="6"/>
  <c r="BG156" i="6"/>
  <c r="BF156" i="6"/>
  <c r="T156" i="6"/>
  <c r="R156" i="6"/>
  <c r="P156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2" i="6"/>
  <c r="BH122" i="6"/>
  <c r="BG122" i="6"/>
  <c r="BF122" i="6"/>
  <c r="T122" i="6"/>
  <c r="R122" i="6"/>
  <c r="P122" i="6"/>
  <c r="J116" i="6"/>
  <c r="J115" i="6"/>
  <c r="F115" i="6"/>
  <c r="F113" i="6"/>
  <c r="E111" i="6"/>
  <c r="J92" i="6"/>
  <c r="J91" i="6"/>
  <c r="F91" i="6"/>
  <c r="F89" i="6"/>
  <c r="E87" i="6"/>
  <c r="J18" i="6"/>
  <c r="E18" i="6"/>
  <c r="F92" i="6" s="1"/>
  <c r="J17" i="6"/>
  <c r="J12" i="6"/>
  <c r="J113" i="6" s="1"/>
  <c r="E7" i="6"/>
  <c r="E109" i="6" s="1"/>
  <c r="J37" i="5"/>
  <c r="J36" i="5"/>
  <c r="AY100" i="1" s="1"/>
  <c r="J35" i="5"/>
  <c r="AX100" i="1"/>
  <c r="BI223" i="5"/>
  <c r="BH223" i="5"/>
  <c r="BG223" i="5"/>
  <c r="BF223" i="5"/>
  <c r="T223" i="5"/>
  <c r="T222" i="5" s="1"/>
  <c r="R223" i="5"/>
  <c r="R222" i="5"/>
  <c r="P223" i="5"/>
  <c r="P222" i="5" s="1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T208" i="5" s="1"/>
  <c r="R209" i="5"/>
  <c r="R208" i="5"/>
  <c r="P209" i="5"/>
  <c r="P208" i="5" s="1"/>
  <c r="BI205" i="5"/>
  <c r="BH205" i="5"/>
  <c r="BG205" i="5"/>
  <c r="BF205" i="5"/>
  <c r="T205" i="5"/>
  <c r="T204" i="5"/>
  <c r="R205" i="5"/>
  <c r="R204" i="5" s="1"/>
  <c r="P205" i="5"/>
  <c r="P204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J122" i="5"/>
  <c r="J121" i="5"/>
  <c r="F121" i="5"/>
  <c r="F119" i="5"/>
  <c r="E117" i="5"/>
  <c r="J92" i="5"/>
  <c r="J91" i="5"/>
  <c r="F91" i="5"/>
  <c r="F89" i="5"/>
  <c r="E87" i="5"/>
  <c r="J18" i="5"/>
  <c r="E18" i="5"/>
  <c r="F122" i="5" s="1"/>
  <c r="J17" i="5"/>
  <c r="J12" i="5"/>
  <c r="J119" i="5" s="1"/>
  <c r="E7" i="5"/>
  <c r="E85" i="5" s="1"/>
  <c r="J37" i="4"/>
  <c r="J36" i="4"/>
  <c r="AY99" i="1" s="1"/>
  <c r="J35" i="4"/>
  <c r="AX99" i="1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T181" i="4" s="1"/>
  <c r="R182" i="4"/>
  <c r="R181" i="4"/>
  <c r="P182" i="4"/>
  <c r="P181" i="4" s="1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/>
  <c r="J17" i="4"/>
  <c r="J12" i="4"/>
  <c r="J118" i="4" s="1"/>
  <c r="E7" i="4"/>
  <c r="E114" i="4" s="1"/>
  <c r="J39" i="3"/>
  <c r="J38" i="3"/>
  <c r="AY98" i="1"/>
  <c r="J37" i="3"/>
  <c r="AX98" i="1" s="1"/>
  <c r="BI125" i="3"/>
  <c r="BH125" i="3"/>
  <c r="BG125" i="3"/>
  <c r="BF125" i="3"/>
  <c r="T125" i="3"/>
  <c r="T124" i="3" s="1"/>
  <c r="T123" i="3" s="1"/>
  <c r="R125" i="3"/>
  <c r="R124" i="3" s="1"/>
  <c r="R123" i="3" s="1"/>
  <c r="P125" i="3"/>
  <c r="P124" i="3" s="1"/>
  <c r="P123" i="3" s="1"/>
  <c r="J119" i="3"/>
  <c r="J118" i="3"/>
  <c r="F118" i="3"/>
  <c r="F116" i="3"/>
  <c r="E114" i="3"/>
  <c r="J94" i="3"/>
  <c r="J93" i="3"/>
  <c r="F93" i="3"/>
  <c r="F91" i="3"/>
  <c r="E89" i="3"/>
  <c r="J20" i="3"/>
  <c r="E20" i="3"/>
  <c r="F119" i="3" s="1"/>
  <c r="J19" i="3"/>
  <c r="J14" i="3"/>
  <c r="J116" i="3" s="1"/>
  <c r="E7" i="3"/>
  <c r="E110" i="3" s="1"/>
  <c r="J39" i="2"/>
  <c r="J38" i="2"/>
  <c r="AY96" i="1" s="1"/>
  <c r="J37" i="2"/>
  <c r="AX96" i="1" s="1"/>
  <c r="BI125" i="2"/>
  <c r="BH125" i="2"/>
  <c r="BG125" i="2"/>
  <c r="BF125" i="2"/>
  <c r="T125" i="2"/>
  <c r="T124" i="2" s="1"/>
  <c r="T123" i="2" s="1"/>
  <c r="R125" i="2"/>
  <c r="R124" i="2" s="1"/>
  <c r="R123" i="2" s="1"/>
  <c r="P125" i="2"/>
  <c r="P124" i="2" s="1"/>
  <c r="P123" i="2" s="1"/>
  <c r="J119" i="2"/>
  <c r="J118" i="2"/>
  <c r="F118" i="2"/>
  <c r="F116" i="2"/>
  <c r="E114" i="2"/>
  <c r="J94" i="2"/>
  <c r="J93" i="2"/>
  <c r="F93" i="2"/>
  <c r="F91" i="2"/>
  <c r="E89" i="2"/>
  <c r="J20" i="2"/>
  <c r="E20" i="2"/>
  <c r="F119" i="2" s="1"/>
  <c r="J19" i="2"/>
  <c r="J14" i="2"/>
  <c r="J116" i="2" s="1"/>
  <c r="E7" i="2"/>
  <c r="E85" i="2" s="1"/>
  <c r="L90" i="1"/>
  <c r="AM90" i="1"/>
  <c r="AM89" i="1"/>
  <c r="L89" i="1"/>
  <c r="AM87" i="1"/>
  <c r="L87" i="1"/>
  <c r="L85" i="1"/>
  <c r="L84" i="1"/>
  <c r="BK125" i="2"/>
  <c r="AS97" i="1"/>
  <c r="J125" i="3"/>
  <c r="J194" i="4"/>
  <c r="J182" i="4"/>
  <c r="J173" i="4"/>
  <c r="BK156" i="4"/>
  <c r="J138" i="4"/>
  <c r="BK209" i="4"/>
  <c r="BK192" i="4"/>
  <c r="J171" i="4"/>
  <c r="BK154" i="4"/>
  <c r="J127" i="4"/>
  <c r="J199" i="4"/>
  <c r="BK188" i="4"/>
  <c r="BK158" i="4"/>
  <c r="J143" i="4"/>
  <c r="BK127" i="4"/>
  <c r="J192" i="4"/>
  <c r="BK179" i="4"/>
  <c r="J158" i="4"/>
  <c r="J221" i="5"/>
  <c r="BK198" i="5"/>
  <c r="J176" i="5"/>
  <c r="BK148" i="5"/>
  <c r="BK221" i="5"/>
  <c r="BK212" i="5"/>
  <c r="J191" i="5"/>
  <c r="J179" i="5"/>
  <c r="J162" i="5"/>
  <c r="J137" i="5"/>
  <c r="BK214" i="5"/>
  <c r="J188" i="5"/>
  <c r="BK164" i="5"/>
  <c r="BK155" i="5"/>
  <c r="BK131" i="5"/>
  <c r="J198" i="5"/>
  <c r="J185" i="5"/>
  <c r="J160" i="5"/>
  <c r="BK134" i="5"/>
  <c r="J156" i="6"/>
  <c r="J135" i="6"/>
  <c r="J144" i="6"/>
  <c r="J140" i="6"/>
  <c r="J128" i="6"/>
  <c r="BK150" i="6"/>
  <c r="J122" i="6"/>
  <c r="J150" i="6"/>
  <c r="J202" i="7"/>
  <c r="BK183" i="7"/>
  <c r="J174" i="7"/>
  <c r="BK140" i="7"/>
  <c r="J205" i="7"/>
  <c r="BK189" i="7"/>
  <c r="BK171" i="7"/>
  <c r="J144" i="7"/>
  <c r="J196" i="7"/>
  <c r="J180" i="7"/>
  <c r="BK162" i="7"/>
  <c r="BK136" i="7"/>
  <c r="J142" i="8"/>
  <c r="BK128" i="8"/>
  <c r="BK142" i="8"/>
  <c r="BK126" i="8"/>
  <c r="BK147" i="8"/>
  <c r="BK122" i="8"/>
  <c r="BK132" i="8"/>
  <c r="J149" i="9"/>
  <c r="J138" i="9"/>
  <c r="BK133" i="9"/>
  <c r="J148" i="9"/>
  <c r="J143" i="9"/>
  <c r="J136" i="9"/>
  <c r="BK132" i="9"/>
  <c r="J153" i="9"/>
  <c r="BK145" i="9"/>
  <c r="BK136" i="9"/>
  <c r="J128" i="9"/>
  <c r="J123" i="9"/>
  <c r="J139" i="9"/>
  <c r="BK130" i="9"/>
  <c r="BK123" i="9"/>
  <c r="J188" i="10"/>
  <c r="J175" i="10"/>
  <c r="BK163" i="10"/>
  <c r="BK153" i="10"/>
  <c r="J141" i="10"/>
  <c r="J132" i="10"/>
  <c r="J191" i="10"/>
  <c r="J184" i="10"/>
  <c r="J176" i="10"/>
  <c r="J171" i="10"/>
  <c r="J164" i="10"/>
  <c r="J149" i="10"/>
  <c r="BK143" i="10"/>
  <c r="J135" i="10"/>
  <c r="J131" i="10"/>
  <c r="J190" i="10"/>
  <c r="J181" i="10"/>
  <c r="BK177" i="10"/>
  <c r="BK168" i="10"/>
  <c r="J165" i="10"/>
  <c r="J150" i="10"/>
  <c r="BK141" i="10"/>
  <c r="BK129" i="10"/>
  <c r="BK196" i="10"/>
  <c r="J183" i="10"/>
  <c r="BK179" i="10"/>
  <c r="BK173" i="10"/>
  <c r="J166" i="10"/>
  <c r="BK161" i="10"/>
  <c r="BK155" i="10"/>
  <c r="BK150" i="10"/>
  <c r="BK137" i="10"/>
  <c r="J129" i="10"/>
  <c r="J245" i="11"/>
  <c r="J238" i="11"/>
  <c r="J232" i="11"/>
  <c r="BK221" i="11"/>
  <c r="BK213" i="11"/>
  <c r="BK197" i="11"/>
  <c r="J184" i="11"/>
  <c r="J173" i="11"/>
  <c r="BK165" i="11"/>
  <c r="J159" i="11"/>
  <c r="BK152" i="11"/>
  <c r="J149" i="11"/>
  <c r="J251" i="11"/>
  <c r="BK245" i="11"/>
  <c r="J239" i="11"/>
  <c r="J227" i="11"/>
  <c r="BK223" i="11"/>
  <c r="J217" i="11"/>
  <c r="BK202" i="11"/>
  <c r="BK191" i="11"/>
  <c r="BK185" i="11"/>
  <c r="J169" i="11"/>
  <c r="BK159" i="11"/>
  <c r="J150" i="11"/>
  <c r="BK145" i="11"/>
  <c r="J249" i="11"/>
  <c r="BK241" i="11"/>
  <c r="BK222" i="11"/>
  <c r="J213" i="11"/>
  <c r="J201" i="11"/>
  <c r="J191" i="11"/>
  <c r="J172" i="11"/>
  <c r="BK163" i="11"/>
  <c r="BK158" i="11"/>
  <c r="BK148" i="11"/>
  <c r="J144" i="11"/>
  <c r="BK238" i="11"/>
  <c r="J225" i="11"/>
  <c r="J212" i="11"/>
  <c r="BK200" i="11"/>
  <c r="J189" i="11"/>
  <c r="J176" i="11"/>
  <c r="BK169" i="11"/>
  <c r="BK155" i="11"/>
  <c r="BK151" i="11"/>
  <c r="J166" i="12"/>
  <c r="J158" i="12"/>
  <c r="BK139" i="12"/>
  <c r="J131" i="12"/>
  <c r="J167" i="12"/>
  <c r="BK162" i="12"/>
  <c r="BK156" i="12"/>
  <c r="J141" i="12"/>
  <c r="J136" i="12"/>
  <c r="J172" i="12"/>
  <c r="BK159" i="12"/>
  <c r="J156" i="12"/>
  <c r="J142" i="12"/>
  <c r="J133" i="12"/>
  <c r="BK171" i="12"/>
  <c r="J163" i="12"/>
  <c r="J153" i="12"/>
  <c r="BK143" i="12"/>
  <c r="J140" i="12"/>
  <c r="J129" i="12"/>
  <c r="BK139" i="13"/>
  <c r="J135" i="13"/>
  <c r="BK129" i="13"/>
  <c r="J125" i="2"/>
  <c r="J204" i="4"/>
  <c r="BK185" i="4"/>
  <c r="J176" i="4"/>
  <c r="J154" i="4"/>
  <c r="J140" i="4"/>
  <c r="J205" i="4"/>
  <c r="BK180" i="4"/>
  <c r="BK166" i="4"/>
  <c r="J146" i="4"/>
  <c r="J131" i="4"/>
  <c r="J208" i="4"/>
  <c r="BK194" i="4"/>
  <c r="J168" i="4"/>
  <c r="J149" i="4"/>
  <c r="BK204" i="4"/>
  <c r="BK182" i="4"/>
  <c r="J164" i="4"/>
  <c r="BK133" i="4"/>
  <c r="BK205" i="5"/>
  <c r="BK186" i="5"/>
  <c r="BK173" i="5"/>
  <c r="BK137" i="5"/>
  <c r="J220" i="5"/>
  <c r="J209" i="5"/>
  <c r="BK188" i="5"/>
  <c r="BK167" i="5"/>
  <c r="J148" i="5"/>
  <c r="BK218" i="5"/>
  <c r="J202" i="5"/>
  <c r="BK176" i="5"/>
  <c r="BK157" i="5"/>
  <c r="J150" i="5"/>
  <c r="J217" i="5"/>
  <c r="BK197" i="5"/>
  <c r="BK170" i="5"/>
  <c r="J152" i="5"/>
  <c r="BK174" i="6"/>
  <c r="BK142" i="6"/>
  <c r="BK162" i="6"/>
  <c r="J142" i="6"/>
  <c r="J130" i="6"/>
  <c r="BK156" i="6"/>
  <c r="BK128" i="6"/>
  <c r="J162" i="6"/>
  <c r="BK132" i="6"/>
  <c r="J185" i="7"/>
  <c r="J162" i="7"/>
  <c r="BK127" i="7"/>
  <c r="J199" i="7"/>
  <c r="BK178" i="7"/>
  <c r="BK158" i="7"/>
  <c r="J203" i="7"/>
  <c r="BK185" i="7"/>
  <c r="BK153" i="7"/>
  <c r="J140" i="7"/>
  <c r="J147" i="8"/>
  <c r="BK130" i="8"/>
  <c r="J126" i="8"/>
  <c r="BK136" i="8"/>
  <c r="J122" i="8"/>
  <c r="J128" i="8"/>
  <c r="BK124" i="8"/>
  <c r="BK148" i="9"/>
  <c r="BK137" i="9"/>
  <c r="BK153" i="9"/>
  <c r="J146" i="9"/>
  <c r="J142" i="9"/>
  <c r="J137" i="9"/>
  <c r="BK127" i="9"/>
  <c r="BK147" i="9"/>
  <c r="J140" i="9"/>
  <c r="J130" i="9"/>
  <c r="J126" i="9"/>
  <c r="BK142" i="9"/>
  <c r="J129" i="9"/>
  <c r="BK197" i="10"/>
  <c r="BK184" i="10"/>
  <c r="J174" i="10"/>
  <c r="J162" i="10"/>
  <c r="BK152" i="10"/>
  <c r="BK149" i="10"/>
  <c r="BK135" i="10"/>
  <c r="J130" i="10"/>
  <c r="BK185" i="10"/>
  <c r="J180" i="10"/>
  <c r="BK172" i="10"/>
  <c r="BK167" i="10"/>
  <c r="J155" i="10"/>
  <c r="BK139" i="10"/>
  <c r="J133" i="10"/>
  <c r="BK194" i="10"/>
  <c r="BK186" i="10"/>
  <c r="J179" i="10"/>
  <c r="J167" i="10"/>
  <c r="BK164" i="10"/>
  <c r="BK158" i="10"/>
  <c r="J143" i="10"/>
  <c r="J137" i="10"/>
  <c r="J197" i="10"/>
  <c r="BK190" i="10"/>
  <c r="BK180" i="10"/>
  <c r="BK174" i="10"/>
  <c r="BK171" i="10"/>
  <c r="J160" i="10"/>
  <c r="BK156" i="10"/>
  <c r="BK151" i="10"/>
  <c r="BK134" i="10"/>
  <c r="J128" i="10"/>
  <c r="BK246" i="11"/>
  <c r="J241" i="11"/>
  <c r="J235" i="11"/>
  <c r="BK227" i="11"/>
  <c r="J220" i="11"/>
  <c r="J214" i="11"/>
  <c r="J198" i="11"/>
  <c r="BK189" i="11"/>
  <c r="J163" i="11"/>
  <c r="BK156" i="11"/>
  <c r="J151" i="11"/>
  <c r="BK147" i="11"/>
  <c r="J253" i="11"/>
  <c r="BK249" i="11"/>
  <c r="BK244" i="11"/>
  <c r="BK236" i="11"/>
  <c r="BK226" i="11"/>
  <c r="BK218" i="11"/>
  <c r="J200" i="11"/>
  <c r="J188" i="11"/>
  <c r="BK176" i="11"/>
  <c r="BK170" i="11"/>
  <c r="J160" i="11"/>
  <c r="J154" i="11"/>
  <c r="BK144" i="11"/>
  <c r="J246" i="11"/>
  <c r="J230" i="11"/>
  <c r="BK214" i="11"/>
  <c r="BK209" i="11"/>
  <c r="J195" i="11"/>
  <c r="J190" i="11"/>
  <c r="BK160" i="11"/>
  <c r="BK149" i="11"/>
  <c r="J145" i="11"/>
  <c r="BK242" i="11"/>
  <c r="BK239" i="11"/>
  <c r="J229" i="11"/>
  <c r="BK220" i="11"/>
  <c r="J199" i="11"/>
  <c r="J186" i="11"/>
  <c r="BK172" i="11"/>
  <c r="J158" i="11"/>
  <c r="J152" i="11"/>
  <c r="I164" i="11" s="1"/>
  <c r="BK164" i="11" s="1"/>
  <c r="J164" i="12"/>
  <c r="BK155" i="12"/>
  <c r="J137" i="12"/>
  <c r="BK168" i="12"/>
  <c r="J162" i="12"/>
  <c r="BK157" i="12"/>
  <c r="J139" i="12"/>
  <c r="J130" i="12"/>
  <c r="J169" i="12"/>
  <c r="J157" i="12"/>
  <c r="BK136" i="12"/>
  <c r="BK128" i="12"/>
  <c r="BK165" i="12"/>
  <c r="J161" i="12"/>
  <c r="J152" i="12"/>
  <c r="BK142" i="12"/>
  <c r="J135" i="12"/>
  <c r="BK131" i="12"/>
  <c r="BK145" i="13"/>
  <c r="BK137" i="13"/>
  <c r="BK131" i="13"/>
  <c r="BK135" i="13"/>
  <c r="AS95" i="1"/>
  <c r="BK205" i="4"/>
  <c r="J188" i="4"/>
  <c r="J177" i="4"/>
  <c r="BK171" i="4"/>
  <c r="J152" i="4"/>
  <c r="J133" i="4"/>
  <c r="J185" i="4"/>
  <c r="BK168" i="4"/>
  <c r="J161" i="4"/>
  <c r="BK140" i="4"/>
  <c r="J203" i="4"/>
  <c r="BK190" i="4"/>
  <c r="BK173" i="4"/>
  <c r="BK152" i="4"/>
  <c r="BK131" i="4"/>
  <c r="BK197" i="4"/>
  <c r="J166" i="4"/>
  <c r="BK138" i="4"/>
  <c r="BK202" i="5"/>
  <c r="BK185" i="5"/>
  <c r="J155" i="5"/>
  <c r="J131" i="5"/>
  <c r="J218" i="5"/>
  <c r="J197" i="5"/>
  <c r="J170" i="5"/>
  <c r="BK142" i="5"/>
  <c r="BK217" i="5"/>
  <c r="J212" i="5"/>
  <c r="BK179" i="5"/>
  <c r="BK162" i="5"/>
  <c r="BK152" i="5"/>
  <c r="J223" i="5"/>
  <c r="J205" i="5"/>
  <c r="BK191" i="5"/>
  <c r="J167" i="5"/>
  <c r="J142" i="5"/>
  <c r="J165" i="6"/>
  <c r="BK140" i="6"/>
  <c r="BK148" i="6"/>
  <c r="J132" i="6"/>
  <c r="BK122" i="6"/>
  <c r="BK135" i="6"/>
  <c r="BK171" i="6"/>
  <c r="BK144" i="6"/>
  <c r="J200" i="7"/>
  <c r="BK180" i="7"/>
  <c r="BK149" i="7"/>
  <c r="BK202" i="7"/>
  <c r="J192" i="7"/>
  <c r="J176" i="7"/>
  <c r="BK166" i="7"/>
  <c r="J127" i="7"/>
  <c r="BK192" i="7"/>
  <c r="BK174" i="7"/>
  <c r="J158" i="7"/>
  <c r="J144" i="8"/>
  <c r="J132" i="8"/>
  <c r="J140" i="8"/>
  <c r="J134" i="8"/>
  <c r="J136" i="8"/>
  <c r="BK134" i="8"/>
  <c r="BK151" i="9"/>
  <c r="J147" i="9"/>
  <c r="BK128" i="9"/>
  <c r="J150" i="9"/>
  <c r="J144" i="9"/>
  <c r="BK138" i="9"/>
  <c r="J133" i="9"/>
  <c r="BK126" i="9"/>
  <c r="BK149" i="9"/>
  <c r="BK143" i="9"/>
  <c r="BK135" i="9"/>
  <c r="J127" i="9"/>
  <c r="BK144" i="9"/>
  <c r="J135" i="9"/>
  <c r="BK125" i="9"/>
  <c r="J194" i="10"/>
  <c r="J177" i="10"/>
  <c r="J169" i="10"/>
  <c r="BK157" i="10"/>
  <c r="J145" i="10"/>
  <c r="J136" i="10"/>
  <c r="BK131" i="10"/>
  <c r="J186" i="10"/>
  <c r="J173" i="10"/>
  <c r="BK160" i="10"/>
  <c r="BK145" i="10"/>
  <c r="J138" i="10"/>
  <c r="BK195" i="10"/>
  <c r="J187" i="10"/>
  <c r="J182" i="10"/>
  <c r="BK175" i="10"/>
  <c r="BK166" i="10"/>
  <c r="J161" i="10"/>
  <c r="BK147" i="10"/>
  <c r="BK138" i="10"/>
  <c r="BK128" i="10"/>
  <c r="BK188" i="10"/>
  <c r="BK181" i="10"/>
  <c r="BK176" i="10"/>
  <c r="BK169" i="10"/>
  <c r="BK162" i="10"/>
  <c r="J158" i="10"/>
  <c r="J152" i="10"/>
  <c r="J140" i="10"/>
  <c r="BK130" i="10"/>
  <c r="J248" i="11"/>
  <c r="J244" i="11"/>
  <c r="J236" i="11"/>
  <c r="BK229" i="11"/>
  <c r="BK219" i="11"/>
  <c r="BK210" i="11"/>
  <c r="BK195" i="11"/>
  <c r="BK183" i="11"/>
  <c r="J171" i="11"/>
  <c r="BK153" i="11"/>
  <c r="BK150" i="11"/>
  <c r="BK232" i="11"/>
  <c r="BK225" i="11"/>
  <c r="BK215" i="11"/>
  <c r="J197" i="11"/>
  <c r="J183" i="11"/>
  <c r="BK171" i="11"/>
  <c r="J165" i="11"/>
  <c r="BK157" i="11"/>
  <c r="J146" i="11"/>
  <c r="BK252" i="11"/>
  <c r="J226" i="11"/>
  <c r="J215" i="11"/>
  <c r="J210" i="11"/>
  <c r="BK198" i="11"/>
  <c r="J174" i="11"/>
  <c r="J170" i="11"/>
  <c r="J162" i="11"/>
  <c r="J157" i="11"/>
  <c r="J147" i="11"/>
  <c r="BK143" i="11"/>
  <c r="BK231" i="11"/>
  <c r="J221" i="11"/>
  <c r="BK194" i="11"/>
  <c r="BK188" i="11"/>
  <c r="BK184" i="11"/>
  <c r="BK168" i="11"/>
  <c r="BK154" i="11"/>
  <c r="BK167" i="12"/>
  <c r="J160" i="12"/>
  <c r="BK154" i="12"/>
  <c r="J138" i="12"/>
  <c r="BK130" i="12"/>
  <c r="BK166" i="12"/>
  <c r="BK161" i="12"/>
  <c r="BK153" i="12"/>
  <c r="J144" i="12"/>
  <c r="BK137" i="12"/>
  <c r="BK129" i="12"/>
  <c r="J168" i="12"/>
  <c r="J154" i="12"/>
  <c r="BK135" i="12"/>
  <c r="BK172" i="12"/>
  <c r="BK164" i="12"/>
  <c r="J159" i="12"/>
  <c r="BK144" i="12"/>
  <c r="BK134" i="12"/>
  <c r="J145" i="13"/>
  <c r="J143" i="13"/>
  <c r="J141" i="13"/>
  <c r="J133" i="13"/>
  <c r="J129" i="13"/>
  <c r="J137" i="13"/>
  <c r="BK133" i="13"/>
  <c r="BK141" i="13"/>
  <c r="BK125" i="3"/>
  <c r="BK208" i="4"/>
  <c r="J190" i="4"/>
  <c r="J179" i="4"/>
  <c r="BK161" i="4"/>
  <c r="BK146" i="4"/>
  <c r="BK135" i="4"/>
  <c r="BK203" i="4"/>
  <c r="BK176" i="4"/>
  <c r="BK164" i="4"/>
  <c r="BK143" i="4"/>
  <c r="J209" i="4"/>
  <c r="J197" i="4"/>
  <c r="BK177" i="4"/>
  <c r="J156" i="4"/>
  <c r="J135" i="4"/>
  <c r="BK199" i="4"/>
  <c r="J180" i="4"/>
  <c r="BK149" i="4"/>
  <c r="BK223" i="5"/>
  <c r="J200" i="5"/>
  <c r="J182" i="5"/>
  <c r="BK150" i="5"/>
  <c r="J128" i="5"/>
  <c r="J214" i="5"/>
  <c r="BK194" i="5"/>
  <c r="BK182" i="5"/>
  <c r="J164" i="5"/>
  <c r="BK220" i="5"/>
  <c r="BK200" i="5"/>
  <c r="J186" i="5"/>
  <c r="BK160" i="5"/>
  <c r="J134" i="5"/>
  <c r="BK209" i="5"/>
  <c r="J194" i="5"/>
  <c r="J173" i="5"/>
  <c r="J157" i="5"/>
  <c r="BK128" i="5"/>
  <c r="J148" i="6"/>
  <c r="BK165" i="6"/>
  <c r="BK137" i="6"/>
  <c r="J171" i="6"/>
  <c r="BK130" i="6"/>
  <c r="J174" i="6"/>
  <c r="J137" i="6"/>
  <c r="BK197" i="7"/>
  <c r="BK176" i="7"/>
  <c r="BK144" i="7"/>
  <c r="J125" i="7"/>
  <c r="BK200" i="7"/>
  <c r="J187" i="7"/>
  <c r="J149" i="7"/>
  <c r="BK205" i="7"/>
  <c r="BK187" i="7"/>
  <c r="J136" i="7"/>
  <c r="BK125" i="7"/>
  <c r="BK203" i="7"/>
  <c r="BK199" i="7"/>
  <c r="J197" i="7"/>
  <c r="BK196" i="7"/>
  <c r="J189" i="7"/>
  <c r="J183" i="7"/>
  <c r="J178" i="7"/>
  <c r="J171" i="7"/>
  <c r="J166" i="7"/>
  <c r="J153" i="7"/>
  <c r="BK138" i="8"/>
  <c r="J138" i="8"/>
  <c r="J124" i="8"/>
  <c r="BK144" i="8"/>
  <c r="BK140" i="8"/>
  <c r="J130" i="8"/>
  <c r="BK150" i="9"/>
  <c r="J141" i="9"/>
  <c r="J134" i="9"/>
  <c r="J151" i="9"/>
  <c r="J145" i="9"/>
  <c r="BK141" i="9"/>
  <c r="BK134" i="9"/>
  <c r="J125" i="9"/>
  <c r="BK146" i="9"/>
  <c r="BK139" i="9"/>
  <c r="BK129" i="9"/>
  <c r="BK124" i="9"/>
  <c r="BK140" i="9"/>
  <c r="J132" i="9"/>
  <c r="J124" i="9"/>
  <c r="BK187" i="10"/>
  <c r="J168" i="10"/>
  <c r="J159" i="10"/>
  <c r="J151" i="10"/>
  <c r="J139" i="10"/>
  <c r="BK133" i="10"/>
  <c r="J196" i="10"/>
  <c r="BK183" i="10"/>
  <c r="BK170" i="10"/>
  <c r="J157" i="10"/>
  <c r="J147" i="10"/>
  <c r="BK140" i="10"/>
  <c r="J134" i="10"/>
  <c r="BK191" i="10"/>
  <c r="J185" i="10"/>
  <c r="J178" i="10"/>
  <c r="J170" i="10"/>
  <c r="J163" i="10"/>
  <c r="J156" i="10"/>
  <c r="BK142" i="10"/>
  <c r="BK136" i="10"/>
  <c r="J195" i="10"/>
  <c r="BK182" i="10"/>
  <c r="BK178" i="10"/>
  <c r="J172" i="10"/>
  <c r="BK165" i="10"/>
  <c r="BK159" i="10"/>
  <c r="J153" i="10"/>
  <c r="J142" i="10"/>
  <c r="BK132" i="10"/>
  <c r="BK240" i="11"/>
  <c r="J231" i="11"/>
  <c r="J223" i="11"/>
  <c r="J218" i="11"/>
  <c r="J193" i="11"/>
  <c r="J168" i="11"/>
  <c r="I175" i="11" s="1"/>
  <c r="BK175" i="11" s="1"/>
  <c r="J161" i="11"/>
  <c r="J252" i="11"/>
  <c r="BK248" i="11"/>
  <c r="BK243" i="11"/>
  <c r="J242" i="11"/>
  <c r="BK230" i="11"/>
  <c r="J219" i="11"/>
  <c r="J209" i="11"/>
  <c r="BK201" i="11"/>
  <c r="BK190" i="11"/>
  <c r="BK174" i="11"/>
  <c r="BK162" i="11"/>
  <c r="J155" i="11"/>
  <c r="J148" i="11"/>
  <c r="BK253" i="11"/>
  <c r="J243" i="11"/>
  <c r="BK235" i="11"/>
  <c r="BK217" i="11"/>
  <c r="BK212" i="11"/>
  <c r="BK199" i="11"/>
  <c r="J194" i="11"/>
  <c r="BK186" i="11"/>
  <c r="BK173" i="11"/>
  <c r="BK167" i="11"/>
  <c r="BK161" i="11"/>
  <c r="J156" i="11"/>
  <c r="BK146" i="11"/>
  <c r="BK251" i="11"/>
  <c r="J240" i="11"/>
  <c r="J222" i="11"/>
  <c r="J202" i="11"/>
  <c r="BK193" i="11"/>
  <c r="J185" i="11"/>
  <c r="J167" i="11"/>
  <c r="J153" i="11"/>
  <c r="J143" i="11"/>
  <c r="J165" i="12"/>
  <c r="J143" i="12"/>
  <c r="J134" i="12"/>
  <c r="J128" i="12"/>
  <c r="BK163" i="12"/>
  <c r="J155" i="12"/>
  <c r="BK145" i="12"/>
  <c r="BK140" i="12"/>
  <c r="BK133" i="12"/>
  <c r="J171" i="12"/>
  <c r="BK158" i="12"/>
  <c r="BK152" i="12"/>
  <c r="BK138" i="12"/>
  <c r="J132" i="12"/>
  <c r="BK169" i="12"/>
  <c r="BK160" i="12"/>
  <c r="J145" i="12"/>
  <c r="BK141" i="12"/>
  <c r="BK132" i="12"/>
  <c r="J131" i="13"/>
  <c r="BK143" i="13"/>
  <c r="J139" i="13"/>
  <c r="P127" i="13" l="1"/>
  <c r="P126" i="13" s="1"/>
  <c r="AU108" i="1" s="1"/>
  <c r="R127" i="13"/>
  <c r="R126" i="13" s="1"/>
  <c r="R126" i="4"/>
  <c r="P163" i="4"/>
  <c r="P170" i="4"/>
  <c r="P175" i="4"/>
  <c r="T184" i="4"/>
  <c r="T183" i="4"/>
  <c r="R127" i="5"/>
  <c r="R178" i="5"/>
  <c r="R190" i="5"/>
  <c r="P211" i="5"/>
  <c r="P216" i="5"/>
  <c r="P121" i="6"/>
  <c r="P120" i="6" s="1"/>
  <c r="P119" i="6" s="1"/>
  <c r="AU101" i="1" s="1"/>
  <c r="BK124" i="7"/>
  <c r="J124" i="7"/>
  <c r="J98" i="7"/>
  <c r="BK170" i="7"/>
  <c r="J170" i="7" s="1"/>
  <c r="J99" i="7" s="1"/>
  <c r="T182" i="7"/>
  <c r="BK195" i="7"/>
  <c r="J195" i="7" s="1"/>
  <c r="J101" i="7" s="1"/>
  <c r="P121" i="8"/>
  <c r="P120" i="8" s="1"/>
  <c r="P119" i="8" s="1"/>
  <c r="AU103" i="1" s="1"/>
  <c r="T122" i="9"/>
  <c r="P131" i="9"/>
  <c r="P127" i="10"/>
  <c r="R148" i="10"/>
  <c r="P154" i="10"/>
  <c r="BK189" i="10"/>
  <c r="J189" i="10" s="1"/>
  <c r="J103" i="10" s="1"/>
  <c r="BK193" i="10"/>
  <c r="J193" i="10" s="1"/>
  <c r="J105" i="10" s="1"/>
  <c r="P193" i="10"/>
  <c r="P192" i="10"/>
  <c r="P142" i="11"/>
  <c r="R166" i="11"/>
  <c r="P182" i="11"/>
  <c r="P187" i="11"/>
  <c r="BK192" i="11"/>
  <c r="J192" i="11" s="1"/>
  <c r="J105" i="11" s="1"/>
  <c r="BK196" i="11"/>
  <c r="J196" i="11" s="1"/>
  <c r="J106" i="11" s="1"/>
  <c r="P208" i="11"/>
  <c r="P211" i="11"/>
  <c r="P216" i="11"/>
  <c r="P224" i="11"/>
  <c r="P228" i="11"/>
  <c r="R234" i="11"/>
  <c r="P237" i="11"/>
  <c r="P247" i="11"/>
  <c r="P250" i="11"/>
  <c r="BK126" i="4"/>
  <c r="J126" i="4" s="1"/>
  <c r="J98" i="4" s="1"/>
  <c r="BK163" i="4"/>
  <c r="J163" i="4" s="1"/>
  <c r="J99" i="4" s="1"/>
  <c r="BK170" i="4"/>
  <c r="J170" i="4" s="1"/>
  <c r="J100" i="4" s="1"/>
  <c r="BK175" i="4"/>
  <c r="J175" i="4"/>
  <c r="J101" i="4" s="1"/>
  <c r="BK184" i="4"/>
  <c r="J184" i="4"/>
  <c r="J104" i="4"/>
  <c r="BK127" i="5"/>
  <c r="J127" i="5" s="1"/>
  <c r="J98" i="5" s="1"/>
  <c r="P178" i="5"/>
  <c r="P190" i="5"/>
  <c r="R211" i="5"/>
  <c r="R216" i="5"/>
  <c r="BK121" i="6"/>
  <c r="J121" i="6" s="1"/>
  <c r="J98" i="6" s="1"/>
  <c r="R124" i="7"/>
  <c r="R170" i="7"/>
  <c r="BK182" i="7"/>
  <c r="J182" i="7" s="1"/>
  <c r="J100" i="7" s="1"/>
  <c r="T195" i="7"/>
  <c r="BK121" i="8"/>
  <c r="J121" i="8" s="1"/>
  <c r="J98" i="8" s="1"/>
  <c r="BK122" i="9"/>
  <c r="J122" i="9" s="1"/>
  <c r="J98" i="9" s="1"/>
  <c r="T131" i="9"/>
  <c r="T127" i="10"/>
  <c r="T148" i="10"/>
  <c r="R154" i="10"/>
  <c r="T189" i="10"/>
  <c r="R193" i="10"/>
  <c r="R192" i="10" s="1"/>
  <c r="R142" i="11"/>
  <c r="P166" i="11"/>
  <c r="T182" i="11"/>
  <c r="T187" i="11"/>
  <c r="T192" i="11"/>
  <c r="T196" i="11"/>
  <c r="T208" i="11"/>
  <c r="T211" i="11"/>
  <c r="R216" i="11"/>
  <c r="R224" i="11"/>
  <c r="R228" i="11"/>
  <c r="P234" i="11"/>
  <c r="P233" i="11" s="1"/>
  <c r="T237" i="11"/>
  <c r="T247" i="11"/>
  <c r="R250" i="11"/>
  <c r="P127" i="12"/>
  <c r="P126" i="12"/>
  <c r="T126" i="4"/>
  <c r="R163" i="4"/>
  <c r="R170" i="4"/>
  <c r="R175" i="4"/>
  <c r="P184" i="4"/>
  <c r="P183" i="4" s="1"/>
  <c r="P127" i="5"/>
  <c r="P126" i="5" s="1"/>
  <c r="P125" i="5" s="1"/>
  <c r="AU100" i="1" s="1"/>
  <c r="BK178" i="5"/>
  <c r="J178" i="5"/>
  <c r="J99" i="5"/>
  <c r="BK190" i="5"/>
  <c r="J190" i="5" s="1"/>
  <c r="J100" i="5" s="1"/>
  <c r="BK211" i="5"/>
  <c r="J211" i="5" s="1"/>
  <c r="J103" i="5" s="1"/>
  <c r="BK216" i="5"/>
  <c r="J216" i="5"/>
  <c r="J104" i="5" s="1"/>
  <c r="T121" i="6"/>
  <c r="T120" i="6" s="1"/>
  <c r="T119" i="6" s="1"/>
  <c r="T124" i="7"/>
  <c r="T123" i="7" s="1"/>
  <c r="T122" i="7" s="1"/>
  <c r="T170" i="7"/>
  <c r="R182" i="7"/>
  <c r="P195" i="7"/>
  <c r="R121" i="8"/>
  <c r="R120" i="8"/>
  <c r="R119" i="8" s="1"/>
  <c r="P122" i="9"/>
  <c r="P121" i="9"/>
  <c r="P120" i="9"/>
  <c r="AU104" i="1" s="1"/>
  <c r="R131" i="9"/>
  <c r="R127" i="10"/>
  <c r="BK148" i="10"/>
  <c r="J148" i="10" s="1"/>
  <c r="J101" i="10" s="1"/>
  <c r="BK154" i="10"/>
  <c r="J154" i="10"/>
  <c r="J102" i="10" s="1"/>
  <c r="P189" i="10"/>
  <c r="T142" i="11"/>
  <c r="T166" i="11"/>
  <c r="R182" i="11"/>
  <c r="R187" i="11"/>
  <c r="R192" i="11"/>
  <c r="R196" i="11"/>
  <c r="BK208" i="11"/>
  <c r="J208" i="11" s="1"/>
  <c r="J110" i="11" s="1"/>
  <c r="BK211" i="11"/>
  <c r="J211" i="11" s="1"/>
  <c r="J111" i="11" s="1"/>
  <c r="BK216" i="11"/>
  <c r="J216" i="11"/>
  <c r="J112" i="11" s="1"/>
  <c r="BK224" i="11"/>
  <c r="J224" i="11" s="1"/>
  <c r="J113" i="11" s="1"/>
  <c r="BK228" i="11"/>
  <c r="J228" i="11" s="1"/>
  <c r="J114" i="11" s="1"/>
  <c r="T234" i="11"/>
  <c r="T233" i="11" s="1"/>
  <c r="R237" i="11"/>
  <c r="R247" i="11"/>
  <c r="T250" i="11"/>
  <c r="R127" i="12"/>
  <c r="R126" i="12" s="1"/>
  <c r="P151" i="12"/>
  <c r="P150" i="12"/>
  <c r="T151" i="12"/>
  <c r="T150" i="12" s="1"/>
  <c r="P170" i="12"/>
  <c r="P126" i="4"/>
  <c r="P125" i="4" s="1"/>
  <c r="T163" i="4"/>
  <c r="T170" i="4"/>
  <c r="T175" i="4"/>
  <c r="R184" i="4"/>
  <c r="R183" i="4"/>
  <c r="T127" i="5"/>
  <c r="T126" i="5" s="1"/>
  <c r="T125" i="5" s="1"/>
  <c r="T178" i="5"/>
  <c r="T190" i="5"/>
  <c r="T211" i="5"/>
  <c r="T216" i="5"/>
  <c r="R121" i="6"/>
  <c r="R120" i="6"/>
  <c r="R119" i="6" s="1"/>
  <c r="P124" i="7"/>
  <c r="P123" i="7" s="1"/>
  <c r="P122" i="7" s="1"/>
  <c r="AU102" i="1" s="1"/>
  <c r="P170" i="7"/>
  <c r="P182" i="7"/>
  <c r="R195" i="7"/>
  <c r="T121" i="8"/>
  <c r="T120" i="8" s="1"/>
  <c r="T119" i="8" s="1"/>
  <c r="R122" i="9"/>
  <c r="R121" i="9" s="1"/>
  <c r="R120" i="9" s="1"/>
  <c r="BK131" i="9"/>
  <c r="J131" i="9"/>
  <c r="J99" i="9" s="1"/>
  <c r="BK127" i="10"/>
  <c r="J127" i="10" s="1"/>
  <c r="J98" i="10" s="1"/>
  <c r="P148" i="10"/>
  <c r="T154" i="10"/>
  <c r="R189" i="10"/>
  <c r="T193" i="10"/>
  <c r="T192" i="10" s="1"/>
  <c r="BK182" i="11"/>
  <c r="J182" i="11" s="1"/>
  <c r="J103" i="11" s="1"/>
  <c r="BK187" i="11"/>
  <c r="J187" i="11" s="1"/>
  <c r="J104" i="11" s="1"/>
  <c r="P192" i="11"/>
  <c r="P196" i="11"/>
  <c r="R208" i="11"/>
  <c r="R207" i="11" s="1"/>
  <c r="R211" i="11"/>
  <c r="T216" i="11"/>
  <c r="T224" i="11"/>
  <c r="T228" i="11"/>
  <c r="BK234" i="11"/>
  <c r="J234" i="11"/>
  <c r="J116" i="11"/>
  <c r="BK237" i="11"/>
  <c r="J237" i="11" s="1"/>
  <c r="J117" i="11" s="1"/>
  <c r="BK247" i="11"/>
  <c r="J247" i="11" s="1"/>
  <c r="J118" i="11" s="1"/>
  <c r="BK250" i="11"/>
  <c r="J250" i="11"/>
  <c r="J119" i="11" s="1"/>
  <c r="BK127" i="12"/>
  <c r="J127" i="12" s="1"/>
  <c r="J99" i="12" s="1"/>
  <c r="T127" i="12"/>
  <c r="T126" i="12" s="1"/>
  <c r="T125" i="12" s="1"/>
  <c r="T124" i="12" s="1"/>
  <c r="BK151" i="12"/>
  <c r="J151" i="12" s="1"/>
  <c r="J103" i="12" s="1"/>
  <c r="R151" i="12"/>
  <c r="R150" i="12" s="1"/>
  <c r="BK170" i="12"/>
  <c r="J170" i="12"/>
  <c r="J104" i="12"/>
  <c r="R170" i="12"/>
  <c r="BK124" i="2"/>
  <c r="J124" i="2" s="1"/>
  <c r="J100" i="2" s="1"/>
  <c r="BK124" i="3"/>
  <c r="J124" i="3" s="1"/>
  <c r="J100" i="3" s="1"/>
  <c r="BK181" i="4"/>
  <c r="J181" i="4" s="1"/>
  <c r="J102" i="4" s="1"/>
  <c r="BK173" i="6"/>
  <c r="J173" i="6"/>
  <c r="J99" i="6" s="1"/>
  <c r="BK204" i="7"/>
  <c r="J204" i="7"/>
  <c r="J102" i="7"/>
  <c r="BK146" i="8"/>
  <c r="J146" i="8" s="1"/>
  <c r="J99" i="8" s="1"/>
  <c r="BK144" i="10"/>
  <c r="J144" i="10" s="1"/>
  <c r="J99" i="10" s="1"/>
  <c r="BK146" i="10"/>
  <c r="J146" i="10"/>
  <c r="J100" i="10" s="1"/>
  <c r="BK204" i="5"/>
  <c r="J204" i="5" s="1"/>
  <c r="J101" i="5" s="1"/>
  <c r="BK208" i="5"/>
  <c r="J208" i="5" s="1"/>
  <c r="J102" i="5" s="1"/>
  <c r="BK222" i="5"/>
  <c r="J222" i="5" s="1"/>
  <c r="J105" i="5" s="1"/>
  <c r="BK146" i="12"/>
  <c r="J146" i="12" s="1"/>
  <c r="J100" i="12" s="1"/>
  <c r="BK152" i="9"/>
  <c r="J152" i="9" s="1"/>
  <c r="J100" i="9" s="1"/>
  <c r="BK203" i="11"/>
  <c r="J203" i="11" s="1"/>
  <c r="J107" i="11" s="1"/>
  <c r="BK128" i="13"/>
  <c r="J128" i="13" s="1"/>
  <c r="J98" i="13" s="1"/>
  <c r="BK130" i="13"/>
  <c r="J130" i="13" s="1"/>
  <c r="J99" i="13" s="1"/>
  <c r="BK132" i="13"/>
  <c r="J132" i="13"/>
  <c r="J100" i="13" s="1"/>
  <c r="BK134" i="13"/>
  <c r="J134" i="13"/>
  <c r="J101" i="13"/>
  <c r="BK136" i="13"/>
  <c r="J136" i="13" s="1"/>
  <c r="J102" i="13" s="1"/>
  <c r="BK138" i="13"/>
  <c r="J138" i="13" s="1"/>
  <c r="J103" i="13" s="1"/>
  <c r="BK140" i="13"/>
  <c r="J140" i="13"/>
  <c r="J104" i="13" s="1"/>
  <c r="BK142" i="13"/>
  <c r="J142" i="13" s="1"/>
  <c r="J105" i="13" s="1"/>
  <c r="BK144" i="13"/>
  <c r="J144" i="13" s="1"/>
  <c r="J106" i="13" s="1"/>
  <c r="F92" i="13"/>
  <c r="BE129" i="13"/>
  <c r="BE131" i="13"/>
  <c r="BE143" i="13"/>
  <c r="J120" i="13"/>
  <c r="BE139" i="13"/>
  <c r="BE145" i="13"/>
  <c r="BE133" i="13"/>
  <c r="BE141" i="13"/>
  <c r="E85" i="13"/>
  <c r="BE135" i="13"/>
  <c r="BE137" i="13"/>
  <c r="E85" i="12"/>
  <c r="J91" i="12"/>
  <c r="J118" i="12"/>
  <c r="J121" i="12"/>
  <c r="BE128" i="12"/>
  <c r="BE136" i="12"/>
  <c r="BE147" i="12"/>
  <c r="BE154" i="12"/>
  <c r="BE155" i="12"/>
  <c r="BE156" i="12"/>
  <c r="BE157" i="12"/>
  <c r="BE166" i="12"/>
  <c r="BE167" i="12"/>
  <c r="BE171" i="12"/>
  <c r="BE172" i="12"/>
  <c r="BE129" i="12"/>
  <c r="BE130" i="12"/>
  <c r="BE138" i="12"/>
  <c r="BE143" i="12"/>
  <c r="BE163" i="12"/>
  <c r="BE164" i="12"/>
  <c r="BE168" i="12"/>
  <c r="F91" i="12"/>
  <c r="BE131" i="12"/>
  <c r="BE133" i="12"/>
  <c r="BE134" i="12"/>
  <c r="BE141" i="12"/>
  <c r="BE142" i="12"/>
  <c r="BE153" i="12"/>
  <c r="BE159" i="12"/>
  <c r="BE160" i="12"/>
  <c r="BE169" i="12"/>
  <c r="F92" i="12"/>
  <c r="BE132" i="12"/>
  <c r="BE135" i="12"/>
  <c r="BE137" i="12"/>
  <c r="BE139" i="12"/>
  <c r="BE140" i="12"/>
  <c r="BE144" i="12"/>
  <c r="BE145" i="12"/>
  <c r="BE152" i="12"/>
  <c r="BE158" i="12"/>
  <c r="BE161" i="12"/>
  <c r="BE162" i="12"/>
  <c r="BE165" i="12"/>
  <c r="J91" i="11"/>
  <c r="E130" i="11"/>
  <c r="F136" i="11"/>
  <c r="BE144" i="11"/>
  <c r="BE146" i="11"/>
  <c r="BE147" i="11"/>
  <c r="BE149" i="11"/>
  <c r="BE150" i="11"/>
  <c r="BE155" i="11"/>
  <c r="BE158" i="11"/>
  <c r="BE159" i="11"/>
  <c r="BE160" i="11"/>
  <c r="BE170" i="11"/>
  <c r="BE173" i="11"/>
  <c r="BE189" i="11"/>
  <c r="BE190" i="11"/>
  <c r="BE195" i="11"/>
  <c r="BE197" i="11"/>
  <c r="BE209" i="11"/>
  <c r="BE213" i="11"/>
  <c r="BE217" i="11"/>
  <c r="BE222" i="11"/>
  <c r="BE225" i="11"/>
  <c r="BE229" i="11"/>
  <c r="BE230" i="11"/>
  <c r="BE231" i="11"/>
  <c r="BE235" i="11"/>
  <c r="BE241" i="11"/>
  <c r="BE242" i="11"/>
  <c r="BE245" i="11"/>
  <c r="BE248" i="11"/>
  <c r="BE252" i="11"/>
  <c r="J89" i="11"/>
  <c r="J92" i="11"/>
  <c r="BE153" i="11"/>
  <c r="BE162" i="11"/>
  <c r="BE168" i="11"/>
  <c r="BE176" i="11"/>
  <c r="BE184" i="11"/>
  <c r="BE188" i="11"/>
  <c r="BE191" i="11"/>
  <c r="BE202" i="11"/>
  <c r="BE204" i="11"/>
  <c r="BE218" i="11"/>
  <c r="BE219" i="11"/>
  <c r="BE220" i="11"/>
  <c r="BE223" i="11"/>
  <c r="BE226" i="11"/>
  <c r="BE227" i="11"/>
  <c r="BE232" i="11"/>
  <c r="BE236" i="11"/>
  <c r="BE240" i="11"/>
  <c r="BE243" i="11"/>
  <c r="BE244" i="11"/>
  <c r="BE246" i="11"/>
  <c r="F137" i="11"/>
  <c r="BE148" i="11"/>
  <c r="BE152" i="11"/>
  <c r="BE163" i="11"/>
  <c r="BE165" i="11"/>
  <c r="BE167" i="11"/>
  <c r="BE172" i="11"/>
  <c r="BE183" i="11"/>
  <c r="BE186" i="11"/>
  <c r="BE193" i="11"/>
  <c r="BE194" i="11"/>
  <c r="BE210" i="11"/>
  <c r="BE212" i="11"/>
  <c r="BE221" i="11"/>
  <c r="BE239" i="11"/>
  <c r="BE253" i="11"/>
  <c r="BE143" i="11"/>
  <c r="BE145" i="11"/>
  <c r="BE151" i="11"/>
  <c r="BE154" i="11"/>
  <c r="BE156" i="11"/>
  <c r="BE157" i="11"/>
  <c r="BE161" i="11"/>
  <c r="BE169" i="11"/>
  <c r="BE171" i="11"/>
  <c r="BE174" i="11"/>
  <c r="BE185" i="11"/>
  <c r="BE198" i="11"/>
  <c r="BE199" i="11"/>
  <c r="BE200" i="11"/>
  <c r="BE201" i="11"/>
  <c r="BE214" i="11"/>
  <c r="BE215" i="11"/>
  <c r="BE238" i="11"/>
  <c r="BE249" i="11"/>
  <c r="BE251" i="11"/>
  <c r="J89" i="10"/>
  <c r="J92" i="10"/>
  <c r="BE133" i="10"/>
  <c r="BE138" i="10"/>
  <c r="BE140" i="10"/>
  <c r="BE143" i="10"/>
  <c r="BE163" i="10"/>
  <c r="BE167" i="10"/>
  <c r="BE170" i="10"/>
  <c r="BE184" i="10"/>
  <c r="BE186" i="10"/>
  <c r="BE191" i="10"/>
  <c r="BE196" i="10"/>
  <c r="BE197" i="10"/>
  <c r="E85" i="10"/>
  <c r="F92" i="10"/>
  <c r="J121" i="10"/>
  <c r="BE130" i="10"/>
  <c r="BE132" i="10"/>
  <c r="BE134" i="10"/>
  <c r="BE139" i="10"/>
  <c r="BE145" i="10"/>
  <c r="BE147" i="10"/>
  <c r="BE150" i="10"/>
  <c r="BE151" i="10"/>
  <c r="BE153" i="10"/>
  <c r="BE156" i="10"/>
  <c r="BE171" i="10"/>
  <c r="BE173" i="10"/>
  <c r="BE179" i="10"/>
  <c r="BE183" i="10"/>
  <c r="BE185" i="10"/>
  <c r="F121" i="10"/>
  <c r="BE131" i="10"/>
  <c r="BE135" i="10"/>
  <c r="BE152" i="10"/>
  <c r="BE157" i="10"/>
  <c r="BE158" i="10"/>
  <c r="BE161" i="10"/>
  <c r="BE162" i="10"/>
  <c r="BE168" i="10"/>
  <c r="BE174" i="10"/>
  <c r="BE176" i="10"/>
  <c r="BE178" i="10"/>
  <c r="BE180" i="10"/>
  <c r="BE181" i="10"/>
  <c r="BE187" i="10"/>
  <c r="BE194" i="10"/>
  <c r="BE128" i="10"/>
  <c r="BE129" i="10"/>
  <c r="BE136" i="10"/>
  <c r="BE137" i="10"/>
  <c r="BE141" i="10"/>
  <c r="BE142" i="10"/>
  <c r="BE149" i="10"/>
  <c r="BE155" i="10"/>
  <c r="BE159" i="10"/>
  <c r="BE160" i="10"/>
  <c r="BE164" i="10"/>
  <c r="BE165" i="10"/>
  <c r="BE166" i="10"/>
  <c r="BE169" i="10"/>
  <c r="BE172" i="10"/>
  <c r="BE175" i="10"/>
  <c r="BE177" i="10"/>
  <c r="BE182" i="10"/>
  <c r="BE188" i="10"/>
  <c r="BE190" i="10"/>
  <c r="BE195" i="10"/>
  <c r="F92" i="9"/>
  <c r="J116" i="9"/>
  <c r="BE126" i="9"/>
  <c r="BE136" i="9"/>
  <c r="BE137" i="9"/>
  <c r="J89" i="9"/>
  <c r="J92" i="9"/>
  <c r="BE125" i="9"/>
  <c r="BE127" i="9"/>
  <c r="BE128" i="9"/>
  <c r="BE140" i="9"/>
  <c r="BE148" i="9"/>
  <c r="BE151" i="9"/>
  <c r="BE153" i="9"/>
  <c r="E110" i="9"/>
  <c r="F116" i="9"/>
  <c r="BE123" i="9"/>
  <c r="BE124" i="9"/>
  <c r="BE130" i="9"/>
  <c r="BE133" i="9"/>
  <c r="BE146" i="9"/>
  <c r="BE147" i="9"/>
  <c r="BE150" i="9"/>
  <c r="BE129" i="9"/>
  <c r="BE132" i="9"/>
  <c r="BE134" i="9"/>
  <c r="BE135" i="9"/>
  <c r="BE138" i="9"/>
  <c r="BE139" i="9"/>
  <c r="BE141" i="9"/>
  <c r="BE142" i="9"/>
  <c r="BE143" i="9"/>
  <c r="BE144" i="9"/>
  <c r="BE145" i="9"/>
  <c r="BE149" i="9"/>
  <c r="BE126" i="8"/>
  <c r="E85" i="8"/>
  <c r="J113" i="8"/>
  <c r="BE124" i="8"/>
  <c r="BE132" i="8"/>
  <c r="BE136" i="8"/>
  <c r="BE147" i="8"/>
  <c r="BK123" i="7"/>
  <c r="J123" i="7" s="1"/>
  <c r="J97" i="7" s="1"/>
  <c r="F116" i="8"/>
  <c r="BE128" i="8"/>
  <c r="BE130" i="8"/>
  <c r="BE122" i="8"/>
  <c r="BE134" i="8"/>
  <c r="BE138" i="8"/>
  <c r="BE140" i="8"/>
  <c r="BE142" i="8"/>
  <c r="BE144" i="8"/>
  <c r="J89" i="7"/>
  <c r="F119" i="7"/>
  <c r="BE125" i="7"/>
  <c r="BE140" i="7"/>
  <c r="BE174" i="7"/>
  <c r="BE183" i="7"/>
  <c r="BE187" i="7"/>
  <c r="BE189" i="7"/>
  <c r="BE200" i="7"/>
  <c r="E85" i="7"/>
  <c r="BE144" i="7"/>
  <c r="BE158" i="7"/>
  <c r="BE162" i="7"/>
  <c r="BE166" i="7"/>
  <c r="BE176" i="7"/>
  <c r="BE196" i="7"/>
  <c r="BE197" i="7"/>
  <c r="BE199" i="7"/>
  <c r="BE127" i="7"/>
  <c r="BE136" i="7"/>
  <c r="BE149" i="7"/>
  <c r="BE171" i="7"/>
  <c r="BE178" i="7"/>
  <c r="BE180" i="7"/>
  <c r="BE185" i="7"/>
  <c r="BE153" i="7"/>
  <c r="BE192" i="7"/>
  <c r="BE202" i="7"/>
  <c r="BE203" i="7"/>
  <c r="BE205" i="7"/>
  <c r="J89" i="6"/>
  <c r="F116" i="6"/>
  <c r="BE128" i="6"/>
  <c r="BE140" i="6"/>
  <c r="BE162" i="6"/>
  <c r="BE165" i="6"/>
  <c r="BE137" i="6"/>
  <c r="BE142" i="6"/>
  <c r="BE144" i="6"/>
  <c r="BE171" i="6"/>
  <c r="BE132" i="6"/>
  <c r="BE148" i="6"/>
  <c r="BE150" i="6"/>
  <c r="BE156" i="6"/>
  <c r="E85" i="6"/>
  <c r="BE122" i="6"/>
  <c r="BE130" i="6"/>
  <c r="BE135" i="6"/>
  <c r="BE174" i="6"/>
  <c r="J89" i="5"/>
  <c r="E115" i="5"/>
  <c r="BE128" i="5"/>
  <c r="BE148" i="5"/>
  <c r="BE160" i="5"/>
  <c r="BE162" i="5"/>
  <c r="BE176" i="5"/>
  <c r="BE179" i="5"/>
  <c r="BE200" i="5"/>
  <c r="BE217" i="5"/>
  <c r="BE218" i="5"/>
  <c r="BE220" i="5"/>
  <c r="F92" i="5"/>
  <c r="BE134" i="5"/>
  <c r="BE137" i="5"/>
  <c r="BE142" i="5"/>
  <c r="BE167" i="5"/>
  <c r="BE170" i="5"/>
  <c r="BE182" i="5"/>
  <c r="BE194" i="5"/>
  <c r="BE197" i="5"/>
  <c r="BE205" i="5"/>
  <c r="BE212" i="5"/>
  <c r="BE221" i="5"/>
  <c r="BE223" i="5"/>
  <c r="BE150" i="5"/>
  <c r="BE152" i="5"/>
  <c r="BE155" i="5"/>
  <c r="BE185" i="5"/>
  <c r="BE198" i="5"/>
  <c r="BE202" i="5"/>
  <c r="BE214" i="5"/>
  <c r="BE131" i="5"/>
  <c r="BE157" i="5"/>
  <c r="BE164" i="5"/>
  <c r="BE173" i="5"/>
  <c r="BE186" i="5"/>
  <c r="BE188" i="5"/>
  <c r="BE191" i="5"/>
  <c r="BE209" i="5"/>
  <c r="BE143" i="4"/>
  <c r="BE146" i="4"/>
  <c r="BE152" i="4"/>
  <c r="BE154" i="4"/>
  <c r="BE158" i="4"/>
  <c r="BE188" i="4"/>
  <c r="BE192" i="4"/>
  <c r="F92" i="4"/>
  <c r="BE138" i="4"/>
  <c r="BE161" i="4"/>
  <c r="BE164" i="4"/>
  <c r="BE171" i="4"/>
  <c r="BE179" i="4"/>
  <c r="BE182" i="4"/>
  <c r="BE203" i="4"/>
  <c r="BE204" i="4"/>
  <c r="BE209" i="4"/>
  <c r="J89" i="4"/>
  <c r="BE131" i="4"/>
  <c r="BE133" i="4"/>
  <c r="BE135" i="4"/>
  <c r="BE149" i="4"/>
  <c r="BE156" i="4"/>
  <c r="BE168" i="4"/>
  <c r="BE185" i="4"/>
  <c r="BE205" i="4"/>
  <c r="BE208" i="4"/>
  <c r="E85" i="4"/>
  <c r="BE127" i="4"/>
  <c r="BE140" i="4"/>
  <c r="BE166" i="4"/>
  <c r="BE173" i="4"/>
  <c r="BE176" i="4"/>
  <c r="BE177" i="4"/>
  <c r="BE180" i="4"/>
  <c r="BE190" i="4"/>
  <c r="BE194" i="4"/>
  <c r="BE197" i="4"/>
  <c r="BE199" i="4"/>
  <c r="E85" i="3"/>
  <c r="F94" i="3"/>
  <c r="J91" i="3"/>
  <c r="BE125" i="3"/>
  <c r="J91" i="2"/>
  <c r="E110" i="2"/>
  <c r="F94" i="2"/>
  <c r="BE125" i="2"/>
  <c r="F38" i="2"/>
  <c r="BC96" i="1" s="1"/>
  <c r="BC95" i="1" s="1"/>
  <c r="AY95" i="1" s="1"/>
  <c r="F38" i="3"/>
  <c r="BC98" i="1" s="1"/>
  <c r="BC97" i="1" s="1"/>
  <c r="AY97" i="1" s="1"/>
  <c r="F35" i="4"/>
  <c r="BB99" i="1" s="1"/>
  <c r="F36" i="4"/>
  <c r="BC99" i="1" s="1"/>
  <c r="F37" i="5"/>
  <c r="BD100" i="1"/>
  <c r="F34" i="5"/>
  <c r="BA100" i="1" s="1"/>
  <c r="F37" i="6"/>
  <c r="BD101" i="1" s="1"/>
  <c r="J34" i="7"/>
  <c r="AW102" i="1" s="1"/>
  <c r="F37" i="8"/>
  <c r="BD103" i="1"/>
  <c r="F36" i="9"/>
  <c r="BC104" i="1" s="1"/>
  <c r="F36" i="10"/>
  <c r="BC105" i="1" s="1"/>
  <c r="J34" i="11"/>
  <c r="AW106" i="1" s="1"/>
  <c r="J34" i="12"/>
  <c r="AW107" i="1" s="1"/>
  <c r="F36" i="12"/>
  <c r="BC107" i="1" s="1"/>
  <c r="F35" i="13"/>
  <c r="BB108" i="1" s="1"/>
  <c r="F36" i="2"/>
  <c r="BA96" i="1" s="1"/>
  <c r="BA95" i="1" s="1"/>
  <c r="F39" i="3"/>
  <c r="BD98" i="1" s="1"/>
  <c r="BD97" i="1" s="1"/>
  <c r="F34" i="4"/>
  <c r="BA99" i="1" s="1"/>
  <c r="J34" i="5"/>
  <c r="AW100" i="1" s="1"/>
  <c r="J34" i="6"/>
  <c r="AW101" i="1"/>
  <c r="F34" i="6"/>
  <c r="BA101" i="1" s="1"/>
  <c r="F35" i="7"/>
  <c r="BB102" i="1" s="1"/>
  <c r="F34" i="7"/>
  <c r="BA102" i="1" s="1"/>
  <c r="F36" i="8"/>
  <c r="BC103" i="1"/>
  <c r="F34" i="9"/>
  <c r="BA104" i="1" s="1"/>
  <c r="F35" i="10"/>
  <c r="BB105" i="1" s="1"/>
  <c r="F37" i="11"/>
  <c r="BD106" i="1" s="1"/>
  <c r="F37" i="12"/>
  <c r="BD107" i="1" s="1"/>
  <c r="F34" i="12"/>
  <c r="BA107" i="1" s="1"/>
  <c r="F34" i="13"/>
  <c r="BA108" i="1" s="1"/>
  <c r="F37" i="13"/>
  <c r="BD108" i="1" s="1"/>
  <c r="AS94" i="1"/>
  <c r="J36" i="2"/>
  <c r="AW96" i="1" s="1"/>
  <c r="F37" i="2"/>
  <c r="BB96" i="1" s="1"/>
  <c r="BB95" i="1" s="1"/>
  <c r="AX95" i="1" s="1"/>
  <c r="F37" i="3"/>
  <c r="BB98" i="1" s="1"/>
  <c r="BB97" i="1" s="1"/>
  <c r="AX97" i="1" s="1"/>
  <c r="F35" i="5"/>
  <c r="BB100" i="1" s="1"/>
  <c r="F35" i="6"/>
  <c r="BB101" i="1"/>
  <c r="F36" i="7"/>
  <c r="BC102" i="1" s="1"/>
  <c r="F35" i="8"/>
  <c r="BB103" i="1"/>
  <c r="F35" i="9"/>
  <c r="BB104" i="1" s="1"/>
  <c r="F37" i="9"/>
  <c r="BD104" i="1"/>
  <c r="F34" i="10"/>
  <c r="BA105" i="1" s="1"/>
  <c r="F37" i="10"/>
  <c r="BD105" i="1"/>
  <c r="F35" i="11"/>
  <c r="BB106" i="1" s="1"/>
  <c r="F35" i="12"/>
  <c r="BB107" i="1" s="1"/>
  <c r="J34" i="13"/>
  <c r="AW108" i="1" s="1"/>
  <c r="F39" i="2"/>
  <c r="BD96" i="1" s="1"/>
  <c r="BD95" i="1" s="1"/>
  <c r="J36" i="3"/>
  <c r="AW98" i="1" s="1"/>
  <c r="F36" i="3"/>
  <c r="BA98" i="1" s="1"/>
  <c r="BA97" i="1" s="1"/>
  <c r="AW97" i="1" s="1"/>
  <c r="J34" i="4"/>
  <c r="AW99" i="1" s="1"/>
  <c r="F37" i="4"/>
  <c r="BD99" i="1" s="1"/>
  <c r="F36" i="5"/>
  <c r="BC100" i="1" s="1"/>
  <c r="F36" i="6"/>
  <c r="BC101" i="1"/>
  <c r="F37" i="7"/>
  <c r="BD102" i="1" s="1"/>
  <c r="F34" i="8"/>
  <c r="BA103" i="1" s="1"/>
  <c r="J34" i="8"/>
  <c r="AW103" i="1" s="1"/>
  <c r="J34" i="9"/>
  <c r="AW104" i="1"/>
  <c r="J34" i="10"/>
  <c r="AW105" i="1" s="1"/>
  <c r="F34" i="11"/>
  <c r="BA106" i="1" s="1"/>
  <c r="F36" i="11"/>
  <c r="BC106" i="1" s="1"/>
  <c r="F36" i="13"/>
  <c r="BC108" i="1"/>
  <c r="J175" i="11" l="1"/>
  <c r="BE175" i="11" s="1"/>
  <c r="BK166" i="11"/>
  <c r="J166" i="11" s="1"/>
  <c r="J99" i="11" s="1"/>
  <c r="J164" i="11"/>
  <c r="BE164" i="11" s="1"/>
  <c r="BK142" i="11"/>
  <c r="J142" i="11" s="1"/>
  <c r="BK126" i="5"/>
  <c r="BK125" i="5" s="1"/>
  <c r="J125" i="5" s="1"/>
  <c r="J96" i="5" s="1"/>
  <c r="P181" i="11"/>
  <c r="R126" i="5"/>
  <c r="R125" i="5" s="1"/>
  <c r="R122" i="3"/>
  <c r="R125" i="12"/>
  <c r="R124" i="12" s="1"/>
  <c r="R181" i="11"/>
  <c r="P124" i="4"/>
  <c r="AU99" i="1" s="1"/>
  <c r="T207" i="11"/>
  <c r="T126" i="10"/>
  <c r="T125" i="10" s="1"/>
  <c r="R123" i="7"/>
  <c r="R122" i="7" s="1"/>
  <c r="P207" i="11"/>
  <c r="P126" i="10"/>
  <c r="P125" i="10" s="1"/>
  <c r="AU105" i="1" s="1"/>
  <c r="R126" i="10"/>
  <c r="R125" i="10"/>
  <c r="T125" i="4"/>
  <c r="T124" i="4"/>
  <c r="T181" i="11"/>
  <c r="T141" i="11"/>
  <c r="T140" i="11" s="1"/>
  <c r="R233" i="11"/>
  <c r="R141" i="11" s="1"/>
  <c r="R140" i="11" s="1"/>
  <c r="P141" i="11"/>
  <c r="P140" i="11" s="1"/>
  <c r="AU106" i="1" s="1"/>
  <c r="P125" i="12"/>
  <c r="P124" i="12" s="1"/>
  <c r="AU107" i="1" s="1"/>
  <c r="BK125" i="4"/>
  <c r="J125" i="4"/>
  <c r="J97" i="4" s="1"/>
  <c r="T121" i="9"/>
  <c r="T120" i="9"/>
  <c r="R125" i="4"/>
  <c r="R124" i="4"/>
  <c r="P122" i="2"/>
  <c r="AU96" i="1" s="1"/>
  <c r="AU95" i="1" s="1"/>
  <c r="BK123" i="2"/>
  <c r="BK123" i="3"/>
  <c r="BK181" i="11"/>
  <c r="J181" i="11" s="1"/>
  <c r="BK207" i="11"/>
  <c r="J207" i="11" s="1"/>
  <c r="J109" i="11" s="1"/>
  <c r="BK120" i="6"/>
  <c r="J120" i="6" s="1"/>
  <c r="J97" i="6" s="1"/>
  <c r="BK233" i="11"/>
  <c r="J233" i="11"/>
  <c r="J115" i="11" s="1"/>
  <c r="BK126" i="12"/>
  <c r="J126" i="12" s="1"/>
  <c r="I149" i="12" s="1"/>
  <c r="BK150" i="12"/>
  <c r="J150" i="12" s="1"/>
  <c r="J102" i="12" s="1"/>
  <c r="BK183" i="4"/>
  <c r="J183" i="4" s="1"/>
  <c r="J103" i="4" s="1"/>
  <c r="BK120" i="8"/>
  <c r="J120" i="8"/>
  <c r="J97" i="8" s="1"/>
  <c r="BK121" i="9"/>
  <c r="J121" i="9" s="1"/>
  <c r="J97" i="9" s="1"/>
  <c r="BK126" i="10"/>
  <c r="J126" i="10"/>
  <c r="J97" i="10" s="1"/>
  <c r="BK192" i="10"/>
  <c r="J192" i="10" s="1"/>
  <c r="J104" i="10" s="1"/>
  <c r="BK127" i="13"/>
  <c r="J127" i="13"/>
  <c r="J97" i="13"/>
  <c r="BK122" i="7"/>
  <c r="J122" i="7" s="1"/>
  <c r="J96" i="7" s="1"/>
  <c r="J126" i="5"/>
  <c r="J97" i="5"/>
  <c r="F35" i="2"/>
  <c r="AZ96" i="1" s="1"/>
  <c r="AZ95" i="1" s="1"/>
  <c r="F33" i="5"/>
  <c r="AZ100" i="1" s="1"/>
  <c r="J33" i="7"/>
  <c r="AV102" i="1" s="1"/>
  <c r="AT102" i="1" s="1"/>
  <c r="F33" i="9"/>
  <c r="AZ104" i="1" s="1"/>
  <c r="BC94" i="1"/>
  <c r="W32" i="1" s="1"/>
  <c r="AW95" i="1"/>
  <c r="F35" i="3"/>
  <c r="AZ98" i="1" s="1"/>
  <c r="AZ97" i="1" s="1"/>
  <c r="AV97" i="1" s="1"/>
  <c r="AT97" i="1" s="1"/>
  <c r="F33" i="4"/>
  <c r="AZ99" i="1"/>
  <c r="J30" i="5"/>
  <c r="AG100" i="1" s="1"/>
  <c r="J33" i="6"/>
  <c r="AV101" i="1"/>
  <c r="AT101" i="1" s="1"/>
  <c r="J33" i="8"/>
  <c r="AV103" i="1" s="1"/>
  <c r="AT103" i="1" s="1"/>
  <c r="F33" i="10"/>
  <c r="AZ105" i="1" s="1"/>
  <c r="J33" i="13"/>
  <c r="AV108" i="1"/>
  <c r="AT108" i="1" s="1"/>
  <c r="BD94" i="1"/>
  <c r="W33" i="1" s="1"/>
  <c r="J35" i="3"/>
  <c r="AV98" i="1" s="1"/>
  <c r="AT98" i="1" s="1"/>
  <c r="J33" i="5"/>
  <c r="AV100" i="1"/>
  <c r="AT100" i="1" s="1"/>
  <c r="F33" i="7"/>
  <c r="AZ102" i="1"/>
  <c r="J33" i="9"/>
  <c r="AV104" i="1" s="1"/>
  <c r="AT104" i="1" s="1"/>
  <c r="F33" i="13"/>
  <c r="AZ108" i="1"/>
  <c r="J35" i="2"/>
  <c r="AV96" i="1" s="1"/>
  <c r="AT96" i="1" s="1"/>
  <c r="J33" i="4"/>
  <c r="AV99" i="1" s="1"/>
  <c r="AT99" i="1" s="1"/>
  <c r="F33" i="6"/>
  <c r="AZ101" i="1"/>
  <c r="F33" i="8"/>
  <c r="AZ103" i="1" s="1"/>
  <c r="J33" i="10"/>
  <c r="AV105" i="1" s="1"/>
  <c r="AT105" i="1" s="1"/>
  <c r="BB94" i="1"/>
  <c r="AX94" i="1" s="1"/>
  <c r="BA94" i="1"/>
  <c r="W30" i="1" s="1"/>
  <c r="J123" i="3" l="1"/>
  <c r="J99" i="3" s="1"/>
  <c r="BK122" i="3"/>
  <c r="J122" i="3" s="1"/>
  <c r="J98" i="3" s="1"/>
  <c r="P122" i="3"/>
  <c r="AU98" i="1" s="1"/>
  <c r="AU97" i="1" s="1"/>
  <c r="AU94" i="1" s="1"/>
  <c r="J123" i="2"/>
  <c r="J99" i="2" s="1"/>
  <c r="BK122" i="2"/>
  <c r="J122" i="2" s="1"/>
  <c r="J98" i="2" s="1"/>
  <c r="J98" i="12"/>
  <c r="BK149" i="12"/>
  <c r="I206" i="11"/>
  <c r="BK206" i="11" s="1"/>
  <c r="I178" i="11"/>
  <c r="J102" i="11"/>
  <c r="J98" i="11"/>
  <c r="T122" i="3"/>
  <c r="T122" i="2"/>
  <c r="R122" i="2"/>
  <c r="BK124" i="4"/>
  <c r="J124" i="4" s="1"/>
  <c r="J96" i="4" s="1"/>
  <c r="BK119" i="6"/>
  <c r="J119" i="6" s="1"/>
  <c r="J30" i="6" s="1"/>
  <c r="AG101" i="1" s="1"/>
  <c r="BK119" i="8"/>
  <c r="J119" i="8"/>
  <c r="J96" i="8"/>
  <c r="BK120" i="9"/>
  <c r="J120" i="9"/>
  <c r="J96" i="9" s="1"/>
  <c r="BK125" i="10"/>
  <c r="J125" i="10" s="1"/>
  <c r="J30" i="10" s="1"/>
  <c r="AG105" i="1" s="1"/>
  <c r="BK126" i="13"/>
  <c r="J126" i="13" s="1"/>
  <c r="J96" i="13" s="1"/>
  <c r="AN100" i="1"/>
  <c r="J39" i="5"/>
  <c r="AY94" i="1"/>
  <c r="J30" i="7"/>
  <c r="AG102" i="1"/>
  <c r="AN102" i="1"/>
  <c r="AW94" i="1"/>
  <c r="AK30" i="1" s="1"/>
  <c r="AV95" i="1"/>
  <c r="AT95" i="1" s="1"/>
  <c r="W31" i="1"/>
  <c r="J149" i="12" l="1"/>
  <c r="BE149" i="12" s="1"/>
  <c r="BK148" i="12"/>
  <c r="I180" i="11"/>
  <c r="BK180" i="11" s="1"/>
  <c r="BK178" i="11"/>
  <c r="BK177" i="11" s="1"/>
  <c r="J206" i="11"/>
  <c r="BE206" i="11" s="1"/>
  <c r="BK205" i="11"/>
  <c r="J205" i="11" s="1"/>
  <c r="J178" i="11"/>
  <c r="BE178" i="11" s="1"/>
  <c r="J39" i="10"/>
  <c r="J39" i="6"/>
  <c r="J96" i="10"/>
  <c r="J96" i="6"/>
  <c r="J39" i="7"/>
  <c r="AN101" i="1"/>
  <c r="AN105" i="1"/>
  <c r="J32" i="3"/>
  <c r="AG98" i="1" s="1"/>
  <c r="AG97" i="1" s="1"/>
  <c r="AN97" i="1" s="1"/>
  <c r="J30" i="8"/>
  <c r="AG103" i="1" s="1"/>
  <c r="J30" i="13"/>
  <c r="AG108" i="1" s="1"/>
  <c r="J32" i="2"/>
  <c r="AG96" i="1" s="1"/>
  <c r="AG95" i="1" s="1"/>
  <c r="J30" i="9"/>
  <c r="AG104" i="1" s="1"/>
  <c r="J30" i="4"/>
  <c r="AG99" i="1"/>
  <c r="AN99" i="1" s="1"/>
  <c r="J148" i="12" l="1"/>
  <c r="J101" i="12" s="1"/>
  <c r="BK125" i="12"/>
  <c r="J125" i="12" s="1"/>
  <c r="F33" i="12"/>
  <c r="AZ107" i="1" s="1"/>
  <c r="J33" i="12"/>
  <c r="AV107" i="1" s="1"/>
  <c r="AT107" i="1" s="1"/>
  <c r="I255" i="11"/>
  <c r="BK255" i="11" s="1"/>
  <c r="J108" i="11"/>
  <c r="J177" i="11"/>
  <c r="J100" i="11" s="1"/>
  <c r="J180" i="11"/>
  <c r="BE180" i="11" s="1"/>
  <c r="BK179" i="11"/>
  <c r="J179" i="11" s="1"/>
  <c r="J101" i="11" s="1"/>
  <c r="J39" i="8"/>
  <c r="J41" i="3"/>
  <c r="J39" i="13"/>
  <c r="J41" i="2"/>
  <c r="J39" i="4"/>
  <c r="J39" i="9"/>
  <c r="AN103" i="1"/>
  <c r="AN108" i="1"/>
  <c r="AN98" i="1"/>
  <c r="AN104" i="1"/>
  <c r="AN96" i="1"/>
  <c r="AN95" i="1"/>
  <c r="J97" i="12" l="1"/>
  <c r="BK124" i="12"/>
  <c r="J124" i="12" s="1"/>
  <c r="J255" i="11"/>
  <c r="BE255" i="11" s="1"/>
  <c r="J33" i="11" s="1"/>
  <c r="AV106" i="1" s="1"/>
  <c r="AT106" i="1" s="1"/>
  <c r="BK254" i="11"/>
  <c r="J254" i="11" s="1"/>
  <c r="J120" i="11" s="1"/>
  <c r="J96" i="12" l="1"/>
  <c r="J30" i="12"/>
  <c r="BK141" i="11"/>
  <c r="BK140" i="11" s="1"/>
  <c r="J140" i="11" s="1"/>
  <c r="F33" i="11"/>
  <c r="AZ106" i="1" s="1"/>
  <c r="AZ94" i="1" s="1"/>
  <c r="W29" i="1" s="1"/>
  <c r="AG107" i="1" l="1"/>
  <c r="AN107" i="1" s="1"/>
  <c r="J39" i="12"/>
  <c r="AV94" i="1"/>
  <c r="AK29" i="1" s="1"/>
  <c r="J141" i="11"/>
  <c r="J97" i="11" s="1"/>
  <c r="J96" i="11"/>
  <c r="J30" i="11"/>
  <c r="AT94" i="1" l="1"/>
  <c r="AG106" i="1"/>
  <c r="J39" i="11"/>
  <c r="AN106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<sst xmlns="http://schemas.openxmlformats.org/spreadsheetml/2006/main" count="10583" uniqueCount="1411">
  <si>
    <t>Export Komplet</t>
  </si>
  <si>
    <t/>
  </si>
  <si>
    <t>2.0</t>
  </si>
  <si>
    <t>False</t>
  </si>
  <si>
    <t>{ad2bbd75-9597-44cf-802d-1ee1600f9549}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</si>
  <si>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</si>
  <si>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</si>
  <si>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</si>
  <si>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</si>
  <si>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</si>
  <si>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</si>
  <si>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</si>
  <si>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</si>
  <si>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</si>
  <si>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</si>
  <si>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</si>
  <si>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</si>
  <si>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</si>
  <si>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</si>
  <si>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</si>
  <si>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Dvůr Králové nad Labem</t>
  </si>
  <si>
    <t>Datum:</t>
  </si>
  <si>
    <t>20. 9. 2020</t>
  </si>
  <si>
    <t>Zadavatel:</t>
  </si>
  <si>
    <t>IČ:</t>
  </si>
  <si>
    <t>ZOO Dvůr Králové a.s., Štefánikova 1029, D.K.n.L.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</si>
  <si>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</si>
  <si>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</si>
  <si>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</si>
  <si>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</si>
  <si>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</si>
  <si>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</si>
  <si>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</si>
  <si>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</si>
  <si>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</si>
  <si>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</si>
  <si>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</si>
  <si>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</si>
  <si>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</si>
  <si>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</si>
  <si>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</si>
  <si>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</si>
  <si>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</si>
  <si>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</si>
  <si>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</si>
  <si>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</si>
  <si>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</si>
  <si>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</si>
  <si>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</si>
  <si>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</si>
  <si>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</si>
  <si>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</si>
  <si>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</si>
  <si>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</si>
  <si>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</si>
  <si>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</si>
  <si>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</si>
  <si>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</si>
  <si>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</si>
  <si>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</si>
  <si>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</si>
  <si>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</si>
  <si>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</si>
  <si>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</si>
  <si>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</si>
  <si>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</si>
  <si>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</si>
  <si>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</si>
  <si>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</si>
  <si>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</si>
  <si>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</si>
  <si>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</si>
  <si>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</si>
  <si>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</si>
  <si>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</si>
  <si>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</si>
  <si>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</si>
  <si>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</si>
  <si>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</si>
  <si>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07b</t>
  </si>
  <si>
    <t>SO 07b- Voliéra - pelikán - Změna A, 3.etapa</t>
  </si>
  <si>
    <t>STA</t>
  </si>
  <si>
    <t>{cc59c40a-f411-49c2-b5a9-fd4d718de240}</t>
  </si>
  <si>
    <t>2</t>
  </si>
  <si>
    <t>/</t>
  </si>
  <si>
    <t>a</t>
  </si>
  <si>
    <t>AR + ST část</t>
  </si>
  <si>
    <t>Soupis</t>
  </si>
  <si>
    <t>{f4459888-1e19-47f9-a3d0-3d42cf70646e}</t>
  </si>
  <si>
    <t>07c</t>
  </si>
  <si>
    <t>SO 07c- Voliéra - volavka - Změna A, 3.etapa</t>
  </si>
  <si>
    <t>{cab30cfd-f448-45fe-a165-3eaae1e40cc6}</t>
  </si>
  <si>
    <t>AR a ST část</t>
  </si>
  <si>
    <t>{c5fc1219-1ec5-4616-8fb6-169b928ceaf3}</t>
  </si>
  <si>
    <t>25a</t>
  </si>
  <si>
    <t>SO 25 - Vodní nádrž - pelikán - Změna A, 3. etapa</t>
  </si>
  <si>
    <t>{5069d94e-e9ea-4a8f-8eac-cf9b5015ade3}</t>
  </si>
  <si>
    <t>30d</t>
  </si>
  <si>
    <t>SO 30d - Vodní nádrž - volavka - Změna A, 3. etapa</t>
  </si>
  <si>
    <t>{6e67bae9-de5f-448e-925f-2d508fb1f7f0}</t>
  </si>
  <si>
    <t>41aaa</t>
  </si>
  <si>
    <t>SO 41aa - Terénní úpravy - změna A, 3. etapa</t>
  </si>
  <si>
    <t>{66322952-e127-4e50-9cd7-240761c3d508}</t>
  </si>
  <si>
    <t>45aaa</t>
  </si>
  <si>
    <t>SO 45aa - Pěší komunikace - změna A, 3. etapa</t>
  </si>
  <si>
    <t>{2010d916-b2d2-441b-b549-d6743234923c}</t>
  </si>
  <si>
    <t>46aaa</t>
  </si>
  <si>
    <t>SO 46aa - sadové úpravy - změna A, 3. etapa</t>
  </si>
  <si>
    <t>{7217a523-797f-4be5-a137-7031cb1253e2}</t>
  </si>
  <si>
    <t>53aa</t>
  </si>
  <si>
    <t>SO 53aa - Vodovod - změna A, 3. etapa</t>
  </si>
  <si>
    <t>{5408aed7-93fc-43fd-a641-c760c9fceff9}</t>
  </si>
  <si>
    <t>54aa</t>
  </si>
  <si>
    <t>SO 54aa - Kanalizace splašková - změna A, 3. etapa</t>
  </si>
  <si>
    <t>{d765376c-d398-4cf7-847c-66e71f743854}</t>
  </si>
  <si>
    <t>56aa</t>
  </si>
  <si>
    <t>SO 56aa - El. napojení KB a čerpadla - změna A, 3.etapa</t>
  </si>
  <si>
    <t>{4676293c-d183-436a-8837-1e3992a57da1}</t>
  </si>
  <si>
    <t>57aa</t>
  </si>
  <si>
    <t>SO 57aa - Elektrické ohradníky - změna A, 3. etapa</t>
  </si>
  <si>
    <t>{f4bd4323-f074-4774-a340-e04ecb00c881}</t>
  </si>
  <si>
    <t>99aa</t>
  </si>
  <si>
    <t>Vedlejší náklady - změna A. 3. etapa</t>
  </si>
  <si>
    <t>{aa2cbad6-e726-49e7-a530-8cc6184e6d3f}</t>
  </si>
  <si>
    <t>fig1</t>
  </si>
  <si>
    <t>výkop pro založení</t>
  </si>
  <si>
    <t>582,194</t>
  </si>
  <si>
    <t>fig3</t>
  </si>
  <si>
    <t>plocha zeminy promísené vápnem</t>
  </si>
  <si>
    <t>129,47</t>
  </si>
  <si>
    <t>KRYCÍ LIST SOUPISU PRACÍ</t>
  </si>
  <si>
    <t>fig5</t>
  </si>
  <si>
    <t>výkop pro patky parkosů a sloupů</t>
  </si>
  <si>
    <t>44,72</t>
  </si>
  <si>
    <t>fig6</t>
  </si>
  <si>
    <t>spodní část patek P1- P7</t>
  </si>
  <si>
    <t>81,835</t>
  </si>
  <si>
    <t>fig7</t>
  </si>
  <si>
    <t>základové pasy mezi patkami</t>
  </si>
  <si>
    <t>26,766</t>
  </si>
  <si>
    <t>fig8</t>
  </si>
  <si>
    <t>základy sloupů a parkosů</t>
  </si>
  <si>
    <t>34,4</t>
  </si>
  <si>
    <t>Objekt:</t>
  </si>
  <si>
    <t>fig81</t>
  </si>
  <si>
    <t>ocelové konstrukce</t>
  </si>
  <si>
    <t>2304,6</t>
  </si>
  <si>
    <t>07b - SO 07b- Voliéra - pelikán - Změna A, 3.etapa</t>
  </si>
  <si>
    <t>fig82</t>
  </si>
  <si>
    <t>ocelové konstrukce nerezové</t>
  </si>
  <si>
    <t>823,4</t>
  </si>
  <si>
    <t>Soupis:</t>
  </si>
  <si>
    <t>fig83</t>
  </si>
  <si>
    <t>ocelové konstrukce žárově zinkované</t>
  </si>
  <si>
    <t>143,8</t>
  </si>
  <si>
    <t>a - AR + ST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</si>
  <si>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</si>
  <si>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</si>
  <si>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</si>
  <si>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</si>
  <si>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</si>
  <si>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</si>
  <si>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</si>
  <si>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</si>
  <si>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</si>
  <si>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</si>
  <si>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</si>
  <si>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</si>
  <si>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</si>
  <si>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</si>
  <si>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>M - Práce a dodávky M</t>
  </si>
  <si>
    <t xml:space="preserve">    43-M - Montáž ocelových konstrukcí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</si>
  <si>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</si>
  <si>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</si>
  <si>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</si>
  <si>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</si>
  <si>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</si>
  <si>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</si>
  <si>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</si>
  <si>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</si>
  <si>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</si>
  <si>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</si>
  <si>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</si>
  <si>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</si>
  <si>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</si>
  <si>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</si>
  <si>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</si>
  <si>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</si>
  <si>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</si>
  <si>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</si>
  <si>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167151111</t>
  </si>
  <si>
    <t>Nakládání výkopku z hornin třídy těžitelnosti I, skupiny 1 až 3 přes 100 m3</t>
  </si>
  <si>
    <t>m3</t>
  </si>
  <si>
    <t>CS ÚRS 2020 02</t>
  </si>
  <si>
    <t>4</t>
  </si>
  <si>
    <t>VV</t>
  </si>
  <si>
    <t>Mezisoučet</t>
  </si>
  <si>
    <t>3</t>
  </si>
  <si>
    <t>162351103</t>
  </si>
  <si>
    <t>Vodorovné přemístění do 500 m výkopku/sypaniny z horniny třídy těžitelnosti I, skupiny 1 až 3</t>
  </si>
  <si>
    <t>171251101</t>
  </si>
  <si>
    <t>Uložení sypaniny do násypů nezhutněných strojně</t>
  </si>
  <si>
    <t>1169512131</t>
  </si>
  <si>
    <t>Zemina promísená s vápnem a cementem na deponii v množství 2 % vápna z objemové hmotnosti zeminy</t>
  </si>
  <si>
    <t>2,8*3,6*7                            "P1 - spodní část"</t>
  </si>
  <si>
    <t>3,2*4,1*2                              "P2 - spodní část"</t>
  </si>
  <si>
    <t>3,0*5,3*1                              "P3 - spodní část"</t>
  </si>
  <si>
    <t>3,9*4,3*1                              "P4 - spodní část"</t>
  </si>
  <si>
    <t>5</t>
  </si>
  <si>
    <t>131251105</t>
  </si>
  <si>
    <t>Hloubení jam nezapažených v hornině třídy těžitelnosti I, skupiny 3 objemu do 1000 m3 strojně</t>
  </si>
  <si>
    <t>(500,0+3,7*3,7*3)*0,91           "výkop po úroveň rostlého terénu"</t>
  </si>
  <si>
    <t>3,9*3,1*0,3*7                            "P1 - spodní část"</t>
  </si>
  <si>
    <t>4,5*3,6*0,4*2                              "P2 - spodní část"</t>
  </si>
  <si>
    <t>5,7*3,4*0,4*1                           "P3 - spodní část"</t>
  </si>
  <si>
    <t>4,8*4,4*0,5*1                           "P4 - spodní část"</t>
  </si>
  <si>
    <t>2,8*2,4*0,2*9                             "P5 - spodní část"</t>
  </si>
  <si>
    <t>3,3*2,7*0,3*7                            "P6 - spodní část"</t>
  </si>
  <si>
    <t>2,8*2,8*0,1*3                            "P7 - spodní část"</t>
  </si>
  <si>
    <t>Součet</t>
  </si>
  <si>
    <t>fig1*0,50</t>
  </si>
  <si>
    <t>6</t>
  </si>
  <si>
    <t>131351105</t>
  </si>
  <si>
    <t>Hloubení jam nezapažených v hornině třídy těžitelnosti II, skupiny 4 objem do 1000 m3 strojně</t>
  </si>
  <si>
    <t>7</t>
  </si>
  <si>
    <t>133251102</t>
  </si>
  <si>
    <t>Hloubení šachet nezapažených v hornině třídy těžitelnosti I, skupiny 3 objem do 50 m3</t>
  </si>
  <si>
    <t>0,8*0,8*1,3*20                "pro sloup o průměru 200 mm"</t>
  </si>
  <si>
    <t>1,2*1,2*1,3*15                "pro parkos o průměru 400 mm"</t>
  </si>
  <si>
    <t>8</t>
  </si>
  <si>
    <t>133351102</t>
  </si>
  <si>
    <t>Hloubení šachet nezapažených v hornině třídy těžitelnosti II, skupiny 4 objem do 50 m3</t>
  </si>
  <si>
    <t>9</t>
  </si>
  <si>
    <t>162751117</t>
  </si>
  <si>
    <t>Vodorovné přemístění do 10000 m výkopku/sypaniny z horniny třídy těžitelnosti I, skupiny 1 až 3</t>
  </si>
  <si>
    <t>10</t>
  </si>
  <si>
    <t>162751119</t>
  </si>
  <si>
    <t>Příplatek k vodorovnému přemístění výkopku/sypaniny z horniny třídy těžitelnosti I, skupiny 1 až 3 ZKD 1000 m přes 10000 m</t>
  </si>
  <si>
    <t>11</t>
  </si>
  <si>
    <t>162751137</t>
  </si>
  <si>
    <t>Vodorovné přemístění do 10000 m výkopku/sypaniny z horniny třídy těžitelnosti II, skupiny 4 a 5</t>
  </si>
  <si>
    <t>12</t>
  </si>
  <si>
    <t>162751139</t>
  </si>
  <si>
    <t>Příplatek k vodorovnému přemístění výkopku/sypaniny z horniny třídy těžitelnosti II, skupiny 4 a 5 ZKD 1000 m přes 10000 m</t>
  </si>
  <si>
    <t>13</t>
  </si>
  <si>
    <t>171251201</t>
  </si>
  <si>
    <t>Uložení sypaniny na skládky nebo meziskládky</t>
  </si>
  <si>
    <t>14</t>
  </si>
  <si>
    <t>171201231</t>
  </si>
  <si>
    <t>Poplatek za uložení zeminy a kamení na recyklační skládce (skládkovné) kód odpadu 17 05 04</t>
  </si>
  <si>
    <t>t</t>
  </si>
  <si>
    <t>fig1*1,800</t>
  </si>
  <si>
    <t>16</t>
  </si>
  <si>
    <t>17</t>
  </si>
  <si>
    <t>174151101</t>
  </si>
  <si>
    <t>Zásyp jam, šachet rýh nebo kolem objektů sypaninou se zhutněním</t>
  </si>
  <si>
    <t>18</t>
  </si>
  <si>
    <t>19</t>
  </si>
  <si>
    <t>20</t>
  </si>
  <si>
    <t>Zakládání</t>
  </si>
  <si>
    <t>274321511</t>
  </si>
  <si>
    <t>Základové pasy ze ŽB bez zvýšených nároků na prostředí tř. C 25/30</t>
  </si>
  <si>
    <t>(1,95+2,98+3,045+2,325*3+2,125+7,0*2+1,155+1,36+1,56*2+1,475+1,33)*0,5*1,1</t>
  </si>
  <si>
    <t>3,47*0,65*1,1</t>
  </si>
  <si>
    <t>3,19*0,5*0,8*2</t>
  </si>
  <si>
    <t>Mezisoučet                                             "základové pasy mezi patkami"</t>
  </si>
  <si>
    <t>22</t>
  </si>
  <si>
    <t>m2</t>
  </si>
  <si>
    <t>23</t>
  </si>
  <si>
    <t>24</t>
  </si>
  <si>
    <t>275313511</t>
  </si>
  <si>
    <t>Základové patky z betonu tř. C 12/15</t>
  </si>
  <si>
    <t>0,8*0,8*1,0*20                            "pro sloup o průměru 200 mm"</t>
  </si>
  <si>
    <t>1,2*1,2*1,0*15                          "pro parkos o průměru 400 mm"</t>
  </si>
  <si>
    <t>25</t>
  </si>
  <si>
    <t>26</t>
  </si>
  <si>
    <t>275321511</t>
  </si>
  <si>
    <t>Základové patky ze ŽB bez zvýšených nároků na prostředí tř. C 25/30</t>
  </si>
  <si>
    <t>2,4*1,6*0,8*7                             "P1 - spodní část"</t>
  </si>
  <si>
    <t>2,9*2,0*0,9*2                              "P2 - spodní část"</t>
  </si>
  <si>
    <t>4,1*1,8*0,8*1                              "P3 - spodní část"</t>
  </si>
  <si>
    <t>3,1*2,7*1,0*1                            "P4 - spodní část"</t>
  </si>
  <si>
    <t>(2,005+1,7)/2*0,9*0,8*7       "P5 - spodní část"</t>
  </si>
  <si>
    <t>1,4*0,9*0,8*2                           "P5 - spodní část"</t>
  </si>
  <si>
    <t>2,1*1,4*0,9*4                            "P6 - spodní část"</t>
  </si>
  <si>
    <t>1,8*1,4*0,9*2                            "P6 - spodní část"</t>
  </si>
  <si>
    <t>1,9*1,4*0,9*1                            "P6 - spodní část"</t>
  </si>
  <si>
    <t>1,5*1,5*1,0*3                            "P7 - spodní část"</t>
  </si>
  <si>
    <t>Mezisoučet                                            "spodní část patek"</t>
  </si>
  <si>
    <t>27</t>
  </si>
  <si>
    <t>28</t>
  </si>
  <si>
    <t>29</t>
  </si>
  <si>
    <t>30</t>
  </si>
  <si>
    <t>Svislé a kompletní konstrukce</t>
  </si>
  <si>
    <t>31</t>
  </si>
  <si>
    <t>kus</t>
  </si>
  <si>
    <t>32</t>
  </si>
  <si>
    <t>M</t>
  </si>
  <si>
    <t>Úpravy povrchů, podlahy a osazování výplní</t>
  </si>
  <si>
    <t>33</t>
  </si>
  <si>
    <t>632481213</t>
  </si>
  <si>
    <t>Separační vrstva z PE fólie</t>
  </si>
  <si>
    <t>Ostatní konstrukce a práce, bourání</t>
  </si>
  <si>
    <t>34</t>
  </si>
  <si>
    <t>35</t>
  </si>
  <si>
    <t>36</t>
  </si>
  <si>
    <t>m</t>
  </si>
  <si>
    <t>37</t>
  </si>
  <si>
    <t>38</t>
  </si>
  <si>
    <t>kg</t>
  </si>
  <si>
    <t>39</t>
  </si>
  <si>
    <t>961044111</t>
  </si>
  <si>
    <t>Bourání základů z betonu prostého</t>
  </si>
  <si>
    <t>40</t>
  </si>
  <si>
    <t>961055111</t>
  </si>
  <si>
    <t>Bourání základů ze ŽB</t>
  </si>
  <si>
    <t>997</t>
  </si>
  <si>
    <t>Přesun sutě</t>
  </si>
  <si>
    <t>41</t>
  </si>
  <si>
    <t>997221561</t>
  </si>
  <si>
    <t>Vodorovná doprava suti z kusových materiálů do 1 km</t>
  </si>
  <si>
    <t>42</t>
  </si>
  <si>
    <t>997221569</t>
  </si>
  <si>
    <t>Příplatek ZKD 1 km u vodorovné dopravy suti z kusových materiálů</t>
  </si>
  <si>
    <t>88*29 'Přepočtené koeficientem množství</t>
  </si>
  <si>
    <t>43</t>
  </si>
  <si>
    <t>997221861</t>
  </si>
  <si>
    <t>Poplatek za uložení stavebního odpadu na recyklační skládce (skládkovné) z prostého betonu pod kódem 17 01 01</t>
  </si>
  <si>
    <t>44</t>
  </si>
  <si>
    <t>997221862</t>
  </si>
  <si>
    <t>Poplatek za uložení stavebního odpadu na recyklační skládce (skládkovné) z armovaného betonu pod kódem 17 01 01</t>
  </si>
  <si>
    <t>998</t>
  </si>
  <si>
    <t>Přesun hmot</t>
  </si>
  <si>
    <t>45</t>
  </si>
  <si>
    <t>PSV</t>
  </si>
  <si>
    <t>Práce a dodávky PSV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</si>
  <si>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</si>
  <si>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</si>
  <si>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</si>
  <si>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</si>
  <si>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</si>
  <si>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</si>
  <si>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</si>
  <si>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</si>
  <si>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</si>
  <si>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</si>
  <si>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</si>
  <si>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</si>
  <si>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</si>
  <si>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767995114</t>
  </si>
  <si>
    <t>Montáž atypických zámečnických konstrukcí hmotnosti do 50 kg</t>
  </si>
  <si>
    <t>1758,7+422,6+257,2</t>
  </si>
  <si>
    <t>-(122,9+11,0)</t>
  </si>
  <si>
    <t>122,9+11,0</t>
  </si>
  <si>
    <t>9,9</t>
  </si>
  <si>
    <t>59</t>
  </si>
  <si>
    <t>553999008</t>
  </si>
  <si>
    <t>atypická ocelová konstrukce</t>
  </si>
  <si>
    <t>60</t>
  </si>
  <si>
    <t>5539990081</t>
  </si>
  <si>
    <t>atypická ocelová konstrukce nerezová</t>
  </si>
  <si>
    <t>61</t>
  </si>
  <si>
    <t>553999009</t>
  </si>
  <si>
    <t>atypická ocelová konstrukce žárově zinkovaná</t>
  </si>
  <si>
    <t>62</t>
  </si>
  <si>
    <t>63</t>
  </si>
  <si>
    <t>783314101</t>
  </si>
  <si>
    <t>Základní jednonásobný syntetický nátěr zámečnických konstrukcí</t>
  </si>
  <si>
    <t>64</t>
  </si>
  <si>
    <t>783315101</t>
  </si>
  <si>
    <t>Mezinátěr jednonásobný syntetický standardní zámečnických konstrukcí</t>
  </si>
  <si>
    <t>65</t>
  </si>
  <si>
    <t>783317101</t>
  </si>
  <si>
    <t>Krycí jednonásobný syntetický standardní nátěr zámečnických konstrukcí</t>
  </si>
  <si>
    <t>66</t>
  </si>
  <si>
    <t>67</t>
  </si>
  <si>
    <t>Práce a dodávky M</t>
  </si>
  <si>
    <t>43-M</t>
  </si>
  <si>
    <t>Montáž ocelových konstrukcí</t>
  </si>
  <si>
    <t>68</t>
  </si>
  <si>
    <t>999999131</t>
  </si>
  <si>
    <t>M+D voliéry SO 07b pro pelikány dle dokumentace a zadané specifikace</t>
  </si>
  <si>
    <t>kpl</t>
  </si>
  <si>
    <t>256</t>
  </si>
  <si>
    <t>-1303720348</t>
  </si>
  <si>
    <t>341,813</t>
  </si>
  <si>
    <t>74,88</t>
  </si>
  <si>
    <t>21,424</t>
  </si>
  <si>
    <t>25,432</t>
  </si>
  <si>
    <t>31,306</t>
  </si>
  <si>
    <t>16,48</t>
  </si>
  <si>
    <t>1651,5</t>
  </si>
  <si>
    <t>07c - SO 07c- Voliéra - volavka - Změna A, 3.etapa</t>
  </si>
  <si>
    <t>547,4</t>
  </si>
  <si>
    <t>248,7</t>
  </si>
  <si>
    <t>a - AR a ST část</t>
  </si>
  <si>
    <t>3,3*2,4*4                            "P1 - spodní část"</t>
  </si>
  <si>
    <t>3,0*2,4*6                              "P2 - spodní část"</t>
  </si>
  <si>
    <t>131251104</t>
  </si>
  <si>
    <t>Hloubení jam nezapažených v hornině třídy těžitelnosti I, skupiny 3 objem do 500 m3 strojně</t>
  </si>
  <si>
    <t>0                                      "výkop po úroveň rostlého terénu"</t>
  </si>
  <si>
    <t>127,0*1,55*1,1                            "P1, P2"</t>
  </si>
  <si>
    <t>3,6*3,6*1,2*1,1*2                       "P3"</t>
  </si>
  <si>
    <t>(78,0*1,0+3*3,19*0,5*1,0)*1,1        "ostatní konstrukce"</t>
  </si>
  <si>
    <t>131351104</t>
  </si>
  <si>
    <t>Hloubení jam nezapažených v hornině třídy těžitelnosti II, skupiny 4 objem do 500 m3 strojně</t>
  </si>
  <si>
    <t>0,8*0,8*1,3*10                "pro sloup o průměru 200 mm"</t>
  </si>
  <si>
    <t>1,2*1,2*1,3*7                "pro parkos o průměru 400 mm"</t>
  </si>
  <si>
    <t>(2,45+4,65*3+7,8+4,65*4+5,1)*0,5*1,1</t>
  </si>
  <si>
    <t>2,2*0,6*1,1</t>
  </si>
  <si>
    <t>3,19*0,5*1,1*2</t>
  </si>
  <si>
    <t>0,8*0,8*1,0*10                            "pro sloup o průměru 200 mm"</t>
  </si>
  <si>
    <t>1,2*1,2*1,0*7                          "pro parkos o průměru 400 mm"</t>
  </si>
  <si>
    <t>2,1*1,2*0,8*4                             "P1 - spodní část"</t>
  </si>
  <si>
    <t>1,8*1,2*0,8*6                              "P2 - spodní část"</t>
  </si>
  <si>
    <t>1,1*1,1*0,8*3                            "P3 - spodní část"</t>
  </si>
  <si>
    <t>1,6*1,6*0,8*2                            "P5 - spodní část"</t>
  </si>
  <si>
    <t>1105,6+422,6+257,2</t>
  </si>
  <si>
    <t>544,9</t>
  </si>
  <si>
    <t>2,5</t>
  </si>
  <si>
    <t>104,9</t>
  </si>
  <si>
    <t>999999132</t>
  </si>
  <si>
    <t>M+D voliéry SO 07c pro volavky dle dokumentace a zadané specifikace</t>
  </si>
  <si>
    <t>290190538</t>
  </si>
  <si>
    <t>výkop pro jezírko</t>
  </si>
  <si>
    <t>124</t>
  </si>
  <si>
    <t>fig11</t>
  </si>
  <si>
    <t>plocha izolační folie</t>
  </si>
  <si>
    <t>178,5</t>
  </si>
  <si>
    <t>fig12</t>
  </si>
  <si>
    <t>plocha ochranné geotextilie</t>
  </si>
  <si>
    <t>46,8</t>
  </si>
  <si>
    <t>fig4</t>
  </si>
  <si>
    <t>násypy pro jezírko</t>
  </si>
  <si>
    <t>6,24</t>
  </si>
  <si>
    <t>plocha okrajů jezírka</t>
  </si>
  <si>
    <t xml:space="preserve">    4 - Vodorovné konstrukce</t>
  </si>
  <si>
    <t xml:space="preserve">    711 - Izolace proti vodě, vlhkosti a plynům</t>
  </si>
  <si>
    <t>131251103</t>
  </si>
  <si>
    <t>Hloubení jam nezapažených v hornině třídy těžitelnosti I, skupiny 3 objem do 100 m3 strojně</t>
  </si>
  <si>
    <t>691895659</t>
  </si>
  <si>
    <t>155,0*0,8</t>
  </si>
  <si>
    <t>131351103</t>
  </si>
  <si>
    <t>Hloubení jam nezapažených v hornině třídy těžitelnosti II, skupiny 4 objem do 100 m3 strojně</t>
  </si>
  <si>
    <t>-390155006</t>
  </si>
  <si>
    <t>-1803689543</t>
  </si>
  <si>
    <t>-1211528161</t>
  </si>
  <si>
    <t>62*20 'Přepočtené koeficientem množství</t>
  </si>
  <si>
    <t>510692706</t>
  </si>
  <si>
    <t>-426164866</t>
  </si>
  <si>
    <t>167151101</t>
  </si>
  <si>
    <t>Nakládání výkopku z hornin třídy těžitelnosti I, skupiny 1 až 3 do 100 m3</t>
  </si>
  <si>
    <t>-458610061</t>
  </si>
  <si>
    <t>-1685666864</t>
  </si>
  <si>
    <t>171151131</t>
  </si>
  <si>
    <t>Uložení sypaniny z hornin nesoudržných a soudržných střídavě do násypů zhutněných strojně</t>
  </si>
  <si>
    <t>788730712</t>
  </si>
  <si>
    <t>52,0*1,2*0,2/2</t>
  </si>
  <si>
    <t>-1602096720</t>
  </si>
  <si>
    <t>1605467997</t>
  </si>
  <si>
    <t>181951112</t>
  </si>
  <si>
    <t>Úprava pláně v hornině třídy těžitelnosti I, skupiny 1 až 3 se zhutněním strojně</t>
  </si>
  <si>
    <t>1088480626</t>
  </si>
  <si>
    <t>184911161</t>
  </si>
  <si>
    <t>Mulčování záhonů kačírkem tl. vrstvy do 0,1 m v rovině a svahu do 1:5</t>
  </si>
  <si>
    <t>480644793</t>
  </si>
  <si>
    <t>52,0*0,9                               "plocha okrajů jezírka"</t>
  </si>
  <si>
    <t>58337403</t>
  </si>
  <si>
    <t>kamenivo dekorační (kačírek) frakce 16/32</t>
  </si>
  <si>
    <t>-86454181</t>
  </si>
  <si>
    <t>fig8*0,20*2,000</t>
  </si>
  <si>
    <t>Vodorovné konstrukce</t>
  </si>
  <si>
    <t>451571112</t>
  </si>
  <si>
    <t>Lože pod dlažby ze štěrkopísku vrstva tl nad 100 do 150 mm</t>
  </si>
  <si>
    <t>-502587550</t>
  </si>
  <si>
    <t>451571311</t>
  </si>
  <si>
    <t>Lože pod dlažby z kameniva těženého drobného vrstva tl do 100 mm</t>
  </si>
  <si>
    <t>23570843</t>
  </si>
  <si>
    <t>464511111</t>
  </si>
  <si>
    <t>Pohoz z lomového kamene neupraveného tříděného z terénu</t>
  </si>
  <si>
    <t>1021407294</t>
  </si>
  <si>
    <t>52,0*0,25*0,20                      "zatížení folie po okrajích"</t>
  </si>
  <si>
    <t>-697175550</t>
  </si>
  <si>
    <t>20,0</t>
  </si>
  <si>
    <t>-203217569</t>
  </si>
  <si>
    <t>-1335132334</t>
  </si>
  <si>
    <t>-1076874543</t>
  </si>
  <si>
    <t>-1983462324</t>
  </si>
  <si>
    <t>-848895127</t>
  </si>
  <si>
    <t>998331011</t>
  </si>
  <si>
    <t>Přesun hmot pro nádrže</t>
  </si>
  <si>
    <t>-1952001101</t>
  </si>
  <si>
    <t>711</t>
  </si>
  <si>
    <t>Izolace proti vodě, vlhkosti a plynům</t>
  </si>
  <si>
    <t>711471053</t>
  </si>
  <si>
    <t>Provedení vodorovné izolace proti tlakové vodě termoplasty volně položenou fólií z nízkolehčeného PE</t>
  </si>
  <si>
    <t>-819365002</t>
  </si>
  <si>
    <t>170,0*1,05</t>
  </si>
  <si>
    <t>28322017</t>
  </si>
  <si>
    <t>fólie hydroizolační pro izolaci jezírek a vodních nádrží mPVC tl 1,5mm</t>
  </si>
  <si>
    <t>1472923007</t>
  </si>
  <si>
    <t>fig11*1,15</t>
  </si>
  <si>
    <t>711491171</t>
  </si>
  <si>
    <t>Provedení izolace proti tlakové vodě vodorovné z textilií vrstva podkladní</t>
  </si>
  <si>
    <t>1298843555</t>
  </si>
  <si>
    <t>fig11*2</t>
  </si>
  <si>
    <t>69311070</t>
  </si>
  <si>
    <t>geotextilie netkaná separační, ochranná, filtrační, drenážní PP 400g/m2</t>
  </si>
  <si>
    <t>1050702794</t>
  </si>
  <si>
    <t>fig11*2*1,1</t>
  </si>
  <si>
    <t>711491172</t>
  </si>
  <si>
    <t>Provedení izolace proti tlakové vodě vodorovné z textilií vrstva ochranná</t>
  </si>
  <si>
    <t>1185286610</t>
  </si>
  <si>
    <t>52,0*0,9</t>
  </si>
  <si>
    <t>-552152844</t>
  </si>
  <si>
    <t>fig12*1,1</t>
  </si>
  <si>
    <t>711772111</t>
  </si>
  <si>
    <t>Izolace proti vodě opracování trubních prostupů na přírubu do 200 mm dotěsnění tmelem</t>
  </si>
  <si>
    <t>1796192883</t>
  </si>
  <si>
    <t>1                                    "DN 100"</t>
  </si>
  <si>
    <t>2                                    "DN 200"</t>
  </si>
  <si>
    <t>286116041</t>
  </si>
  <si>
    <t>příruba PVC DN 100</t>
  </si>
  <si>
    <t>1378926073</t>
  </si>
  <si>
    <t>286116101</t>
  </si>
  <si>
    <t>příruba PVC DN 200</t>
  </si>
  <si>
    <t>1914776073</t>
  </si>
  <si>
    <t>711772112</t>
  </si>
  <si>
    <t>Izolace proti vodě opracování trubních prostupů na přírubu do 500 mm dotěsnění tmelem</t>
  </si>
  <si>
    <t>954327018</t>
  </si>
  <si>
    <t>1                                    "DN 300"</t>
  </si>
  <si>
    <t>286116251</t>
  </si>
  <si>
    <t>příruba PVC DN 300</t>
  </si>
  <si>
    <t>1577856115</t>
  </si>
  <si>
    <t>998711101</t>
  </si>
  <si>
    <t>Přesun hmot tonážní pro izolace proti vodě, vlhkosti a plynům v objektech výšky do 6 m</t>
  </si>
  <si>
    <t>-55374498</t>
  </si>
  <si>
    <t>30,812</t>
  </si>
  <si>
    <t>fig2</t>
  </si>
  <si>
    <t>zásyp kolem objektu</t>
  </si>
  <si>
    <t xml:space="preserve">    8 - Trubní vedení</t>
  </si>
  <si>
    <t>638056405</t>
  </si>
  <si>
    <t>fig3*0,7</t>
  </si>
  <si>
    <t>-1994310165</t>
  </si>
  <si>
    <t>947865204</t>
  </si>
  <si>
    <t>Zemina promísená s vápnem a cementem na deponii v množství 2 %  z objemové hmotnosti zeminy</t>
  </si>
  <si>
    <t>-155413137</t>
  </si>
  <si>
    <t>15,0</t>
  </si>
  <si>
    <t>131251102</t>
  </si>
  <si>
    <t>Hloubení jam nezapažených v hornině třídy těžitelnosti I, skupiny 3 objem do 50 m3 strojně</t>
  </si>
  <si>
    <t>1728933606</t>
  </si>
  <si>
    <t>((3,5+0,6*2)*(2,5+0,6*2)+(3,5+0,6*2+0,8*2)*(2,5+0,6*2+0,8*2))/2*0,8</t>
  </si>
  <si>
    <t>15,0*0,7                                                   "výkop pro stabilizaci"</t>
  </si>
  <si>
    <t>131351102</t>
  </si>
  <si>
    <t>Hloubení jam nezapažených v hornině třídy těžitelnosti II, skupiny 4 objem do 50 m3 strojně</t>
  </si>
  <si>
    <t>1806218614</t>
  </si>
  <si>
    <t>-1804717819</t>
  </si>
  <si>
    <t>-1178427737</t>
  </si>
  <si>
    <t>15,406*20 'Přepočtené koeficientem množství</t>
  </si>
  <si>
    <t>-2021671463</t>
  </si>
  <si>
    <t>631266511</t>
  </si>
  <si>
    <t>-477636601</t>
  </si>
  <si>
    <t>-2042244060</t>
  </si>
  <si>
    <t>-208941655</t>
  </si>
  <si>
    <t>-168915515</t>
  </si>
  <si>
    <t>1296885977</t>
  </si>
  <si>
    <t>-1319640810</t>
  </si>
  <si>
    <t>11,0                                   "betonový recyklát"</t>
  </si>
  <si>
    <t>58981124</t>
  </si>
  <si>
    <t>recyklát betonový frakce 16/32</t>
  </si>
  <si>
    <t>1667255313</t>
  </si>
  <si>
    <t>fig2*2,000</t>
  </si>
  <si>
    <t>273321511</t>
  </si>
  <si>
    <t>Základové desky ze ŽB bez zvýšených nároků na prostředí tř. C 25/30</t>
  </si>
  <si>
    <t>-384880095</t>
  </si>
  <si>
    <t>(3,4*2,4-0,75*0,75*2)*0,3</t>
  </si>
  <si>
    <t>273351121</t>
  </si>
  <si>
    <t>Zřízení bednění základových desek</t>
  </si>
  <si>
    <t>2044170912</t>
  </si>
  <si>
    <t>(2,19+2,0+2,19+1,0)*2*0,3</t>
  </si>
  <si>
    <t>273351122</t>
  </si>
  <si>
    <t>Odstranění bednění základových desek</t>
  </si>
  <si>
    <t>1266369661</t>
  </si>
  <si>
    <t>273361821</t>
  </si>
  <si>
    <t>Výztuž základových desek betonářskou ocelí 10 505 (R)</t>
  </si>
  <si>
    <t>2113647457</t>
  </si>
  <si>
    <t>(19,0+142,3)*0,001</t>
  </si>
  <si>
    <t>279364173</t>
  </si>
  <si>
    <t>Potažení kostry základových zdí pletivem pozinkovaným s dodáním pletiva</t>
  </si>
  <si>
    <t>-1549461759</t>
  </si>
  <si>
    <t>6,5                               "horní plocha misky nádrže"</t>
  </si>
  <si>
    <t>380326242</t>
  </si>
  <si>
    <t>Kompletní konstrukce ČOV, nádrží nebo vodojemů ze ŽB mrazuvzdorného tř. C 30/37 tl 300 mm</t>
  </si>
  <si>
    <t>-1865966879</t>
  </si>
  <si>
    <t>6,5*(0,75+0,2)/2                                                  "želbet miska"</t>
  </si>
  <si>
    <t>380356241</t>
  </si>
  <si>
    <t>Bednění kompletních konstrukcí ČOV, nádrží nebo vodojemů neomítaných ploch zaoblených zřízení</t>
  </si>
  <si>
    <t>52380694</t>
  </si>
  <si>
    <t>9,2*0,75                                                  "želbet miska"</t>
  </si>
  <si>
    <t>380356242</t>
  </si>
  <si>
    <t>Bednění kompletních konstrukcí ČOV, nádrží nebo vodojemů neomítaných ploch zaoblených odstranění</t>
  </si>
  <si>
    <t>-1047003398</t>
  </si>
  <si>
    <t>380361011</t>
  </si>
  <si>
    <t>Výztuž kompletních konstrukcí ČOV, nádrží nebo vodojemů ze svařovaných sítí KARI</t>
  </si>
  <si>
    <t>-528352851</t>
  </si>
  <si>
    <t>(47,6+18,2)*0,001</t>
  </si>
  <si>
    <t>3827611241</t>
  </si>
  <si>
    <t>Vložky do stěn nádrže z trub DN 200 l 500 mm</t>
  </si>
  <si>
    <t>904803157</t>
  </si>
  <si>
    <t>1                                         "prostup nádrží"</t>
  </si>
  <si>
    <t>3827611341</t>
  </si>
  <si>
    <t>Vložky do stěn nádrže z trub DN 200 l 1000 mm</t>
  </si>
  <si>
    <t>-609470556</t>
  </si>
  <si>
    <t>1                                                    "prostup nádrží"</t>
  </si>
  <si>
    <t>563931961</t>
  </si>
  <si>
    <t>3,5*2,5-0,8*0,8*2</t>
  </si>
  <si>
    <t>Trubní vedení</t>
  </si>
  <si>
    <t>8999131511</t>
  </si>
  <si>
    <t>řetězové těsnění potrubí DN 150 v chráničce DN 200</t>
  </si>
  <si>
    <t>-145198368</t>
  </si>
  <si>
    <t>2                                                             "T20"</t>
  </si>
  <si>
    <t>187360868</t>
  </si>
  <si>
    <t>0,0              "předpokládané stávající základy"</t>
  </si>
  <si>
    <t>-439443229</t>
  </si>
  <si>
    <t>1714581169</t>
  </si>
  <si>
    <t>1297568042</t>
  </si>
  <si>
    <t>0*29 'Přepočtené koeficientem množství</t>
  </si>
  <si>
    <t>223725980</t>
  </si>
  <si>
    <t>251468115</t>
  </si>
  <si>
    <t>998142261</t>
  </si>
  <si>
    <t>Přesun hmot pro zásobníky a jámy zemědělské betonové monolitické</t>
  </si>
  <si>
    <t>-1797629734</t>
  </si>
  <si>
    <t>výkopy</t>
  </si>
  <si>
    <t>100</t>
  </si>
  <si>
    <t>uložení sypaniny do násypů</t>
  </si>
  <si>
    <t>150</t>
  </si>
  <si>
    <t>rozprostření ornice</t>
  </si>
  <si>
    <t>2154</t>
  </si>
  <si>
    <t>-1238562321</t>
  </si>
  <si>
    <t>0*0,65                                             "pro kačírek"</t>
  </si>
  <si>
    <t>500,0*0,2                                                  "pro trávu"</t>
  </si>
  <si>
    <t>0*0,1                                                  "pro keře"</t>
  </si>
  <si>
    <t>417012269</t>
  </si>
  <si>
    <t>-1077352842</t>
  </si>
  <si>
    <t>1049117216</t>
  </si>
  <si>
    <t>50*20 'Přepočtené koeficientem množství</t>
  </si>
  <si>
    <t>-800850506</t>
  </si>
  <si>
    <t>408260448</t>
  </si>
  <si>
    <t>-1045512139</t>
  </si>
  <si>
    <t>377830624</t>
  </si>
  <si>
    <t>-905153944</t>
  </si>
  <si>
    <t>500,0*0,3                                                 "tráva"</t>
  </si>
  <si>
    <t>0,0*0,35                                           "keře"</t>
  </si>
  <si>
    <t>10364100</t>
  </si>
  <si>
    <t>zemina pro terénní úpravy - tříděná</t>
  </si>
  <si>
    <t>-1038851142</t>
  </si>
  <si>
    <t>fig3*1,800</t>
  </si>
  <si>
    <t>181411131</t>
  </si>
  <si>
    <t>Založení parkového trávníku výsevem plochy do 1000 m2 v rovině a ve svahu do 1:5</t>
  </si>
  <si>
    <t>-722620069</t>
  </si>
  <si>
    <t>204,0</t>
  </si>
  <si>
    <t>Mezisoučet                                       "keře"</t>
  </si>
  <si>
    <t>1950,0</t>
  </si>
  <si>
    <t>Mezisoučet                                       "tráva"</t>
  </si>
  <si>
    <t>00572410</t>
  </si>
  <si>
    <t>osivo směs travní parková</t>
  </si>
  <si>
    <t>-385425025</t>
  </si>
  <si>
    <t>204,0*0,025</t>
  </si>
  <si>
    <t>1950*0,025</t>
  </si>
  <si>
    <t>182251101</t>
  </si>
  <si>
    <t>Svahování násypů strojně</t>
  </si>
  <si>
    <t>1812013313</t>
  </si>
  <si>
    <t>181351103</t>
  </si>
  <si>
    <t>Rozprostření ornice tl vrstvy do 200 mm pl do 500 m2 v rovině nebo ve svahu do 1:5 strojně</t>
  </si>
  <si>
    <t>-1316328522</t>
  </si>
  <si>
    <t>10364101</t>
  </si>
  <si>
    <t>zemina pro terénní úpravy -  ornice</t>
  </si>
  <si>
    <t>-1309350970</t>
  </si>
  <si>
    <t>fig6*0,20*1,500</t>
  </si>
  <si>
    <t>998225111</t>
  </si>
  <si>
    <t>Přesun hmot pro pozemní komunikace s krytem z kamene, monolitickým betonovým nebo živičným</t>
  </si>
  <si>
    <t>934928447</t>
  </si>
  <si>
    <t>výkop pro úpravu podloží</t>
  </si>
  <si>
    <t>výkop pro zpevněné plochy</t>
  </si>
  <si>
    <t>mlat</t>
  </si>
  <si>
    <t xml:space="preserve">    5 - Komunikace pozemní</t>
  </si>
  <si>
    <t>113106242</t>
  </si>
  <si>
    <t>Rozebrání vozovek ze silničních dílců se spárami zalitými cementovou maltou strojně pl přes 200 m2</t>
  </si>
  <si>
    <t>-782198660</t>
  </si>
  <si>
    <t>450,0</t>
  </si>
  <si>
    <t>131251100</t>
  </si>
  <si>
    <t>Hloubení jam nezapažených v hornině třídy těžitelnosti I, skupiny 3 objem do 20 m3 strojně</t>
  </si>
  <si>
    <t>1098044978</t>
  </si>
  <si>
    <t>10*0,40</t>
  </si>
  <si>
    <t>Mezisoučet                                                  "pro úpravu podloží"</t>
  </si>
  <si>
    <t>0,0</t>
  </si>
  <si>
    <t>Mezisoučet                                                 "pro zpevněné plochy"</t>
  </si>
  <si>
    <t>fig11*0,50</t>
  </si>
  <si>
    <t>fig12*0,50</t>
  </si>
  <si>
    <t>131351100</t>
  </si>
  <si>
    <t>Hloubení jam nezapažených v hornině třídy těžitelnosti II, skupiny 4 objem do 20 m3 strojně</t>
  </si>
  <si>
    <t>-266156179</t>
  </si>
  <si>
    <t>1287670243</t>
  </si>
  <si>
    <t>fig11*0,5</t>
  </si>
  <si>
    <t>fig12*0,5</t>
  </si>
  <si>
    <t>1807793108</t>
  </si>
  <si>
    <t>2*20 'Přepočtené koeficientem množství</t>
  </si>
  <si>
    <t>-121595620</t>
  </si>
  <si>
    <t>1262009671</t>
  </si>
  <si>
    <t>1611887097</t>
  </si>
  <si>
    <t>56888528</t>
  </si>
  <si>
    <t>fig11*1,800</t>
  </si>
  <si>
    <t>fig12*1,800</t>
  </si>
  <si>
    <t>2045938128</t>
  </si>
  <si>
    <t>fig9</t>
  </si>
  <si>
    <t>Mezisoučet                         "plocha spodku stabilizace"</t>
  </si>
  <si>
    <t>Komunikace pozemní</t>
  </si>
  <si>
    <t>564720011</t>
  </si>
  <si>
    <t>Podklad z kameniva hrubého drceného vel. 8-16 mm tl 80 mm</t>
  </si>
  <si>
    <t>2126432224</t>
  </si>
  <si>
    <t>40,0</t>
  </si>
  <si>
    <t>Mezisoučet                                                  "mlat"</t>
  </si>
  <si>
    <t>564730111</t>
  </si>
  <si>
    <t>Podklad z kameniva hrubého drceného vel. 16-32 mm tl 100 mm</t>
  </si>
  <si>
    <t>-1694255873</t>
  </si>
  <si>
    <t>564751114</t>
  </si>
  <si>
    <t>Podklad z kameniva hrubého drceného vel. 32-63 mm tl 180 mm</t>
  </si>
  <si>
    <t>-1726630008</t>
  </si>
  <si>
    <t>564761111</t>
  </si>
  <si>
    <t>Podklad z kameniva hrubého drceného vel. 32-63 mm tl 200 mm</t>
  </si>
  <si>
    <t>-1416145791</t>
  </si>
  <si>
    <t>fig6*2</t>
  </si>
  <si>
    <t>5891161121</t>
  </si>
  <si>
    <t>Kryt ploch pro tělovýchovu jedno a dvouvrstvý z hmot hlinitopísčitých - vápencových tl do 50 mm</t>
  </si>
  <si>
    <t>-1519307422</t>
  </si>
  <si>
    <t>916331112</t>
  </si>
  <si>
    <t>Osazení zahradního obrubníku betonového do lože z betonu s boční opěrou</t>
  </si>
  <si>
    <t>1413763353</t>
  </si>
  <si>
    <t>23,0</t>
  </si>
  <si>
    <t>59217036</t>
  </si>
  <si>
    <t>obrubník betonový parkový přírodní 500x80x250mm</t>
  </si>
  <si>
    <t>1018158375</t>
  </si>
  <si>
    <t>23,0*1,01</t>
  </si>
  <si>
    <t>916991121</t>
  </si>
  <si>
    <t>Lože pod obrubníky, krajníky nebo obruby z dlažebních kostek z betonu prostého</t>
  </si>
  <si>
    <t>275603437</t>
  </si>
  <si>
    <t>23,0*0,05</t>
  </si>
  <si>
    <t>-110878592</t>
  </si>
  <si>
    <t>40,0                                   "základové konstrukce"</t>
  </si>
  <si>
    <t>598916972</t>
  </si>
  <si>
    <t>2001797294</t>
  </si>
  <si>
    <t>142044278</t>
  </si>
  <si>
    <t>176*29 'Přepočtené koeficientem množství</t>
  </si>
  <si>
    <t>997221571</t>
  </si>
  <si>
    <t>Vodorovná doprava vybouraných hmot do 1 km</t>
  </si>
  <si>
    <t>-1039565046</t>
  </si>
  <si>
    <t>997221579</t>
  </si>
  <si>
    <t>Příplatek ZKD 1 km u vodorovné dopravy vybouraných hmot</t>
  </si>
  <si>
    <t>1968412608</t>
  </si>
  <si>
    <t>191,25*29 'Přepočtené koeficientem množství</t>
  </si>
  <si>
    <t>-1314788452</t>
  </si>
  <si>
    <t>1438141400</t>
  </si>
  <si>
    <t>671340955</t>
  </si>
  <si>
    <t>183102313</t>
  </si>
  <si>
    <t>Jamky pro výsadbu s výměnou 100 % půdy zeminy tř 1 až 4 objem do 0,05 m3 ve svahu do 1:2</t>
  </si>
  <si>
    <t>537833883</t>
  </si>
  <si>
    <t>510                                             "keře"</t>
  </si>
  <si>
    <t>10371500</t>
  </si>
  <si>
    <t>substrát pro trávníky VL</t>
  </si>
  <si>
    <t>-1667581774</t>
  </si>
  <si>
    <t>510*0,05                                             "keře"</t>
  </si>
  <si>
    <t>183102314</t>
  </si>
  <si>
    <t>Jamky pro výsadbu s výměnou 100 % půdy zeminy tř 1 až 4 objem do 0,125 m3 ve svahu do 1:2</t>
  </si>
  <si>
    <t>96345181</t>
  </si>
  <si>
    <t>13                                             "stromy"</t>
  </si>
  <si>
    <t>272457657</t>
  </si>
  <si>
    <t>13*0,125                                             "stromy"</t>
  </si>
  <si>
    <t>184102122</t>
  </si>
  <si>
    <t>Výsadba dřeviny s balem D do 0,3 m do jamky se zalitím ve svahu do 1:2</t>
  </si>
  <si>
    <t>888009244</t>
  </si>
  <si>
    <t>026503601</t>
  </si>
  <si>
    <t>křovina s balem s korunou průměru min. 0,6 m</t>
  </si>
  <si>
    <t>-350048158</t>
  </si>
  <si>
    <t>184102123</t>
  </si>
  <si>
    <t>Výsadba dřeviny s balem D do 0,4 m do jamky se zalitím ve svahu do 1:2</t>
  </si>
  <si>
    <t>-237590722</t>
  </si>
  <si>
    <t>026604191</t>
  </si>
  <si>
    <t>Dřevina s balem výšky 300 cm</t>
  </si>
  <si>
    <t>-738030634</t>
  </si>
  <si>
    <t>184215133</t>
  </si>
  <si>
    <t>Ukotvení kmene dřevin třemi kůly D do 0,1 m délky do 3 m</t>
  </si>
  <si>
    <t>-805390234</t>
  </si>
  <si>
    <t>60591257</t>
  </si>
  <si>
    <t>kůl vyvazovací dřevěný impregnovaný D 8cm dl 3m</t>
  </si>
  <si>
    <t>-1286276014</t>
  </si>
  <si>
    <t>13*3                                             "stromy"</t>
  </si>
  <si>
    <t>184501132</t>
  </si>
  <si>
    <t>Zhotovení obalu z juty ve dvou vrstvách ve svahu do 1:2</t>
  </si>
  <si>
    <t>-168289698</t>
  </si>
  <si>
    <t>184801122</t>
  </si>
  <si>
    <t>Ošetřování vysazených dřevin soliterních ve svahu do 1:2</t>
  </si>
  <si>
    <t>-5134813</t>
  </si>
  <si>
    <t>998231311</t>
  </si>
  <si>
    <t>Přesun hmot pro sadovnické a krajinářské úpravy vodorovně do 5000 m</t>
  </si>
  <si>
    <t>218188591</t>
  </si>
  <si>
    <t xml:space="preserve"> </t>
  </si>
  <si>
    <t>132354204</t>
  </si>
  <si>
    <t>Hloubení zapažených rýh š do 2000 mm v hornině třídy těžitelnosti II, skupiny 4 objem do 500 m3</t>
  </si>
  <si>
    <t>151811131</t>
  </si>
  <si>
    <t>Osazení pažicího boxu hl výkopu do 4 m š do 1,2 m</t>
  </si>
  <si>
    <t>151811231</t>
  </si>
  <si>
    <t>Odstranění pažicího boxu hl výkopu do 4 m š do 1,2 m</t>
  </si>
  <si>
    <t>162251122</t>
  </si>
  <si>
    <t>Vodorovné přemístění do 50 m výkopku/sypaniny z horniny třídy těžitelnosti II, skupiny 4 a 5</t>
  </si>
  <si>
    <t>167151102</t>
  </si>
  <si>
    <t>Nakládání výkopku z hornin třídy těžitelnosti II, skupiny 4 a 5 do 100 m3</t>
  </si>
  <si>
    <t>174101101</t>
  </si>
  <si>
    <t>175151101</t>
  </si>
  <si>
    <t>Obsypání potrubí strojně sypaninou bez prohození, uloženou do 3 m</t>
  </si>
  <si>
    <t>871161211</t>
  </si>
  <si>
    <t>Montáž potrubí z PE100 SDR 11 otevřený výkop svařovaných elektrotvarovkou D 32 x 3,0 mm</t>
  </si>
  <si>
    <t>28613752</t>
  </si>
  <si>
    <t>potrubí vodovodní PE 100 RC  SDR 11 D 32</t>
  </si>
  <si>
    <t>877161101</t>
  </si>
  <si>
    <t>Montáž elektrospojek na vodovodním potrubí z PE trub d 32</t>
  </si>
  <si>
    <t>28615969</t>
  </si>
  <si>
    <t>elektrospojka SDR 11 PE 100 PN 16 D 32mm</t>
  </si>
  <si>
    <t>877161113</t>
  </si>
  <si>
    <t>Montáž elektro T-kusů na vodovodním potrubí z PE trub d 32</t>
  </si>
  <si>
    <t>28615011</t>
  </si>
  <si>
    <t>elektrotvarovka T-kus rovnoramenný PE 100 PN16 D 32mm</t>
  </si>
  <si>
    <t>877241126</t>
  </si>
  <si>
    <t>Montáž elektro navrtávacích T-kusů ventil a 360° otočná odbočka na vodovodním potrubí z PE trub d 90</t>
  </si>
  <si>
    <t>286140741</t>
  </si>
  <si>
    <t>tvarovka T-kus navrtávací s ventilem, s odbočkou 360° D 90-32mm</t>
  </si>
  <si>
    <t>877261126</t>
  </si>
  <si>
    <t>Montáž elektro navrtávacích T-kusů ventil a 360° otočná odbočka na vodovodním potrubí z PE trub d 110/32</t>
  </si>
  <si>
    <t>28614050</t>
  </si>
  <si>
    <t>tvarovka T-kus navrtávací s ventilem, s odbočkou 360° D 110-32mm</t>
  </si>
  <si>
    <t>42291072</t>
  </si>
  <si>
    <t>souprava zemní pro šoupátka DN 40-50mm Rd 1,5m</t>
  </si>
  <si>
    <t>892233122</t>
  </si>
  <si>
    <t>Proplach a dezinfekce vodovodního potrubí DN od 40 do 70</t>
  </si>
  <si>
    <t>892241111</t>
  </si>
  <si>
    <t>Tlaková zkouška vodou potrubí do 80</t>
  </si>
  <si>
    <t>892372111</t>
  </si>
  <si>
    <t>Zabezpečení konců potrubí DN do 300 při tlakových zkouškách vodou</t>
  </si>
  <si>
    <t>899401111</t>
  </si>
  <si>
    <t>Osazení poklopů litinových ventilových</t>
  </si>
  <si>
    <t>42291402</t>
  </si>
  <si>
    <t>poklop litinový ventilový vč. podkladové desky</t>
  </si>
  <si>
    <t>56230640</t>
  </si>
  <si>
    <t>deska podkladová uličního poklopu šoupátkového</t>
  </si>
  <si>
    <t>899721111</t>
  </si>
  <si>
    <t>Signalizační vodič DN do 150 mm na potrubí</t>
  </si>
  <si>
    <t>899722114</t>
  </si>
  <si>
    <t>Krytí potrubí z plastů výstražnou fólií z PVC 40 cm - modrá barva</t>
  </si>
  <si>
    <t>8001</t>
  </si>
  <si>
    <t>Manipulační šachta pr. 400 s poklopem B 125 teleskop. vč. rohového ventilu se samočinným vyprazňováním , spojky, vývrty a utěsnění,štěrkový podsyp, betonový blok</t>
  </si>
  <si>
    <t>ks</t>
  </si>
  <si>
    <t>998276101</t>
  </si>
  <si>
    <t>Přesun hmot pro trubní vedení z trub z plastických hmot otevřený výkop</t>
  </si>
  <si>
    <t xml:space="preserve">    23-M - Montáže potrubí</t>
  </si>
  <si>
    <t>115101201</t>
  </si>
  <si>
    <t>Čerpání vody na dopravní výšku do 10 m průměrný přítok do 500 l/min</t>
  </si>
  <si>
    <t>hod</t>
  </si>
  <si>
    <t>115101301</t>
  </si>
  <si>
    <t>Pohotovost čerpací soupravy pro dopravní výšku do 10 m přítok do 500 l/min</t>
  </si>
  <si>
    <t>den</t>
  </si>
  <si>
    <t>119001401</t>
  </si>
  <si>
    <t>Dočasné zajištění potrubí ocelového nebo litinového DN do 200 mm</t>
  </si>
  <si>
    <t>130001101</t>
  </si>
  <si>
    <t>Příplatek za ztížení vykopávky v blízkosti podzemního vedení</t>
  </si>
  <si>
    <t>131351202</t>
  </si>
  <si>
    <t>Hloubení jam zapažených v hornině třídy těžitelnosti II, skupiny 4 objem do 50 m3 strojně</t>
  </si>
  <si>
    <t>151101102</t>
  </si>
  <si>
    <t>Zřízení příložného pažení a rozepření stěn rýh hl do 4 m</t>
  </si>
  <si>
    <t>151101112</t>
  </si>
  <si>
    <t>Odstranění příložného pažení a rozepření stěn rýh hl do 4 m</t>
  </si>
  <si>
    <t>162351123</t>
  </si>
  <si>
    <t>Vodorovné přemístění do 500 m výkopku/sypaniny z hornin třídy těžitelnosti II, skupiny 4 a 5</t>
  </si>
  <si>
    <t>167151112</t>
  </si>
  <si>
    <t>Nakládání výkopku z hornin třídy těžitelnosti II, skupiny 4 a 5 přes 100 m3</t>
  </si>
  <si>
    <t>58331351</t>
  </si>
  <si>
    <t>kamenivo těžené drobné frakce 0/4</t>
  </si>
  <si>
    <t>212751104</t>
  </si>
  <si>
    <t>Trativod z drenážních trubek flexibilních PVC-U SN 4 perforace 360° včetně lože otevřený výkop DN 100 pro meliorace</t>
  </si>
  <si>
    <t>359901211</t>
  </si>
  <si>
    <t>Monitoring stoky jakékoli výšky na nové kanalizaci</t>
  </si>
  <si>
    <t>451572111</t>
  </si>
  <si>
    <t>Lože pod potrubí otevřený výkop z kameniva drobného těženého</t>
  </si>
  <si>
    <t>451573111</t>
  </si>
  <si>
    <t>Lože pod potrubí otevřený výkop ze štěrkopísku</t>
  </si>
  <si>
    <t>452112111</t>
  </si>
  <si>
    <t>Osazení betonových prstenců nebo rámů v do 100 mm</t>
  </si>
  <si>
    <t>59224176</t>
  </si>
  <si>
    <t>prstenec šachtový vyrovnávací betonový 625x120x80mm</t>
  </si>
  <si>
    <t>452311141</t>
  </si>
  <si>
    <t>Podkladní desky z betonu prostého tř. C 16/20 otevřený výkop</t>
  </si>
  <si>
    <t>111222</t>
  </si>
  <si>
    <t>Vývrt vč. utěsnění</t>
  </si>
  <si>
    <t>871264201</t>
  </si>
  <si>
    <t>Montáž kanalizačního potrubí z PE SDR11 otevřený výkop sklon do 20 % svařovaných na tupo D 110x10mm</t>
  </si>
  <si>
    <t>28613576</t>
  </si>
  <si>
    <t>potrubí dvouvrstvé PE100 RC SDR17 110x6,6</t>
  </si>
  <si>
    <t>871313121</t>
  </si>
  <si>
    <t>Montáž kanalizačního potrubí z PVC těsněné gumovým kroužkem otevřený výkop sklon do 20 % DN 160</t>
  </si>
  <si>
    <t>286111061</t>
  </si>
  <si>
    <t>trubka kanalizační PVC-U 160x5,5x6000mm SN12</t>
  </si>
  <si>
    <t>871353121</t>
  </si>
  <si>
    <t>Montáž kanalizačního potrubí z PVC těsněné gumovým kroužkem otevřený výkop sklon do 20 % DN 200</t>
  </si>
  <si>
    <t>286111071</t>
  </si>
  <si>
    <t>trubka kanalizační PVC-U 200x6,9x6000mm SN12</t>
  </si>
  <si>
    <t>871373121</t>
  </si>
  <si>
    <t>Montáž kanalizačního potrubí z PVC těsněné gumovým kroužkem otevřený výkop sklon do 20 % DN 315</t>
  </si>
  <si>
    <t>286111091</t>
  </si>
  <si>
    <t>trubka kanalizační PVC-U 315x10,8x6000mm SN12</t>
  </si>
  <si>
    <t>877355211</t>
  </si>
  <si>
    <t>Montáž tvarovek z tvrdého PVC-systém KG nebo z polypropylenu-systém KG 2000 jednoosé DN 200</t>
  </si>
  <si>
    <t>28611366</t>
  </si>
  <si>
    <t>koleno kanalizace PVC KG 200x45°</t>
  </si>
  <si>
    <t>877375221</t>
  </si>
  <si>
    <t>Montáž tvarovek z tvrdého PVC-systém KG nebo z polypropylenu-systém KG 2000 dvouosé DN 315</t>
  </si>
  <si>
    <t>70</t>
  </si>
  <si>
    <t>28611404</t>
  </si>
  <si>
    <t>odbočka kanalizační plastová s hrdlem KG 315/150/45°</t>
  </si>
  <si>
    <t>72</t>
  </si>
  <si>
    <t>88888</t>
  </si>
  <si>
    <t>Manipulační šachta DN 1200 dno, zákrytová deska, poklop , deskové šoupátko vč. uchycení, ruční kolo, vývrt+ utěsnění , kyneta</t>
  </si>
  <si>
    <t>74</t>
  </si>
  <si>
    <t>894411121</t>
  </si>
  <si>
    <t>Zřízení šachet kanalizačních z betonových dílců na potrubí DN nad 200 do 300 dno beton tř. C 25/30</t>
  </si>
  <si>
    <t>76</t>
  </si>
  <si>
    <t>59224348</t>
  </si>
  <si>
    <t>těsnění elastomerové pro spojení šachetních dílů DN 1000</t>
  </si>
  <si>
    <t>78</t>
  </si>
  <si>
    <t>59224066</t>
  </si>
  <si>
    <t>skruž betonová DN 1000x250 PS, 100x25x12cm</t>
  </si>
  <si>
    <t>80</t>
  </si>
  <si>
    <t>28612253</t>
  </si>
  <si>
    <t>vložka šachtová kanalizační DN 315</t>
  </si>
  <si>
    <t>82</t>
  </si>
  <si>
    <t>28612251</t>
  </si>
  <si>
    <t>vložka šachtová kanalizační DN 200</t>
  </si>
  <si>
    <t>84</t>
  </si>
  <si>
    <t>28614782</t>
  </si>
  <si>
    <t>záslepka 200mm</t>
  </si>
  <si>
    <t>86</t>
  </si>
  <si>
    <t>59224167</t>
  </si>
  <si>
    <t>skruž betonová přechodová 62,5/100x60x12 cm, stupadla poplastovaná</t>
  </si>
  <si>
    <t>88</t>
  </si>
  <si>
    <t>59224051</t>
  </si>
  <si>
    <t>skruž pro kanalizační šachty se zabudovanými stupadly 100x50x12cm</t>
  </si>
  <si>
    <t>90</t>
  </si>
  <si>
    <t>59224029</t>
  </si>
  <si>
    <t>dno betonové šachtové DN 300 betonový žlab i nástupnice   100 x 78,5 x 15 cm</t>
  </si>
  <si>
    <t>92</t>
  </si>
  <si>
    <t>894812003</t>
  </si>
  <si>
    <t>Revizní a čistící šachta z PP šachtové dno DN 400/150 pravý a levý přítok</t>
  </si>
  <si>
    <t>94</t>
  </si>
  <si>
    <t>894812033</t>
  </si>
  <si>
    <t>Revizní a čistící šachta z PP DN 400 šachtová roura korugovaná bez hrdla světlé hloubky 2000 mm</t>
  </si>
  <si>
    <t>96</t>
  </si>
  <si>
    <t>894812041</t>
  </si>
  <si>
    <t>Příplatek k rourám revizní a čistící šachty z PP DN 400 za uříznutí šachtové roury</t>
  </si>
  <si>
    <t>98</t>
  </si>
  <si>
    <t>894812063</t>
  </si>
  <si>
    <t>Revizní a čistící šachta z PP DN 400 poklop litinový plný do teleskopické trubky pro zatížení 40 t</t>
  </si>
  <si>
    <t>899104112</t>
  </si>
  <si>
    <t>Osazení poklopů litinových nebo ocelových včetně rámů pro třídu zatížení D400, E600</t>
  </si>
  <si>
    <t>102</t>
  </si>
  <si>
    <t>28665</t>
  </si>
  <si>
    <t>poklop šachtový vč. rámu B 125</t>
  </si>
  <si>
    <t>104</t>
  </si>
  <si>
    <t>106</t>
  </si>
  <si>
    <t>8999554</t>
  </si>
  <si>
    <t>Výpusti ( koleno, hrubá mříž, zátka)+ montáž, dodání</t>
  </si>
  <si>
    <t>108</t>
  </si>
  <si>
    <t>8999556</t>
  </si>
  <si>
    <t>Bezpečnostní přelivy ( hrubá ochranná mříž s jistícími nerezovými prvky  dodání + montáž</t>
  </si>
  <si>
    <t>110</t>
  </si>
  <si>
    <t>899999555</t>
  </si>
  <si>
    <t>ČERPACÍ ŠACHTA DN 1500  dodání + montáž vč. vystrojení D.2.54.6</t>
  </si>
  <si>
    <t>112</t>
  </si>
  <si>
    <t>r03</t>
  </si>
  <si>
    <t>Nerezová mříž oka 40 x 40 , utěsnění prostupů dodání + montáž</t>
  </si>
  <si>
    <t>114</t>
  </si>
  <si>
    <t>867085863</t>
  </si>
  <si>
    <t>116</t>
  </si>
  <si>
    <t>23-M</t>
  </si>
  <si>
    <t>Montáže potrubí</t>
  </si>
  <si>
    <t>230170004</t>
  </si>
  <si>
    <t>Tlakové zkoušky těsnosti potrubí - příprava DN do 200</t>
  </si>
  <si>
    <t>sada</t>
  </si>
  <si>
    <t>118</t>
  </si>
  <si>
    <t>230170005</t>
  </si>
  <si>
    <t>Tlakové zkoušky těsnosti potrubí - příprava DN do 350</t>
  </si>
  <si>
    <t>120</t>
  </si>
  <si>
    <t>230170014</t>
  </si>
  <si>
    <t>Tlakové zkoušky těsnosti potrubí - zkouška DN do 200</t>
  </si>
  <si>
    <t>122</t>
  </si>
  <si>
    <t>230170015</t>
  </si>
  <si>
    <t>Tlakové zkoušky těsnosti potrubí - zkouška DN do 350</t>
  </si>
  <si>
    <t xml:space="preserve">    2111-M - Dodávky zařízení</t>
  </si>
  <si>
    <t xml:space="preserve">    2112-M - Dodávky zařízení</t>
  </si>
  <si>
    <t xml:space="preserve">    212-M - Doprava dodávek</t>
  </si>
  <si>
    <t xml:space="preserve">    213-M - Přesun dodávek</t>
  </si>
  <si>
    <t xml:space="preserve">    214-M - Materiál elektromontážní</t>
  </si>
  <si>
    <t xml:space="preserve">      D2 - Úložný materiál</t>
  </si>
  <si>
    <t xml:space="preserve">      D3 - Kabely</t>
  </si>
  <si>
    <t xml:space="preserve">      D4 - Přístroje</t>
  </si>
  <si>
    <t xml:space="preserve">      D5 - Uzemnění</t>
  </si>
  <si>
    <t xml:space="preserve">    215-M - Prořez</t>
  </si>
  <si>
    <t xml:space="preserve">    216-M - Materiál podružný</t>
  </si>
  <si>
    <t xml:space="preserve">    217-M - Elektromontáže</t>
  </si>
  <si>
    <t xml:space="preserve">      D1 - </t>
  </si>
  <si>
    <t xml:space="preserve">    218-M - Zemní práce</t>
  </si>
  <si>
    <t xml:space="preserve">    2192-M - Ostatní</t>
  </si>
  <si>
    <t xml:space="preserve">    2193-M - Revize</t>
  </si>
  <si>
    <t xml:space="preserve">    219-M - PPV pro elektromontáže</t>
  </si>
  <si>
    <t>2111-M</t>
  </si>
  <si>
    <t>Dodávky zařízení</t>
  </si>
  <si>
    <t>000760472</t>
  </si>
  <si>
    <t>pilíř PVC skříň 620x640x250 IP44</t>
  </si>
  <si>
    <t>-2103640030</t>
  </si>
  <si>
    <t>000788111</t>
  </si>
  <si>
    <t>konstrukce instalační</t>
  </si>
  <si>
    <t>-1516638664</t>
  </si>
  <si>
    <t>000290211</t>
  </si>
  <si>
    <t>přípojnice nulová 10mm2</t>
  </si>
  <si>
    <t>-80068913</t>
  </si>
  <si>
    <t>000782412</t>
  </si>
  <si>
    <t>držák přípojnic L1,2,3-20/10, N,PEN 12x5</t>
  </si>
  <si>
    <t>-822567329</t>
  </si>
  <si>
    <t>000781170</t>
  </si>
  <si>
    <t>lišta propojovací CU 3/16mm2</t>
  </si>
  <si>
    <t>1909490891</t>
  </si>
  <si>
    <t>000784111</t>
  </si>
  <si>
    <t>svorka řadová RSA 2,5 A</t>
  </si>
  <si>
    <t>2050176353</t>
  </si>
  <si>
    <t>000415011</t>
  </si>
  <si>
    <t>spínač 3/40A</t>
  </si>
  <si>
    <t>1121270824</t>
  </si>
  <si>
    <t>000434300</t>
  </si>
  <si>
    <t>termostat ventilátoru</t>
  </si>
  <si>
    <t>1919277479</t>
  </si>
  <si>
    <t>000434301</t>
  </si>
  <si>
    <t>výstupní filtr v rozváděči IP54</t>
  </si>
  <si>
    <t>1354651125</t>
  </si>
  <si>
    <t>000434300.1</t>
  </si>
  <si>
    <t>jistič 1B/ 6A 10kA</t>
  </si>
  <si>
    <t>965052182</t>
  </si>
  <si>
    <t>000435001</t>
  </si>
  <si>
    <t>jistič 3B/16A 10kA</t>
  </si>
  <si>
    <t>1446495578</t>
  </si>
  <si>
    <t>000462511</t>
  </si>
  <si>
    <t>asymetrický cyklovač 230V AC</t>
  </si>
  <si>
    <t>709482219</t>
  </si>
  <si>
    <t>000461111</t>
  </si>
  <si>
    <t>relé pomocné 4P 230V AC+patice</t>
  </si>
  <si>
    <t>-510472503</t>
  </si>
  <si>
    <t>000461301</t>
  </si>
  <si>
    <t>relé hladinové HRH5  230V AC</t>
  </si>
  <si>
    <t>95433185</t>
  </si>
  <si>
    <t>000450001</t>
  </si>
  <si>
    <t>potenciometr otočný 10kOhm</t>
  </si>
  <si>
    <t>592553368</t>
  </si>
  <si>
    <t>000450030</t>
  </si>
  <si>
    <t>ovladač třípolohový 10A</t>
  </si>
  <si>
    <t>-122921298</t>
  </si>
  <si>
    <t>000456111</t>
  </si>
  <si>
    <t>komunikátor GSM</t>
  </si>
  <si>
    <t>-1095609566</t>
  </si>
  <si>
    <t>000483211</t>
  </si>
  <si>
    <t>frekvenční měnič 400V 1.9kW</t>
  </si>
  <si>
    <t>1761026796</t>
  </si>
  <si>
    <t>000783311</t>
  </si>
  <si>
    <t>propojení pomocných obvodů do 25 vodičů (obec.pol)</t>
  </si>
  <si>
    <t>-387308877</t>
  </si>
  <si>
    <t>000173105</t>
  </si>
  <si>
    <t>vodič CYA 1,5  /H07V-K/</t>
  </si>
  <si>
    <t>1347470423</t>
  </si>
  <si>
    <t>000173108</t>
  </si>
  <si>
    <t>vodič CYA 6  /H07V-K/</t>
  </si>
  <si>
    <t>570061894</t>
  </si>
  <si>
    <t>999999071</t>
  </si>
  <si>
    <t>Elektroinstalace - materiál podružný</t>
  </si>
  <si>
    <t>%</t>
  </si>
  <si>
    <t>-1243100489</t>
  </si>
  <si>
    <t>999999072</t>
  </si>
  <si>
    <t>Elektroinstalace - výroba rozvaděče</t>
  </si>
  <si>
    <t>505695059</t>
  </si>
  <si>
    <t>2112-M</t>
  </si>
  <si>
    <t>000760423</t>
  </si>
  <si>
    <t>rozvodnice OCEP nástěnná 400x300x210/IP54</t>
  </si>
  <si>
    <t>351385390</t>
  </si>
  <si>
    <t>000781151</t>
  </si>
  <si>
    <t>sběrnice hřebenová CU 3/10mm2</t>
  </si>
  <si>
    <t>-1112453861</t>
  </si>
  <si>
    <t>-802263624</t>
  </si>
  <si>
    <t>000312664</t>
  </si>
  <si>
    <t>vývodka ucpávková Pg21   IP65 vč.matky</t>
  </si>
  <si>
    <t>160687469</t>
  </si>
  <si>
    <t>000312665</t>
  </si>
  <si>
    <t>vývodka ucpávková Pg29   IP65 vč.matky</t>
  </si>
  <si>
    <t>1533197326</t>
  </si>
  <si>
    <t>-1041175960</t>
  </si>
  <si>
    <t>1471620691</t>
  </si>
  <si>
    <t>000435003</t>
  </si>
  <si>
    <t>jistič 3B/16A</t>
  </si>
  <si>
    <t>2050026810</t>
  </si>
  <si>
    <t>999999073</t>
  </si>
  <si>
    <t>1751398206</t>
  </si>
  <si>
    <t>999999074</t>
  </si>
  <si>
    <t>-56059669</t>
  </si>
  <si>
    <t>212-M</t>
  </si>
  <si>
    <t>Doprava dodávek</t>
  </si>
  <si>
    <t>999999061</t>
  </si>
  <si>
    <t>Elektroinstalace - doprava dodávek</t>
  </si>
  <si>
    <t>6534034</t>
  </si>
  <si>
    <t>213-M</t>
  </si>
  <si>
    <t>Přesun dodávek</t>
  </si>
  <si>
    <t>999999062</t>
  </si>
  <si>
    <t>Elektroinstalace - přesun dodávek</t>
  </si>
  <si>
    <t>1143157474</t>
  </si>
  <si>
    <t>214-M</t>
  </si>
  <si>
    <t>Materiál elektromontážní</t>
  </si>
  <si>
    <t>D2</t>
  </si>
  <si>
    <t>Úložný materiál</t>
  </si>
  <si>
    <t>000321114</t>
  </si>
  <si>
    <t>trubka tuhá PVC 25mm</t>
  </si>
  <si>
    <t>000321501</t>
  </si>
  <si>
    <t>trubka tuhá PVC 32mm</t>
  </si>
  <si>
    <t>000321505</t>
  </si>
  <si>
    <t>trubka ochranná korudovaná 50mm</t>
  </si>
  <si>
    <t>000171102</t>
  </si>
  <si>
    <t>výstražná folie</t>
  </si>
  <si>
    <t>D3</t>
  </si>
  <si>
    <t>Kabely</t>
  </si>
  <si>
    <t>000101306</t>
  </si>
  <si>
    <t>kabel CYKY 3x2,5</t>
  </si>
  <si>
    <t>000101209</t>
  </si>
  <si>
    <t>kabel CYKY 4x10</t>
  </si>
  <si>
    <t>000101210</t>
  </si>
  <si>
    <t>kabel CGSG 5Cx2.5</t>
  </si>
  <si>
    <t>000193505</t>
  </si>
  <si>
    <t>kabelová spojka 3x1,5 gelová</t>
  </si>
  <si>
    <t>D4</t>
  </si>
  <si>
    <t>Přístroje</t>
  </si>
  <si>
    <t>000409011</t>
  </si>
  <si>
    <t>plovákový spínač 230V s kabelem 5m IP68</t>
  </si>
  <si>
    <t>000425246</t>
  </si>
  <si>
    <t>zásuvka spojovací 5pól/32A/400V/IP44</t>
  </si>
  <si>
    <t>000433163</t>
  </si>
  <si>
    <t>pojistka PNA 32A</t>
  </si>
  <si>
    <t>D5</t>
  </si>
  <si>
    <t>Uzemnění</t>
  </si>
  <si>
    <t>000295001</t>
  </si>
  <si>
    <t>pásek FeZn 4x30</t>
  </si>
  <si>
    <t>000295011</t>
  </si>
  <si>
    <t>drát FeZn 10</t>
  </si>
  <si>
    <t>000295074</t>
  </si>
  <si>
    <t>svorka pásku drátu zemnící</t>
  </si>
  <si>
    <t>000295772</t>
  </si>
  <si>
    <t>svorka připojovací SP 1šroub nerez</t>
  </si>
  <si>
    <t>000295772.1</t>
  </si>
  <si>
    <t>svorka zkušební SZ</t>
  </si>
  <si>
    <t>000046221</t>
  </si>
  <si>
    <t>asfalt 80</t>
  </si>
  <si>
    <t>215-M</t>
  </si>
  <si>
    <t>Prořez</t>
  </si>
  <si>
    <t>999999063</t>
  </si>
  <si>
    <t>Elektroinstalace - prořez</t>
  </si>
  <si>
    <t>-1775165997</t>
  </si>
  <si>
    <t>216-M</t>
  </si>
  <si>
    <t>Materiál podružný</t>
  </si>
  <si>
    <t>999999064</t>
  </si>
  <si>
    <t>-1585304210</t>
  </si>
  <si>
    <t>217-M</t>
  </si>
  <si>
    <t>Elektromontáže</t>
  </si>
  <si>
    <t>D1</t>
  </si>
  <si>
    <t>210190003</t>
  </si>
  <si>
    <t>rozvodnice do hmotnosti 100kg</t>
  </si>
  <si>
    <t>210190002</t>
  </si>
  <si>
    <t>rozvodnice do hmotnosti 50kg</t>
  </si>
  <si>
    <t>210010004</t>
  </si>
  <si>
    <t>trubka tuhá PVC 25</t>
  </si>
  <si>
    <t>210010123</t>
  </si>
  <si>
    <t>trubka tuhá PVC 32</t>
  </si>
  <si>
    <t>210010125</t>
  </si>
  <si>
    <t>trubka ochrqanná korudovaná 50mm</t>
  </si>
  <si>
    <t>210800831</t>
  </si>
  <si>
    <t>210810008</t>
  </si>
  <si>
    <t>kabel CYKY 3x2,5 volně</t>
  </si>
  <si>
    <t>210810013</t>
  </si>
  <si>
    <t>kabel CYKY 4x10  volně</t>
  </si>
  <si>
    <t>210810101</t>
  </si>
  <si>
    <t>210810013.1</t>
  </si>
  <si>
    <t>uložení kabelu 12x2.5 k čerpadlu</t>
  </si>
  <si>
    <t>210100001</t>
  </si>
  <si>
    <t>ukončení v rozvaděči vč.zapojení vodiče do 2,5mm2</t>
  </si>
  <si>
    <t>210100003</t>
  </si>
  <si>
    <t>ukončení v rozvaděči vč.zapojení vodiče do 16mm2</t>
  </si>
  <si>
    <t>210101211</t>
  </si>
  <si>
    <t>kabelová spojka 3x1,5 gelova</t>
  </si>
  <si>
    <t>210110041</t>
  </si>
  <si>
    <t>plovákový spínač 230V</t>
  </si>
  <si>
    <t>69</t>
  </si>
  <si>
    <t>210111514</t>
  </si>
  <si>
    <t>vidlice/zás.spojov průmyslová vč.zapojení 3P+Z/32A</t>
  </si>
  <si>
    <t>210120103</t>
  </si>
  <si>
    <t>patrona nožové pojistky do 630A</t>
  </si>
  <si>
    <t>71</t>
  </si>
  <si>
    <t>210220021</t>
  </si>
  <si>
    <t>210220022</t>
  </si>
  <si>
    <t>73</t>
  </si>
  <si>
    <t>210220301</t>
  </si>
  <si>
    <t>svorka hromosvodová do 2 šroubů</t>
  </si>
  <si>
    <t>210220441</t>
  </si>
  <si>
    <t>ochrana zemní svorky asfaltovým nátěrem</t>
  </si>
  <si>
    <t>218-M</t>
  </si>
  <si>
    <t>75</t>
  </si>
  <si>
    <t>000046114</t>
  </si>
  <si>
    <t>písek kopaný 0-2mm</t>
  </si>
  <si>
    <t>000046383</t>
  </si>
  <si>
    <t>výstražná fólie šířka 0,34m</t>
  </si>
  <si>
    <t>77</t>
  </si>
  <si>
    <t>460200163</t>
  </si>
  <si>
    <t>výkop kabel.rýhy šířka 35/hloubka 80cm tz.3/ko1.0</t>
  </si>
  <si>
    <t>460120003</t>
  </si>
  <si>
    <t>zához jámy třída zeminy 3</t>
  </si>
  <si>
    <t>79</t>
  </si>
  <si>
    <t>460230003</t>
  </si>
  <si>
    <t>jáma pro spojku kabelu do 10kV tř.zeminy 3/ko1.0</t>
  </si>
  <si>
    <t>460420022</t>
  </si>
  <si>
    <t>kabelové lože 2x10cm kopaný písek šířka do 65cm</t>
  </si>
  <si>
    <t>81</t>
  </si>
  <si>
    <t>460490012</t>
  </si>
  <si>
    <t>výstražná fólie šířka nad 30cm</t>
  </si>
  <si>
    <t>460490051</t>
  </si>
  <si>
    <t>oddělení a krytí spojky do 6kV</t>
  </si>
  <si>
    <t>83</t>
  </si>
  <si>
    <t>460560163</t>
  </si>
  <si>
    <t>zához kabelové rýhy šířka 35/hloubka 80cm tz.3</t>
  </si>
  <si>
    <t>460600001</t>
  </si>
  <si>
    <t>odvoz zeminy do 10km vč.poplatku za skládku</t>
  </si>
  <si>
    <t>85</t>
  </si>
  <si>
    <t>460620013</t>
  </si>
  <si>
    <t>provizorní úprava terénu třída zeminy 3</t>
  </si>
  <si>
    <t>2192-M</t>
  </si>
  <si>
    <t>Ostatní</t>
  </si>
  <si>
    <t>219000101</t>
  </si>
  <si>
    <t>koordinace s ostatními profesem</t>
  </si>
  <si>
    <t>87</t>
  </si>
  <si>
    <t>219000101.1</t>
  </si>
  <si>
    <t>montáž a nastavení frekvenčního měniče</t>
  </si>
  <si>
    <t>2193-M</t>
  </si>
  <si>
    <t>Revize</t>
  </si>
  <si>
    <t>999999066</t>
  </si>
  <si>
    <t>Elektroinstalace - revize</t>
  </si>
  <si>
    <t>87692732</t>
  </si>
  <si>
    <t>89</t>
  </si>
  <si>
    <t>999999067</t>
  </si>
  <si>
    <t>Elektroinstalace - kompletační činnost</t>
  </si>
  <si>
    <t>-1316500277</t>
  </si>
  <si>
    <t>999999068</t>
  </si>
  <si>
    <t>Elektroinstalace - komplexní vyzkoušení</t>
  </si>
  <si>
    <t>-1450987867</t>
  </si>
  <si>
    <t>219-M</t>
  </si>
  <si>
    <t>PPV pro elektromontáže</t>
  </si>
  <si>
    <t>91</t>
  </si>
  <si>
    <t>999999065</t>
  </si>
  <si>
    <t>Elektroinstalace - PPV pro elektromontáže</t>
  </si>
  <si>
    <t>683591949</t>
  </si>
  <si>
    <t xml:space="preserve">      D2 - Ohradník SO06</t>
  </si>
  <si>
    <t>Ohradník SO06</t>
  </si>
  <si>
    <t>000317111</t>
  </si>
  <si>
    <t>vchod do ohrady</t>
  </si>
  <si>
    <t>set</t>
  </si>
  <si>
    <t>000173107</t>
  </si>
  <si>
    <t>lanko nerezové 3mm sedmipramenné</t>
  </si>
  <si>
    <t>000295401</t>
  </si>
  <si>
    <t>svorka lanová propojovací</t>
  </si>
  <si>
    <t>000311115</t>
  </si>
  <si>
    <t>izolátor kruhový M6 30mm</t>
  </si>
  <si>
    <t>000311115.1</t>
  </si>
  <si>
    <t>izolátor rohový M6 30mm</t>
  </si>
  <si>
    <t>000173110</t>
  </si>
  <si>
    <t>kabel VN</t>
  </si>
  <si>
    <t>000173109</t>
  </si>
  <si>
    <t>vodič CYA 10</t>
  </si>
  <si>
    <t>000295052</t>
  </si>
  <si>
    <t>zemnící tyč 1500mm FeZn</t>
  </si>
  <si>
    <t>000295404</t>
  </si>
  <si>
    <t>svorka k zemnící tyči FeZn</t>
  </si>
  <si>
    <t>drát FeZn 10mm</t>
  </si>
  <si>
    <t>trubka ochranná korudovaná 40mm</t>
  </si>
  <si>
    <t>000415041</t>
  </si>
  <si>
    <t>vypínač ohradníku VN</t>
  </si>
  <si>
    <t>000433311</t>
  </si>
  <si>
    <t>bleskojistka ohradníku</t>
  </si>
  <si>
    <t>000489133</t>
  </si>
  <si>
    <t>síťový adaptér 230/12V</t>
  </si>
  <si>
    <t>000489125</t>
  </si>
  <si>
    <t>zdroj ohradníku 3,5J automatická regulace</t>
  </si>
  <si>
    <t>000489115</t>
  </si>
  <si>
    <t>baterie 12V 60Ah</t>
  </si>
  <si>
    <t>000712110</t>
  </si>
  <si>
    <t>držák zdroje ohradníku</t>
  </si>
  <si>
    <t>000000252</t>
  </si>
  <si>
    <t>bezpečnostní tabulka POZOR ELEKTRICKÝ OHRADNÍK</t>
  </si>
  <si>
    <t>2023530391</t>
  </si>
  <si>
    <t>1905337480</t>
  </si>
  <si>
    <t>210220321</t>
  </si>
  <si>
    <t>vchod do zahrady</t>
  </si>
  <si>
    <t>210800851</t>
  </si>
  <si>
    <t>210010301</t>
  </si>
  <si>
    <t>210010301.1</t>
  </si>
  <si>
    <t>210800610</t>
  </si>
  <si>
    <t>210220361</t>
  </si>
  <si>
    <t>210220301.1</t>
  </si>
  <si>
    <t>210120801</t>
  </si>
  <si>
    <t>210120023</t>
  </si>
  <si>
    <t>210170003</t>
  </si>
  <si>
    <t>210170002</t>
  </si>
  <si>
    <t>210170001</t>
  </si>
  <si>
    <t>210190001</t>
  </si>
  <si>
    <t>210190001.1</t>
  </si>
  <si>
    <t>bezpečnostní tabulka</t>
  </si>
  <si>
    <t>404940753</t>
  </si>
  <si>
    <t>1465236838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</si>
  <si>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</si>
  <si>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</si>
  <si>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</si>
  <si>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</si>
  <si>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</si>
  <si>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</si>
  <si>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</si>
  <si>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</si>
  <si>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</si>
  <si>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</si>
  <si>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</si>
  <si>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</si>
  <si>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</si>
  <si>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</si>
  <si>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</si>
  <si>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</si>
  <si>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-1377544390</t>
  </si>
  <si>
    <t>VRN2</t>
  </si>
  <si>
    <t>Příprava staveniště</t>
  </si>
  <si>
    <t>020001000</t>
  </si>
  <si>
    <t>-1693325213</t>
  </si>
  <si>
    <t>VRN3</t>
  </si>
  <si>
    <t>Zařízení staveniště</t>
  </si>
  <si>
    <t>030001000</t>
  </si>
  <si>
    <t>1397975528</t>
  </si>
  <si>
    <t>VRN4</t>
  </si>
  <si>
    <t>Inženýrská činnost</t>
  </si>
  <si>
    <t>040001000</t>
  </si>
  <si>
    <t>-900387069</t>
  </si>
  <si>
    <t>VRN5</t>
  </si>
  <si>
    <t>Finanční náklady</t>
  </si>
  <si>
    <t>050001000</t>
  </si>
  <si>
    <t>-1288048635</t>
  </si>
  <si>
    <t>VRN6</t>
  </si>
  <si>
    <t>Územní vlivy</t>
  </si>
  <si>
    <t>060001000</t>
  </si>
  <si>
    <t>1550873711</t>
  </si>
  <si>
    <t>VRN7</t>
  </si>
  <si>
    <t>Provozní vlivy</t>
  </si>
  <si>
    <t>070001000</t>
  </si>
  <si>
    <t>331881972</t>
  </si>
  <si>
    <t>VRN8</t>
  </si>
  <si>
    <t>Přesun stavebních kapacit</t>
  </si>
  <si>
    <t>080001000</t>
  </si>
  <si>
    <t>Další náklady na pracovníky</t>
  </si>
  <si>
    <t>687023186</t>
  </si>
  <si>
    <t>VRN9</t>
  </si>
  <si>
    <t>Ostatní náklady</t>
  </si>
  <si>
    <t>090001000</t>
  </si>
  <si>
    <t>-1500210238</t>
  </si>
  <si>
    <t>SEZNAM FIGUR</t>
  </si>
  <si>
    <t>Výměra</t>
  </si>
  <si>
    <t xml:space="preserve"> 07b/ a</t>
  </si>
  <si>
    <t>Použití figury:</t>
  </si>
  <si>
    <t xml:space="preserve"> 07c/ a</t>
  </si>
  <si>
    <t xml:space="preserve"> 25a</t>
  </si>
  <si>
    <t>plocha ohumusování</t>
  </si>
  <si>
    <t xml:space="preserve"> 30d</t>
  </si>
  <si>
    <t xml:space="preserve"> 41aaa</t>
  </si>
  <si>
    <t>kačírek</t>
  </si>
  <si>
    <t>kačírek 400 mm</t>
  </si>
  <si>
    <t xml:space="preserve"> 45aaa</t>
  </si>
  <si>
    <t>objem zeminy promísené vápnem pro úpravu podloží</t>
  </si>
  <si>
    <t>0,0*0,5</t>
  </si>
  <si>
    <t>Mezisoučet                                           "pro úpravu podloží"</t>
  </si>
  <si>
    <t>plocha spodku stabilizace</t>
  </si>
  <si>
    <t>Expozice Jihozápadní Afrika, ZOO Dvůr Králové a.s. - Změna B, 3.etapa-1.část</t>
  </si>
  <si>
    <t>2472B</t>
  </si>
  <si>
    <t>07b - SO 07b- Voliéra - pelikán - Změna B, 3.etapa-1.část</t>
  </si>
  <si>
    <t>07c - SO 07c- Voliéra - volavka - Změna B, 3.etapa-1.část</t>
  </si>
  <si>
    <t>25a - SO 25 - Vodní nádrž - pelikán - Změna B, 3.etapa-1.část</t>
  </si>
  <si>
    <t>30d - SO 30d - Vodní nádrž - volavka - Změna B, 3.etapa-1.část</t>
  </si>
  <si>
    <t>41aaa - SO 41aa - Terénní úpravy - Změna B, 3.etapa-1.část</t>
  </si>
  <si>
    <t>45aaa - SO 45aa - Pěší komunikace - Změna B, 3.etapa-1.část</t>
  </si>
  <si>
    <t>46aaa - SO 46aa - sadové úpravy - Změna B, 3.etapa-1.část</t>
  </si>
  <si>
    <t>53aa - SO 53aa - Vodovod - Změna B, 3.etapa-1.část</t>
  </si>
  <si>
    <t>54aa - SO 54aa - Kanalizace splašková - Změna B, 3.etapa-1.část</t>
  </si>
  <si>
    <t>56aa - SO 56aa - El. napojení KB a čerpadla - Změna B, 3.etapa-1.část</t>
  </si>
  <si>
    <t>57aa - SO 57aa - Elektrické ohradníky - Změna B, 3.etapa-1.část</t>
  </si>
  <si>
    <t>99aa - Vedlejší náklady - Změna B, 3.etapa-1.část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</si>
</sst>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7" fillId="3" borderId="19" xfId="0" applyFont="1" applyFill="1" applyBorder="1" applyAlignment="1" applyProtection="1">
      <alignment horizontal="left" vertical="center"/>
    </xf>
    <xf numFmtId="0" fontId="3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17" fillId="0" borderId="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5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29" fillId="0" borderId="0" xfId="1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3" fillId="3" borderId="19" xfId="0" applyFont="1" applyFill="1" applyBorder="1" applyAlignment="1" applyProtection="1">
      <alignment horizontal="left" vertical="center"/>
    </xf>
    <xf numFmtId="0" fontId="23" fillId="0" borderId="20" xfId="0" applyFont="1" applyBorder="1" applyAlignment="1" applyProtection="1">
      <alignment horizontal="center" vertical="center"/>
    </xf>
    <xf numFmtId="4" fontId="37" fillId="0" borderId="22" xfId="0" applyNumberFormat="1" applyFont="1" applyFill="1" applyBorder="1" applyAlignment="1" applyProtection="1">
      <alignment vertical="center"/>
    </xf>
    <xf numFmtId="4" fontId="38" fillId="0" borderId="3" xfId="0" applyNumberFormat="1" applyFont="1" applyBorder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27" fillId="0" borderId="0" xfId="0" applyNumberFormat="1" applyFont="1" applyAlignment="1" applyProtection="1">
      <alignment horizontal="right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7" xfId="0" applyFont="1" applyFill="1" applyBorder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8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5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opLeftCell="A64" workbookViewId="0">
      <selection activeCell="E14" sqref="E14:AJ14"/>
    </sheetView>
  </sheetViews>
  <sheetFormatPr defaultRowHeight="11.25"/>
  <cols>
    <col min="1" max="1" width="8.33203125" style="39" customWidth="1"/>
    <col min="2" max="2" width="1.6640625" style="39" customWidth="1"/>
    <col min="3" max="3" width="4.1640625" style="39" customWidth="1"/>
    <col min="4" max="33" width="2.6640625" style="39" customWidth="1"/>
    <col min="34" max="34" width="3.33203125" style="39" customWidth="1"/>
    <col min="35" max="35" width="31.6640625" style="39" customWidth="1"/>
    <col min="36" max="37" width="2.5" style="39" customWidth="1"/>
    <col min="38" max="38" width="8.33203125" style="39" customWidth="1"/>
    <col min="39" max="39" width="3.33203125" style="39" customWidth="1"/>
    <col min="40" max="40" width="13.33203125" style="39" customWidth="1"/>
    <col min="41" max="41" width="7.5" style="39" customWidth="1"/>
    <col min="42" max="42" width="4.1640625" style="39" customWidth="1"/>
    <col min="43" max="43" width="15.6640625" style="39" hidden="1" customWidth="1"/>
    <col min="44" max="44" width="13.6640625" style="39" customWidth="1"/>
    <col min="45" max="47" width="25.83203125" style="39" hidden="1" customWidth="1"/>
    <col min="48" max="49" width="21.6640625" style="39" hidden="1" customWidth="1"/>
    <col min="50" max="51" width="25" style="39" hidden="1" customWidth="1"/>
    <col min="52" max="52" width="21.6640625" style="39" hidden="1" customWidth="1"/>
    <col min="53" max="53" width="19.1640625" style="39" hidden="1" customWidth="1"/>
    <col min="54" max="54" width="25" style="39" hidden="1" customWidth="1"/>
    <col min="55" max="55" width="21.6640625" style="39" hidden="1" customWidth="1"/>
    <col min="56" max="56" width="19.1640625" style="39" hidden="1" customWidth="1"/>
    <col min="57" max="57" width="66.5" style="39" customWidth="1"/>
    <col min="58" max="70" width="9.33203125" style="39"/>
    <col min="71" max="91" width="9.33203125" style="39" hidden="1"/>
    <col min="92" max="16384" width="9.33203125" style="39"/>
  </cols>
  <sheetData>
    <row r="1" spans="1:74">
      <c r="A1" s="179" t="s">
        <v>0</v>
      </c>
      <c r="AZ1" s="179" t="s">
        <v>1</v>
      </c>
      <c r="BA1" s="179" t="s">
        <v>2</v>
      </c>
      <c r="BB1" s="179" t="s">
        <v>1</v>
      </c>
      <c r="BT1" s="179" t="s">
        <v>3</v>
      </c>
      <c r="BU1" s="179" t="s">
        <v>3</v>
      </c>
      <c r="BV1" s="179" t="s">
        <v>4</v>
      </c>
    </row>
    <row r="2" spans="1:74" ht="36.950000000000003" customHeight="1">
      <c r="AR2" s="243" t="s">
        <v>5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40" t="s">
        <v>6</v>
      </c>
      <c r="BT2" s="40" t="s">
        <v>7</v>
      </c>
    </row>
    <row r="3" spans="1:74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4"/>
      <c r="BS3" s="40" t="s">
        <v>8</v>
      </c>
      <c r="BT3" s="40" t="s">
        <v>9</v>
      </c>
    </row>
    <row r="4" spans="1:74" ht="24.95" customHeight="1">
      <c r="B4" s="44"/>
      <c r="D4" s="45" t="s">
        <v>10</v>
      </c>
      <c r="AR4" s="44"/>
      <c r="AS4" s="180" t="s">
        <v>11</v>
      </c>
      <c r="BE4" s="181" t="s">
        <v>12</v>
      </c>
      <c r="BS4" s="40" t="s">
        <v>13</v>
      </c>
    </row>
    <row r="5" spans="1:74" ht="12" customHeight="1">
      <c r="B5" s="44"/>
      <c r="D5" s="182" t="s">
        <v>14</v>
      </c>
      <c r="K5" s="265" t="s">
        <v>1398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R5" s="44"/>
      <c r="BE5" s="262" t="s">
        <v>15</v>
      </c>
      <c r="BS5" s="40" t="s">
        <v>6</v>
      </c>
    </row>
    <row r="6" spans="1:74" ht="36.950000000000003" customHeight="1">
      <c r="B6" s="44"/>
      <c r="D6" s="183" t="s">
        <v>16</v>
      </c>
      <c r="K6" s="266" t="s">
        <v>1397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R6" s="44"/>
      <c r="BE6" s="263"/>
      <c r="BS6" s="40" t="s">
        <v>6</v>
      </c>
    </row>
    <row r="7" spans="1:74" ht="12" customHeight="1">
      <c r="B7" s="44"/>
      <c r="D7" s="47" t="s">
        <v>17</v>
      </c>
      <c r="K7" s="52" t="s">
        <v>1</v>
      </c>
      <c r="AK7" s="47" t="s">
        <v>18</v>
      </c>
      <c r="AN7" s="52" t="s">
        <v>1</v>
      </c>
      <c r="AR7" s="44"/>
      <c r="BE7" s="263"/>
      <c r="BS7" s="40" t="s">
        <v>8</v>
      </c>
    </row>
    <row r="8" spans="1:74" ht="12" customHeight="1">
      <c r="B8" s="44"/>
      <c r="D8" s="47" t="s">
        <v>19</v>
      </c>
      <c r="K8" s="52" t="s">
        <v>20</v>
      </c>
      <c r="AK8" s="47" t="s">
        <v>21</v>
      </c>
      <c r="AN8" s="12" t="s">
        <v>22</v>
      </c>
      <c r="AR8" s="44"/>
      <c r="BE8" s="263"/>
      <c r="BS8" s="40" t="s">
        <v>8</v>
      </c>
    </row>
    <row r="9" spans="1:74" ht="14.45" customHeight="1">
      <c r="B9" s="44"/>
      <c r="AR9" s="44"/>
      <c r="BE9" s="263"/>
      <c r="BS9" s="40" t="s">
        <v>8</v>
      </c>
    </row>
    <row r="10" spans="1:74" ht="12" customHeight="1">
      <c r="B10" s="44"/>
      <c r="D10" s="47" t="s">
        <v>23</v>
      </c>
      <c r="AK10" s="47" t="s">
        <v>24</v>
      </c>
      <c r="AN10" s="52" t="s">
        <v>1</v>
      </c>
      <c r="AR10" s="44"/>
      <c r="BE10" s="263"/>
      <c r="BS10" s="40" t="s">
        <v>6</v>
      </c>
    </row>
    <row r="11" spans="1:74" ht="18.399999999999999" customHeight="1">
      <c r="B11" s="44"/>
      <c r="E11" s="52" t="s">
        <v>25</v>
      </c>
      <c r="AK11" s="47" t="s">
        <v>26</v>
      </c>
      <c r="AN11" s="52" t="s">
        <v>1</v>
      </c>
      <c r="AR11" s="44"/>
      <c r="BE11" s="263"/>
      <c r="BS11" s="40" t="s">
        <v>6</v>
      </c>
    </row>
    <row r="12" spans="1:74" ht="6.95" customHeight="1">
      <c r="B12" s="44"/>
      <c r="AR12" s="44"/>
      <c r="BE12" s="263"/>
      <c r="BS12" s="40" t="s">
        <v>8</v>
      </c>
    </row>
    <row r="13" spans="1:74" ht="12" customHeight="1">
      <c r="B13" s="44"/>
      <c r="D13" s="47" t="s">
        <v>27</v>
      </c>
      <c r="AK13" s="47" t="s">
        <v>24</v>
      </c>
      <c r="AN13" s="13" t="s">
        <v>28</v>
      </c>
      <c r="AR13" s="44"/>
      <c r="BE13" s="263"/>
      <c r="BS13" s="40" t="s">
        <v>8</v>
      </c>
    </row>
    <row r="14" spans="1:74" ht="12.75">
      <c r="B14" s="44"/>
      <c r="E14" s="267" t="s">
        <v>28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47" t="s">
        <v>26</v>
      </c>
      <c r="AN14" s="13" t="s">
        <v>28</v>
      </c>
      <c r="AR14" s="44"/>
      <c r="BE14" s="263"/>
      <c r="BS14" s="40" t="s">
        <v>8</v>
      </c>
    </row>
    <row r="15" spans="1:74" ht="6.95" customHeight="1">
      <c r="B15" s="44"/>
      <c r="AR15" s="44"/>
      <c r="BE15" s="263"/>
      <c r="BS15" s="40" t="s">
        <v>3</v>
      </c>
    </row>
    <row r="16" spans="1:74" ht="12" customHeight="1">
      <c r="B16" s="44"/>
      <c r="D16" s="47" t="s">
        <v>29</v>
      </c>
      <c r="AK16" s="47" t="s">
        <v>24</v>
      </c>
      <c r="AN16" s="52" t="s">
        <v>1</v>
      </c>
      <c r="AR16" s="44"/>
      <c r="BE16" s="263"/>
      <c r="BS16" s="40" t="s">
        <v>3</v>
      </c>
    </row>
    <row r="17" spans="1:71" ht="18.399999999999999" customHeight="1">
      <c r="B17" s="44"/>
      <c r="E17" s="52" t="s">
        <v>30</v>
      </c>
      <c r="AK17" s="47" t="s">
        <v>26</v>
      </c>
      <c r="AN17" s="52" t="s">
        <v>1</v>
      </c>
      <c r="AR17" s="44"/>
      <c r="BE17" s="263"/>
      <c r="BS17" s="40" t="s">
        <v>31</v>
      </c>
    </row>
    <row r="18" spans="1:71" ht="6.95" customHeight="1">
      <c r="B18" s="44"/>
      <c r="AR18" s="44"/>
      <c r="BE18" s="263"/>
      <c r="BS18" s="40" t="s">
        <v>8</v>
      </c>
    </row>
    <row r="19" spans="1:71" ht="12" customHeight="1">
      <c r="B19" s="44"/>
      <c r="D19" s="47" t="s">
        <v>32</v>
      </c>
      <c r="AK19" s="47" t="s">
        <v>24</v>
      </c>
      <c r="AN19" s="52" t="s">
        <v>1</v>
      </c>
      <c r="AR19" s="44"/>
      <c r="BE19" s="263"/>
      <c r="BS19" s="40" t="s">
        <v>8</v>
      </c>
    </row>
    <row r="20" spans="1:71" ht="18.399999999999999" customHeight="1">
      <c r="B20" s="44"/>
      <c r="E20" s="52" t="s">
        <v>33</v>
      </c>
      <c r="AK20" s="47" t="s">
        <v>26</v>
      </c>
      <c r="AN20" s="52" t="s">
        <v>1</v>
      </c>
      <c r="AR20" s="44"/>
      <c r="BE20" s="263"/>
      <c r="BS20" s="40" t="s">
        <v>31</v>
      </c>
    </row>
    <row r="21" spans="1:71" ht="6.95" customHeight="1">
      <c r="B21" s="44"/>
      <c r="AR21" s="44"/>
      <c r="BE21" s="263"/>
    </row>
    <row r="22" spans="1:71" ht="12" customHeight="1">
      <c r="B22" s="44"/>
      <c r="D22" s="47" t="s">
        <v>34</v>
      </c>
      <c r="AR22" s="44"/>
      <c r="BE22" s="263"/>
    </row>
    <row r="23" spans="1:71" ht="16.5" customHeight="1">
      <c r="B23" s="44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R23" s="44"/>
      <c r="BE23" s="263"/>
    </row>
    <row r="24" spans="1:71" ht="6.95" customHeight="1">
      <c r="B24" s="44"/>
      <c r="AR24" s="44"/>
      <c r="BE24" s="263"/>
    </row>
    <row r="25" spans="1:71" ht="6.95" customHeight="1">
      <c r="B25" s="4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4"/>
      <c r="AL25" s="184"/>
      <c r="AM25" s="184"/>
      <c r="AN25" s="184"/>
      <c r="AO25" s="184"/>
      <c r="AR25" s="44"/>
      <c r="BE25" s="263"/>
    </row>
    <row r="26" spans="1:71" s="51" customFormat="1" ht="25.9" customHeight="1">
      <c r="A26" s="48"/>
      <c r="B26" s="49"/>
      <c r="C26" s="48"/>
      <c r="D26" s="185" t="s">
        <v>35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270">
        <f>ROUND(AG94,0)</f>
        <v>0</v>
      </c>
      <c r="AL26" s="271"/>
      <c r="AM26" s="271"/>
      <c r="AN26" s="271"/>
      <c r="AO26" s="271"/>
      <c r="AP26" s="48"/>
      <c r="AQ26" s="48"/>
      <c r="AR26" s="49"/>
      <c r="BE26" s="263"/>
    </row>
    <row r="27" spans="1:71" s="51" customFormat="1" ht="6.95" customHeight="1">
      <c r="A27" s="48"/>
      <c r="B27" s="49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9"/>
      <c r="BE27" s="263"/>
    </row>
    <row r="28" spans="1:71" s="51" customFormat="1" ht="12.75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272" t="s">
        <v>36</v>
      </c>
      <c r="M28" s="272"/>
      <c r="N28" s="272"/>
      <c r="O28" s="272"/>
      <c r="P28" s="272"/>
      <c r="Q28" s="48"/>
      <c r="R28" s="48"/>
      <c r="S28" s="48"/>
      <c r="T28" s="48"/>
      <c r="U28" s="48"/>
      <c r="V28" s="48"/>
      <c r="W28" s="272" t="s">
        <v>37</v>
      </c>
      <c r="X28" s="272"/>
      <c r="Y28" s="272"/>
      <c r="Z28" s="272"/>
      <c r="AA28" s="272"/>
      <c r="AB28" s="272"/>
      <c r="AC28" s="272"/>
      <c r="AD28" s="272"/>
      <c r="AE28" s="272"/>
      <c r="AF28" s="48"/>
      <c r="AG28" s="48"/>
      <c r="AH28" s="48"/>
      <c r="AI28" s="48"/>
      <c r="AJ28" s="48"/>
      <c r="AK28" s="272" t="s">
        <v>38</v>
      </c>
      <c r="AL28" s="272"/>
      <c r="AM28" s="272"/>
      <c r="AN28" s="272"/>
      <c r="AO28" s="272"/>
      <c r="AP28" s="48"/>
      <c r="AQ28" s="48"/>
      <c r="AR28" s="49"/>
      <c r="BE28" s="263"/>
    </row>
    <row r="29" spans="1:71" s="186" customFormat="1" ht="14.45" customHeight="1">
      <c r="B29" s="187"/>
      <c r="D29" s="47" t="s">
        <v>39</v>
      </c>
      <c r="F29" s="47" t="s">
        <v>40</v>
      </c>
      <c r="L29" s="255">
        <v>0.21</v>
      </c>
      <c r="M29" s="256"/>
      <c r="N29" s="256"/>
      <c r="O29" s="256"/>
      <c r="P29" s="256"/>
      <c r="W29" s="257">
        <f>ROUND(AZ94, 0)</f>
        <v>0</v>
      </c>
      <c r="X29" s="256"/>
      <c r="Y29" s="256"/>
      <c r="Z29" s="256"/>
      <c r="AA29" s="256"/>
      <c r="AB29" s="256"/>
      <c r="AC29" s="256"/>
      <c r="AD29" s="256"/>
      <c r="AE29" s="256"/>
      <c r="AK29" s="257">
        <f>ROUND(AV94, 0)</f>
        <v>0</v>
      </c>
      <c r="AL29" s="256"/>
      <c r="AM29" s="256"/>
      <c r="AN29" s="256"/>
      <c r="AO29" s="256"/>
      <c r="AR29" s="187"/>
      <c r="BE29" s="264"/>
    </row>
    <row r="30" spans="1:71" s="186" customFormat="1" ht="14.45" customHeight="1">
      <c r="B30" s="187"/>
      <c r="F30" s="47" t="s">
        <v>41</v>
      </c>
      <c r="L30" s="255">
        <v>0.15</v>
      </c>
      <c r="M30" s="256"/>
      <c r="N30" s="256"/>
      <c r="O30" s="256"/>
      <c r="P30" s="256"/>
      <c r="W30" s="257">
        <f>ROUND(BA94, 0)</f>
        <v>0</v>
      </c>
      <c r="X30" s="256"/>
      <c r="Y30" s="256"/>
      <c r="Z30" s="256"/>
      <c r="AA30" s="256"/>
      <c r="AB30" s="256"/>
      <c r="AC30" s="256"/>
      <c r="AD30" s="256"/>
      <c r="AE30" s="256"/>
      <c r="AK30" s="257">
        <f>ROUND(AW94, 0)</f>
        <v>0</v>
      </c>
      <c r="AL30" s="256"/>
      <c r="AM30" s="256"/>
      <c r="AN30" s="256"/>
      <c r="AO30" s="256"/>
      <c r="AR30" s="187"/>
      <c r="BE30" s="264"/>
    </row>
    <row r="31" spans="1:71" s="186" customFormat="1" ht="14.45" hidden="1" customHeight="1">
      <c r="B31" s="187"/>
      <c r="F31" s="47" t="s">
        <v>42</v>
      </c>
      <c r="L31" s="255">
        <v>0.21</v>
      </c>
      <c r="M31" s="256"/>
      <c r="N31" s="256"/>
      <c r="O31" s="256"/>
      <c r="P31" s="256"/>
      <c r="W31" s="257">
        <f>ROUND(BB94, 0)</f>
        <v>0</v>
      </c>
      <c r="X31" s="256"/>
      <c r="Y31" s="256"/>
      <c r="Z31" s="256"/>
      <c r="AA31" s="256"/>
      <c r="AB31" s="256"/>
      <c r="AC31" s="256"/>
      <c r="AD31" s="256"/>
      <c r="AE31" s="256"/>
      <c r="AK31" s="257">
        <v>0</v>
      </c>
      <c r="AL31" s="256"/>
      <c r="AM31" s="256"/>
      <c r="AN31" s="256"/>
      <c r="AO31" s="256"/>
      <c r="AR31" s="187"/>
      <c r="BE31" s="264"/>
    </row>
    <row r="32" spans="1:71" s="186" customFormat="1" ht="14.45" hidden="1" customHeight="1">
      <c r="B32" s="187"/>
      <c r="F32" s="47" t="s">
        <v>43</v>
      </c>
      <c r="L32" s="255">
        <v>0.15</v>
      </c>
      <c r="M32" s="256"/>
      <c r="N32" s="256"/>
      <c r="O32" s="256"/>
      <c r="P32" s="256"/>
      <c r="W32" s="257">
        <f>ROUND(BC94, 0)</f>
        <v>0</v>
      </c>
      <c r="X32" s="256"/>
      <c r="Y32" s="256"/>
      <c r="Z32" s="256"/>
      <c r="AA32" s="256"/>
      <c r="AB32" s="256"/>
      <c r="AC32" s="256"/>
      <c r="AD32" s="256"/>
      <c r="AE32" s="256"/>
      <c r="AK32" s="257">
        <v>0</v>
      </c>
      <c r="AL32" s="256"/>
      <c r="AM32" s="256"/>
      <c r="AN32" s="256"/>
      <c r="AO32" s="256"/>
      <c r="AR32" s="187"/>
      <c r="BE32" s="264"/>
    </row>
    <row r="33" spans="1:57" s="186" customFormat="1" ht="14.45" hidden="1" customHeight="1">
      <c r="B33" s="187"/>
      <c r="F33" s="47" t="s">
        <v>44</v>
      </c>
      <c r="L33" s="255">
        <v>0</v>
      </c>
      <c r="M33" s="256"/>
      <c r="N33" s="256"/>
      <c r="O33" s="256"/>
      <c r="P33" s="256"/>
      <c r="W33" s="257">
        <f>ROUND(BD94, 0)</f>
        <v>0</v>
      </c>
      <c r="X33" s="256"/>
      <c r="Y33" s="256"/>
      <c r="Z33" s="256"/>
      <c r="AA33" s="256"/>
      <c r="AB33" s="256"/>
      <c r="AC33" s="256"/>
      <c r="AD33" s="256"/>
      <c r="AE33" s="256"/>
      <c r="AK33" s="257">
        <v>0</v>
      </c>
      <c r="AL33" s="256"/>
      <c r="AM33" s="256"/>
      <c r="AN33" s="256"/>
      <c r="AO33" s="256"/>
      <c r="AR33" s="187"/>
      <c r="BE33" s="264"/>
    </row>
    <row r="34" spans="1:57" s="51" customFormat="1" ht="6.95" customHeight="1">
      <c r="A34" s="48"/>
      <c r="B34" s="49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9"/>
      <c r="BE34" s="263"/>
    </row>
    <row r="35" spans="1:57" s="51" customFormat="1" ht="25.9" customHeight="1">
      <c r="A35" s="48"/>
      <c r="B35" s="49"/>
      <c r="C35" s="188"/>
      <c r="D35" s="189" t="s">
        <v>45</v>
      </c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 t="s">
        <v>46</v>
      </c>
      <c r="U35" s="190"/>
      <c r="V35" s="190"/>
      <c r="W35" s="190"/>
      <c r="X35" s="261" t="s">
        <v>47</v>
      </c>
      <c r="Y35" s="259"/>
      <c r="Z35" s="259"/>
      <c r="AA35" s="259"/>
      <c r="AB35" s="259"/>
      <c r="AC35" s="190"/>
      <c r="AD35" s="190"/>
      <c r="AE35" s="190"/>
      <c r="AF35" s="190"/>
      <c r="AG35" s="190"/>
      <c r="AH35" s="190"/>
      <c r="AI35" s="190"/>
      <c r="AJ35" s="190"/>
      <c r="AK35" s="258">
        <f>SUM(AK26:AK33)</f>
        <v>0</v>
      </c>
      <c r="AL35" s="259"/>
      <c r="AM35" s="259"/>
      <c r="AN35" s="259"/>
      <c r="AO35" s="260"/>
      <c r="AP35" s="188"/>
      <c r="AQ35" s="188"/>
      <c r="AR35" s="49"/>
      <c r="BE35" s="48"/>
    </row>
    <row r="36" spans="1:57" s="51" customFormat="1" ht="6.95" customHeight="1">
      <c r="A36" s="48"/>
      <c r="B36" s="49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9"/>
      <c r="BE36" s="48"/>
    </row>
    <row r="37" spans="1:57" s="51" customFormat="1" ht="14.45" customHeight="1">
      <c r="A37" s="48"/>
      <c r="B37" s="49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9"/>
      <c r="BE37" s="48"/>
    </row>
    <row r="38" spans="1:57" ht="14.45" customHeight="1">
      <c r="B38" s="44"/>
      <c r="AR38" s="44"/>
    </row>
    <row r="39" spans="1:57" ht="14.45" customHeight="1">
      <c r="B39" s="44"/>
      <c r="AR39" s="44"/>
    </row>
    <row r="40" spans="1:57" ht="14.45" customHeight="1">
      <c r="B40" s="44"/>
      <c r="AR40" s="44"/>
    </row>
    <row r="41" spans="1:57" ht="14.45" customHeight="1">
      <c r="B41" s="44"/>
      <c r="AR41" s="44"/>
    </row>
    <row r="42" spans="1:57" ht="14.45" customHeight="1">
      <c r="B42" s="44"/>
      <c r="AR42" s="44"/>
    </row>
    <row r="43" spans="1:57" ht="14.45" customHeight="1">
      <c r="B43" s="44"/>
      <c r="AR43" s="44"/>
    </row>
    <row r="44" spans="1:57" ht="14.45" customHeight="1">
      <c r="B44" s="44"/>
      <c r="AR44" s="44"/>
    </row>
    <row r="45" spans="1:57" ht="14.45" customHeight="1">
      <c r="B45" s="44"/>
      <c r="AR45" s="44"/>
    </row>
    <row r="46" spans="1:57" ht="14.45" customHeight="1">
      <c r="B46" s="44"/>
      <c r="AR46" s="44"/>
    </row>
    <row r="47" spans="1:57" ht="14.45" customHeight="1">
      <c r="B47" s="44"/>
      <c r="AR47" s="44"/>
    </row>
    <row r="48" spans="1:57" ht="14.45" customHeight="1">
      <c r="B48" s="44"/>
      <c r="AR48" s="44"/>
    </row>
    <row r="49" spans="1:57" s="51" customFormat="1" ht="14.45" customHeight="1">
      <c r="B49" s="50"/>
      <c r="D49" s="72" t="s">
        <v>48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2" t="s">
        <v>49</v>
      </c>
      <c r="AI49" s="73"/>
      <c r="AJ49" s="73"/>
      <c r="AK49" s="73"/>
      <c r="AL49" s="73"/>
      <c r="AM49" s="73"/>
      <c r="AN49" s="73"/>
      <c r="AO49" s="73"/>
      <c r="AR49" s="50"/>
    </row>
    <row r="50" spans="1:57">
      <c r="B50" s="44"/>
      <c r="AR50" s="44"/>
    </row>
    <row r="51" spans="1:57">
      <c r="B51" s="44"/>
      <c r="AR51" s="44"/>
    </row>
    <row r="52" spans="1:57">
      <c r="B52" s="44"/>
      <c r="AR52" s="44"/>
    </row>
    <row r="53" spans="1:57">
      <c r="B53" s="44"/>
      <c r="AR53" s="44"/>
    </row>
    <row r="54" spans="1:57">
      <c r="B54" s="44"/>
      <c r="AR54" s="44"/>
    </row>
    <row r="55" spans="1:57">
      <c r="B55" s="44"/>
      <c r="AR55" s="44"/>
    </row>
    <row r="56" spans="1:57">
      <c r="B56" s="44"/>
      <c r="AR56" s="44"/>
    </row>
    <row r="57" spans="1:57">
      <c r="B57" s="44"/>
      <c r="AR57" s="44"/>
    </row>
    <row r="58" spans="1:57">
      <c r="B58" s="44"/>
      <c r="AR58" s="44"/>
    </row>
    <row r="59" spans="1:57">
      <c r="B59" s="44"/>
      <c r="AR59" s="44"/>
    </row>
    <row r="60" spans="1:57" s="51" customFormat="1" ht="12.75">
      <c r="A60" s="48"/>
      <c r="B60" s="49"/>
      <c r="C60" s="48"/>
      <c r="D60" s="74" t="s">
        <v>50</v>
      </c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4" t="s">
        <v>51</v>
      </c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4" t="s">
        <v>50</v>
      </c>
      <c r="AI60" s="75"/>
      <c r="AJ60" s="75"/>
      <c r="AK60" s="75"/>
      <c r="AL60" s="75"/>
      <c r="AM60" s="74" t="s">
        <v>51</v>
      </c>
      <c r="AN60" s="75"/>
      <c r="AO60" s="75"/>
      <c r="AP60" s="48"/>
      <c r="AQ60" s="48"/>
      <c r="AR60" s="49"/>
      <c r="BE60" s="48"/>
    </row>
    <row r="61" spans="1:57">
      <c r="B61" s="44"/>
      <c r="AR61" s="44"/>
    </row>
    <row r="62" spans="1:57">
      <c r="B62" s="44"/>
      <c r="AR62" s="44"/>
    </row>
    <row r="63" spans="1:57">
      <c r="B63" s="44"/>
      <c r="AR63" s="44"/>
    </row>
    <row r="64" spans="1:57" s="51" customFormat="1" ht="12.75">
      <c r="A64" s="48"/>
      <c r="B64" s="49"/>
      <c r="C64" s="48"/>
      <c r="D64" s="72" t="s">
        <v>52</v>
      </c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2" t="s">
        <v>53</v>
      </c>
      <c r="AI64" s="78"/>
      <c r="AJ64" s="78"/>
      <c r="AK64" s="78"/>
      <c r="AL64" s="78"/>
      <c r="AM64" s="78"/>
      <c r="AN64" s="78"/>
      <c r="AO64" s="78"/>
      <c r="AP64" s="48"/>
      <c r="AQ64" s="48"/>
      <c r="AR64" s="49"/>
      <c r="BE64" s="48"/>
    </row>
    <row r="65" spans="1:57">
      <c r="B65" s="44"/>
      <c r="AR65" s="44"/>
    </row>
    <row r="66" spans="1:57">
      <c r="B66" s="44"/>
      <c r="AR66" s="44"/>
    </row>
    <row r="67" spans="1:57">
      <c r="B67" s="44"/>
      <c r="AR67" s="44"/>
    </row>
    <row r="68" spans="1:57">
      <c r="B68" s="44"/>
      <c r="AR68" s="44"/>
    </row>
    <row r="69" spans="1:57">
      <c r="B69" s="44"/>
      <c r="AR69" s="44"/>
    </row>
    <row r="70" spans="1:57">
      <c r="B70" s="44"/>
      <c r="AR70" s="44"/>
    </row>
    <row r="71" spans="1:57">
      <c r="B71" s="44"/>
      <c r="AR71" s="44"/>
    </row>
    <row r="72" spans="1:57">
      <c r="B72" s="44"/>
      <c r="AR72" s="44"/>
    </row>
    <row r="73" spans="1:57">
      <c r="B73" s="44"/>
      <c r="AR73" s="44"/>
    </row>
    <row r="74" spans="1:57">
      <c r="B74" s="44"/>
      <c r="AR74" s="44"/>
    </row>
    <row r="75" spans="1:57" s="51" customFormat="1" ht="12.75">
      <c r="A75" s="48"/>
      <c r="B75" s="49"/>
      <c r="C75" s="48"/>
      <c r="D75" s="74" t="s">
        <v>50</v>
      </c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4" t="s">
        <v>51</v>
      </c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4" t="s">
        <v>50</v>
      </c>
      <c r="AI75" s="75"/>
      <c r="AJ75" s="75"/>
      <c r="AK75" s="75"/>
      <c r="AL75" s="75"/>
      <c r="AM75" s="74" t="s">
        <v>51</v>
      </c>
      <c r="AN75" s="75"/>
      <c r="AO75" s="75"/>
      <c r="AP75" s="48"/>
      <c r="AQ75" s="48"/>
      <c r="AR75" s="49"/>
      <c r="BE75" s="48"/>
    </row>
    <row r="76" spans="1:57" s="51" customFormat="1">
      <c r="A76" s="48"/>
      <c r="B76" s="49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9"/>
      <c r="BE76" s="48"/>
    </row>
    <row r="77" spans="1:57" s="51" customFormat="1" ht="6.9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49"/>
      <c r="BE77" s="48"/>
    </row>
    <row r="81" spans="1:91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49"/>
      <c r="BE81" s="48"/>
    </row>
    <row r="82" spans="1:91" s="51" customFormat="1" ht="24.95" customHeight="1">
      <c r="A82" s="48"/>
      <c r="B82" s="49"/>
      <c r="C82" s="45" t="s">
        <v>54</v>
      </c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9"/>
      <c r="BE82" s="48"/>
    </row>
    <row r="83" spans="1:91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9"/>
      <c r="BE83" s="48"/>
    </row>
    <row r="84" spans="1:91" s="192" customFormat="1" ht="12" customHeight="1">
      <c r="B84" s="193"/>
      <c r="C84" s="47" t="s">
        <v>14</v>
      </c>
      <c r="L84" s="192" t="str">
        <f>K5</f>
        <v>2472B</v>
      </c>
      <c r="AR84" s="193"/>
    </row>
    <row r="85" spans="1:91" s="194" customFormat="1" ht="36.950000000000003" customHeight="1">
      <c r="B85" s="195"/>
      <c r="C85" s="196" t="s">
        <v>16</v>
      </c>
      <c r="L85" s="276" t="str">
        <f>K6</f>
        <v>Expozice Jihozápadní Afrika, ZOO Dvůr Králové a.s. - Změna B, 3.etapa-1.část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R85" s="195"/>
    </row>
    <row r="86" spans="1:91" s="51" customFormat="1" ht="6.95" customHeight="1">
      <c r="A86" s="48"/>
      <c r="B86" s="49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9"/>
      <c r="BE86" s="48"/>
    </row>
    <row r="87" spans="1:91" s="51" customFormat="1" ht="12" customHeight="1">
      <c r="A87" s="48"/>
      <c r="B87" s="49"/>
      <c r="C87" s="47" t="s">
        <v>19</v>
      </c>
      <c r="D87" s="48"/>
      <c r="E87" s="48"/>
      <c r="F87" s="48"/>
      <c r="G87" s="48"/>
      <c r="H87" s="48"/>
      <c r="I87" s="48"/>
      <c r="J87" s="48"/>
      <c r="K87" s="48"/>
      <c r="L87" s="197" t="str">
        <f>IF(K8="","",K8)</f>
        <v>Dvůr Králové nad Labem</v>
      </c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7" t="s">
        <v>21</v>
      </c>
      <c r="AJ87" s="48"/>
      <c r="AK87" s="48"/>
      <c r="AL87" s="48"/>
      <c r="AM87" s="250" t="str">
        <f>IF(AN8= "","",AN8)</f>
        <v>20. 9. 2020</v>
      </c>
      <c r="AN87" s="250"/>
      <c r="AO87" s="48"/>
      <c r="AP87" s="48"/>
      <c r="AQ87" s="48"/>
      <c r="AR87" s="49"/>
      <c r="BE87" s="48"/>
    </row>
    <row r="88" spans="1:91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9"/>
      <c r="BE88" s="48"/>
    </row>
    <row r="89" spans="1:91" s="51" customFormat="1" ht="25.7" customHeight="1">
      <c r="A89" s="48"/>
      <c r="B89" s="49"/>
      <c r="C89" s="47" t="s">
        <v>23</v>
      </c>
      <c r="D89" s="48"/>
      <c r="E89" s="48"/>
      <c r="F89" s="48"/>
      <c r="G89" s="48"/>
      <c r="H89" s="48"/>
      <c r="I89" s="48"/>
      <c r="J89" s="48"/>
      <c r="K89" s="48"/>
      <c r="L89" s="192" t="str">
        <f>IF(E11= "","",E11)</f>
        <v>ZOO Dvůr Králové a.s., Štefánikova 1029, D.K.n.L.</v>
      </c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7" t="s">
        <v>29</v>
      </c>
      <c r="AJ89" s="48"/>
      <c r="AK89" s="48"/>
      <c r="AL89" s="48"/>
      <c r="AM89" s="251" t="str">
        <f>IF(E17="","",E17)</f>
        <v>Projektis spol. s r.o., Legionářská 562, D.K.n.L.</v>
      </c>
      <c r="AN89" s="252"/>
      <c r="AO89" s="252"/>
      <c r="AP89" s="252"/>
      <c r="AQ89" s="48"/>
      <c r="AR89" s="49"/>
      <c r="AS89" s="239" t="s">
        <v>55</v>
      </c>
      <c r="AT89" s="240"/>
      <c r="AU89" s="110"/>
      <c r="AV89" s="110"/>
      <c r="AW89" s="110"/>
      <c r="AX89" s="110"/>
      <c r="AY89" s="110"/>
      <c r="AZ89" s="110"/>
      <c r="BA89" s="110"/>
      <c r="BB89" s="110"/>
      <c r="BC89" s="110"/>
      <c r="BD89" s="198"/>
      <c r="BE89" s="48"/>
    </row>
    <row r="90" spans="1:91" s="51" customFormat="1" ht="15.2" customHeight="1">
      <c r="A90" s="48"/>
      <c r="B90" s="49"/>
      <c r="C90" s="47" t="s">
        <v>27</v>
      </c>
      <c r="D90" s="48"/>
      <c r="E90" s="48"/>
      <c r="F90" s="48"/>
      <c r="G90" s="48"/>
      <c r="H90" s="48"/>
      <c r="I90" s="48"/>
      <c r="J90" s="48"/>
      <c r="K90" s="48"/>
      <c r="L90" s="192" t="str">
        <f>IF(E14= "Vyplň údaj","",E14)</f>
        <v/>
      </c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7" t="s">
        <v>32</v>
      </c>
      <c r="AJ90" s="48"/>
      <c r="AK90" s="48"/>
      <c r="AL90" s="48"/>
      <c r="AM90" s="251" t="str">
        <f>IF(E20="","",E20)</f>
        <v>ing. V. Švehla</v>
      </c>
      <c r="AN90" s="252"/>
      <c r="AO90" s="252"/>
      <c r="AP90" s="252"/>
      <c r="AQ90" s="48"/>
      <c r="AR90" s="49"/>
      <c r="AS90" s="241"/>
      <c r="AT90" s="242"/>
      <c r="AU90" s="135"/>
      <c r="AV90" s="135"/>
      <c r="AW90" s="135"/>
      <c r="AX90" s="135"/>
      <c r="AY90" s="135"/>
      <c r="AZ90" s="135"/>
      <c r="BA90" s="135"/>
      <c r="BB90" s="135"/>
      <c r="BC90" s="135"/>
      <c r="BD90" s="199"/>
      <c r="BE90" s="48"/>
    </row>
    <row r="91" spans="1:91" s="51" customFormat="1" ht="10.9" customHeight="1">
      <c r="A91" s="48"/>
      <c r="B91" s="49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9"/>
      <c r="AS91" s="241"/>
      <c r="AT91" s="242"/>
      <c r="AU91" s="135"/>
      <c r="AV91" s="135"/>
      <c r="AW91" s="135"/>
      <c r="AX91" s="135"/>
      <c r="AY91" s="135"/>
      <c r="AZ91" s="135"/>
      <c r="BA91" s="135"/>
      <c r="BB91" s="135"/>
      <c r="BC91" s="135"/>
      <c r="BD91" s="199"/>
      <c r="BE91" s="48"/>
    </row>
    <row r="92" spans="1:91" s="51" customFormat="1" ht="29.25" customHeight="1">
      <c r="A92" s="48"/>
      <c r="B92" s="49"/>
      <c r="C92" s="278" t="s">
        <v>56</v>
      </c>
      <c r="D92" s="247"/>
      <c r="E92" s="247"/>
      <c r="F92" s="247"/>
      <c r="G92" s="247"/>
      <c r="H92" s="67"/>
      <c r="I92" s="253" t="s">
        <v>57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6" t="s">
        <v>58</v>
      </c>
      <c r="AH92" s="247"/>
      <c r="AI92" s="247"/>
      <c r="AJ92" s="247"/>
      <c r="AK92" s="247"/>
      <c r="AL92" s="247"/>
      <c r="AM92" s="247"/>
      <c r="AN92" s="253" t="s">
        <v>59</v>
      </c>
      <c r="AO92" s="247"/>
      <c r="AP92" s="254"/>
      <c r="AQ92" s="200" t="s">
        <v>60</v>
      </c>
      <c r="AR92" s="49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48"/>
    </row>
    <row r="93" spans="1:91" s="51" customFormat="1" ht="10.9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9"/>
      <c r="AS93" s="109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201"/>
      <c r="BE93" s="48"/>
    </row>
    <row r="94" spans="1:91" s="202" customFormat="1" ht="32.450000000000003" customHeight="1">
      <c r="B94" s="203"/>
      <c r="C94" s="107" t="s">
        <v>73</v>
      </c>
      <c r="D94" s="204"/>
      <c r="E94" s="204"/>
      <c r="F94" s="204"/>
      <c r="G94" s="204"/>
      <c r="H94" s="204"/>
      <c r="I94" s="204"/>
      <c r="J94" s="204"/>
      <c r="K94" s="204"/>
      <c r="L94" s="204"/>
      <c r="M94" s="204"/>
      <c r="N94" s="204"/>
      <c r="O94" s="204"/>
      <c r="P94" s="204"/>
      <c r="Q94" s="204"/>
      <c r="R94" s="204"/>
      <c r="S94" s="204"/>
      <c r="T94" s="204"/>
      <c r="U94" s="204"/>
      <c r="V94" s="204"/>
      <c r="W94" s="204"/>
      <c r="X94" s="204"/>
      <c r="Y94" s="204"/>
      <c r="Z94" s="204"/>
      <c r="AA94" s="204"/>
      <c r="AB94" s="204"/>
      <c r="AC94" s="204"/>
      <c r="AD94" s="204"/>
      <c r="AE94" s="204"/>
      <c r="AF94" s="204"/>
      <c r="AG94" s="274">
        <f>ROUND(AG95+AG97+SUM(AG99:AG108),0)</f>
        <v>0</v>
      </c>
      <c r="AH94" s="274"/>
      <c r="AI94" s="274"/>
      <c r="AJ94" s="274"/>
      <c r="AK94" s="274"/>
      <c r="AL94" s="274"/>
      <c r="AM94" s="274"/>
      <c r="AN94" s="238">
        <f t="shared" ref="AN94:AN108" si="0">SUM(AG94,AT94)</f>
        <v>0</v>
      </c>
      <c r="AO94" s="238"/>
      <c r="AP94" s="238"/>
      <c r="AQ94" s="205" t="s">
        <v>1</v>
      </c>
      <c r="AR94" s="203"/>
      <c r="AS94" s="206">
        <f>ROUND(AS95+AS97+SUM(AS99:AS108),0)</f>
        <v>0</v>
      </c>
      <c r="AT94" s="207">
        <f t="shared" ref="AT94:AT108" si="1">ROUND(SUM(AV94:AW94),0)</f>
        <v>0</v>
      </c>
      <c r="AU94" s="208" t="e">
        <f>ROUND(AU95+AU97+SUM(AU99:AU108),5)</f>
        <v>#REF!</v>
      </c>
      <c r="AV94" s="207">
        <f>ROUND(AZ94*L29,0)</f>
        <v>0</v>
      </c>
      <c r="AW94" s="207">
        <f>ROUND(BA94*L30,0)</f>
        <v>0</v>
      </c>
      <c r="AX94" s="207">
        <f>ROUND(BB94*L29,0)</f>
        <v>0</v>
      </c>
      <c r="AY94" s="207">
        <f>ROUND(BC94*L30,0)</f>
        <v>0</v>
      </c>
      <c r="AZ94" s="207">
        <f>ROUND(AZ95+AZ97+SUM(AZ99:AZ108),0)</f>
        <v>0</v>
      </c>
      <c r="BA94" s="207">
        <f>ROUND(BA95+BA97+SUM(BA99:BA108),0)</f>
        <v>0</v>
      </c>
      <c r="BB94" s="207">
        <f>ROUND(BB95+BB97+SUM(BB99:BB108),0)</f>
        <v>0</v>
      </c>
      <c r="BC94" s="207">
        <f>ROUND(BC95+BC97+SUM(BC99:BC108),0)</f>
        <v>0</v>
      </c>
      <c r="BD94" s="209">
        <f>ROUND(BD95+BD97+SUM(BD99:BD108),0)</f>
        <v>0</v>
      </c>
      <c r="BS94" s="210" t="s">
        <v>74</v>
      </c>
      <c r="BT94" s="210" t="s">
        <v>75</v>
      </c>
      <c r="BU94" s="211" t="s">
        <v>76</v>
      </c>
      <c r="BV94" s="210" t="s">
        <v>77</v>
      </c>
      <c r="BW94" s="210" t="s">
        <v>4</v>
      </c>
      <c r="BX94" s="210" t="s">
        <v>78</v>
      </c>
      <c r="CL94" s="210" t="s">
        <v>1</v>
      </c>
    </row>
    <row r="95" spans="1:91" s="212" customFormat="1" ht="24.75" customHeight="1">
      <c r="B95" s="213"/>
      <c r="C95" s="214"/>
      <c r="D95" s="273" t="s">
        <v>79</v>
      </c>
      <c r="E95" s="273"/>
      <c r="F95" s="273"/>
      <c r="G95" s="273"/>
      <c r="H95" s="273"/>
      <c r="I95" s="215"/>
      <c r="J95" s="273" t="s">
        <v>80</v>
      </c>
      <c r="K95" s="273"/>
      <c r="L95" s="273"/>
      <c r="M95" s="273"/>
      <c r="N95" s="273"/>
      <c r="O95" s="273"/>
      <c r="P95" s="273"/>
      <c r="Q95" s="273"/>
      <c r="R95" s="273"/>
      <c r="S95" s="273"/>
      <c r="T95" s="273"/>
      <c r="U95" s="273"/>
      <c r="V95" s="273"/>
      <c r="W95" s="273"/>
      <c r="X95" s="273"/>
      <c r="Y95" s="273"/>
      <c r="Z95" s="273"/>
      <c r="AA95" s="273"/>
      <c r="AB95" s="273"/>
      <c r="AC95" s="273"/>
      <c r="AD95" s="273"/>
      <c r="AE95" s="273"/>
      <c r="AF95" s="273"/>
      <c r="AG95" s="245">
        <f>ROUND(AG96,0)</f>
        <v>0</v>
      </c>
      <c r="AH95" s="237"/>
      <c r="AI95" s="237"/>
      <c r="AJ95" s="237"/>
      <c r="AK95" s="237"/>
      <c r="AL95" s="237"/>
      <c r="AM95" s="237"/>
      <c r="AN95" s="236">
        <f t="shared" si="0"/>
        <v>0</v>
      </c>
      <c r="AO95" s="237"/>
      <c r="AP95" s="237"/>
      <c r="AQ95" s="216" t="s">
        <v>81</v>
      </c>
      <c r="AR95" s="213"/>
      <c r="AS95" s="217">
        <f>ROUND(AS96,0)</f>
        <v>0</v>
      </c>
      <c r="AT95" s="218">
        <f t="shared" si="1"/>
        <v>0</v>
      </c>
      <c r="AU95" s="219" t="e">
        <f>ROUND(AU96,5)</f>
        <v>#REF!</v>
      </c>
      <c r="AV95" s="218">
        <f>ROUND(AZ95*L29,0)</f>
        <v>0</v>
      </c>
      <c r="AW95" s="218">
        <f>ROUND(BA95*L30,0)</f>
        <v>0</v>
      </c>
      <c r="AX95" s="218">
        <f>ROUND(BB95*L29,0)</f>
        <v>0</v>
      </c>
      <c r="AY95" s="218">
        <f>ROUND(BC95*L30,0)</f>
        <v>0</v>
      </c>
      <c r="AZ95" s="218">
        <f>ROUND(AZ96,0)</f>
        <v>0</v>
      </c>
      <c r="BA95" s="218">
        <f>ROUND(BA96,0)</f>
        <v>0</v>
      </c>
      <c r="BB95" s="218">
        <f>ROUND(BB96,0)</f>
        <v>0</v>
      </c>
      <c r="BC95" s="218">
        <f>ROUND(BC96,0)</f>
        <v>0</v>
      </c>
      <c r="BD95" s="220">
        <f>ROUND(BD96,0)</f>
        <v>0</v>
      </c>
      <c r="BS95" s="221" t="s">
        <v>74</v>
      </c>
      <c r="BT95" s="221" t="s">
        <v>8</v>
      </c>
      <c r="BU95" s="221" t="s">
        <v>76</v>
      </c>
      <c r="BV95" s="221" t="s">
        <v>77</v>
      </c>
      <c r="BW95" s="221" t="s">
        <v>82</v>
      </c>
      <c r="BX95" s="221" t="s">
        <v>4</v>
      </c>
      <c r="CL95" s="221" t="s">
        <v>1</v>
      </c>
      <c r="CM95" s="221" t="s">
        <v>83</v>
      </c>
    </row>
    <row r="96" spans="1:91" s="192" customFormat="1" ht="16.5" customHeight="1">
      <c r="A96" s="222" t="s">
        <v>84</v>
      </c>
      <c r="B96" s="193"/>
      <c r="C96" s="92"/>
      <c r="D96" s="92"/>
      <c r="E96" s="275" t="s">
        <v>85</v>
      </c>
      <c r="F96" s="275"/>
      <c r="G96" s="275"/>
      <c r="H96" s="275"/>
      <c r="I96" s="275"/>
      <c r="J96" s="92"/>
      <c r="K96" s="275" t="s">
        <v>86</v>
      </c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48">
        <f>'07b - SO 07b - Voliéra-pelikán '!J32</f>
        <v>0</v>
      </c>
      <c r="AH96" s="249"/>
      <c r="AI96" s="249"/>
      <c r="AJ96" s="249"/>
      <c r="AK96" s="249"/>
      <c r="AL96" s="249"/>
      <c r="AM96" s="249"/>
      <c r="AN96" s="248">
        <f t="shared" si="0"/>
        <v>0</v>
      </c>
      <c r="AO96" s="249"/>
      <c r="AP96" s="249"/>
      <c r="AQ96" s="223" t="s">
        <v>87</v>
      </c>
      <c r="AR96" s="193"/>
      <c r="AS96" s="224">
        <v>0</v>
      </c>
      <c r="AT96" s="225">
        <f t="shared" si="1"/>
        <v>0</v>
      </c>
      <c r="AU96" s="226" t="e">
        <f>'07b - SO 07b - Voliéra-pelikán '!P122</f>
        <v>#REF!</v>
      </c>
      <c r="AV96" s="225">
        <f>'07b - SO 07b - Voliéra-pelikán '!J35</f>
        <v>0</v>
      </c>
      <c r="AW96" s="225">
        <f>'07b - SO 07b - Voliéra-pelikán '!J36</f>
        <v>0</v>
      </c>
      <c r="AX96" s="225">
        <f>'07b - SO 07b - Voliéra-pelikán '!J37</f>
        <v>0</v>
      </c>
      <c r="AY96" s="225">
        <f>'07b - SO 07b - Voliéra-pelikán '!J38</f>
        <v>0</v>
      </c>
      <c r="AZ96" s="225">
        <f>'07b - SO 07b - Voliéra-pelikán '!F35</f>
        <v>0</v>
      </c>
      <c r="BA96" s="225">
        <f>'07b - SO 07b - Voliéra-pelikán '!F36</f>
        <v>0</v>
      </c>
      <c r="BB96" s="225">
        <f>'07b - SO 07b - Voliéra-pelikán '!F37</f>
        <v>0</v>
      </c>
      <c r="BC96" s="225">
        <f>'07b - SO 07b - Voliéra-pelikán '!F38</f>
        <v>0</v>
      </c>
      <c r="BD96" s="227">
        <f>'07b - SO 07b - Voliéra-pelikán '!F39</f>
        <v>0</v>
      </c>
      <c r="BT96" s="52" t="s">
        <v>83</v>
      </c>
      <c r="BV96" s="52" t="s">
        <v>77</v>
      </c>
      <c r="BW96" s="52" t="s">
        <v>88</v>
      </c>
      <c r="BX96" s="52" t="s">
        <v>82</v>
      </c>
      <c r="CL96" s="52" t="s">
        <v>1</v>
      </c>
    </row>
    <row r="97" spans="1:91" s="212" customFormat="1" ht="24.75" customHeight="1">
      <c r="B97" s="213"/>
      <c r="C97" s="214"/>
      <c r="D97" s="273" t="s">
        <v>89</v>
      </c>
      <c r="E97" s="273"/>
      <c r="F97" s="273"/>
      <c r="G97" s="273"/>
      <c r="H97" s="273"/>
      <c r="I97" s="215"/>
      <c r="J97" s="273" t="s">
        <v>90</v>
      </c>
      <c r="K97" s="273"/>
      <c r="L97" s="273"/>
      <c r="M97" s="273"/>
      <c r="N97" s="273"/>
      <c r="O97" s="273"/>
      <c r="P97" s="273"/>
      <c r="Q97" s="273"/>
      <c r="R97" s="273"/>
      <c r="S97" s="273"/>
      <c r="T97" s="273"/>
      <c r="U97" s="273"/>
      <c r="V97" s="273"/>
      <c r="W97" s="273"/>
      <c r="X97" s="273"/>
      <c r="Y97" s="273"/>
      <c r="Z97" s="273"/>
      <c r="AA97" s="273"/>
      <c r="AB97" s="273"/>
      <c r="AC97" s="273"/>
      <c r="AD97" s="273"/>
      <c r="AE97" s="273"/>
      <c r="AF97" s="273"/>
      <c r="AG97" s="245">
        <f>ROUND(AG98,0)</f>
        <v>0</v>
      </c>
      <c r="AH97" s="237"/>
      <c r="AI97" s="237"/>
      <c r="AJ97" s="237"/>
      <c r="AK97" s="237"/>
      <c r="AL97" s="237"/>
      <c r="AM97" s="237"/>
      <c r="AN97" s="236">
        <f t="shared" si="0"/>
        <v>0</v>
      </c>
      <c r="AO97" s="237"/>
      <c r="AP97" s="237"/>
      <c r="AQ97" s="216" t="s">
        <v>81</v>
      </c>
      <c r="AR97" s="213"/>
      <c r="AS97" s="217">
        <f>ROUND(AS98,0)</f>
        <v>0</v>
      </c>
      <c r="AT97" s="218">
        <f t="shared" si="1"/>
        <v>0</v>
      </c>
      <c r="AU97" s="219" t="e">
        <f>ROUND(AU98,5)</f>
        <v>#REF!</v>
      </c>
      <c r="AV97" s="218">
        <f>ROUND(AZ97*L29,0)</f>
        <v>0</v>
      </c>
      <c r="AW97" s="218">
        <f>ROUND(BA97*L30,0)</f>
        <v>0</v>
      </c>
      <c r="AX97" s="218">
        <f>ROUND(BB97*L29,0)</f>
        <v>0</v>
      </c>
      <c r="AY97" s="218">
        <f>ROUND(BC97*L30,0)</f>
        <v>0</v>
      </c>
      <c r="AZ97" s="218">
        <f>ROUND(AZ98,0)</f>
        <v>0</v>
      </c>
      <c r="BA97" s="218">
        <f>ROUND(BA98,0)</f>
        <v>0</v>
      </c>
      <c r="BB97" s="218">
        <f>ROUND(BB98,0)</f>
        <v>0</v>
      </c>
      <c r="BC97" s="218">
        <f>ROUND(BC98,0)</f>
        <v>0</v>
      </c>
      <c r="BD97" s="220">
        <f>ROUND(BD98,0)</f>
        <v>0</v>
      </c>
      <c r="BS97" s="221" t="s">
        <v>74</v>
      </c>
      <c r="BT97" s="221" t="s">
        <v>8</v>
      </c>
      <c r="BU97" s="221" t="s">
        <v>76</v>
      </c>
      <c r="BV97" s="221" t="s">
        <v>77</v>
      </c>
      <c r="BW97" s="221" t="s">
        <v>91</v>
      </c>
      <c r="BX97" s="221" t="s">
        <v>4</v>
      </c>
      <c r="CL97" s="221" t="s">
        <v>1</v>
      </c>
      <c r="CM97" s="221" t="s">
        <v>83</v>
      </c>
    </row>
    <row r="98" spans="1:91" s="192" customFormat="1" ht="16.5" customHeight="1">
      <c r="A98" s="222" t="s">
        <v>84</v>
      </c>
      <c r="B98" s="193"/>
      <c r="C98" s="92"/>
      <c r="D98" s="92"/>
      <c r="E98" s="275" t="s">
        <v>85</v>
      </c>
      <c r="F98" s="275"/>
      <c r="G98" s="275"/>
      <c r="H98" s="275"/>
      <c r="I98" s="275"/>
      <c r="J98" s="92"/>
      <c r="K98" s="275" t="s">
        <v>92</v>
      </c>
      <c r="L98" s="275"/>
      <c r="M98" s="275"/>
      <c r="N98" s="275"/>
      <c r="O98" s="275"/>
      <c r="P98" s="275"/>
      <c r="Q98" s="275"/>
      <c r="R98" s="275"/>
      <c r="S98" s="275"/>
      <c r="T98" s="275"/>
      <c r="U98" s="275"/>
      <c r="V98" s="275"/>
      <c r="W98" s="275"/>
      <c r="X98" s="275"/>
      <c r="Y98" s="275"/>
      <c r="Z98" s="275"/>
      <c r="AA98" s="275"/>
      <c r="AB98" s="275"/>
      <c r="AC98" s="275"/>
      <c r="AD98" s="275"/>
      <c r="AE98" s="275"/>
      <c r="AF98" s="275"/>
      <c r="AG98" s="248">
        <f>'07c - SO 07c - Voliéra-volavka'!J32</f>
        <v>0</v>
      </c>
      <c r="AH98" s="249"/>
      <c r="AI98" s="249"/>
      <c r="AJ98" s="249"/>
      <c r="AK98" s="249"/>
      <c r="AL98" s="249"/>
      <c r="AM98" s="249"/>
      <c r="AN98" s="248">
        <f t="shared" si="0"/>
        <v>0</v>
      </c>
      <c r="AO98" s="249"/>
      <c r="AP98" s="249"/>
      <c r="AQ98" s="223" t="s">
        <v>87</v>
      </c>
      <c r="AR98" s="193"/>
      <c r="AS98" s="224">
        <v>0</v>
      </c>
      <c r="AT98" s="225">
        <f t="shared" si="1"/>
        <v>0</v>
      </c>
      <c r="AU98" s="226" t="e">
        <f>'07c - SO 07c - Voliéra-volavka'!P122</f>
        <v>#REF!</v>
      </c>
      <c r="AV98" s="225">
        <f>'07c - SO 07c - Voliéra-volavka'!J35</f>
        <v>0</v>
      </c>
      <c r="AW98" s="225">
        <f>'07c - SO 07c - Voliéra-volavka'!J36</f>
        <v>0</v>
      </c>
      <c r="AX98" s="225">
        <f>'07c - SO 07c - Voliéra-volavka'!J37</f>
        <v>0</v>
      </c>
      <c r="AY98" s="225">
        <f>'07c - SO 07c - Voliéra-volavka'!J38</f>
        <v>0</v>
      </c>
      <c r="AZ98" s="225">
        <f>'07c - SO 07c - Voliéra-volavka'!F35</f>
        <v>0</v>
      </c>
      <c r="BA98" s="225">
        <f>'07c - SO 07c - Voliéra-volavka'!F36</f>
        <v>0</v>
      </c>
      <c r="BB98" s="225">
        <f>'07c - SO 07c - Voliéra-volavka'!F37</f>
        <v>0</v>
      </c>
      <c r="BC98" s="225">
        <f>'07c - SO 07c - Voliéra-volavka'!F38</f>
        <v>0</v>
      </c>
      <c r="BD98" s="227">
        <f>'07c - SO 07c - Voliéra-volavka'!F39</f>
        <v>0</v>
      </c>
      <c r="BT98" s="52" t="s">
        <v>83</v>
      </c>
      <c r="BV98" s="52" t="s">
        <v>77</v>
      </c>
      <c r="BW98" s="52" t="s">
        <v>93</v>
      </c>
      <c r="BX98" s="52" t="s">
        <v>91</v>
      </c>
      <c r="CL98" s="52" t="s">
        <v>1</v>
      </c>
    </row>
    <row r="99" spans="1:91" s="212" customFormat="1" ht="24.75" customHeight="1">
      <c r="A99" s="222" t="s">
        <v>84</v>
      </c>
      <c r="B99" s="213"/>
      <c r="C99" s="214"/>
      <c r="D99" s="273" t="s">
        <v>94</v>
      </c>
      <c r="E99" s="273"/>
      <c r="F99" s="273"/>
      <c r="G99" s="273"/>
      <c r="H99" s="273"/>
      <c r="I99" s="215"/>
      <c r="J99" s="273" t="s">
        <v>95</v>
      </c>
      <c r="K99" s="273"/>
      <c r="L99" s="273"/>
      <c r="M99" s="273"/>
      <c r="N99" s="273"/>
      <c r="O99" s="273"/>
      <c r="P99" s="273"/>
      <c r="Q99" s="273"/>
      <c r="R99" s="273"/>
      <c r="S99" s="273"/>
      <c r="T99" s="273"/>
      <c r="U99" s="273"/>
      <c r="V99" s="273"/>
      <c r="W99" s="273"/>
      <c r="X99" s="273"/>
      <c r="Y99" s="273"/>
      <c r="Z99" s="273"/>
      <c r="AA99" s="273"/>
      <c r="AB99" s="273"/>
      <c r="AC99" s="273"/>
      <c r="AD99" s="273"/>
      <c r="AE99" s="273"/>
      <c r="AF99" s="273"/>
      <c r="AG99" s="236">
        <f>'25a - SO 25 - Vodní nádrž...'!J30</f>
        <v>0</v>
      </c>
      <c r="AH99" s="237"/>
      <c r="AI99" s="237"/>
      <c r="AJ99" s="237"/>
      <c r="AK99" s="237"/>
      <c r="AL99" s="237"/>
      <c r="AM99" s="237"/>
      <c r="AN99" s="236">
        <f t="shared" si="0"/>
        <v>0</v>
      </c>
      <c r="AO99" s="237"/>
      <c r="AP99" s="237"/>
      <c r="AQ99" s="216" t="s">
        <v>81</v>
      </c>
      <c r="AR99" s="213"/>
      <c r="AS99" s="217">
        <v>0</v>
      </c>
      <c r="AT99" s="218">
        <f t="shared" si="1"/>
        <v>0</v>
      </c>
      <c r="AU99" s="219">
        <f>'25a - SO 25 - Vodní nádrž...'!P124</f>
        <v>0</v>
      </c>
      <c r="AV99" s="218">
        <f>'25a - SO 25 - Vodní nádrž...'!J33</f>
        <v>0</v>
      </c>
      <c r="AW99" s="218">
        <f>'25a - SO 25 - Vodní nádrž...'!J34</f>
        <v>0</v>
      </c>
      <c r="AX99" s="218">
        <f>'25a - SO 25 - Vodní nádrž...'!J35</f>
        <v>0</v>
      </c>
      <c r="AY99" s="218">
        <f>'25a - SO 25 - Vodní nádrž...'!J36</f>
        <v>0</v>
      </c>
      <c r="AZ99" s="218">
        <f>'25a - SO 25 - Vodní nádrž...'!F33</f>
        <v>0</v>
      </c>
      <c r="BA99" s="218">
        <f>'25a - SO 25 - Vodní nádrž...'!F34</f>
        <v>0</v>
      </c>
      <c r="BB99" s="218">
        <f>'25a - SO 25 - Vodní nádrž...'!F35</f>
        <v>0</v>
      </c>
      <c r="BC99" s="218">
        <f>'25a - SO 25 - Vodní nádrž...'!F36</f>
        <v>0</v>
      </c>
      <c r="BD99" s="220">
        <f>'25a - SO 25 - Vodní nádrž...'!F37</f>
        <v>0</v>
      </c>
      <c r="BT99" s="221" t="s">
        <v>8</v>
      </c>
      <c r="BV99" s="221" t="s">
        <v>77</v>
      </c>
      <c r="BW99" s="221" t="s">
        <v>96</v>
      </c>
      <c r="BX99" s="221" t="s">
        <v>4</v>
      </c>
      <c r="CL99" s="221" t="s">
        <v>1</v>
      </c>
      <c r="CM99" s="221" t="s">
        <v>83</v>
      </c>
    </row>
    <row r="100" spans="1:91" s="212" customFormat="1" ht="24.75" customHeight="1">
      <c r="A100" s="222" t="s">
        <v>84</v>
      </c>
      <c r="B100" s="213"/>
      <c r="C100" s="214"/>
      <c r="D100" s="273" t="s">
        <v>97</v>
      </c>
      <c r="E100" s="273"/>
      <c r="F100" s="273"/>
      <c r="G100" s="273"/>
      <c r="H100" s="273"/>
      <c r="I100" s="215"/>
      <c r="J100" s="273" t="s">
        <v>98</v>
      </c>
      <c r="K100" s="273"/>
      <c r="L100" s="273"/>
      <c r="M100" s="273"/>
      <c r="N100" s="273"/>
      <c r="O100" s="273"/>
      <c r="P100" s="273"/>
      <c r="Q100" s="273"/>
      <c r="R100" s="273"/>
      <c r="S100" s="273"/>
      <c r="T100" s="273"/>
      <c r="U100" s="273"/>
      <c r="V100" s="273"/>
      <c r="W100" s="273"/>
      <c r="X100" s="273"/>
      <c r="Y100" s="273"/>
      <c r="Z100" s="273"/>
      <c r="AA100" s="273"/>
      <c r="AB100" s="273"/>
      <c r="AC100" s="273"/>
      <c r="AD100" s="273"/>
      <c r="AE100" s="273"/>
      <c r="AF100" s="273"/>
      <c r="AG100" s="236">
        <f>'30d - SO 30d - Vodní nádr...'!J30</f>
        <v>0</v>
      </c>
      <c r="AH100" s="237"/>
      <c r="AI100" s="237"/>
      <c r="AJ100" s="237"/>
      <c r="AK100" s="237"/>
      <c r="AL100" s="237"/>
      <c r="AM100" s="237"/>
      <c r="AN100" s="236">
        <f t="shared" si="0"/>
        <v>0</v>
      </c>
      <c r="AO100" s="237"/>
      <c r="AP100" s="237"/>
      <c r="AQ100" s="216" t="s">
        <v>81</v>
      </c>
      <c r="AR100" s="213"/>
      <c r="AS100" s="217">
        <v>0</v>
      </c>
      <c r="AT100" s="218">
        <f t="shared" si="1"/>
        <v>0</v>
      </c>
      <c r="AU100" s="219">
        <f>'30d - SO 30d - Vodní nádr...'!P125</f>
        <v>0</v>
      </c>
      <c r="AV100" s="218">
        <f>'30d - SO 30d - Vodní nádr...'!J33</f>
        <v>0</v>
      </c>
      <c r="AW100" s="218">
        <f>'30d - SO 30d - Vodní nádr...'!J34</f>
        <v>0</v>
      </c>
      <c r="AX100" s="218">
        <f>'30d - SO 30d - Vodní nádr...'!J35</f>
        <v>0</v>
      </c>
      <c r="AY100" s="218">
        <f>'30d - SO 30d - Vodní nádr...'!J36</f>
        <v>0</v>
      </c>
      <c r="AZ100" s="218">
        <f>'30d - SO 30d - Vodní nádr...'!F33</f>
        <v>0</v>
      </c>
      <c r="BA100" s="218">
        <f>'30d - SO 30d - Vodní nádr...'!F34</f>
        <v>0</v>
      </c>
      <c r="BB100" s="218">
        <f>'30d - SO 30d - Vodní nádr...'!F35</f>
        <v>0</v>
      </c>
      <c r="BC100" s="218">
        <f>'30d - SO 30d - Vodní nádr...'!F36</f>
        <v>0</v>
      </c>
      <c r="BD100" s="220">
        <f>'30d - SO 30d - Vodní nádr...'!F37</f>
        <v>0</v>
      </c>
      <c r="BT100" s="221" t="s">
        <v>8</v>
      </c>
      <c r="BV100" s="221" t="s">
        <v>77</v>
      </c>
      <c r="BW100" s="221" t="s">
        <v>99</v>
      </c>
      <c r="BX100" s="221" t="s">
        <v>4</v>
      </c>
      <c r="CL100" s="221" t="s">
        <v>1</v>
      </c>
      <c r="CM100" s="221" t="s">
        <v>83</v>
      </c>
    </row>
    <row r="101" spans="1:91" s="212" customFormat="1" ht="24.75" customHeight="1">
      <c r="A101" s="222" t="s">
        <v>84</v>
      </c>
      <c r="B101" s="213"/>
      <c r="C101" s="214"/>
      <c r="D101" s="273" t="s">
        <v>100</v>
      </c>
      <c r="E101" s="273"/>
      <c r="F101" s="273"/>
      <c r="G101" s="273"/>
      <c r="H101" s="273"/>
      <c r="I101" s="215"/>
      <c r="J101" s="273" t="s">
        <v>101</v>
      </c>
      <c r="K101" s="273"/>
      <c r="L101" s="273"/>
      <c r="M101" s="273"/>
      <c r="N101" s="273"/>
      <c r="O101" s="273"/>
      <c r="P101" s="273"/>
      <c r="Q101" s="273"/>
      <c r="R101" s="273"/>
      <c r="S101" s="273"/>
      <c r="T101" s="273"/>
      <c r="U101" s="273"/>
      <c r="V101" s="273"/>
      <c r="W101" s="273"/>
      <c r="X101" s="273"/>
      <c r="Y101" s="273"/>
      <c r="Z101" s="273"/>
      <c r="AA101" s="273"/>
      <c r="AB101" s="273"/>
      <c r="AC101" s="273"/>
      <c r="AD101" s="273"/>
      <c r="AE101" s="273"/>
      <c r="AF101" s="273"/>
      <c r="AG101" s="236">
        <f>'41aaa - SO 41aa - Terénní...'!J30</f>
        <v>0</v>
      </c>
      <c r="AH101" s="237"/>
      <c r="AI101" s="237"/>
      <c r="AJ101" s="237"/>
      <c r="AK101" s="237"/>
      <c r="AL101" s="237"/>
      <c r="AM101" s="237"/>
      <c r="AN101" s="236">
        <f t="shared" si="0"/>
        <v>0</v>
      </c>
      <c r="AO101" s="237"/>
      <c r="AP101" s="237"/>
      <c r="AQ101" s="216" t="s">
        <v>81</v>
      </c>
      <c r="AR101" s="213"/>
      <c r="AS101" s="217">
        <v>0</v>
      </c>
      <c r="AT101" s="218">
        <f t="shared" si="1"/>
        <v>0</v>
      </c>
      <c r="AU101" s="219">
        <f>'41aaa - SO 41aa - Terénní...'!P119</f>
        <v>0</v>
      </c>
      <c r="AV101" s="218">
        <f>'41aaa - SO 41aa - Terénní...'!J33</f>
        <v>0</v>
      </c>
      <c r="AW101" s="218">
        <f>'41aaa - SO 41aa - Terénní...'!J34</f>
        <v>0</v>
      </c>
      <c r="AX101" s="218">
        <f>'41aaa - SO 41aa - Terénní...'!J35</f>
        <v>0</v>
      </c>
      <c r="AY101" s="218">
        <f>'41aaa - SO 41aa - Terénní...'!J36</f>
        <v>0</v>
      </c>
      <c r="AZ101" s="218">
        <f>'41aaa - SO 41aa - Terénní...'!F33</f>
        <v>0</v>
      </c>
      <c r="BA101" s="218">
        <f>'41aaa - SO 41aa - Terénní...'!F34</f>
        <v>0</v>
      </c>
      <c r="BB101" s="218">
        <f>'41aaa - SO 41aa - Terénní...'!F35</f>
        <v>0</v>
      </c>
      <c r="BC101" s="218">
        <f>'41aaa - SO 41aa - Terénní...'!F36</f>
        <v>0</v>
      </c>
      <c r="BD101" s="220">
        <f>'41aaa - SO 41aa - Terénní...'!F37</f>
        <v>0</v>
      </c>
      <c r="BT101" s="221" t="s">
        <v>8</v>
      </c>
      <c r="BV101" s="221" t="s">
        <v>77</v>
      </c>
      <c r="BW101" s="221" t="s">
        <v>102</v>
      </c>
      <c r="BX101" s="221" t="s">
        <v>4</v>
      </c>
      <c r="CL101" s="221" t="s">
        <v>1</v>
      </c>
      <c r="CM101" s="221" t="s">
        <v>83</v>
      </c>
    </row>
    <row r="102" spans="1:91" s="212" customFormat="1" ht="24.75" customHeight="1">
      <c r="A102" s="222" t="s">
        <v>84</v>
      </c>
      <c r="B102" s="213"/>
      <c r="C102" s="214"/>
      <c r="D102" s="273" t="s">
        <v>103</v>
      </c>
      <c r="E102" s="273"/>
      <c r="F102" s="273"/>
      <c r="G102" s="273"/>
      <c r="H102" s="273"/>
      <c r="I102" s="215"/>
      <c r="J102" s="273" t="s">
        <v>104</v>
      </c>
      <c r="K102" s="273"/>
      <c r="L102" s="273"/>
      <c r="M102" s="273"/>
      <c r="N102" s="273"/>
      <c r="O102" s="273"/>
      <c r="P102" s="273"/>
      <c r="Q102" s="273"/>
      <c r="R102" s="273"/>
      <c r="S102" s="273"/>
      <c r="T102" s="273"/>
      <c r="U102" s="273"/>
      <c r="V102" s="273"/>
      <c r="W102" s="273"/>
      <c r="X102" s="273"/>
      <c r="Y102" s="273"/>
      <c r="Z102" s="273"/>
      <c r="AA102" s="273"/>
      <c r="AB102" s="273"/>
      <c r="AC102" s="273"/>
      <c r="AD102" s="273"/>
      <c r="AE102" s="273"/>
      <c r="AF102" s="273"/>
      <c r="AG102" s="236">
        <f>'45aaa - SO 45aa - Pěší ko...'!J30</f>
        <v>0</v>
      </c>
      <c r="AH102" s="237"/>
      <c r="AI102" s="237"/>
      <c r="AJ102" s="237"/>
      <c r="AK102" s="237"/>
      <c r="AL102" s="237"/>
      <c r="AM102" s="237"/>
      <c r="AN102" s="236">
        <f t="shared" si="0"/>
        <v>0</v>
      </c>
      <c r="AO102" s="237"/>
      <c r="AP102" s="237"/>
      <c r="AQ102" s="216" t="s">
        <v>81</v>
      </c>
      <c r="AR102" s="213"/>
      <c r="AS102" s="217">
        <v>0</v>
      </c>
      <c r="AT102" s="218">
        <f t="shared" si="1"/>
        <v>0</v>
      </c>
      <c r="AU102" s="219">
        <f>'45aaa - SO 45aa - Pěší ko...'!P122</f>
        <v>0</v>
      </c>
      <c r="AV102" s="218">
        <f>'45aaa - SO 45aa - Pěší ko...'!J33</f>
        <v>0</v>
      </c>
      <c r="AW102" s="218">
        <f>'45aaa - SO 45aa - Pěší ko...'!J34</f>
        <v>0</v>
      </c>
      <c r="AX102" s="218">
        <f>'45aaa - SO 45aa - Pěší ko...'!J35</f>
        <v>0</v>
      </c>
      <c r="AY102" s="218">
        <f>'45aaa - SO 45aa - Pěší ko...'!J36</f>
        <v>0</v>
      </c>
      <c r="AZ102" s="218">
        <f>'45aaa - SO 45aa - Pěší ko...'!F33</f>
        <v>0</v>
      </c>
      <c r="BA102" s="218">
        <f>'45aaa - SO 45aa - Pěší ko...'!F34</f>
        <v>0</v>
      </c>
      <c r="BB102" s="218">
        <f>'45aaa - SO 45aa - Pěší ko...'!F35</f>
        <v>0</v>
      </c>
      <c r="BC102" s="218">
        <f>'45aaa - SO 45aa - Pěší ko...'!F36</f>
        <v>0</v>
      </c>
      <c r="BD102" s="220">
        <f>'45aaa - SO 45aa - Pěší ko...'!F37</f>
        <v>0</v>
      </c>
      <c r="BT102" s="221" t="s">
        <v>8</v>
      </c>
      <c r="BV102" s="221" t="s">
        <v>77</v>
      </c>
      <c r="BW102" s="221" t="s">
        <v>105</v>
      </c>
      <c r="BX102" s="221" t="s">
        <v>4</v>
      </c>
      <c r="CL102" s="221" t="s">
        <v>1</v>
      </c>
      <c r="CM102" s="221" t="s">
        <v>83</v>
      </c>
    </row>
    <row r="103" spans="1:91" s="212" customFormat="1" ht="24.75" customHeight="1">
      <c r="A103" s="222" t="s">
        <v>84</v>
      </c>
      <c r="B103" s="213"/>
      <c r="C103" s="214"/>
      <c r="D103" s="273" t="s">
        <v>106</v>
      </c>
      <c r="E103" s="273"/>
      <c r="F103" s="273"/>
      <c r="G103" s="273"/>
      <c r="H103" s="273"/>
      <c r="I103" s="215"/>
      <c r="J103" s="273" t="s">
        <v>107</v>
      </c>
      <c r="K103" s="273"/>
      <c r="L103" s="273"/>
      <c r="M103" s="273"/>
      <c r="N103" s="273"/>
      <c r="O103" s="273"/>
      <c r="P103" s="273"/>
      <c r="Q103" s="273"/>
      <c r="R103" s="273"/>
      <c r="S103" s="273"/>
      <c r="T103" s="273"/>
      <c r="U103" s="273"/>
      <c r="V103" s="273"/>
      <c r="W103" s="273"/>
      <c r="X103" s="273"/>
      <c r="Y103" s="273"/>
      <c r="Z103" s="273"/>
      <c r="AA103" s="273"/>
      <c r="AB103" s="273"/>
      <c r="AC103" s="273"/>
      <c r="AD103" s="273"/>
      <c r="AE103" s="273"/>
      <c r="AF103" s="273"/>
      <c r="AG103" s="236">
        <f>'46aaa - SO 46aa - sadové ...'!J30</f>
        <v>0</v>
      </c>
      <c r="AH103" s="237"/>
      <c r="AI103" s="237"/>
      <c r="AJ103" s="237"/>
      <c r="AK103" s="237"/>
      <c r="AL103" s="237"/>
      <c r="AM103" s="237"/>
      <c r="AN103" s="236">
        <f t="shared" si="0"/>
        <v>0</v>
      </c>
      <c r="AO103" s="237"/>
      <c r="AP103" s="237"/>
      <c r="AQ103" s="216" t="s">
        <v>81</v>
      </c>
      <c r="AR103" s="213"/>
      <c r="AS103" s="217">
        <v>0</v>
      </c>
      <c r="AT103" s="218">
        <f t="shared" si="1"/>
        <v>0</v>
      </c>
      <c r="AU103" s="219">
        <f>'46aaa - SO 46aa - sadové ...'!P119</f>
        <v>0</v>
      </c>
      <c r="AV103" s="218">
        <f>'46aaa - SO 46aa - sadové ...'!J33</f>
        <v>0</v>
      </c>
      <c r="AW103" s="218">
        <f>'46aaa - SO 46aa - sadové ...'!J34</f>
        <v>0</v>
      </c>
      <c r="AX103" s="218">
        <f>'46aaa - SO 46aa - sadové ...'!J35</f>
        <v>0</v>
      </c>
      <c r="AY103" s="218">
        <f>'46aaa - SO 46aa - sadové ...'!J36</f>
        <v>0</v>
      </c>
      <c r="AZ103" s="218">
        <f>'46aaa - SO 46aa - sadové ...'!F33</f>
        <v>0</v>
      </c>
      <c r="BA103" s="218">
        <f>'46aaa - SO 46aa - sadové ...'!F34</f>
        <v>0</v>
      </c>
      <c r="BB103" s="218">
        <f>'46aaa - SO 46aa - sadové ...'!F35</f>
        <v>0</v>
      </c>
      <c r="BC103" s="218">
        <f>'46aaa - SO 46aa - sadové ...'!F36</f>
        <v>0</v>
      </c>
      <c r="BD103" s="220">
        <f>'46aaa - SO 46aa - sadové ...'!F37</f>
        <v>0</v>
      </c>
      <c r="BT103" s="221" t="s">
        <v>8</v>
      </c>
      <c r="BV103" s="221" t="s">
        <v>77</v>
      </c>
      <c r="BW103" s="221" t="s">
        <v>108</v>
      </c>
      <c r="BX103" s="221" t="s">
        <v>4</v>
      </c>
      <c r="CL103" s="221" t="s">
        <v>1</v>
      </c>
      <c r="CM103" s="221" t="s">
        <v>83</v>
      </c>
    </row>
    <row r="104" spans="1:91" s="212" customFormat="1" ht="24.75" customHeight="1">
      <c r="A104" s="222" t="s">
        <v>84</v>
      </c>
      <c r="B104" s="213"/>
      <c r="C104" s="214"/>
      <c r="D104" s="273" t="s">
        <v>109</v>
      </c>
      <c r="E104" s="273"/>
      <c r="F104" s="273"/>
      <c r="G104" s="273"/>
      <c r="H104" s="273"/>
      <c r="I104" s="215"/>
      <c r="J104" s="273" t="s">
        <v>110</v>
      </c>
      <c r="K104" s="273"/>
      <c r="L104" s="273"/>
      <c r="M104" s="273"/>
      <c r="N104" s="273"/>
      <c r="O104" s="273"/>
      <c r="P104" s="273"/>
      <c r="Q104" s="273"/>
      <c r="R104" s="273"/>
      <c r="S104" s="273"/>
      <c r="T104" s="273"/>
      <c r="U104" s="273"/>
      <c r="V104" s="273"/>
      <c r="W104" s="273"/>
      <c r="X104" s="273"/>
      <c r="Y104" s="273"/>
      <c r="Z104" s="273"/>
      <c r="AA104" s="273"/>
      <c r="AB104" s="273"/>
      <c r="AC104" s="273"/>
      <c r="AD104" s="273"/>
      <c r="AE104" s="273"/>
      <c r="AF104" s="273"/>
      <c r="AG104" s="236">
        <f>'53aa - SO 53aa - Vodovod ...'!J30</f>
        <v>0</v>
      </c>
      <c r="AH104" s="237"/>
      <c r="AI104" s="237"/>
      <c r="AJ104" s="237"/>
      <c r="AK104" s="237"/>
      <c r="AL104" s="237"/>
      <c r="AM104" s="237"/>
      <c r="AN104" s="236">
        <f t="shared" si="0"/>
        <v>0</v>
      </c>
      <c r="AO104" s="237"/>
      <c r="AP104" s="237"/>
      <c r="AQ104" s="216" t="s">
        <v>81</v>
      </c>
      <c r="AR104" s="213"/>
      <c r="AS104" s="217">
        <v>0</v>
      </c>
      <c r="AT104" s="218">
        <f t="shared" si="1"/>
        <v>0</v>
      </c>
      <c r="AU104" s="219">
        <f>'53aa - SO 53aa - Vodovod ...'!P120</f>
        <v>0</v>
      </c>
      <c r="AV104" s="218">
        <f>'53aa - SO 53aa - Vodovod ...'!J33</f>
        <v>0</v>
      </c>
      <c r="AW104" s="218">
        <f>'53aa - SO 53aa - Vodovod ...'!J34</f>
        <v>0</v>
      </c>
      <c r="AX104" s="218">
        <f>'53aa - SO 53aa - Vodovod ...'!J35</f>
        <v>0</v>
      </c>
      <c r="AY104" s="218">
        <f>'53aa - SO 53aa - Vodovod ...'!J36</f>
        <v>0</v>
      </c>
      <c r="AZ104" s="218">
        <f>'53aa - SO 53aa - Vodovod ...'!F33</f>
        <v>0</v>
      </c>
      <c r="BA104" s="218">
        <f>'53aa - SO 53aa - Vodovod ...'!F34</f>
        <v>0</v>
      </c>
      <c r="BB104" s="218">
        <f>'53aa - SO 53aa - Vodovod ...'!F35</f>
        <v>0</v>
      </c>
      <c r="BC104" s="218">
        <f>'53aa - SO 53aa - Vodovod ...'!F36</f>
        <v>0</v>
      </c>
      <c r="BD104" s="220">
        <f>'53aa - SO 53aa - Vodovod ...'!F37</f>
        <v>0</v>
      </c>
      <c r="BT104" s="221" t="s">
        <v>8</v>
      </c>
      <c r="BV104" s="221" t="s">
        <v>77</v>
      </c>
      <c r="BW104" s="221" t="s">
        <v>111</v>
      </c>
      <c r="BX104" s="221" t="s">
        <v>4</v>
      </c>
      <c r="CL104" s="221" t="s">
        <v>1</v>
      </c>
      <c r="CM104" s="221" t="s">
        <v>83</v>
      </c>
    </row>
    <row r="105" spans="1:91" s="212" customFormat="1" ht="24.75" customHeight="1">
      <c r="A105" s="222" t="s">
        <v>84</v>
      </c>
      <c r="B105" s="213"/>
      <c r="C105" s="214"/>
      <c r="D105" s="273" t="s">
        <v>112</v>
      </c>
      <c r="E105" s="273"/>
      <c r="F105" s="273"/>
      <c r="G105" s="273"/>
      <c r="H105" s="273"/>
      <c r="I105" s="215"/>
      <c r="J105" s="273" t="s">
        <v>113</v>
      </c>
      <c r="K105" s="273"/>
      <c r="L105" s="273"/>
      <c r="M105" s="273"/>
      <c r="N105" s="273"/>
      <c r="O105" s="273"/>
      <c r="P105" s="273"/>
      <c r="Q105" s="273"/>
      <c r="R105" s="273"/>
      <c r="S105" s="273"/>
      <c r="T105" s="273"/>
      <c r="U105" s="273"/>
      <c r="V105" s="273"/>
      <c r="W105" s="273"/>
      <c r="X105" s="273"/>
      <c r="Y105" s="273"/>
      <c r="Z105" s="273"/>
      <c r="AA105" s="273"/>
      <c r="AB105" s="273"/>
      <c r="AC105" s="273"/>
      <c r="AD105" s="273"/>
      <c r="AE105" s="273"/>
      <c r="AF105" s="273"/>
      <c r="AG105" s="236">
        <f>'54aa - SO 54aa - Kanaliza...'!J30</f>
        <v>0</v>
      </c>
      <c r="AH105" s="237"/>
      <c r="AI105" s="237"/>
      <c r="AJ105" s="237"/>
      <c r="AK105" s="237"/>
      <c r="AL105" s="237"/>
      <c r="AM105" s="237"/>
      <c r="AN105" s="236">
        <f t="shared" si="0"/>
        <v>0</v>
      </c>
      <c r="AO105" s="237"/>
      <c r="AP105" s="237"/>
      <c r="AQ105" s="216" t="s">
        <v>81</v>
      </c>
      <c r="AR105" s="213"/>
      <c r="AS105" s="217">
        <v>0</v>
      </c>
      <c r="AT105" s="218">
        <f t="shared" si="1"/>
        <v>0</v>
      </c>
      <c r="AU105" s="219">
        <f>'54aa - SO 54aa - Kanaliza...'!P125</f>
        <v>0</v>
      </c>
      <c r="AV105" s="218">
        <f>'54aa - SO 54aa - Kanaliza...'!J33</f>
        <v>0</v>
      </c>
      <c r="AW105" s="218">
        <f>'54aa - SO 54aa - Kanaliza...'!J34</f>
        <v>0</v>
      </c>
      <c r="AX105" s="218">
        <f>'54aa - SO 54aa - Kanaliza...'!J35</f>
        <v>0</v>
      </c>
      <c r="AY105" s="218">
        <f>'54aa - SO 54aa - Kanaliza...'!J36</f>
        <v>0</v>
      </c>
      <c r="AZ105" s="218">
        <f>'54aa - SO 54aa - Kanaliza...'!F33</f>
        <v>0</v>
      </c>
      <c r="BA105" s="218">
        <f>'54aa - SO 54aa - Kanaliza...'!F34</f>
        <v>0</v>
      </c>
      <c r="BB105" s="218">
        <f>'54aa - SO 54aa - Kanaliza...'!F35</f>
        <v>0</v>
      </c>
      <c r="BC105" s="218">
        <f>'54aa - SO 54aa - Kanaliza...'!F36</f>
        <v>0</v>
      </c>
      <c r="BD105" s="220">
        <f>'54aa - SO 54aa - Kanaliza...'!F37</f>
        <v>0</v>
      </c>
      <c r="BT105" s="221" t="s">
        <v>8</v>
      </c>
      <c r="BV105" s="221" t="s">
        <v>77</v>
      </c>
      <c r="BW105" s="221" t="s">
        <v>114</v>
      </c>
      <c r="BX105" s="221" t="s">
        <v>4</v>
      </c>
      <c r="CL105" s="221" t="s">
        <v>1</v>
      </c>
      <c r="CM105" s="221" t="s">
        <v>83</v>
      </c>
    </row>
    <row r="106" spans="1:91" s="212" customFormat="1" ht="24.75" customHeight="1">
      <c r="A106" s="222" t="s">
        <v>84</v>
      </c>
      <c r="B106" s="213"/>
      <c r="C106" s="214"/>
      <c r="D106" s="273" t="s">
        <v>115</v>
      </c>
      <c r="E106" s="273"/>
      <c r="F106" s="273"/>
      <c r="G106" s="273"/>
      <c r="H106" s="273"/>
      <c r="I106" s="215"/>
      <c r="J106" s="273" t="s">
        <v>116</v>
      </c>
      <c r="K106" s="273"/>
      <c r="L106" s="273"/>
      <c r="M106" s="273"/>
      <c r="N106" s="273"/>
      <c r="O106" s="273"/>
      <c r="P106" s="273"/>
      <c r="Q106" s="273"/>
      <c r="R106" s="273"/>
      <c r="S106" s="273"/>
      <c r="T106" s="273"/>
      <c r="U106" s="273"/>
      <c r="V106" s="273"/>
      <c r="W106" s="273"/>
      <c r="X106" s="273"/>
      <c r="Y106" s="273"/>
      <c r="Z106" s="273"/>
      <c r="AA106" s="273"/>
      <c r="AB106" s="273"/>
      <c r="AC106" s="273"/>
      <c r="AD106" s="273"/>
      <c r="AE106" s="273"/>
      <c r="AF106" s="273"/>
      <c r="AG106" s="236">
        <f>'56aa - SO 56aa - El. napo...'!J30</f>
        <v>0</v>
      </c>
      <c r="AH106" s="237"/>
      <c r="AI106" s="237"/>
      <c r="AJ106" s="237"/>
      <c r="AK106" s="237"/>
      <c r="AL106" s="237"/>
      <c r="AM106" s="237"/>
      <c r="AN106" s="236">
        <f t="shared" si="0"/>
        <v>0</v>
      </c>
      <c r="AO106" s="237"/>
      <c r="AP106" s="237"/>
      <c r="AQ106" s="216" t="s">
        <v>81</v>
      </c>
      <c r="AR106" s="213"/>
      <c r="AS106" s="217">
        <v>0</v>
      </c>
      <c r="AT106" s="218">
        <f t="shared" si="1"/>
        <v>0</v>
      </c>
      <c r="AU106" s="219">
        <f>'56aa - SO 56aa - El. napo...'!P140</f>
        <v>0</v>
      </c>
      <c r="AV106" s="218">
        <f>'56aa - SO 56aa - El. napo...'!J33</f>
        <v>0</v>
      </c>
      <c r="AW106" s="218">
        <f>'56aa - SO 56aa - El. napo...'!J34</f>
        <v>0</v>
      </c>
      <c r="AX106" s="218">
        <f>'56aa - SO 56aa - El. napo...'!J35</f>
        <v>0</v>
      </c>
      <c r="AY106" s="218">
        <f>'56aa - SO 56aa - El. napo...'!J36</f>
        <v>0</v>
      </c>
      <c r="AZ106" s="218">
        <f>'56aa - SO 56aa - El. napo...'!F33</f>
        <v>0</v>
      </c>
      <c r="BA106" s="218">
        <f>'56aa - SO 56aa - El. napo...'!F34</f>
        <v>0</v>
      </c>
      <c r="BB106" s="218">
        <f>'56aa - SO 56aa - El. napo...'!F35</f>
        <v>0</v>
      </c>
      <c r="BC106" s="218">
        <f>'56aa - SO 56aa - El. napo...'!F36</f>
        <v>0</v>
      </c>
      <c r="BD106" s="220">
        <f>'56aa - SO 56aa - El. napo...'!F37</f>
        <v>0</v>
      </c>
      <c r="BT106" s="221" t="s">
        <v>8</v>
      </c>
      <c r="BV106" s="221" t="s">
        <v>77</v>
      </c>
      <c r="BW106" s="221" t="s">
        <v>117</v>
      </c>
      <c r="BX106" s="221" t="s">
        <v>4</v>
      </c>
      <c r="CL106" s="221" t="s">
        <v>1</v>
      </c>
      <c r="CM106" s="221" t="s">
        <v>83</v>
      </c>
    </row>
    <row r="107" spans="1:91" s="212" customFormat="1" ht="24.75" customHeight="1">
      <c r="A107" s="222" t="s">
        <v>84</v>
      </c>
      <c r="B107" s="213"/>
      <c r="C107" s="214"/>
      <c r="D107" s="273" t="s">
        <v>118</v>
      </c>
      <c r="E107" s="273"/>
      <c r="F107" s="273"/>
      <c r="G107" s="273"/>
      <c r="H107" s="273"/>
      <c r="I107" s="215"/>
      <c r="J107" s="273" t="s">
        <v>119</v>
      </c>
      <c r="K107" s="273"/>
      <c r="L107" s="273"/>
      <c r="M107" s="273"/>
      <c r="N107" s="273"/>
      <c r="O107" s="273"/>
      <c r="P107" s="273"/>
      <c r="Q107" s="273"/>
      <c r="R107" s="273"/>
      <c r="S107" s="273"/>
      <c r="T107" s="273"/>
      <c r="U107" s="273"/>
      <c r="V107" s="273"/>
      <c r="W107" s="273"/>
      <c r="X107" s="273"/>
      <c r="Y107" s="273"/>
      <c r="Z107" s="273"/>
      <c r="AA107" s="273"/>
      <c r="AB107" s="273"/>
      <c r="AC107" s="273"/>
      <c r="AD107" s="273"/>
      <c r="AE107" s="273"/>
      <c r="AF107" s="273"/>
      <c r="AG107" s="236">
        <f>'57aa - SO 57aa - Elektric...'!J30</f>
        <v>0</v>
      </c>
      <c r="AH107" s="237"/>
      <c r="AI107" s="237"/>
      <c r="AJ107" s="237"/>
      <c r="AK107" s="237"/>
      <c r="AL107" s="237"/>
      <c r="AM107" s="237"/>
      <c r="AN107" s="236">
        <f t="shared" si="0"/>
        <v>0</v>
      </c>
      <c r="AO107" s="237"/>
      <c r="AP107" s="237"/>
      <c r="AQ107" s="216" t="s">
        <v>81</v>
      </c>
      <c r="AR107" s="213"/>
      <c r="AS107" s="217">
        <v>0</v>
      </c>
      <c r="AT107" s="218">
        <f t="shared" si="1"/>
        <v>0</v>
      </c>
      <c r="AU107" s="219">
        <f>'57aa - SO 57aa - Elektric...'!P124</f>
        <v>0</v>
      </c>
      <c r="AV107" s="218">
        <f>'57aa - SO 57aa - Elektric...'!J33</f>
        <v>0</v>
      </c>
      <c r="AW107" s="218">
        <f>'57aa - SO 57aa - Elektric...'!J34</f>
        <v>0</v>
      </c>
      <c r="AX107" s="218">
        <f>'57aa - SO 57aa - Elektric...'!J35</f>
        <v>0</v>
      </c>
      <c r="AY107" s="218">
        <f>'57aa - SO 57aa - Elektric...'!J36</f>
        <v>0</v>
      </c>
      <c r="AZ107" s="218">
        <f>'57aa - SO 57aa - Elektric...'!F33</f>
        <v>0</v>
      </c>
      <c r="BA107" s="218">
        <f>'57aa - SO 57aa - Elektric...'!F34</f>
        <v>0</v>
      </c>
      <c r="BB107" s="218">
        <f>'57aa - SO 57aa - Elektric...'!F35</f>
        <v>0</v>
      </c>
      <c r="BC107" s="218">
        <f>'57aa - SO 57aa - Elektric...'!F36</f>
        <v>0</v>
      </c>
      <c r="BD107" s="220">
        <f>'57aa - SO 57aa - Elektric...'!F37</f>
        <v>0</v>
      </c>
      <c r="BT107" s="221" t="s">
        <v>8</v>
      </c>
      <c r="BV107" s="221" t="s">
        <v>77</v>
      </c>
      <c r="BW107" s="221" t="s">
        <v>120</v>
      </c>
      <c r="BX107" s="221" t="s">
        <v>4</v>
      </c>
      <c r="CL107" s="221" t="s">
        <v>1</v>
      </c>
      <c r="CM107" s="221" t="s">
        <v>83</v>
      </c>
    </row>
    <row r="108" spans="1:91" s="212" customFormat="1" ht="16.5" customHeight="1">
      <c r="A108" s="222" t="s">
        <v>84</v>
      </c>
      <c r="B108" s="213"/>
      <c r="C108" s="214"/>
      <c r="D108" s="273" t="s">
        <v>121</v>
      </c>
      <c r="E108" s="273"/>
      <c r="F108" s="273"/>
      <c r="G108" s="273"/>
      <c r="H108" s="273"/>
      <c r="I108" s="215"/>
      <c r="J108" s="273" t="s">
        <v>122</v>
      </c>
      <c r="K108" s="273"/>
      <c r="L108" s="273"/>
      <c r="M108" s="273"/>
      <c r="N108" s="273"/>
      <c r="O108" s="273"/>
      <c r="P108" s="273"/>
      <c r="Q108" s="273"/>
      <c r="R108" s="273"/>
      <c r="S108" s="273"/>
      <c r="T108" s="273"/>
      <c r="U108" s="273"/>
      <c r="V108" s="273"/>
      <c r="W108" s="273"/>
      <c r="X108" s="273"/>
      <c r="Y108" s="273"/>
      <c r="Z108" s="273"/>
      <c r="AA108" s="273"/>
      <c r="AB108" s="273"/>
      <c r="AC108" s="273"/>
      <c r="AD108" s="273"/>
      <c r="AE108" s="273"/>
      <c r="AF108" s="273"/>
      <c r="AG108" s="236">
        <f>'99aa - Vedlejší náklady -...'!J30</f>
        <v>0</v>
      </c>
      <c r="AH108" s="237"/>
      <c r="AI108" s="237"/>
      <c r="AJ108" s="237"/>
      <c r="AK108" s="237"/>
      <c r="AL108" s="237"/>
      <c r="AM108" s="237"/>
      <c r="AN108" s="236">
        <f t="shared" si="0"/>
        <v>0</v>
      </c>
      <c r="AO108" s="237"/>
      <c r="AP108" s="237"/>
      <c r="AQ108" s="216" t="s">
        <v>81</v>
      </c>
      <c r="AR108" s="213"/>
      <c r="AS108" s="228">
        <v>0</v>
      </c>
      <c r="AT108" s="229">
        <f t="shared" si="1"/>
        <v>0</v>
      </c>
      <c r="AU108" s="230">
        <f>'99aa - Vedlejší náklady -...'!P126</f>
        <v>0</v>
      </c>
      <c r="AV108" s="229">
        <f>'99aa - Vedlejší náklady -...'!J33</f>
        <v>0</v>
      </c>
      <c r="AW108" s="229">
        <f>'99aa - Vedlejší náklady -...'!J34</f>
        <v>0</v>
      </c>
      <c r="AX108" s="229">
        <f>'99aa - Vedlejší náklady -...'!J35</f>
        <v>0</v>
      </c>
      <c r="AY108" s="229">
        <f>'99aa - Vedlejší náklady -...'!J36</f>
        <v>0</v>
      </c>
      <c r="AZ108" s="229">
        <f>'99aa - Vedlejší náklady -...'!F33</f>
        <v>0</v>
      </c>
      <c r="BA108" s="229">
        <f>'99aa - Vedlejší náklady -...'!F34</f>
        <v>0</v>
      </c>
      <c r="BB108" s="229">
        <f>'99aa - Vedlejší náklady -...'!F35</f>
        <v>0</v>
      </c>
      <c r="BC108" s="229">
        <f>'99aa - Vedlejší náklady -...'!F36</f>
        <v>0</v>
      </c>
      <c r="BD108" s="231">
        <f>'99aa - Vedlejší náklady -...'!F37</f>
        <v>0</v>
      </c>
      <c r="BT108" s="221" t="s">
        <v>8</v>
      </c>
      <c r="BV108" s="221" t="s">
        <v>77</v>
      </c>
      <c r="BW108" s="221" t="s">
        <v>123</v>
      </c>
      <c r="BX108" s="221" t="s">
        <v>4</v>
      </c>
      <c r="CL108" s="221" t="s">
        <v>1</v>
      </c>
      <c r="CM108" s="221" t="s">
        <v>83</v>
      </c>
    </row>
    <row r="109" spans="1:91" s="51" customFormat="1" ht="30" customHeight="1">
      <c r="A109" s="48"/>
      <c r="B109" s="49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9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</row>
    <row r="110" spans="1:91" s="51" customFormat="1" ht="6.95" customHeight="1">
      <c r="A110" s="48"/>
      <c r="B110" s="79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80"/>
      <c r="AP110" s="80"/>
      <c r="AQ110" s="80"/>
      <c r="AR110" s="49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</row>
  </sheetData>
  <sheetProtection algorithmName="SHA-512" hashValue="Xx2HDempMbsBW8Huj0xZ6i5SzWS9t2Ds+sFe3CTYEkdhVt1QmldjTmH6ibKnKYRl3eYIVM7Sevp4vH1nZOuLCA==" saltValue="ldy6XxGVRqtXSrbZAI709w==" spinCount="100000" sheet="1" objects="1" scenarios="1"/>
  <mergeCells count="94">
    <mergeCell ref="C92:G92"/>
    <mergeCell ref="D100:H100"/>
    <mergeCell ref="D104:H104"/>
    <mergeCell ref="D97:H97"/>
    <mergeCell ref="D103:H103"/>
    <mergeCell ref="D102:H102"/>
    <mergeCell ref="D101:H101"/>
    <mergeCell ref="D95:H95"/>
    <mergeCell ref="D99:H99"/>
    <mergeCell ref="E96:I96"/>
    <mergeCell ref="E98:I98"/>
    <mergeCell ref="I92:AF92"/>
    <mergeCell ref="J100:AF100"/>
    <mergeCell ref="J101:AF101"/>
    <mergeCell ref="J95:AF95"/>
    <mergeCell ref="J102:AF102"/>
    <mergeCell ref="L85:AO85"/>
    <mergeCell ref="D105:H105"/>
    <mergeCell ref="J105:AF105"/>
    <mergeCell ref="D106:H106"/>
    <mergeCell ref="J106:AF106"/>
    <mergeCell ref="AN104:AP104"/>
    <mergeCell ref="AN101:AP101"/>
    <mergeCell ref="AN97:AP97"/>
    <mergeCell ref="AN95:AP95"/>
    <mergeCell ref="AN100:AP100"/>
    <mergeCell ref="AN99:AP99"/>
    <mergeCell ref="AN96:AP96"/>
    <mergeCell ref="AN102:AP102"/>
    <mergeCell ref="AN98:AP98"/>
    <mergeCell ref="J99:AF99"/>
    <mergeCell ref="J103:AF103"/>
    <mergeCell ref="D107:H107"/>
    <mergeCell ref="J107:AF107"/>
    <mergeCell ref="D108:H108"/>
    <mergeCell ref="J108:AF108"/>
    <mergeCell ref="AG94:AM94"/>
    <mergeCell ref="AG104:AM104"/>
    <mergeCell ref="J97:AF97"/>
    <mergeCell ref="J104:AF104"/>
    <mergeCell ref="K96:AF96"/>
    <mergeCell ref="K98:AF98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7:AM97"/>
    <mergeCell ref="AG101:AM101"/>
    <mergeCell ref="AG103:AM103"/>
    <mergeCell ref="AG100:AM100"/>
    <mergeCell ref="AG92:AM92"/>
    <mergeCell ref="AG95:AM95"/>
    <mergeCell ref="AG102:AM102"/>
    <mergeCell ref="AG96:AM96"/>
    <mergeCell ref="AG98:AM98"/>
    <mergeCell ref="AG99:AM99"/>
    <mergeCell ref="AM87:AN87"/>
    <mergeCell ref="AM89:AP89"/>
    <mergeCell ref="AM90:AP90"/>
    <mergeCell ref="AN103:AP103"/>
    <mergeCell ref="AN92:AP92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6" location="'a - AR + ST část'!C2" display="/"/>
    <hyperlink ref="A98" location="'a - AR a ST část'!C2" display="/"/>
    <hyperlink ref="A99" location="'25a - SO 25 - Vodní nádrž...'!C2" display="/"/>
    <hyperlink ref="A100" location="'30d - SO 30d - Vodní nádr...'!C2" display="/"/>
    <hyperlink ref="A101" location="'41aaa - SO 41aa - Terénní...'!C2" display="/"/>
    <hyperlink ref="A102" location="'45aaa - SO 45aa - Pěší ko...'!C2" display="/"/>
    <hyperlink ref="A103" location="'46aaa - SO 46aa - sadové ...'!C2" display="/"/>
    <hyperlink ref="A104" location="'53aa - SO 53aa - Vodovod ...'!C2" display="/"/>
    <hyperlink ref="A105" location="'54aa - SO 54aa - Kanaliza...'!C2" display="/"/>
    <hyperlink ref="A106" location="'56aa - SO 56aa - El. napo...'!C2" display="/"/>
    <hyperlink ref="A107" location="'57aa - SO 57aa - Elektric...'!C2" display="/"/>
    <hyperlink ref="A108" location="'99aa - Vedlejší náklady 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workbookViewId="0">
      <selection activeCell="J135" sqref="J135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4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114</v>
      </c>
    </row>
    <row r="3" spans="1:4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</row>
    <row r="4" spans="1:46" ht="24.95" customHeight="1">
      <c r="B4" s="44"/>
      <c r="D4" s="45" t="s">
        <v>130</v>
      </c>
      <c r="L4" s="44"/>
      <c r="M4" s="46" t="s">
        <v>11</v>
      </c>
      <c r="AT4" s="40" t="s">
        <v>3</v>
      </c>
    </row>
    <row r="5" spans="1:46" ht="6.95" customHeight="1">
      <c r="B5" s="44"/>
      <c r="L5" s="44"/>
    </row>
    <row r="6" spans="1:46" ht="12" customHeight="1">
      <c r="B6" s="44"/>
      <c r="D6" s="47" t="s">
        <v>16</v>
      </c>
      <c r="L6" s="44"/>
    </row>
    <row r="7" spans="1:4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4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46" s="51" customFormat="1" ht="30" customHeight="1">
      <c r="A9" s="48"/>
      <c r="B9" s="49"/>
      <c r="C9" s="48"/>
      <c r="D9" s="48"/>
      <c r="E9" s="276" t="s">
        <v>1407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4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4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46" s="51" customFormat="1" ht="12" customHeight="1">
      <c r="A12" s="48"/>
      <c r="B12" s="49"/>
      <c r="C12" s="48"/>
      <c r="D12" s="47" t="s">
        <v>19</v>
      </c>
      <c r="E12" s="48"/>
      <c r="F12" s="52" t="s">
        <v>805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4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4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tr">
        <f>IF('Rekapitulace stavby'!AN10="","",'Rekapitulace stavby'!AN10)</f>
        <v/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46" s="51" customFormat="1" ht="18" customHeight="1">
      <c r="A15" s="48"/>
      <c r="B15" s="49"/>
      <c r="C15" s="48"/>
      <c r="D15" s="48"/>
      <c r="E15" s="52" t="str">
        <f>IF('Rekapitulace stavby'!E11="","",'Rekapitulace stavby'!E11)</f>
        <v>ZOO Dvůr Králové a.s., Štefánikova 1029, D.K.n.L.</v>
      </c>
      <c r="F15" s="48"/>
      <c r="G15" s="48"/>
      <c r="H15" s="48"/>
      <c r="I15" s="47" t="s">
        <v>26</v>
      </c>
      <c r="J15" s="52" t="str">
        <f>IF('Rekapitulace stavby'!AN11="","",'Rekapitulace stavby'!AN11)</f>
        <v/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4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tr">
        <f>IF('Rekapitulace stavby'!AN16="","",'Rekapitulace stavby'!AN16)</f>
        <v/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tr">
        <f>IF('Rekapitulace stavby'!E17="","",'Rekapitulace stavby'!E17)</f>
        <v>Projektis spol. s r.o., Legionářská 562, D.K.n.L.</v>
      </c>
      <c r="F21" s="48"/>
      <c r="G21" s="48"/>
      <c r="H21" s="48"/>
      <c r="I21" s="47" t="s">
        <v>26</v>
      </c>
      <c r="J21" s="52" t="str">
        <f>IF('Rekapitulace stavby'!AN17="","",'Rekapitulace stavby'!AN17)</f>
        <v/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tr">
        <f>IF('Rekapitulace stavby'!AN19="","",'Rekapitulace stavby'!AN19)</f>
        <v/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tr">
        <f>IF('Rekapitulace stavby'!E20="","",'Rekapitulace stavby'!E20)</f>
        <v>ing. V. Švehla</v>
      </c>
      <c r="F24" s="48"/>
      <c r="G24" s="48"/>
      <c r="H24" s="48"/>
      <c r="I24" s="47" t="s">
        <v>26</v>
      </c>
      <c r="J24" s="52" t="str">
        <f>IF('Rekapitulace stavby'!AN20="","",'Rekapitulace stavby'!AN20)</f>
        <v/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ROUND(J125,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ROUND((SUM(BE125:BE197)),  0)</f>
        <v>0</v>
      </c>
      <c r="G33" s="48"/>
      <c r="H33" s="48"/>
      <c r="I33" s="64">
        <v>0.21</v>
      </c>
      <c r="J33" s="63">
        <f>ROUND(((SUM(BE125:BE197))*I33),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ROUND((SUM(BF125:BF197)),  0)</f>
        <v>0</v>
      </c>
      <c r="G34" s="48"/>
      <c r="H34" s="48"/>
      <c r="I34" s="64">
        <v>0.15</v>
      </c>
      <c r="J34" s="63">
        <f>ROUND(((SUM(BF125:BF197))*I34),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ROUND((SUM(BG125:BG197)),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ROUND((SUM(BH125:BH197)),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ROUND((SUM(BI125:BI197)),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30" customHeight="1">
      <c r="A87" s="48"/>
      <c r="B87" s="49"/>
      <c r="C87" s="48"/>
      <c r="D87" s="48"/>
      <c r="E87" s="276" t="str">
        <f>E9</f>
        <v>54aa - SO 54aa - Kanalizace splašková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 xml:space="preserve"> 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J125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1:31" s="87" customFormat="1" ht="24.95" customHeight="1">
      <c r="B97" s="88"/>
      <c r="D97" s="89" t="s">
        <v>161</v>
      </c>
      <c r="E97" s="90"/>
      <c r="F97" s="90"/>
      <c r="G97" s="90"/>
      <c r="H97" s="90"/>
      <c r="I97" s="90"/>
      <c r="J97" s="91">
        <f>J126</f>
        <v>0</v>
      </c>
      <c r="L97" s="88"/>
    </row>
    <row r="98" spans="1:31" s="92" customFormat="1" ht="19.899999999999999" customHeight="1">
      <c r="B98" s="93"/>
      <c r="D98" s="94" t="s">
        <v>162</v>
      </c>
      <c r="E98" s="95"/>
      <c r="F98" s="95"/>
      <c r="G98" s="95"/>
      <c r="H98" s="95"/>
      <c r="I98" s="95"/>
      <c r="J98" s="96">
        <f>J127</f>
        <v>0</v>
      </c>
      <c r="L98" s="93"/>
    </row>
    <row r="99" spans="1:31" s="92" customFormat="1" ht="19.899999999999999" customHeight="1">
      <c r="B99" s="93"/>
      <c r="D99" s="94" t="s">
        <v>163</v>
      </c>
      <c r="E99" s="95"/>
      <c r="F99" s="95"/>
      <c r="G99" s="95"/>
      <c r="H99" s="95"/>
      <c r="I99" s="95"/>
      <c r="J99" s="96">
        <f>J144</f>
        <v>0</v>
      </c>
      <c r="L99" s="93"/>
    </row>
    <row r="100" spans="1:31" s="92" customFormat="1" ht="19.899999999999999" customHeight="1">
      <c r="B100" s="93"/>
      <c r="D100" s="94" t="s">
        <v>164</v>
      </c>
      <c r="E100" s="95"/>
      <c r="F100" s="95"/>
      <c r="G100" s="95"/>
      <c r="H100" s="95"/>
      <c r="I100" s="95"/>
      <c r="J100" s="96">
        <f>J146</f>
        <v>0</v>
      </c>
      <c r="L100" s="93"/>
    </row>
    <row r="101" spans="1:31" s="92" customFormat="1" ht="19.899999999999999" customHeight="1">
      <c r="B101" s="93"/>
      <c r="D101" s="94" t="s">
        <v>436</v>
      </c>
      <c r="E101" s="95"/>
      <c r="F101" s="95"/>
      <c r="G101" s="95"/>
      <c r="H101" s="95"/>
      <c r="I101" s="95"/>
      <c r="J101" s="96">
        <f>J148</f>
        <v>0</v>
      </c>
      <c r="L101" s="93"/>
    </row>
    <row r="102" spans="1:31" s="92" customFormat="1" ht="19.899999999999999" customHeight="1">
      <c r="B102" s="93"/>
      <c r="D102" s="94" t="s">
        <v>540</v>
      </c>
      <c r="E102" s="95"/>
      <c r="F102" s="95"/>
      <c r="G102" s="95"/>
      <c r="H102" s="95"/>
      <c r="I102" s="95"/>
      <c r="J102" s="96">
        <f>J154</f>
        <v>0</v>
      </c>
      <c r="L102" s="93"/>
    </row>
    <row r="103" spans="1:31" s="92" customFormat="1" ht="19.899999999999999" customHeight="1">
      <c r="B103" s="93"/>
      <c r="D103" s="94" t="s">
        <v>168</v>
      </c>
      <c r="E103" s="95"/>
      <c r="F103" s="95"/>
      <c r="G103" s="95"/>
      <c r="H103" s="95"/>
      <c r="I103" s="95"/>
      <c r="J103" s="96">
        <f>J189</f>
        <v>0</v>
      </c>
      <c r="L103" s="93"/>
    </row>
    <row r="104" spans="1:31" s="87" customFormat="1" ht="24.95" customHeight="1">
      <c r="B104" s="88"/>
      <c r="D104" s="89" t="s">
        <v>170</v>
      </c>
      <c r="E104" s="90"/>
      <c r="F104" s="90"/>
      <c r="G104" s="90"/>
      <c r="H104" s="90"/>
      <c r="I104" s="90"/>
      <c r="J104" s="91">
        <f>J192</f>
        <v>0</v>
      </c>
      <c r="L104" s="88"/>
    </row>
    <row r="105" spans="1:31" s="92" customFormat="1" ht="19.899999999999999" customHeight="1">
      <c r="B105" s="93"/>
      <c r="D105" s="94" t="s">
        <v>862</v>
      </c>
      <c r="E105" s="95"/>
      <c r="F105" s="95"/>
      <c r="G105" s="95"/>
      <c r="H105" s="95"/>
      <c r="I105" s="95"/>
      <c r="J105" s="96">
        <f>J193</f>
        <v>0</v>
      </c>
      <c r="L105" s="93"/>
    </row>
    <row r="106" spans="1:31" s="51" customFormat="1" ht="21.75" customHeight="1">
      <c r="A106" s="48"/>
      <c r="B106" s="49"/>
      <c r="C106" s="48"/>
      <c r="D106" s="48"/>
      <c r="E106" s="48"/>
      <c r="F106" s="48"/>
      <c r="G106" s="48"/>
      <c r="H106" s="48"/>
      <c r="I106" s="48"/>
      <c r="J106" s="48"/>
      <c r="K106" s="48"/>
      <c r="L106" s="50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1:31" s="51" customFormat="1" ht="6.95" customHeight="1">
      <c r="A107" s="48"/>
      <c r="B107" s="79"/>
      <c r="C107" s="80"/>
      <c r="D107" s="80"/>
      <c r="E107" s="80"/>
      <c r="F107" s="80"/>
      <c r="G107" s="80"/>
      <c r="H107" s="80"/>
      <c r="I107" s="80"/>
      <c r="J107" s="80"/>
      <c r="K107" s="80"/>
      <c r="L107" s="50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11" spans="1:31" s="51" customFormat="1" ht="6.95" customHeight="1">
      <c r="A111" s="48"/>
      <c r="B111" s="81"/>
      <c r="C111" s="82"/>
      <c r="D111" s="82"/>
      <c r="E111" s="82"/>
      <c r="F111" s="82"/>
      <c r="G111" s="82"/>
      <c r="H111" s="82"/>
      <c r="I111" s="82"/>
      <c r="J111" s="82"/>
      <c r="K111" s="82"/>
      <c r="L111" s="50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1:31" s="51" customFormat="1" ht="24.95" customHeight="1">
      <c r="A112" s="48"/>
      <c r="B112" s="49"/>
      <c r="C112" s="45" t="s">
        <v>172</v>
      </c>
      <c r="D112" s="48"/>
      <c r="E112" s="48"/>
      <c r="F112" s="48"/>
      <c r="G112" s="48"/>
      <c r="H112" s="48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6.95" customHeight="1">
      <c r="A113" s="48"/>
      <c r="B113" s="49"/>
      <c r="C113" s="48"/>
      <c r="D113" s="48"/>
      <c r="E113" s="48"/>
      <c r="F113" s="48"/>
      <c r="G113" s="48"/>
      <c r="H113" s="48"/>
      <c r="I113" s="48"/>
      <c r="J113" s="48"/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12" customHeight="1">
      <c r="A114" s="48"/>
      <c r="B114" s="49"/>
      <c r="C114" s="47" t="s">
        <v>16</v>
      </c>
      <c r="D114" s="48"/>
      <c r="E114" s="48"/>
      <c r="F114" s="48"/>
      <c r="G114" s="48"/>
      <c r="H114" s="48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26.25" customHeight="1">
      <c r="A115" s="48"/>
      <c r="B115" s="49"/>
      <c r="C115" s="48"/>
      <c r="D115" s="48"/>
      <c r="E115" s="280" t="str">
        <f>E7</f>
        <v>Expozice Jihozápadní Afrika, ZOO Dvůr Králové a.s. - Změna B, 3.etapa-1.část</v>
      </c>
      <c r="F115" s="281"/>
      <c r="G115" s="281"/>
      <c r="H115" s="281"/>
      <c r="I115" s="48"/>
      <c r="J115" s="48"/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12" customHeight="1">
      <c r="A116" s="48"/>
      <c r="B116" s="49"/>
      <c r="C116" s="47" t="s">
        <v>143</v>
      </c>
      <c r="D116" s="48"/>
      <c r="E116" s="48"/>
      <c r="F116" s="48"/>
      <c r="G116" s="48"/>
      <c r="H116" s="48"/>
      <c r="I116" s="48"/>
      <c r="J116" s="48"/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30" customHeight="1">
      <c r="A117" s="48"/>
      <c r="B117" s="49"/>
      <c r="C117" s="48"/>
      <c r="D117" s="48"/>
      <c r="E117" s="276" t="str">
        <f>E9</f>
        <v>54aa - SO 54aa - Kanalizace splašková - Změna B, 3.etapa-1.část</v>
      </c>
      <c r="F117" s="279"/>
      <c r="G117" s="279"/>
      <c r="H117" s="279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51" customFormat="1" ht="6.95" customHeight="1">
      <c r="A118" s="48"/>
      <c r="B118" s="49"/>
      <c r="C118" s="48"/>
      <c r="D118" s="48"/>
      <c r="E118" s="48"/>
      <c r="F118" s="48"/>
      <c r="G118" s="48"/>
      <c r="H118" s="48"/>
      <c r="I118" s="48"/>
      <c r="J118" s="48"/>
      <c r="K118" s="48"/>
      <c r="L118" s="50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65" s="51" customFormat="1" ht="12" customHeight="1">
      <c r="A119" s="48"/>
      <c r="B119" s="49"/>
      <c r="C119" s="47" t="s">
        <v>19</v>
      </c>
      <c r="D119" s="48"/>
      <c r="E119" s="48"/>
      <c r="F119" s="52" t="str">
        <f>F12</f>
        <v xml:space="preserve"> </v>
      </c>
      <c r="G119" s="48"/>
      <c r="H119" s="48"/>
      <c r="I119" s="47" t="s">
        <v>21</v>
      </c>
      <c r="J119" s="53" t="str">
        <f>IF(J12="","",J12)</f>
        <v>20. 9. 2020</v>
      </c>
      <c r="K119" s="48"/>
      <c r="L119" s="50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1:65" s="51" customFormat="1" ht="6.95" customHeight="1">
      <c r="A120" s="48"/>
      <c r="B120" s="49"/>
      <c r="C120" s="48"/>
      <c r="D120" s="48"/>
      <c r="E120" s="48"/>
      <c r="F120" s="48"/>
      <c r="G120" s="48"/>
      <c r="H120" s="48"/>
      <c r="I120" s="48"/>
      <c r="J120" s="48"/>
      <c r="K120" s="48"/>
      <c r="L120" s="50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1:65" s="51" customFormat="1" ht="40.15" customHeight="1">
      <c r="A121" s="48"/>
      <c r="B121" s="49"/>
      <c r="C121" s="47" t="s">
        <v>23</v>
      </c>
      <c r="D121" s="48"/>
      <c r="E121" s="48"/>
      <c r="F121" s="52" t="str">
        <f>E15</f>
        <v>ZOO Dvůr Králové a.s., Štefánikova 1029, D.K.n.L.</v>
      </c>
      <c r="G121" s="48"/>
      <c r="H121" s="48"/>
      <c r="I121" s="47" t="s">
        <v>29</v>
      </c>
      <c r="J121" s="83" t="str">
        <f>E21</f>
        <v>Projektis spol. s r.o., Legionářská 562, D.K.n.L.</v>
      </c>
      <c r="K121" s="48"/>
      <c r="L121" s="5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</row>
    <row r="122" spans="1:65" s="51" customFormat="1" ht="15.2" customHeight="1">
      <c r="A122" s="48"/>
      <c r="B122" s="49"/>
      <c r="C122" s="47" t="s">
        <v>27</v>
      </c>
      <c r="D122" s="48"/>
      <c r="E122" s="48"/>
      <c r="F122" s="52" t="str">
        <f>IF(E18="","",E18)</f>
        <v>Vyplň údaj</v>
      </c>
      <c r="G122" s="48"/>
      <c r="H122" s="48"/>
      <c r="I122" s="47" t="s">
        <v>32</v>
      </c>
      <c r="J122" s="83" t="str">
        <f>E24</f>
        <v>ing. V. Švehla</v>
      </c>
      <c r="K122" s="48"/>
      <c r="L122" s="50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</row>
    <row r="123" spans="1:65" s="51" customFormat="1" ht="10.35" customHeight="1">
      <c r="A123" s="48"/>
      <c r="B123" s="49"/>
      <c r="C123" s="48"/>
      <c r="D123" s="48"/>
      <c r="E123" s="48"/>
      <c r="F123" s="48"/>
      <c r="G123" s="48"/>
      <c r="H123" s="48"/>
      <c r="I123" s="48"/>
      <c r="J123" s="48"/>
      <c r="K123" s="48"/>
      <c r="L123" s="50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</row>
    <row r="124" spans="1:65" s="106" customFormat="1" ht="29.25" customHeight="1">
      <c r="A124" s="97"/>
      <c r="B124" s="98"/>
      <c r="C124" s="99" t="s">
        <v>173</v>
      </c>
      <c r="D124" s="100" t="s">
        <v>60</v>
      </c>
      <c r="E124" s="100" t="s">
        <v>56</v>
      </c>
      <c r="F124" s="100" t="s">
        <v>57</v>
      </c>
      <c r="G124" s="100" t="s">
        <v>174</v>
      </c>
      <c r="H124" s="100" t="s">
        <v>175</v>
      </c>
      <c r="I124" s="100" t="s">
        <v>176</v>
      </c>
      <c r="J124" s="100" t="s">
        <v>158</v>
      </c>
      <c r="K124" s="101" t="s">
        <v>177</v>
      </c>
      <c r="L124" s="102"/>
      <c r="M124" s="103" t="s">
        <v>1</v>
      </c>
      <c r="N124" s="104" t="s">
        <v>39</v>
      </c>
      <c r="O124" s="104" t="s">
        <v>178</v>
      </c>
      <c r="P124" s="104" t="s">
        <v>179</v>
      </c>
      <c r="Q124" s="104" t="s">
        <v>180</v>
      </c>
      <c r="R124" s="104" t="s">
        <v>181</v>
      </c>
      <c r="S124" s="104" t="s">
        <v>182</v>
      </c>
      <c r="T124" s="105" t="s">
        <v>183</v>
      </c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</row>
    <row r="125" spans="1:65" s="51" customFormat="1" ht="22.9" customHeight="1">
      <c r="A125" s="48"/>
      <c r="B125" s="49"/>
      <c r="C125" s="107" t="s">
        <v>184</v>
      </c>
      <c r="D125" s="48"/>
      <c r="E125" s="48"/>
      <c r="F125" s="48"/>
      <c r="G125" s="48"/>
      <c r="H125" s="48"/>
      <c r="I125" s="48"/>
      <c r="J125" s="108">
        <f>BK125</f>
        <v>0</v>
      </c>
      <c r="K125" s="48"/>
      <c r="L125" s="49"/>
      <c r="M125" s="109"/>
      <c r="N125" s="110"/>
      <c r="O125" s="58"/>
      <c r="P125" s="111">
        <f>P126+P192</f>
        <v>0</v>
      </c>
      <c r="Q125" s="58"/>
      <c r="R125" s="111">
        <f>R126+R192</f>
        <v>145.50317000199999</v>
      </c>
      <c r="S125" s="58"/>
      <c r="T125" s="112">
        <f>T126+T192</f>
        <v>0</v>
      </c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T125" s="40" t="s">
        <v>74</v>
      </c>
      <c r="AU125" s="40" t="s">
        <v>160</v>
      </c>
      <c r="BK125" s="113">
        <f>BK126+BK192</f>
        <v>0</v>
      </c>
    </row>
    <row r="126" spans="1:65" s="114" customFormat="1" ht="25.9" customHeight="1">
      <c r="B126" s="115"/>
      <c r="D126" s="116" t="s">
        <v>74</v>
      </c>
      <c r="E126" s="117" t="s">
        <v>185</v>
      </c>
      <c r="F126" s="117" t="s">
        <v>186</v>
      </c>
      <c r="J126" s="118">
        <f>BK126</f>
        <v>0</v>
      </c>
      <c r="L126" s="115"/>
      <c r="M126" s="119"/>
      <c r="N126" s="120"/>
      <c r="O126" s="120"/>
      <c r="P126" s="121">
        <f>P127+P144+P146+P148+P154+P189</f>
        <v>0</v>
      </c>
      <c r="Q126" s="120"/>
      <c r="R126" s="121">
        <f>R127+R144+R146+R148+R154+R189</f>
        <v>145.50317000199999</v>
      </c>
      <c r="S126" s="120"/>
      <c r="T126" s="122">
        <f>T127+T144+T146+T148+T154+T189</f>
        <v>0</v>
      </c>
      <c r="AR126" s="116" t="s">
        <v>8</v>
      </c>
      <c r="AT126" s="123" t="s">
        <v>74</v>
      </c>
      <c r="AU126" s="123" t="s">
        <v>75</v>
      </c>
      <c r="AY126" s="116" t="s">
        <v>187</v>
      </c>
      <c r="BK126" s="124">
        <f>BK127+BK144+BK146+BK148+BK154+BK189</f>
        <v>0</v>
      </c>
    </row>
    <row r="127" spans="1:65" s="114" customFormat="1" ht="22.9" customHeight="1">
      <c r="B127" s="115"/>
      <c r="D127" s="116" t="s">
        <v>74</v>
      </c>
      <c r="E127" s="125" t="s">
        <v>8</v>
      </c>
      <c r="F127" s="125" t="s">
        <v>188</v>
      </c>
      <c r="J127" s="126">
        <f>BK127</f>
        <v>0</v>
      </c>
      <c r="L127" s="115"/>
      <c r="M127" s="119"/>
      <c r="N127" s="120"/>
      <c r="O127" s="120"/>
      <c r="P127" s="121">
        <f>SUM(P128:P143)</f>
        <v>0</v>
      </c>
      <c r="Q127" s="120"/>
      <c r="R127" s="121">
        <f>SUM(R128:R143)</f>
        <v>98.874696757999999</v>
      </c>
      <c r="S127" s="120"/>
      <c r="T127" s="122">
        <f>SUM(T128:T143)</f>
        <v>0</v>
      </c>
      <c r="AR127" s="116" t="s">
        <v>8</v>
      </c>
      <c r="AT127" s="123" t="s">
        <v>74</v>
      </c>
      <c r="AU127" s="123" t="s">
        <v>8</v>
      </c>
      <c r="AY127" s="116" t="s">
        <v>187</v>
      </c>
      <c r="BK127" s="124">
        <f>SUM(BK128:BK143)</f>
        <v>0</v>
      </c>
    </row>
    <row r="128" spans="1:65" s="51" customFormat="1" ht="24.2" customHeight="1">
      <c r="A128" s="48"/>
      <c r="B128" s="49"/>
      <c r="C128" s="127" t="s">
        <v>8</v>
      </c>
      <c r="D128" s="127" t="s">
        <v>189</v>
      </c>
      <c r="E128" s="128" t="s">
        <v>863</v>
      </c>
      <c r="F128" s="129" t="s">
        <v>864</v>
      </c>
      <c r="G128" s="130" t="s">
        <v>865</v>
      </c>
      <c r="H128" s="131">
        <v>180</v>
      </c>
      <c r="I128" s="25"/>
      <c r="J128" s="132">
        <f t="shared" ref="J128:J143" si="0">ROUND(I128*H128,0)</f>
        <v>0</v>
      </c>
      <c r="K128" s="129" t="s">
        <v>193</v>
      </c>
      <c r="L128" s="49"/>
      <c r="M128" s="133" t="s">
        <v>1</v>
      </c>
      <c r="N128" s="134" t="s">
        <v>40</v>
      </c>
      <c r="O128" s="135"/>
      <c r="P128" s="136">
        <f t="shared" ref="P128:P143" si="1">O128*H128</f>
        <v>0</v>
      </c>
      <c r="Q128" s="136">
        <v>3.2634E-5</v>
      </c>
      <c r="R128" s="136">
        <f t="shared" ref="R128:R143" si="2">Q128*H128</f>
        <v>5.87412E-3</v>
      </c>
      <c r="S128" s="136">
        <v>0</v>
      </c>
      <c r="T128" s="137">
        <f t="shared" ref="T128:T143" si="3">S128*H128</f>
        <v>0</v>
      </c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R128" s="138" t="s">
        <v>194</v>
      </c>
      <c r="AT128" s="138" t="s">
        <v>189</v>
      </c>
      <c r="AU128" s="138" t="s">
        <v>83</v>
      </c>
      <c r="AY128" s="40" t="s">
        <v>187</v>
      </c>
      <c r="BE128" s="139">
        <f t="shared" ref="BE128:BE143" si="4">IF(N128="základní",J128,0)</f>
        <v>0</v>
      </c>
      <c r="BF128" s="139">
        <f t="shared" ref="BF128:BF143" si="5">IF(N128="snížená",J128,0)</f>
        <v>0</v>
      </c>
      <c r="BG128" s="139">
        <f t="shared" ref="BG128:BG143" si="6">IF(N128="zákl. přenesená",J128,0)</f>
        <v>0</v>
      </c>
      <c r="BH128" s="139">
        <f t="shared" ref="BH128:BH143" si="7">IF(N128="sníž. přenesená",J128,0)</f>
        <v>0</v>
      </c>
      <c r="BI128" s="139">
        <f t="shared" ref="BI128:BI143" si="8">IF(N128="nulová",J128,0)</f>
        <v>0</v>
      </c>
      <c r="BJ128" s="40" t="s">
        <v>8</v>
      </c>
      <c r="BK128" s="139">
        <f t="shared" ref="BK128:BK143" si="9">ROUND(I128*H128,0)</f>
        <v>0</v>
      </c>
      <c r="BL128" s="40" t="s">
        <v>194</v>
      </c>
      <c r="BM128" s="138" t="s">
        <v>83</v>
      </c>
    </row>
    <row r="129" spans="1:65" s="51" customFormat="1" ht="24.2" customHeight="1">
      <c r="A129" s="48"/>
      <c r="B129" s="49"/>
      <c r="C129" s="127" t="s">
        <v>83</v>
      </c>
      <c r="D129" s="127" t="s">
        <v>189</v>
      </c>
      <c r="E129" s="128" t="s">
        <v>866</v>
      </c>
      <c r="F129" s="129" t="s">
        <v>867</v>
      </c>
      <c r="G129" s="130" t="s">
        <v>868</v>
      </c>
      <c r="H129" s="131">
        <v>15</v>
      </c>
      <c r="I129" s="25"/>
      <c r="J129" s="132">
        <f t="shared" si="0"/>
        <v>0</v>
      </c>
      <c r="K129" s="129" t="s">
        <v>193</v>
      </c>
      <c r="L129" s="49"/>
      <c r="M129" s="133" t="s">
        <v>1</v>
      </c>
      <c r="N129" s="134" t="s">
        <v>40</v>
      </c>
      <c r="O129" s="135"/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R129" s="138" t="s">
        <v>194</v>
      </c>
      <c r="AT129" s="138" t="s">
        <v>189</v>
      </c>
      <c r="AU129" s="138" t="s">
        <v>83</v>
      </c>
      <c r="AY129" s="40" t="s">
        <v>187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40" t="s">
        <v>8</v>
      </c>
      <c r="BK129" s="139">
        <f t="shared" si="9"/>
        <v>0</v>
      </c>
      <c r="BL129" s="40" t="s">
        <v>194</v>
      </c>
      <c r="BM129" s="138" t="s">
        <v>194</v>
      </c>
    </row>
    <row r="130" spans="1:65" s="51" customFormat="1" ht="24.2" customHeight="1">
      <c r="A130" s="48"/>
      <c r="B130" s="49"/>
      <c r="C130" s="127" t="s">
        <v>197</v>
      </c>
      <c r="D130" s="127" t="s">
        <v>189</v>
      </c>
      <c r="E130" s="128" t="s">
        <v>869</v>
      </c>
      <c r="F130" s="129" t="s">
        <v>870</v>
      </c>
      <c r="G130" s="130" t="s">
        <v>306</v>
      </c>
      <c r="H130" s="131">
        <v>4.5</v>
      </c>
      <c r="I130" s="25"/>
      <c r="J130" s="132">
        <f t="shared" si="0"/>
        <v>0</v>
      </c>
      <c r="K130" s="129" t="s">
        <v>193</v>
      </c>
      <c r="L130" s="49"/>
      <c r="M130" s="133" t="s">
        <v>1</v>
      </c>
      <c r="N130" s="134" t="s">
        <v>40</v>
      </c>
      <c r="O130" s="135"/>
      <c r="P130" s="136">
        <f t="shared" si="1"/>
        <v>0</v>
      </c>
      <c r="Q130" s="136">
        <v>8.6767000000000007E-3</v>
      </c>
      <c r="R130" s="136">
        <f t="shared" si="2"/>
        <v>3.9045150000000001E-2</v>
      </c>
      <c r="S130" s="136">
        <v>0</v>
      </c>
      <c r="T130" s="137">
        <f t="shared" si="3"/>
        <v>0</v>
      </c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R130" s="138" t="s">
        <v>194</v>
      </c>
      <c r="AT130" s="138" t="s">
        <v>189</v>
      </c>
      <c r="AU130" s="138" t="s">
        <v>83</v>
      </c>
      <c r="AY130" s="40" t="s">
        <v>187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40" t="s">
        <v>8</v>
      </c>
      <c r="BK130" s="139">
        <f t="shared" si="9"/>
        <v>0</v>
      </c>
      <c r="BL130" s="40" t="s">
        <v>194</v>
      </c>
      <c r="BM130" s="138" t="s">
        <v>221</v>
      </c>
    </row>
    <row r="131" spans="1:65" s="51" customFormat="1" ht="24.2" customHeight="1">
      <c r="A131" s="48"/>
      <c r="B131" s="49"/>
      <c r="C131" s="127" t="s">
        <v>194</v>
      </c>
      <c r="D131" s="127" t="s">
        <v>189</v>
      </c>
      <c r="E131" s="128" t="s">
        <v>871</v>
      </c>
      <c r="F131" s="129" t="s">
        <v>872</v>
      </c>
      <c r="G131" s="130" t="s">
        <v>192</v>
      </c>
      <c r="H131" s="131">
        <v>15.66</v>
      </c>
      <c r="I131" s="25"/>
      <c r="J131" s="132">
        <f t="shared" si="0"/>
        <v>0</v>
      </c>
      <c r="K131" s="129" t="s">
        <v>193</v>
      </c>
      <c r="L131" s="49"/>
      <c r="M131" s="133" t="s">
        <v>1</v>
      </c>
      <c r="N131" s="134" t="s">
        <v>40</v>
      </c>
      <c r="O131" s="135"/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R131" s="138" t="s">
        <v>194</v>
      </c>
      <c r="AT131" s="138" t="s">
        <v>189</v>
      </c>
      <c r="AU131" s="138" t="s">
        <v>83</v>
      </c>
      <c r="AY131" s="40" t="s">
        <v>187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40" t="s">
        <v>8</v>
      </c>
      <c r="BK131" s="139">
        <f t="shared" si="9"/>
        <v>0</v>
      </c>
      <c r="BL131" s="40" t="s">
        <v>194</v>
      </c>
      <c r="BM131" s="138" t="s">
        <v>229</v>
      </c>
    </row>
    <row r="132" spans="1:65" s="51" customFormat="1" ht="33" customHeight="1">
      <c r="A132" s="48"/>
      <c r="B132" s="49"/>
      <c r="C132" s="127" t="s">
        <v>208</v>
      </c>
      <c r="D132" s="127" t="s">
        <v>189</v>
      </c>
      <c r="E132" s="128" t="s">
        <v>873</v>
      </c>
      <c r="F132" s="129" t="s">
        <v>874</v>
      </c>
      <c r="G132" s="130" t="s">
        <v>192</v>
      </c>
      <c r="H132" s="131">
        <v>52.375</v>
      </c>
      <c r="I132" s="25"/>
      <c r="J132" s="132">
        <f t="shared" si="0"/>
        <v>0</v>
      </c>
      <c r="K132" s="129" t="s">
        <v>193</v>
      </c>
      <c r="L132" s="49"/>
      <c r="M132" s="133" t="s">
        <v>1</v>
      </c>
      <c r="N132" s="134" t="s">
        <v>40</v>
      </c>
      <c r="O132" s="135"/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R132" s="138" t="s">
        <v>194</v>
      </c>
      <c r="AT132" s="138" t="s">
        <v>189</v>
      </c>
      <c r="AU132" s="138" t="s">
        <v>83</v>
      </c>
      <c r="AY132" s="40" t="s">
        <v>187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40" t="s">
        <v>8</v>
      </c>
      <c r="BK132" s="139">
        <f t="shared" si="9"/>
        <v>0</v>
      </c>
      <c r="BL132" s="40" t="s">
        <v>194</v>
      </c>
      <c r="BM132" s="138" t="s">
        <v>235</v>
      </c>
    </row>
    <row r="133" spans="1:65" s="51" customFormat="1" ht="33" customHeight="1">
      <c r="A133" s="48"/>
      <c r="B133" s="49"/>
      <c r="C133" s="127" t="s">
        <v>221</v>
      </c>
      <c r="D133" s="127" t="s">
        <v>189</v>
      </c>
      <c r="E133" s="128" t="s">
        <v>806</v>
      </c>
      <c r="F133" s="129" t="s">
        <v>807</v>
      </c>
      <c r="G133" s="130" t="s">
        <v>192</v>
      </c>
      <c r="H133" s="131">
        <v>284.58</v>
      </c>
      <c r="I133" s="25"/>
      <c r="J133" s="132">
        <f t="shared" si="0"/>
        <v>0</v>
      </c>
      <c r="K133" s="129" t="s">
        <v>193</v>
      </c>
      <c r="L133" s="49"/>
      <c r="M133" s="133" t="s">
        <v>1</v>
      </c>
      <c r="N133" s="134" t="s">
        <v>40</v>
      </c>
      <c r="O133" s="135"/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R133" s="138" t="s">
        <v>194</v>
      </c>
      <c r="AT133" s="138" t="s">
        <v>189</v>
      </c>
      <c r="AU133" s="138" t="s">
        <v>83</v>
      </c>
      <c r="AY133" s="40" t="s">
        <v>187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40" t="s">
        <v>8</v>
      </c>
      <c r="BK133" s="139">
        <f t="shared" si="9"/>
        <v>0</v>
      </c>
      <c r="BL133" s="40" t="s">
        <v>194</v>
      </c>
      <c r="BM133" s="138" t="s">
        <v>241</v>
      </c>
    </row>
    <row r="134" spans="1:65" s="51" customFormat="1" ht="21.75" customHeight="1">
      <c r="A134" s="48"/>
      <c r="B134" s="49"/>
      <c r="C134" s="127" t="s">
        <v>224</v>
      </c>
      <c r="D134" s="127" t="s">
        <v>189</v>
      </c>
      <c r="E134" s="128" t="s">
        <v>875</v>
      </c>
      <c r="F134" s="129" t="s">
        <v>876</v>
      </c>
      <c r="G134" s="130" t="s">
        <v>267</v>
      </c>
      <c r="H134" s="131">
        <v>67</v>
      </c>
      <c r="I134" s="25"/>
      <c r="J134" s="132">
        <f t="shared" si="0"/>
        <v>0</v>
      </c>
      <c r="K134" s="129" t="s">
        <v>193</v>
      </c>
      <c r="L134" s="49"/>
      <c r="M134" s="133" t="s">
        <v>1</v>
      </c>
      <c r="N134" s="134" t="s">
        <v>40</v>
      </c>
      <c r="O134" s="135"/>
      <c r="P134" s="136">
        <f t="shared" si="1"/>
        <v>0</v>
      </c>
      <c r="Q134" s="136">
        <v>8.5132000000000003E-4</v>
      </c>
      <c r="R134" s="136">
        <f t="shared" si="2"/>
        <v>5.7038440000000003E-2</v>
      </c>
      <c r="S134" s="136">
        <v>0</v>
      </c>
      <c r="T134" s="137">
        <f t="shared" si="3"/>
        <v>0</v>
      </c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R134" s="138" t="s">
        <v>194</v>
      </c>
      <c r="AT134" s="138" t="s">
        <v>189</v>
      </c>
      <c r="AU134" s="138" t="s">
        <v>83</v>
      </c>
      <c r="AY134" s="40" t="s">
        <v>187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40" t="s">
        <v>8</v>
      </c>
      <c r="BK134" s="139">
        <f t="shared" si="9"/>
        <v>0</v>
      </c>
      <c r="BL134" s="40" t="s">
        <v>194</v>
      </c>
      <c r="BM134" s="138" t="s">
        <v>247</v>
      </c>
    </row>
    <row r="135" spans="1:65" s="51" customFormat="1" ht="24.2" customHeight="1">
      <c r="A135" s="48"/>
      <c r="B135" s="49"/>
      <c r="C135" s="127" t="s">
        <v>229</v>
      </c>
      <c r="D135" s="127" t="s">
        <v>189</v>
      </c>
      <c r="E135" s="128" t="s">
        <v>877</v>
      </c>
      <c r="F135" s="129" t="s">
        <v>878</v>
      </c>
      <c r="G135" s="130" t="s">
        <v>267</v>
      </c>
      <c r="H135" s="131">
        <v>67</v>
      </c>
      <c r="I135" s="25"/>
      <c r="J135" s="132">
        <f t="shared" si="0"/>
        <v>0</v>
      </c>
      <c r="K135" s="129" t="s">
        <v>193</v>
      </c>
      <c r="L135" s="49"/>
      <c r="M135" s="133" t="s">
        <v>1</v>
      </c>
      <c r="N135" s="134" t="s">
        <v>40</v>
      </c>
      <c r="O135" s="135"/>
      <c r="P135" s="136">
        <f t="shared" si="1"/>
        <v>0</v>
      </c>
      <c r="Q135" s="136">
        <v>0</v>
      </c>
      <c r="R135" s="136">
        <f t="shared" si="2"/>
        <v>0</v>
      </c>
      <c r="S135" s="136">
        <v>0</v>
      </c>
      <c r="T135" s="137">
        <f t="shared" si="3"/>
        <v>0</v>
      </c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R135" s="138" t="s">
        <v>194</v>
      </c>
      <c r="AT135" s="138" t="s">
        <v>189</v>
      </c>
      <c r="AU135" s="138" t="s">
        <v>83</v>
      </c>
      <c r="AY135" s="40" t="s">
        <v>187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40" t="s">
        <v>8</v>
      </c>
      <c r="BK135" s="139">
        <f t="shared" si="9"/>
        <v>0</v>
      </c>
      <c r="BL135" s="40" t="s">
        <v>194</v>
      </c>
      <c r="BM135" s="138" t="s">
        <v>252</v>
      </c>
    </row>
    <row r="136" spans="1:65" s="51" customFormat="1" ht="21.75" customHeight="1">
      <c r="A136" s="48"/>
      <c r="B136" s="49"/>
      <c r="C136" s="127" t="s">
        <v>232</v>
      </c>
      <c r="D136" s="127" t="s">
        <v>189</v>
      </c>
      <c r="E136" s="128" t="s">
        <v>808</v>
      </c>
      <c r="F136" s="129" t="s">
        <v>809</v>
      </c>
      <c r="G136" s="130" t="s">
        <v>267</v>
      </c>
      <c r="H136" s="131">
        <v>474.3</v>
      </c>
      <c r="I136" s="25"/>
      <c r="J136" s="132">
        <f t="shared" si="0"/>
        <v>0</v>
      </c>
      <c r="K136" s="129" t="s">
        <v>193</v>
      </c>
      <c r="L136" s="49"/>
      <c r="M136" s="133" t="s">
        <v>1</v>
      </c>
      <c r="N136" s="134" t="s">
        <v>40</v>
      </c>
      <c r="O136" s="135"/>
      <c r="P136" s="136">
        <f t="shared" si="1"/>
        <v>0</v>
      </c>
      <c r="Q136" s="136">
        <v>5.8135999999999995E-4</v>
      </c>
      <c r="R136" s="136">
        <f t="shared" si="2"/>
        <v>0.27573904799999999</v>
      </c>
      <c r="S136" s="136">
        <v>0</v>
      </c>
      <c r="T136" s="137">
        <f t="shared" si="3"/>
        <v>0</v>
      </c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R136" s="138" t="s">
        <v>194</v>
      </c>
      <c r="AT136" s="138" t="s">
        <v>189</v>
      </c>
      <c r="AU136" s="138" t="s">
        <v>83</v>
      </c>
      <c r="AY136" s="40" t="s">
        <v>187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40" t="s">
        <v>8</v>
      </c>
      <c r="BK136" s="139">
        <f t="shared" si="9"/>
        <v>0</v>
      </c>
      <c r="BL136" s="40" t="s">
        <v>194</v>
      </c>
      <c r="BM136" s="138" t="s">
        <v>256</v>
      </c>
    </row>
    <row r="137" spans="1:65" s="51" customFormat="1" ht="21.75" customHeight="1">
      <c r="A137" s="48"/>
      <c r="B137" s="49"/>
      <c r="C137" s="127" t="s">
        <v>235</v>
      </c>
      <c r="D137" s="127" t="s">
        <v>189</v>
      </c>
      <c r="E137" s="128" t="s">
        <v>810</v>
      </c>
      <c r="F137" s="129" t="s">
        <v>811</v>
      </c>
      <c r="G137" s="130" t="s">
        <v>267</v>
      </c>
      <c r="H137" s="131">
        <v>433.8</v>
      </c>
      <c r="I137" s="25"/>
      <c r="J137" s="132">
        <f t="shared" si="0"/>
        <v>0</v>
      </c>
      <c r="K137" s="129" t="s">
        <v>193</v>
      </c>
      <c r="L137" s="49"/>
      <c r="M137" s="133" t="s">
        <v>1</v>
      </c>
      <c r="N137" s="134" t="s">
        <v>40</v>
      </c>
      <c r="O137" s="135"/>
      <c r="P137" s="136">
        <f t="shared" si="1"/>
        <v>0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R137" s="138" t="s">
        <v>194</v>
      </c>
      <c r="AT137" s="138" t="s">
        <v>189</v>
      </c>
      <c r="AU137" s="138" t="s">
        <v>83</v>
      </c>
      <c r="AY137" s="40" t="s">
        <v>187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40" t="s">
        <v>8</v>
      </c>
      <c r="BK137" s="139">
        <f t="shared" si="9"/>
        <v>0</v>
      </c>
      <c r="BL137" s="40" t="s">
        <v>194</v>
      </c>
      <c r="BM137" s="138" t="s">
        <v>258</v>
      </c>
    </row>
    <row r="138" spans="1:65" s="51" customFormat="1" ht="33" customHeight="1">
      <c r="A138" s="48"/>
      <c r="B138" s="49"/>
      <c r="C138" s="127" t="s">
        <v>238</v>
      </c>
      <c r="D138" s="127" t="s">
        <v>189</v>
      </c>
      <c r="E138" s="128" t="s">
        <v>879</v>
      </c>
      <c r="F138" s="129" t="s">
        <v>880</v>
      </c>
      <c r="G138" s="130" t="s">
        <v>192</v>
      </c>
      <c r="H138" s="131">
        <v>336.95499999999998</v>
      </c>
      <c r="I138" s="25"/>
      <c r="J138" s="132">
        <f t="shared" si="0"/>
        <v>0</v>
      </c>
      <c r="K138" s="129" t="s">
        <v>193</v>
      </c>
      <c r="L138" s="49"/>
      <c r="M138" s="133" t="s">
        <v>1</v>
      </c>
      <c r="N138" s="134" t="s">
        <v>40</v>
      </c>
      <c r="O138" s="135"/>
      <c r="P138" s="136">
        <f t="shared" si="1"/>
        <v>0</v>
      </c>
      <c r="Q138" s="136">
        <v>0</v>
      </c>
      <c r="R138" s="136">
        <f t="shared" si="2"/>
        <v>0</v>
      </c>
      <c r="S138" s="136">
        <v>0</v>
      </c>
      <c r="T138" s="137">
        <f t="shared" si="3"/>
        <v>0</v>
      </c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R138" s="138" t="s">
        <v>194</v>
      </c>
      <c r="AT138" s="138" t="s">
        <v>189</v>
      </c>
      <c r="AU138" s="138" t="s">
        <v>83</v>
      </c>
      <c r="AY138" s="40" t="s">
        <v>187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40" t="s">
        <v>8</v>
      </c>
      <c r="BK138" s="139">
        <f t="shared" si="9"/>
        <v>0</v>
      </c>
      <c r="BL138" s="40" t="s">
        <v>194</v>
      </c>
      <c r="BM138" s="138" t="s">
        <v>266</v>
      </c>
    </row>
    <row r="139" spans="1:65" s="51" customFormat="1" ht="24.2" customHeight="1">
      <c r="A139" s="48"/>
      <c r="B139" s="49"/>
      <c r="C139" s="127" t="s">
        <v>241</v>
      </c>
      <c r="D139" s="127" t="s">
        <v>189</v>
      </c>
      <c r="E139" s="128" t="s">
        <v>881</v>
      </c>
      <c r="F139" s="129" t="s">
        <v>882</v>
      </c>
      <c r="G139" s="130" t="s">
        <v>192</v>
      </c>
      <c r="H139" s="131">
        <v>336.95499999999998</v>
      </c>
      <c r="I139" s="25"/>
      <c r="J139" s="132">
        <f t="shared" si="0"/>
        <v>0</v>
      </c>
      <c r="K139" s="129" t="s">
        <v>193</v>
      </c>
      <c r="L139" s="49"/>
      <c r="M139" s="133" t="s">
        <v>1</v>
      </c>
      <c r="N139" s="134" t="s">
        <v>40</v>
      </c>
      <c r="O139" s="135"/>
      <c r="P139" s="136">
        <f t="shared" si="1"/>
        <v>0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R139" s="138" t="s">
        <v>194</v>
      </c>
      <c r="AT139" s="138" t="s">
        <v>189</v>
      </c>
      <c r="AU139" s="138" t="s">
        <v>83</v>
      </c>
      <c r="AY139" s="40" t="s">
        <v>187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40" t="s">
        <v>8</v>
      </c>
      <c r="BK139" s="139">
        <f t="shared" si="9"/>
        <v>0</v>
      </c>
      <c r="BL139" s="40" t="s">
        <v>194</v>
      </c>
      <c r="BM139" s="138" t="s">
        <v>269</v>
      </c>
    </row>
    <row r="140" spans="1:65" s="51" customFormat="1" ht="16.5" customHeight="1">
      <c r="A140" s="48"/>
      <c r="B140" s="49"/>
      <c r="C140" s="127" t="s">
        <v>244</v>
      </c>
      <c r="D140" s="127" t="s">
        <v>189</v>
      </c>
      <c r="E140" s="128" t="s">
        <v>245</v>
      </c>
      <c r="F140" s="129" t="s">
        <v>246</v>
      </c>
      <c r="G140" s="130" t="s">
        <v>192</v>
      </c>
      <c r="H140" s="131">
        <v>336.95499999999998</v>
      </c>
      <c r="I140" s="25"/>
      <c r="J140" s="132">
        <f t="shared" si="0"/>
        <v>0</v>
      </c>
      <c r="K140" s="129" t="s">
        <v>193</v>
      </c>
      <c r="L140" s="49"/>
      <c r="M140" s="133" t="s">
        <v>1</v>
      </c>
      <c r="N140" s="134" t="s">
        <v>40</v>
      </c>
      <c r="O140" s="135"/>
      <c r="P140" s="136">
        <f t="shared" si="1"/>
        <v>0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R140" s="138" t="s">
        <v>194</v>
      </c>
      <c r="AT140" s="138" t="s">
        <v>189</v>
      </c>
      <c r="AU140" s="138" t="s">
        <v>83</v>
      </c>
      <c r="AY140" s="40" t="s">
        <v>187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40" t="s">
        <v>8</v>
      </c>
      <c r="BK140" s="139">
        <f t="shared" si="9"/>
        <v>0</v>
      </c>
      <c r="BL140" s="40" t="s">
        <v>194</v>
      </c>
      <c r="BM140" s="138" t="s">
        <v>275</v>
      </c>
    </row>
    <row r="141" spans="1:65" s="51" customFormat="1" ht="24.2" customHeight="1">
      <c r="A141" s="48"/>
      <c r="B141" s="49"/>
      <c r="C141" s="127" t="s">
        <v>247</v>
      </c>
      <c r="D141" s="127" t="s">
        <v>189</v>
      </c>
      <c r="E141" s="128" t="s">
        <v>816</v>
      </c>
      <c r="F141" s="129" t="s">
        <v>255</v>
      </c>
      <c r="G141" s="130" t="s">
        <v>192</v>
      </c>
      <c r="H141" s="131">
        <v>253.13499999999999</v>
      </c>
      <c r="I141" s="25"/>
      <c r="J141" s="132">
        <f t="shared" si="0"/>
        <v>0</v>
      </c>
      <c r="K141" s="129" t="s">
        <v>193</v>
      </c>
      <c r="L141" s="49"/>
      <c r="M141" s="133" t="s">
        <v>1</v>
      </c>
      <c r="N141" s="134" t="s">
        <v>40</v>
      </c>
      <c r="O141" s="135"/>
      <c r="P141" s="136">
        <f t="shared" si="1"/>
        <v>0</v>
      </c>
      <c r="Q141" s="136">
        <v>0</v>
      </c>
      <c r="R141" s="136">
        <f t="shared" si="2"/>
        <v>0</v>
      </c>
      <c r="S141" s="136">
        <v>0</v>
      </c>
      <c r="T141" s="137">
        <f t="shared" si="3"/>
        <v>0</v>
      </c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R141" s="138" t="s">
        <v>194</v>
      </c>
      <c r="AT141" s="138" t="s">
        <v>189</v>
      </c>
      <c r="AU141" s="138" t="s">
        <v>83</v>
      </c>
      <c r="AY141" s="40" t="s">
        <v>187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40" t="s">
        <v>8</v>
      </c>
      <c r="BK141" s="139">
        <f t="shared" si="9"/>
        <v>0</v>
      </c>
      <c r="BL141" s="40" t="s">
        <v>194</v>
      </c>
      <c r="BM141" s="138" t="s">
        <v>290</v>
      </c>
    </row>
    <row r="142" spans="1:65" s="51" customFormat="1" ht="24.2" customHeight="1">
      <c r="A142" s="48"/>
      <c r="B142" s="49"/>
      <c r="C142" s="127" t="s">
        <v>9</v>
      </c>
      <c r="D142" s="127" t="s">
        <v>189</v>
      </c>
      <c r="E142" s="128" t="s">
        <v>817</v>
      </c>
      <c r="F142" s="129" t="s">
        <v>818</v>
      </c>
      <c r="G142" s="130" t="s">
        <v>192</v>
      </c>
      <c r="H142" s="131">
        <v>58.98</v>
      </c>
      <c r="I142" s="25"/>
      <c r="J142" s="132">
        <f t="shared" si="0"/>
        <v>0</v>
      </c>
      <c r="K142" s="129" t="s">
        <v>193</v>
      </c>
      <c r="L142" s="49"/>
      <c r="M142" s="133" t="s">
        <v>1</v>
      </c>
      <c r="N142" s="134" t="s">
        <v>40</v>
      </c>
      <c r="O142" s="135"/>
      <c r="P142" s="136">
        <f t="shared" si="1"/>
        <v>0</v>
      </c>
      <c r="Q142" s="136">
        <v>0</v>
      </c>
      <c r="R142" s="136">
        <f t="shared" si="2"/>
        <v>0</v>
      </c>
      <c r="S142" s="136">
        <v>0</v>
      </c>
      <c r="T142" s="137">
        <f t="shared" si="3"/>
        <v>0</v>
      </c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R142" s="138" t="s">
        <v>194</v>
      </c>
      <c r="AT142" s="138" t="s">
        <v>189</v>
      </c>
      <c r="AU142" s="138" t="s">
        <v>83</v>
      </c>
      <c r="AY142" s="40" t="s">
        <v>187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40" t="s">
        <v>8</v>
      </c>
      <c r="BK142" s="139">
        <f t="shared" si="9"/>
        <v>0</v>
      </c>
      <c r="BL142" s="40" t="s">
        <v>194</v>
      </c>
      <c r="BM142" s="138" t="s">
        <v>292</v>
      </c>
    </row>
    <row r="143" spans="1:65" s="51" customFormat="1" ht="16.5" customHeight="1">
      <c r="A143" s="48"/>
      <c r="B143" s="49"/>
      <c r="C143" s="165" t="s">
        <v>252</v>
      </c>
      <c r="D143" s="165" t="s">
        <v>297</v>
      </c>
      <c r="E143" s="166" t="s">
        <v>883</v>
      </c>
      <c r="F143" s="167" t="s">
        <v>884</v>
      </c>
      <c r="G143" s="168" t="s">
        <v>250</v>
      </c>
      <c r="H143" s="169">
        <v>98.497</v>
      </c>
      <c r="I143" s="29"/>
      <c r="J143" s="170">
        <f t="shared" si="0"/>
        <v>0</v>
      </c>
      <c r="K143" s="167" t="s">
        <v>193</v>
      </c>
      <c r="L143" s="171"/>
      <c r="M143" s="172" t="s">
        <v>1</v>
      </c>
      <c r="N143" s="173" t="s">
        <v>40</v>
      </c>
      <c r="O143" s="135"/>
      <c r="P143" s="136">
        <f t="shared" si="1"/>
        <v>0</v>
      </c>
      <c r="Q143" s="136">
        <v>1</v>
      </c>
      <c r="R143" s="136">
        <f t="shared" si="2"/>
        <v>98.497</v>
      </c>
      <c r="S143" s="136">
        <v>0</v>
      </c>
      <c r="T143" s="137">
        <f t="shared" si="3"/>
        <v>0</v>
      </c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R143" s="138" t="s">
        <v>229</v>
      </c>
      <c r="AT143" s="138" t="s">
        <v>297</v>
      </c>
      <c r="AU143" s="138" t="s">
        <v>83</v>
      </c>
      <c r="AY143" s="40" t="s">
        <v>187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40" t="s">
        <v>8</v>
      </c>
      <c r="BK143" s="139">
        <f t="shared" si="9"/>
        <v>0</v>
      </c>
      <c r="BL143" s="40" t="s">
        <v>194</v>
      </c>
      <c r="BM143" s="138" t="s">
        <v>296</v>
      </c>
    </row>
    <row r="144" spans="1:65" s="114" customFormat="1" ht="22.9" customHeight="1">
      <c r="B144" s="115"/>
      <c r="D144" s="116" t="s">
        <v>74</v>
      </c>
      <c r="E144" s="125" t="s">
        <v>83</v>
      </c>
      <c r="F144" s="125" t="s">
        <v>259</v>
      </c>
      <c r="I144" s="24"/>
      <c r="J144" s="126">
        <f>BK144</f>
        <v>0</v>
      </c>
      <c r="L144" s="115"/>
      <c r="M144" s="119"/>
      <c r="N144" s="120"/>
      <c r="O144" s="120"/>
      <c r="P144" s="121">
        <f>P145</f>
        <v>0</v>
      </c>
      <c r="Q144" s="120"/>
      <c r="R144" s="121">
        <f>R145</f>
        <v>7.3616256</v>
      </c>
      <c r="S144" s="120"/>
      <c r="T144" s="122">
        <f>T145</f>
        <v>0</v>
      </c>
      <c r="AR144" s="116" t="s">
        <v>8</v>
      </c>
      <c r="AT144" s="123" t="s">
        <v>74</v>
      </c>
      <c r="AU144" s="123" t="s">
        <v>8</v>
      </c>
      <c r="AY144" s="116" t="s">
        <v>187</v>
      </c>
      <c r="BK144" s="124">
        <f>BK145</f>
        <v>0</v>
      </c>
    </row>
    <row r="145" spans="1:65" s="51" customFormat="1" ht="37.9" customHeight="1">
      <c r="A145" s="48"/>
      <c r="B145" s="49"/>
      <c r="C145" s="127" t="s">
        <v>253</v>
      </c>
      <c r="D145" s="127" t="s">
        <v>189</v>
      </c>
      <c r="E145" s="128" t="s">
        <v>885</v>
      </c>
      <c r="F145" s="129" t="s">
        <v>886</v>
      </c>
      <c r="G145" s="130" t="s">
        <v>306</v>
      </c>
      <c r="H145" s="131">
        <v>36</v>
      </c>
      <c r="I145" s="25"/>
      <c r="J145" s="132">
        <f>ROUND(I145*H145,0)</f>
        <v>0</v>
      </c>
      <c r="K145" s="129" t="s">
        <v>193</v>
      </c>
      <c r="L145" s="49"/>
      <c r="M145" s="133" t="s">
        <v>1</v>
      </c>
      <c r="N145" s="134" t="s">
        <v>40</v>
      </c>
      <c r="O145" s="135"/>
      <c r="P145" s="136">
        <f>O145*H145</f>
        <v>0</v>
      </c>
      <c r="Q145" s="136">
        <v>0.20448959999999999</v>
      </c>
      <c r="R145" s="136">
        <f>Q145*H145</f>
        <v>7.3616256</v>
      </c>
      <c r="S145" s="136">
        <v>0</v>
      </c>
      <c r="T145" s="137">
        <f>S145*H145</f>
        <v>0</v>
      </c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R145" s="138" t="s">
        <v>194</v>
      </c>
      <c r="AT145" s="138" t="s">
        <v>189</v>
      </c>
      <c r="AU145" s="138" t="s">
        <v>83</v>
      </c>
      <c r="AY145" s="40" t="s">
        <v>187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40" t="s">
        <v>8</v>
      </c>
      <c r="BK145" s="139">
        <f>ROUND(I145*H145,0)</f>
        <v>0</v>
      </c>
      <c r="BL145" s="40" t="s">
        <v>194</v>
      </c>
      <c r="BM145" s="138" t="s">
        <v>303</v>
      </c>
    </row>
    <row r="146" spans="1:65" s="114" customFormat="1" ht="22.9" customHeight="1">
      <c r="B146" s="115"/>
      <c r="D146" s="116" t="s">
        <v>74</v>
      </c>
      <c r="E146" s="125" t="s">
        <v>197</v>
      </c>
      <c r="F146" s="125" t="s">
        <v>293</v>
      </c>
      <c r="I146" s="24"/>
      <c r="J146" s="126">
        <f>BK146</f>
        <v>0</v>
      </c>
      <c r="L146" s="115"/>
      <c r="M146" s="119"/>
      <c r="N146" s="120"/>
      <c r="O146" s="120"/>
      <c r="P146" s="121">
        <f>P147</f>
        <v>0</v>
      </c>
      <c r="Q146" s="120"/>
      <c r="R146" s="121">
        <f>R147</f>
        <v>0</v>
      </c>
      <c r="S146" s="120"/>
      <c r="T146" s="122">
        <f>T147</f>
        <v>0</v>
      </c>
      <c r="AR146" s="116" t="s">
        <v>8</v>
      </c>
      <c r="AT146" s="123" t="s">
        <v>74</v>
      </c>
      <c r="AU146" s="123" t="s">
        <v>8</v>
      </c>
      <c r="AY146" s="116" t="s">
        <v>187</v>
      </c>
      <c r="BK146" s="124">
        <f>BK147</f>
        <v>0</v>
      </c>
    </row>
    <row r="147" spans="1:65" s="51" customFormat="1" ht="21.75" customHeight="1">
      <c r="A147" s="48"/>
      <c r="B147" s="49"/>
      <c r="C147" s="127" t="s">
        <v>256</v>
      </c>
      <c r="D147" s="127" t="s">
        <v>189</v>
      </c>
      <c r="E147" s="128" t="s">
        <v>887</v>
      </c>
      <c r="F147" s="129" t="s">
        <v>888</v>
      </c>
      <c r="G147" s="130" t="s">
        <v>306</v>
      </c>
      <c r="H147" s="131">
        <v>36</v>
      </c>
      <c r="I147" s="25"/>
      <c r="J147" s="132">
        <f>ROUND(I147*H147,0)</f>
        <v>0</v>
      </c>
      <c r="K147" s="129" t="s">
        <v>193</v>
      </c>
      <c r="L147" s="49"/>
      <c r="M147" s="133" t="s">
        <v>1</v>
      </c>
      <c r="N147" s="134" t="s">
        <v>40</v>
      </c>
      <c r="O147" s="135"/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R147" s="138" t="s">
        <v>194</v>
      </c>
      <c r="AT147" s="138" t="s">
        <v>189</v>
      </c>
      <c r="AU147" s="138" t="s">
        <v>83</v>
      </c>
      <c r="AY147" s="40" t="s">
        <v>187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40" t="s">
        <v>8</v>
      </c>
      <c r="BK147" s="139">
        <f>ROUND(I147*H147,0)</f>
        <v>0</v>
      </c>
      <c r="BL147" s="40" t="s">
        <v>194</v>
      </c>
      <c r="BM147" s="138" t="s">
        <v>305</v>
      </c>
    </row>
    <row r="148" spans="1:65" s="114" customFormat="1" ht="22.9" customHeight="1">
      <c r="B148" s="115"/>
      <c r="D148" s="116" t="s">
        <v>74</v>
      </c>
      <c r="E148" s="125" t="s">
        <v>194</v>
      </c>
      <c r="F148" s="125" t="s">
        <v>471</v>
      </c>
      <c r="I148" s="24"/>
      <c r="J148" s="126">
        <f>BK148</f>
        <v>0</v>
      </c>
      <c r="L148" s="115"/>
      <c r="M148" s="119"/>
      <c r="N148" s="120"/>
      <c r="O148" s="120"/>
      <c r="P148" s="121">
        <f>SUM(P149:P153)</f>
        <v>0</v>
      </c>
      <c r="Q148" s="120"/>
      <c r="R148" s="121">
        <f>SUM(R149:R153)</f>
        <v>32.794479549999998</v>
      </c>
      <c r="S148" s="120"/>
      <c r="T148" s="122">
        <f>SUM(T149:T153)</f>
        <v>0</v>
      </c>
      <c r="AR148" s="116" t="s">
        <v>8</v>
      </c>
      <c r="AT148" s="123" t="s">
        <v>74</v>
      </c>
      <c r="AU148" s="123" t="s">
        <v>8</v>
      </c>
      <c r="AY148" s="116" t="s">
        <v>187</v>
      </c>
      <c r="BK148" s="124">
        <f>SUM(BK149:BK153)</f>
        <v>0</v>
      </c>
    </row>
    <row r="149" spans="1:65" s="51" customFormat="1" ht="24.2" customHeight="1">
      <c r="A149" s="48"/>
      <c r="B149" s="49"/>
      <c r="C149" s="127" t="s">
        <v>257</v>
      </c>
      <c r="D149" s="127" t="s">
        <v>189</v>
      </c>
      <c r="E149" s="128" t="s">
        <v>889</v>
      </c>
      <c r="F149" s="129" t="s">
        <v>890</v>
      </c>
      <c r="G149" s="130" t="s">
        <v>192</v>
      </c>
      <c r="H149" s="131">
        <v>11.34</v>
      </c>
      <c r="I149" s="25"/>
      <c r="J149" s="132">
        <f>ROUND(I149*H149,0)</f>
        <v>0</v>
      </c>
      <c r="K149" s="129" t="s">
        <v>193</v>
      </c>
      <c r="L149" s="49"/>
      <c r="M149" s="133" t="s">
        <v>1</v>
      </c>
      <c r="N149" s="134" t="s">
        <v>40</v>
      </c>
      <c r="O149" s="135"/>
      <c r="P149" s="136">
        <f>O149*H149</f>
        <v>0</v>
      </c>
      <c r="Q149" s="136">
        <v>1.8907700000000001</v>
      </c>
      <c r="R149" s="136">
        <f>Q149*H149</f>
        <v>21.4413318</v>
      </c>
      <c r="S149" s="136">
        <v>0</v>
      </c>
      <c r="T149" s="137">
        <f>S149*H149</f>
        <v>0</v>
      </c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R149" s="138" t="s">
        <v>194</v>
      </c>
      <c r="AT149" s="138" t="s">
        <v>189</v>
      </c>
      <c r="AU149" s="138" t="s">
        <v>83</v>
      </c>
      <c r="AY149" s="40" t="s">
        <v>187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40" t="s">
        <v>8</v>
      </c>
      <c r="BK149" s="139">
        <f>ROUND(I149*H149,0)</f>
        <v>0</v>
      </c>
      <c r="BL149" s="40" t="s">
        <v>194</v>
      </c>
      <c r="BM149" s="138" t="s">
        <v>308</v>
      </c>
    </row>
    <row r="150" spans="1:65" s="51" customFormat="1" ht="16.5" customHeight="1">
      <c r="A150" s="48"/>
      <c r="B150" s="49"/>
      <c r="C150" s="127" t="s">
        <v>258</v>
      </c>
      <c r="D150" s="127" t="s">
        <v>189</v>
      </c>
      <c r="E150" s="128" t="s">
        <v>891</v>
      </c>
      <c r="F150" s="129" t="s">
        <v>892</v>
      </c>
      <c r="G150" s="130" t="s">
        <v>192</v>
      </c>
      <c r="H150" s="131">
        <v>2.0750000000000002</v>
      </c>
      <c r="I150" s="25"/>
      <c r="J150" s="132">
        <f>ROUND(I150*H150,0)</f>
        <v>0</v>
      </c>
      <c r="K150" s="129" t="s">
        <v>193</v>
      </c>
      <c r="L150" s="49"/>
      <c r="M150" s="133" t="s">
        <v>1</v>
      </c>
      <c r="N150" s="134" t="s">
        <v>40</v>
      </c>
      <c r="O150" s="135"/>
      <c r="P150" s="136">
        <f>O150*H150</f>
        <v>0</v>
      </c>
      <c r="Q150" s="136">
        <v>1.8907700000000001</v>
      </c>
      <c r="R150" s="136">
        <f>Q150*H150</f>
        <v>3.9233477500000005</v>
      </c>
      <c r="S150" s="136">
        <v>0</v>
      </c>
      <c r="T150" s="137">
        <f>S150*H150</f>
        <v>0</v>
      </c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R150" s="138" t="s">
        <v>194</v>
      </c>
      <c r="AT150" s="138" t="s">
        <v>189</v>
      </c>
      <c r="AU150" s="138" t="s">
        <v>83</v>
      </c>
      <c r="AY150" s="40" t="s">
        <v>187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40" t="s">
        <v>8</v>
      </c>
      <c r="BK150" s="139">
        <f>ROUND(I150*H150,0)</f>
        <v>0</v>
      </c>
      <c r="BL150" s="40" t="s">
        <v>194</v>
      </c>
      <c r="BM150" s="138" t="s">
        <v>313</v>
      </c>
    </row>
    <row r="151" spans="1:65" s="51" customFormat="1" ht="21.75" customHeight="1">
      <c r="A151" s="48"/>
      <c r="B151" s="49"/>
      <c r="C151" s="127" t="s">
        <v>7</v>
      </c>
      <c r="D151" s="127" t="s">
        <v>189</v>
      </c>
      <c r="E151" s="128" t="s">
        <v>893</v>
      </c>
      <c r="F151" s="129" t="s">
        <v>894</v>
      </c>
      <c r="G151" s="130" t="s">
        <v>295</v>
      </c>
      <c r="H151" s="131">
        <v>1</v>
      </c>
      <c r="I151" s="25"/>
      <c r="J151" s="132">
        <f>ROUND(I151*H151,0)</f>
        <v>0</v>
      </c>
      <c r="K151" s="129" t="s">
        <v>193</v>
      </c>
      <c r="L151" s="49"/>
      <c r="M151" s="133" t="s">
        <v>1</v>
      </c>
      <c r="N151" s="134" t="s">
        <v>40</v>
      </c>
      <c r="O151" s="135"/>
      <c r="P151" s="136">
        <f>O151*H151</f>
        <v>0</v>
      </c>
      <c r="Q151" s="136">
        <v>6.6E-3</v>
      </c>
      <c r="R151" s="136">
        <f>Q151*H151</f>
        <v>6.6E-3</v>
      </c>
      <c r="S151" s="136">
        <v>0</v>
      </c>
      <c r="T151" s="137">
        <f>S151*H151</f>
        <v>0</v>
      </c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R151" s="138" t="s">
        <v>194</v>
      </c>
      <c r="AT151" s="138" t="s">
        <v>189</v>
      </c>
      <c r="AU151" s="138" t="s">
        <v>83</v>
      </c>
      <c r="AY151" s="40" t="s">
        <v>187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40" t="s">
        <v>8</v>
      </c>
      <c r="BK151" s="139">
        <f>ROUND(I151*H151,0)</f>
        <v>0</v>
      </c>
      <c r="BL151" s="40" t="s">
        <v>194</v>
      </c>
      <c r="BM151" s="138" t="s">
        <v>321</v>
      </c>
    </row>
    <row r="152" spans="1:65" s="51" customFormat="1" ht="24.2" customHeight="1">
      <c r="A152" s="48"/>
      <c r="B152" s="49"/>
      <c r="C152" s="165" t="s">
        <v>266</v>
      </c>
      <c r="D152" s="165" t="s">
        <v>297</v>
      </c>
      <c r="E152" s="166" t="s">
        <v>895</v>
      </c>
      <c r="F152" s="167" t="s">
        <v>896</v>
      </c>
      <c r="G152" s="168" t="s">
        <v>295</v>
      </c>
      <c r="H152" s="169">
        <v>1</v>
      </c>
      <c r="I152" s="29"/>
      <c r="J152" s="170">
        <f>ROUND(I152*H152,0)</f>
        <v>0</v>
      </c>
      <c r="K152" s="167" t="s">
        <v>193</v>
      </c>
      <c r="L152" s="171"/>
      <c r="M152" s="172" t="s">
        <v>1</v>
      </c>
      <c r="N152" s="173" t="s">
        <v>40</v>
      </c>
      <c r="O152" s="135"/>
      <c r="P152" s="136">
        <f>O152*H152</f>
        <v>0</v>
      </c>
      <c r="Q152" s="136">
        <v>5.0999999999999997E-2</v>
      </c>
      <c r="R152" s="136">
        <f>Q152*H152</f>
        <v>5.0999999999999997E-2</v>
      </c>
      <c r="S152" s="136">
        <v>0</v>
      </c>
      <c r="T152" s="137">
        <f>S152*H152</f>
        <v>0</v>
      </c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R152" s="138" t="s">
        <v>229</v>
      </c>
      <c r="AT152" s="138" t="s">
        <v>297</v>
      </c>
      <c r="AU152" s="138" t="s">
        <v>83</v>
      </c>
      <c r="AY152" s="40" t="s">
        <v>187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40" t="s">
        <v>8</v>
      </c>
      <c r="BK152" s="139">
        <f>ROUND(I152*H152,0)</f>
        <v>0</v>
      </c>
      <c r="BL152" s="40" t="s">
        <v>194</v>
      </c>
      <c r="BM152" s="138" t="s">
        <v>328</v>
      </c>
    </row>
    <row r="153" spans="1:65" s="51" customFormat="1" ht="24.2" customHeight="1">
      <c r="A153" s="48"/>
      <c r="B153" s="49"/>
      <c r="C153" s="127" t="s">
        <v>268</v>
      </c>
      <c r="D153" s="127" t="s">
        <v>189</v>
      </c>
      <c r="E153" s="128" t="s">
        <v>897</v>
      </c>
      <c r="F153" s="129" t="s">
        <v>898</v>
      </c>
      <c r="G153" s="130" t="s">
        <v>192</v>
      </c>
      <c r="H153" s="131">
        <v>3.3</v>
      </c>
      <c r="I153" s="25"/>
      <c r="J153" s="132">
        <f>ROUND(I153*H153,0)</f>
        <v>0</v>
      </c>
      <c r="K153" s="129" t="s">
        <v>193</v>
      </c>
      <c r="L153" s="49"/>
      <c r="M153" s="133" t="s">
        <v>1</v>
      </c>
      <c r="N153" s="134" t="s">
        <v>40</v>
      </c>
      <c r="O153" s="135"/>
      <c r="P153" s="136">
        <f>O153*H153</f>
        <v>0</v>
      </c>
      <c r="Q153" s="136">
        <v>2.234</v>
      </c>
      <c r="R153" s="136">
        <f>Q153*H153</f>
        <v>7.3721999999999994</v>
      </c>
      <c r="S153" s="136">
        <v>0</v>
      </c>
      <c r="T153" s="137">
        <f>S153*H153</f>
        <v>0</v>
      </c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R153" s="138" t="s">
        <v>194</v>
      </c>
      <c r="AT153" s="138" t="s">
        <v>189</v>
      </c>
      <c r="AU153" s="138" t="s">
        <v>83</v>
      </c>
      <c r="AY153" s="40" t="s">
        <v>187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40" t="s">
        <v>8</v>
      </c>
      <c r="BK153" s="139">
        <f>ROUND(I153*H153,0)</f>
        <v>0</v>
      </c>
      <c r="BL153" s="40" t="s">
        <v>194</v>
      </c>
      <c r="BM153" s="138" t="s">
        <v>336</v>
      </c>
    </row>
    <row r="154" spans="1:65" s="114" customFormat="1" ht="22.9" customHeight="1">
      <c r="B154" s="115"/>
      <c r="D154" s="116" t="s">
        <v>74</v>
      </c>
      <c r="E154" s="125" t="s">
        <v>229</v>
      </c>
      <c r="F154" s="125" t="s">
        <v>616</v>
      </c>
      <c r="I154" s="24"/>
      <c r="J154" s="126">
        <f>BK154</f>
        <v>0</v>
      </c>
      <c r="L154" s="115"/>
      <c r="M154" s="119"/>
      <c r="N154" s="120"/>
      <c r="O154" s="120"/>
      <c r="P154" s="121">
        <f>SUM(P155:P188)</f>
        <v>0</v>
      </c>
      <c r="Q154" s="120"/>
      <c r="R154" s="121">
        <f>SUM(R155:R188)</f>
        <v>6.4723680939999984</v>
      </c>
      <c r="S154" s="120"/>
      <c r="T154" s="122">
        <f>SUM(T155:T188)</f>
        <v>0</v>
      </c>
      <c r="AR154" s="116" t="s">
        <v>8</v>
      </c>
      <c r="AT154" s="123" t="s">
        <v>74</v>
      </c>
      <c r="AU154" s="123" t="s">
        <v>8</v>
      </c>
      <c r="AY154" s="116" t="s">
        <v>187</v>
      </c>
      <c r="BK154" s="124">
        <f>SUM(BK155:BK188)</f>
        <v>0</v>
      </c>
    </row>
    <row r="155" spans="1:65" s="51" customFormat="1" ht="16.5" customHeight="1">
      <c r="A155" s="48"/>
      <c r="B155" s="49"/>
      <c r="C155" s="127" t="s">
        <v>269</v>
      </c>
      <c r="D155" s="127" t="s">
        <v>189</v>
      </c>
      <c r="E155" s="128" t="s">
        <v>899</v>
      </c>
      <c r="F155" s="129" t="s">
        <v>900</v>
      </c>
      <c r="G155" s="130" t="s">
        <v>382</v>
      </c>
      <c r="H155" s="131">
        <v>2</v>
      </c>
      <c r="I155" s="25"/>
      <c r="J155" s="132">
        <f t="shared" ref="J155:J188" si="10">ROUND(I155*H155,0)</f>
        <v>0</v>
      </c>
      <c r="K155" s="129" t="s">
        <v>1</v>
      </c>
      <c r="L155" s="49"/>
      <c r="M155" s="133" t="s">
        <v>1</v>
      </c>
      <c r="N155" s="134" t="s">
        <v>40</v>
      </c>
      <c r="O155" s="135"/>
      <c r="P155" s="136">
        <f t="shared" ref="P155:P188" si="11">O155*H155</f>
        <v>0</v>
      </c>
      <c r="Q155" s="136">
        <v>0</v>
      </c>
      <c r="R155" s="136">
        <f t="shared" ref="R155:R188" si="12">Q155*H155</f>
        <v>0</v>
      </c>
      <c r="S155" s="136">
        <v>0</v>
      </c>
      <c r="T155" s="137">
        <f t="shared" ref="T155:T188" si="13">S155*H155</f>
        <v>0</v>
      </c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R155" s="138" t="s">
        <v>194</v>
      </c>
      <c r="AT155" s="138" t="s">
        <v>189</v>
      </c>
      <c r="AU155" s="138" t="s">
        <v>83</v>
      </c>
      <c r="AY155" s="40" t="s">
        <v>187</v>
      </c>
      <c r="BE155" s="139">
        <f t="shared" ref="BE155:BE188" si="14">IF(N155="základní",J155,0)</f>
        <v>0</v>
      </c>
      <c r="BF155" s="139">
        <f t="shared" ref="BF155:BF188" si="15">IF(N155="snížená",J155,0)</f>
        <v>0</v>
      </c>
      <c r="BG155" s="139">
        <f t="shared" ref="BG155:BG188" si="16">IF(N155="zákl. přenesená",J155,0)</f>
        <v>0</v>
      </c>
      <c r="BH155" s="139">
        <f t="shared" ref="BH155:BH188" si="17">IF(N155="sníž. přenesená",J155,0)</f>
        <v>0</v>
      </c>
      <c r="BI155" s="139">
        <f t="shared" ref="BI155:BI188" si="18">IF(N155="nulová",J155,0)</f>
        <v>0</v>
      </c>
      <c r="BJ155" s="40" t="s">
        <v>8</v>
      </c>
      <c r="BK155" s="139">
        <f t="shared" ref="BK155:BK188" si="19">ROUND(I155*H155,0)</f>
        <v>0</v>
      </c>
      <c r="BL155" s="40" t="s">
        <v>194</v>
      </c>
      <c r="BM155" s="138" t="s">
        <v>338</v>
      </c>
    </row>
    <row r="156" spans="1:65" s="51" customFormat="1" ht="37.9" customHeight="1">
      <c r="A156" s="48"/>
      <c r="B156" s="49"/>
      <c r="C156" s="127" t="s">
        <v>274</v>
      </c>
      <c r="D156" s="127" t="s">
        <v>189</v>
      </c>
      <c r="E156" s="128" t="s">
        <v>901</v>
      </c>
      <c r="F156" s="129" t="s">
        <v>902</v>
      </c>
      <c r="G156" s="130" t="s">
        <v>306</v>
      </c>
      <c r="H156" s="131">
        <v>8</v>
      </c>
      <c r="I156" s="25"/>
      <c r="J156" s="132">
        <f t="shared" si="10"/>
        <v>0</v>
      </c>
      <c r="K156" s="129" t="s">
        <v>193</v>
      </c>
      <c r="L156" s="49"/>
      <c r="M156" s="133" t="s">
        <v>1</v>
      </c>
      <c r="N156" s="134" t="s">
        <v>40</v>
      </c>
      <c r="O156" s="135"/>
      <c r="P156" s="136">
        <f t="shared" si="11"/>
        <v>0</v>
      </c>
      <c r="Q156" s="136">
        <v>0</v>
      </c>
      <c r="R156" s="136">
        <f t="shared" si="12"/>
        <v>0</v>
      </c>
      <c r="S156" s="136">
        <v>0</v>
      </c>
      <c r="T156" s="137">
        <f t="shared" si="13"/>
        <v>0</v>
      </c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R156" s="138" t="s">
        <v>194</v>
      </c>
      <c r="AT156" s="138" t="s">
        <v>189</v>
      </c>
      <c r="AU156" s="138" t="s">
        <v>83</v>
      </c>
      <c r="AY156" s="40" t="s">
        <v>187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40" t="s">
        <v>8</v>
      </c>
      <c r="BK156" s="139">
        <f t="shared" si="19"/>
        <v>0</v>
      </c>
      <c r="BL156" s="40" t="s">
        <v>194</v>
      </c>
      <c r="BM156" s="138" t="s">
        <v>340</v>
      </c>
    </row>
    <row r="157" spans="1:65" s="51" customFormat="1" ht="16.5" customHeight="1">
      <c r="A157" s="48"/>
      <c r="B157" s="49"/>
      <c r="C157" s="165" t="s">
        <v>275</v>
      </c>
      <c r="D157" s="165" t="s">
        <v>297</v>
      </c>
      <c r="E157" s="166" t="s">
        <v>903</v>
      </c>
      <c r="F157" s="167" t="s">
        <v>904</v>
      </c>
      <c r="G157" s="168" t="s">
        <v>306</v>
      </c>
      <c r="H157" s="169">
        <v>8.1199999999999992</v>
      </c>
      <c r="I157" s="29"/>
      <c r="J157" s="170">
        <f t="shared" si="10"/>
        <v>0</v>
      </c>
      <c r="K157" s="167" t="s">
        <v>193</v>
      </c>
      <c r="L157" s="171"/>
      <c r="M157" s="172" t="s">
        <v>1</v>
      </c>
      <c r="N157" s="173" t="s">
        <v>40</v>
      </c>
      <c r="O157" s="135"/>
      <c r="P157" s="136">
        <f t="shared" si="11"/>
        <v>0</v>
      </c>
      <c r="Q157" s="136">
        <v>2.1800000000000001E-3</v>
      </c>
      <c r="R157" s="136">
        <f t="shared" si="12"/>
        <v>1.7701599999999998E-2</v>
      </c>
      <c r="S157" s="136">
        <v>0</v>
      </c>
      <c r="T157" s="137">
        <f t="shared" si="13"/>
        <v>0</v>
      </c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R157" s="138" t="s">
        <v>229</v>
      </c>
      <c r="AT157" s="138" t="s">
        <v>297</v>
      </c>
      <c r="AU157" s="138" t="s">
        <v>83</v>
      </c>
      <c r="AY157" s="40" t="s">
        <v>187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40" t="s">
        <v>8</v>
      </c>
      <c r="BK157" s="139">
        <f t="shared" si="19"/>
        <v>0</v>
      </c>
      <c r="BL157" s="40" t="s">
        <v>194</v>
      </c>
      <c r="BM157" s="138" t="s">
        <v>342</v>
      </c>
    </row>
    <row r="158" spans="1:65" s="51" customFormat="1" ht="33" customHeight="1">
      <c r="A158" s="48"/>
      <c r="B158" s="49"/>
      <c r="C158" s="127" t="s">
        <v>289</v>
      </c>
      <c r="D158" s="127" t="s">
        <v>189</v>
      </c>
      <c r="E158" s="128" t="s">
        <v>905</v>
      </c>
      <c r="F158" s="129" t="s">
        <v>906</v>
      </c>
      <c r="G158" s="130" t="s">
        <v>306</v>
      </c>
      <c r="H158" s="131">
        <v>29</v>
      </c>
      <c r="I158" s="25"/>
      <c r="J158" s="132">
        <f t="shared" si="10"/>
        <v>0</v>
      </c>
      <c r="K158" s="129" t="s">
        <v>193</v>
      </c>
      <c r="L158" s="49"/>
      <c r="M158" s="133" t="s">
        <v>1</v>
      </c>
      <c r="N158" s="134" t="s">
        <v>40</v>
      </c>
      <c r="O158" s="135"/>
      <c r="P158" s="136">
        <f t="shared" si="11"/>
        <v>0</v>
      </c>
      <c r="Q158" s="136">
        <v>1.1E-5</v>
      </c>
      <c r="R158" s="136">
        <f t="shared" si="12"/>
        <v>3.19E-4</v>
      </c>
      <c r="S158" s="136">
        <v>0</v>
      </c>
      <c r="T158" s="137">
        <f t="shared" si="13"/>
        <v>0</v>
      </c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R158" s="138" t="s">
        <v>194</v>
      </c>
      <c r="AT158" s="138" t="s">
        <v>189</v>
      </c>
      <c r="AU158" s="138" t="s">
        <v>83</v>
      </c>
      <c r="AY158" s="40" t="s">
        <v>187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40" t="s">
        <v>8</v>
      </c>
      <c r="BK158" s="139">
        <f t="shared" si="19"/>
        <v>0</v>
      </c>
      <c r="BL158" s="40" t="s">
        <v>194</v>
      </c>
      <c r="BM158" s="138" t="s">
        <v>344</v>
      </c>
    </row>
    <row r="159" spans="1:65" s="51" customFormat="1" ht="16.5" customHeight="1">
      <c r="A159" s="48"/>
      <c r="B159" s="49"/>
      <c r="C159" s="165" t="s">
        <v>290</v>
      </c>
      <c r="D159" s="165" t="s">
        <v>297</v>
      </c>
      <c r="E159" s="166" t="s">
        <v>907</v>
      </c>
      <c r="F159" s="167" t="s">
        <v>908</v>
      </c>
      <c r="G159" s="168" t="s">
        <v>306</v>
      </c>
      <c r="H159" s="169">
        <v>29.87</v>
      </c>
      <c r="I159" s="29"/>
      <c r="J159" s="170">
        <f t="shared" si="10"/>
        <v>0</v>
      </c>
      <c r="K159" s="167" t="s">
        <v>193</v>
      </c>
      <c r="L159" s="171"/>
      <c r="M159" s="172" t="s">
        <v>1</v>
      </c>
      <c r="N159" s="173" t="s">
        <v>40</v>
      </c>
      <c r="O159" s="135"/>
      <c r="P159" s="136">
        <f t="shared" si="11"/>
        <v>0</v>
      </c>
      <c r="Q159" s="136">
        <v>4.3099999999999996E-3</v>
      </c>
      <c r="R159" s="136">
        <f t="shared" si="12"/>
        <v>0.12873969999999998</v>
      </c>
      <c r="S159" s="136">
        <v>0</v>
      </c>
      <c r="T159" s="137">
        <f t="shared" si="13"/>
        <v>0</v>
      </c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R159" s="138" t="s">
        <v>229</v>
      </c>
      <c r="AT159" s="138" t="s">
        <v>297</v>
      </c>
      <c r="AU159" s="138" t="s">
        <v>83</v>
      </c>
      <c r="AY159" s="40" t="s">
        <v>187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40" t="s">
        <v>8</v>
      </c>
      <c r="BK159" s="139">
        <f t="shared" si="19"/>
        <v>0</v>
      </c>
      <c r="BL159" s="40" t="s">
        <v>194</v>
      </c>
      <c r="BM159" s="138" t="s">
        <v>346</v>
      </c>
    </row>
    <row r="160" spans="1:65" s="51" customFormat="1" ht="33" customHeight="1">
      <c r="A160" s="48"/>
      <c r="B160" s="49"/>
      <c r="C160" s="127" t="s">
        <v>291</v>
      </c>
      <c r="D160" s="127" t="s">
        <v>189</v>
      </c>
      <c r="E160" s="128" t="s">
        <v>909</v>
      </c>
      <c r="F160" s="129" t="s">
        <v>910</v>
      </c>
      <c r="G160" s="130" t="s">
        <v>306</v>
      </c>
      <c r="H160" s="131">
        <v>16</v>
      </c>
      <c r="I160" s="25"/>
      <c r="J160" s="132">
        <f t="shared" si="10"/>
        <v>0</v>
      </c>
      <c r="K160" s="129" t="s">
        <v>193</v>
      </c>
      <c r="L160" s="49"/>
      <c r="M160" s="133" t="s">
        <v>1</v>
      </c>
      <c r="N160" s="134" t="s">
        <v>40</v>
      </c>
      <c r="O160" s="135"/>
      <c r="P160" s="136">
        <f t="shared" si="11"/>
        <v>0</v>
      </c>
      <c r="Q160" s="136">
        <v>1.2999999999999999E-5</v>
      </c>
      <c r="R160" s="136">
        <f t="shared" si="12"/>
        <v>2.0799999999999999E-4</v>
      </c>
      <c r="S160" s="136">
        <v>0</v>
      </c>
      <c r="T160" s="137">
        <f t="shared" si="13"/>
        <v>0</v>
      </c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R160" s="138" t="s">
        <v>194</v>
      </c>
      <c r="AT160" s="138" t="s">
        <v>189</v>
      </c>
      <c r="AU160" s="138" t="s">
        <v>83</v>
      </c>
      <c r="AY160" s="40" t="s">
        <v>187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40" t="s">
        <v>8</v>
      </c>
      <c r="BK160" s="139">
        <f t="shared" si="19"/>
        <v>0</v>
      </c>
      <c r="BL160" s="40" t="s">
        <v>194</v>
      </c>
      <c r="BM160" s="138" t="s">
        <v>348</v>
      </c>
    </row>
    <row r="161" spans="1:65" s="51" customFormat="1" ht="16.5" customHeight="1">
      <c r="A161" s="48"/>
      <c r="B161" s="49"/>
      <c r="C161" s="165" t="s">
        <v>292</v>
      </c>
      <c r="D161" s="165" t="s">
        <v>297</v>
      </c>
      <c r="E161" s="166" t="s">
        <v>911</v>
      </c>
      <c r="F161" s="167" t="s">
        <v>912</v>
      </c>
      <c r="G161" s="168" t="s">
        <v>306</v>
      </c>
      <c r="H161" s="169">
        <v>16.48</v>
      </c>
      <c r="I161" s="29"/>
      <c r="J161" s="170">
        <f t="shared" si="10"/>
        <v>0</v>
      </c>
      <c r="K161" s="167" t="s">
        <v>193</v>
      </c>
      <c r="L161" s="171"/>
      <c r="M161" s="172" t="s">
        <v>1</v>
      </c>
      <c r="N161" s="173" t="s">
        <v>40</v>
      </c>
      <c r="O161" s="135"/>
      <c r="P161" s="136">
        <f t="shared" si="11"/>
        <v>0</v>
      </c>
      <c r="Q161" s="136">
        <v>6.7299999999999999E-3</v>
      </c>
      <c r="R161" s="136">
        <f t="shared" si="12"/>
        <v>0.11091040000000001</v>
      </c>
      <c r="S161" s="136">
        <v>0</v>
      </c>
      <c r="T161" s="137">
        <f t="shared" si="13"/>
        <v>0</v>
      </c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R161" s="138" t="s">
        <v>229</v>
      </c>
      <c r="AT161" s="138" t="s">
        <v>297</v>
      </c>
      <c r="AU161" s="138" t="s">
        <v>83</v>
      </c>
      <c r="AY161" s="40" t="s">
        <v>187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40" t="s">
        <v>8</v>
      </c>
      <c r="BK161" s="139">
        <f t="shared" si="19"/>
        <v>0</v>
      </c>
      <c r="BL161" s="40" t="s">
        <v>194</v>
      </c>
      <c r="BM161" s="138" t="s">
        <v>358</v>
      </c>
    </row>
    <row r="162" spans="1:65" s="51" customFormat="1" ht="33" customHeight="1">
      <c r="A162" s="48"/>
      <c r="B162" s="49"/>
      <c r="C162" s="127" t="s">
        <v>294</v>
      </c>
      <c r="D162" s="127" t="s">
        <v>189</v>
      </c>
      <c r="E162" s="128" t="s">
        <v>913</v>
      </c>
      <c r="F162" s="129" t="s">
        <v>914</v>
      </c>
      <c r="G162" s="130" t="s">
        <v>306</v>
      </c>
      <c r="H162" s="131">
        <v>41.5</v>
      </c>
      <c r="I162" s="25"/>
      <c r="J162" s="132">
        <f t="shared" si="10"/>
        <v>0</v>
      </c>
      <c r="K162" s="129" t="s">
        <v>193</v>
      </c>
      <c r="L162" s="49"/>
      <c r="M162" s="133" t="s">
        <v>1</v>
      </c>
      <c r="N162" s="134" t="s">
        <v>40</v>
      </c>
      <c r="O162" s="135"/>
      <c r="P162" s="136">
        <f t="shared" si="11"/>
        <v>0</v>
      </c>
      <c r="Q162" s="136">
        <v>1.8E-5</v>
      </c>
      <c r="R162" s="136">
        <f t="shared" si="12"/>
        <v>7.4700000000000005E-4</v>
      </c>
      <c r="S162" s="136">
        <v>0</v>
      </c>
      <c r="T162" s="137">
        <f t="shared" si="13"/>
        <v>0</v>
      </c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R162" s="138" t="s">
        <v>194</v>
      </c>
      <c r="AT162" s="138" t="s">
        <v>189</v>
      </c>
      <c r="AU162" s="138" t="s">
        <v>83</v>
      </c>
      <c r="AY162" s="40" t="s">
        <v>187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40" t="s">
        <v>8</v>
      </c>
      <c r="BK162" s="139">
        <f t="shared" si="19"/>
        <v>0</v>
      </c>
      <c r="BL162" s="40" t="s">
        <v>194</v>
      </c>
      <c r="BM162" s="138" t="s">
        <v>364</v>
      </c>
    </row>
    <row r="163" spans="1:65" s="51" customFormat="1" ht="21.75" customHeight="1">
      <c r="A163" s="48"/>
      <c r="B163" s="49"/>
      <c r="C163" s="165" t="s">
        <v>296</v>
      </c>
      <c r="D163" s="165" t="s">
        <v>297</v>
      </c>
      <c r="E163" s="166" t="s">
        <v>915</v>
      </c>
      <c r="F163" s="167" t="s">
        <v>916</v>
      </c>
      <c r="G163" s="168" t="s">
        <v>306</v>
      </c>
      <c r="H163" s="169">
        <v>42.744999999999997</v>
      </c>
      <c r="I163" s="29"/>
      <c r="J163" s="170">
        <f t="shared" si="10"/>
        <v>0</v>
      </c>
      <c r="K163" s="167" t="s">
        <v>193</v>
      </c>
      <c r="L163" s="171"/>
      <c r="M163" s="172" t="s">
        <v>1</v>
      </c>
      <c r="N163" s="173" t="s">
        <v>40</v>
      </c>
      <c r="O163" s="135"/>
      <c r="P163" s="136">
        <f t="shared" si="11"/>
        <v>0</v>
      </c>
      <c r="Q163" s="136">
        <v>1.6619999999999999E-2</v>
      </c>
      <c r="R163" s="136">
        <f t="shared" si="12"/>
        <v>0.71042189999999994</v>
      </c>
      <c r="S163" s="136">
        <v>0</v>
      </c>
      <c r="T163" s="137">
        <f t="shared" si="13"/>
        <v>0</v>
      </c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R163" s="138" t="s">
        <v>229</v>
      </c>
      <c r="AT163" s="138" t="s">
        <v>297</v>
      </c>
      <c r="AU163" s="138" t="s">
        <v>83</v>
      </c>
      <c r="AY163" s="40" t="s">
        <v>187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40" t="s">
        <v>8</v>
      </c>
      <c r="BK163" s="139">
        <f t="shared" si="19"/>
        <v>0</v>
      </c>
      <c r="BL163" s="40" t="s">
        <v>194</v>
      </c>
      <c r="BM163" s="138" t="s">
        <v>368</v>
      </c>
    </row>
    <row r="164" spans="1:65" s="51" customFormat="1" ht="33" customHeight="1">
      <c r="A164" s="48"/>
      <c r="B164" s="49"/>
      <c r="C164" s="127" t="s">
        <v>299</v>
      </c>
      <c r="D164" s="127" t="s">
        <v>189</v>
      </c>
      <c r="E164" s="128" t="s">
        <v>917</v>
      </c>
      <c r="F164" s="129" t="s">
        <v>918</v>
      </c>
      <c r="G164" s="130" t="s">
        <v>295</v>
      </c>
      <c r="H164" s="131">
        <v>1</v>
      </c>
      <c r="I164" s="25"/>
      <c r="J164" s="132">
        <f t="shared" si="10"/>
        <v>0</v>
      </c>
      <c r="K164" s="129" t="s">
        <v>193</v>
      </c>
      <c r="L164" s="49"/>
      <c r="M164" s="133" t="s">
        <v>1</v>
      </c>
      <c r="N164" s="134" t="s">
        <v>40</v>
      </c>
      <c r="O164" s="135"/>
      <c r="P164" s="136">
        <f t="shared" si="11"/>
        <v>0</v>
      </c>
      <c r="Q164" s="136">
        <v>5.75E-6</v>
      </c>
      <c r="R164" s="136">
        <f t="shared" si="12"/>
        <v>5.75E-6</v>
      </c>
      <c r="S164" s="136">
        <v>0</v>
      </c>
      <c r="T164" s="137">
        <f t="shared" si="13"/>
        <v>0</v>
      </c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R164" s="138" t="s">
        <v>194</v>
      </c>
      <c r="AT164" s="138" t="s">
        <v>189</v>
      </c>
      <c r="AU164" s="138" t="s">
        <v>83</v>
      </c>
      <c r="AY164" s="40" t="s">
        <v>187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40" t="s">
        <v>8</v>
      </c>
      <c r="BK164" s="139">
        <f t="shared" si="19"/>
        <v>0</v>
      </c>
      <c r="BL164" s="40" t="s">
        <v>194</v>
      </c>
      <c r="BM164" s="138" t="s">
        <v>374</v>
      </c>
    </row>
    <row r="165" spans="1:65" s="51" customFormat="1" ht="16.5" customHeight="1">
      <c r="A165" s="48"/>
      <c r="B165" s="49"/>
      <c r="C165" s="165" t="s">
        <v>303</v>
      </c>
      <c r="D165" s="165" t="s">
        <v>297</v>
      </c>
      <c r="E165" s="166" t="s">
        <v>919</v>
      </c>
      <c r="F165" s="167" t="s">
        <v>920</v>
      </c>
      <c r="G165" s="168" t="s">
        <v>295</v>
      </c>
      <c r="H165" s="169">
        <v>1</v>
      </c>
      <c r="I165" s="29"/>
      <c r="J165" s="170">
        <f t="shared" si="10"/>
        <v>0</v>
      </c>
      <c r="K165" s="167" t="s">
        <v>193</v>
      </c>
      <c r="L165" s="171"/>
      <c r="M165" s="172" t="s">
        <v>1</v>
      </c>
      <c r="N165" s="173" t="s">
        <v>40</v>
      </c>
      <c r="O165" s="135"/>
      <c r="P165" s="136">
        <f t="shared" si="11"/>
        <v>0</v>
      </c>
      <c r="Q165" s="136">
        <v>1.4E-3</v>
      </c>
      <c r="R165" s="136">
        <f t="shared" si="12"/>
        <v>1.4E-3</v>
      </c>
      <c r="S165" s="136">
        <v>0</v>
      </c>
      <c r="T165" s="137">
        <f t="shared" si="13"/>
        <v>0</v>
      </c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R165" s="138" t="s">
        <v>229</v>
      </c>
      <c r="AT165" s="138" t="s">
        <v>297</v>
      </c>
      <c r="AU165" s="138" t="s">
        <v>83</v>
      </c>
      <c r="AY165" s="40" t="s">
        <v>187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40" t="s">
        <v>8</v>
      </c>
      <c r="BK165" s="139">
        <f t="shared" si="19"/>
        <v>0</v>
      </c>
      <c r="BL165" s="40" t="s">
        <v>194</v>
      </c>
      <c r="BM165" s="138" t="s">
        <v>379</v>
      </c>
    </row>
    <row r="166" spans="1:65" s="51" customFormat="1" ht="33" customHeight="1">
      <c r="A166" s="48"/>
      <c r="B166" s="49"/>
      <c r="C166" s="127" t="s">
        <v>304</v>
      </c>
      <c r="D166" s="127" t="s">
        <v>189</v>
      </c>
      <c r="E166" s="128" t="s">
        <v>921</v>
      </c>
      <c r="F166" s="129" t="s">
        <v>922</v>
      </c>
      <c r="G166" s="130" t="s">
        <v>295</v>
      </c>
      <c r="H166" s="131">
        <v>1</v>
      </c>
      <c r="I166" s="25"/>
      <c r="J166" s="132">
        <f t="shared" si="10"/>
        <v>0</v>
      </c>
      <c r="K166" s="129" t="s">
        <v>193</v>
      </c>
      <c r="L166" s="49"/>
      <c r="M166" s="133" t="s">
        <v>1</v>
      </c>
      <c r="N166" s="134" t="s">
        <v>40</v>
      </c>
      <c r="O166" s="135"/>
      <c r="P166" s="136">
        <f t="shared" si="11"/>
        <v>0</v>
      </c>
      <c r="Q166" s="136">
        <v>2.2500000000000001E-5</v>
      </c>
      <c r="R166" s="136">
        <f t="shared" si="12"/>
        <v>2.2500000000000001E-5</v>
      </c>
      <c r="S166" s="136">
        <v>0</v>
      </c>
      <c r="T166" s="137">
        <f t="shared" si="13"/>
        <v>0</v>
      </c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R166" s="138" t="s">
        <v>194</v>
      </c>
      <c r="AT166" s="138" t="s">
        <v>189</v>
      </c>
      <c r="AU166" s="138" t="s">
        <v>83</v>
      </c>
      <c r="AY166" s="40" t="s">
        <v>187</v>
      </c>
      <c r="BE166" s="139">
        <f t="shared" si="14"/>
        <v>0</v>
      </c>
      <c r="BF166" s="139">
        <f t="shared" si="15"/>
        <v>0</v>
      </c>
      <c r="BG166" s="139">
        <f t="shared" si="16"/>
        <v>0</v>
      </c>
      <c r="BH166" s="139">
        <f t="shared" si="17"/>
        <v>0</v>
      </c>
      <c r="BI166" s="139">
        <f t="shared" si="18"/>
        <v>0</v>
      </c>
      <c r="BJ166" s="40" t="s">
        <v>8</v>
      </c>
      <c r="BK166" s="139">
        <f t="shared" si="19"/>
        <v>0</v>
      </c>
      <c r="BL166" s="40" t="s">
        <v>194</v>
      </c>
      <c r="BM166" s="138" t="s">
        <v>923</v>
      </c>
    </row>
    <row r="167" spans="1:65" s="51" customFormat="1" ht="24.2" customHeight="1">
      <c r="A167" s="48"/>
      <c r="B167" s="49"/>
      <c r="C167" s="165" t="s">
        <v>305</v>
      </c>
      <c r="D167" s="165" t="s">
        <v>297</v>
      </c>
      <c r="E167" s="166" t="s">
        <v>924</v>
      </c>
      <c r="F167" s="167" t="s">
        <v>925</v>
      </c>
      <c r="G167" s="168" t="s">
        <v>295</v>
      </c>
      <c r="H167" s="169">
        <v>1</v>
      </c>
      <c r="I167" s="29"/>
      <c r="J167" s="170">
        <f t="shared" si="10"/>
        <v>0</v>
      </c>
      <c r="K167" s="167" t="s">
        <v>193</v>
      </c>
      <c r="L167" s="171"/>
      <c r="M167" s="172" t="s">
        <v>1</v>
      </c>
      <c r="N167" s="173" t="s">
        <v>40</v>
      </c>
      <c r="O167" s="135"/>
      <c r="P167" s="136">
        <f t="shared" si="11"/>
        <v>0</v>
      </c>
      <c r="Q167" s="136">
        <v>7.1999999999999998E-3</v>
      </c>
      <c r="R167" s="136">
        <f t="shared" si="12"/>
        <v>7.1999999999999998E-3</v>
      </c>
      <c r="S167" s="136">
        <v>0</v>
      </c>
      <c r="T167" s="137">
        <f t="shared" si="13"/>
        <v>0</v>
      </c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R167" s="138" t="s">
        <v>229</v>
      </c>
      <c r="AT167" s="138" t="s">
        <v>297</v>
      </c>
      <c r="AU167" s="138" t="s">
        <v>83</v>
      </c>
      <c r="AY167" s="40" t="s">
        <v>187</v>
      </c>
      <c r="BE167" s="139">
        <f t="shared" si="14"/>
        <v>0</v>
      </c>
      <c r="BF167" s="139">
        <f t="shared" si="15"/>
        <v>0</v>
      </c>
      <c r="BG167" s="139">
        <f t="shared" si="16"/>
        <v>0</v>
      </c>
      <c r="BH167" s="139">
        <f t="shared" si="17"/>
        <v>0</v>
      </c>
      <c r="BI167" s="139">
        <f t="shared" si="18"/>
        <v>0</v>
      </c>
      <c r="BJ167" s="40" t="s">
        <v>8</v>
      </c>
      <c r="BK167" s="139">
        <f t="shared" si="19"/>
        <v>0</v>
      </c>
      <c r="BL167" s="40" t="s">
        <v>194</v>
      </c>
      <c r="BM167" s="138" t="s">
        <v>926</v>
      </c>
    </row>
    <row r="168" spans="1:65" s="51" customFormat="1" ht="37.9" customHeight="1">
      <c r="A168" s="48"/>
      <c r="B168" s="49"/>
      <c r="C168" s="127" t="s">
        <v>307</v>
      </c>
      <c r="D168" s="127" t="s">
        <v>189</v>
      </c>
      <c r="E168" s="128" t="s">
        <v>927</v>
      </c>
      <c r="F168" s="129" t="s">
        <v>928</v>
      </c>
      <c r="G168" s="130" t="s">
        <v>382</v>
      </c>
      <c r="H168" s="131">
        <v>1</v>
      </c>
      <c r="I168" s="25"/>
      <c r="J168" s="132">
        <f t="shared" si="10"/>
        <v>0</v>
      </c>
      <c r="K168" s="129" t="s">
        <v>1</v>
      </c>
      <c r="L168" s="49"/>
      <c r="M168" s="133" t="s">
        <v>1</v>
      </c>
      <c r="N168" s="134" t="s">
        <v>40</v>
      </c>
      <c r="O168" s="135"/>
      <c r="P168" s="136">
        <f t="shared" si="11"/>
        <v>0</v>
      </c>
      <c r="Q168" s="136">
        <v>0</v>
      </c>
      <c r="R168" s="136">
        <f t="shared" si="12"/>
        <v>0</v>
      </c>
      <c r="S168" s="136">
        <v>0</v>
      </c>
      <c r="T168" s="137">
        <f t="shared" si="13"/>
        <v>0</v>
      </c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R168" s="138" t="s">
        <v>194</v>
      </c>
      <c r="AT168" s="138" t="s">
        <v>189</v>
      </c>
      <c r="AU168" s="138" t="s">
        <v>83</v>
      </c>
      <c r="AY168" s="40" t="s">
        <v>187</v>
      </c>
      <c r="BE168" s="139">
        <f t="shared" si="14"/>
        <v>0</v>
      </c>
      <c r="BF168" s="139">
        <f t="shared" si="15"/>
        <v>0</v>
      </c>
      <c r="BG168" s="139">
        <f t="shared" si="16"/>
        <v>0</v>
      </c>
      <c r="BH168" s="139">
        <f t="shared" si="17"/>
        <v>0</v>
      </c>
      <c r="BI168" s="139">
        <f t="shared" si="18"/>
        <v>0</v>
      </c>
      <c r="BJ168" s="40" t="s">
        <v>8</v>
      </c>
      <c r="BK168" s="139">
        <f t="shared" si="19"/>
        <v>0</v>
      </c>
      <c r="BL168" s="40" t="s">
        <v>194</v>
      </c>
      <c r="BM168" s="138" t="s">
        <v>929</v>
      </c>
    </row>
    <row r="169" spans="1:65" s="51" customFormat="1" ht="33" customHeight="1">
      <c r="A169" s="48"/>
      <c r="B169" s="49"/>
      <c r="C169" s="127" t="s">
        <v>308</v>
      </c>
      <c r="D169" s="127" t="s">
        <v>189</v>
      </c>
      <c r="E169" s="128" t="s">
        <v>930</v>
      </c>
      <c r="F169" s="129" t="s">
        <v>931</v>
      </c>
      <c r="G169" s="130" t="s">
        <v>295</v>
      </c>
      <c r="H169" s="131">
        <v>1</v>
      </c>
      <c r="I169" s="25"/>
      <c r="J169" s="132">
        <f t="shared" si="10"/>
        <v>0</v>
      </c>
      <c r="K169" s="129" t="s">
        <v>193</v>
      </c>
      <c r="L169" s="49"/>
      <c r="M169" s="133" t="s">
        <v>1</v>
      </c>
      <c r="N169" s="134" t="s">
        <v>40</v>
      </c>
      <c r="O169" s="135"/>
      <c r="P169" s="136">
        <f t="shared" si="11"/>
        <v>0</v>
      </c>
      <c r="Q169" s="136">
        <v>2.1167649439999998</v>
      </c>
      <c r="R169" s="136">
        <f t="shared" si="12"/>
        <v>2.1167649439999998</v>
      </c>
      <c r="S169" s="136">
        <v>0</v>
      </c>
      <c r="T169" s="137">
        <f t="shared" si="13"/>
        <v>0</v>
      </c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R169" s="138" t="s">
        <v>194</v>
      </c>
      <c r="AT169" s="138" t="s">
        <v>189</v>
      </c>
      <c r="AU169" s="138" t="s">
        <v>83</v>
      </c>
      <c r="AY169" s="40" t="s">
        <v>187</v>
      </c>
      <c r="BE169" s="139">
        <f t="shared" si="14"/>
        <v>0</v>
      </c>
      <c r="BF169" s="139">
        <f t="shared" si="15"/>
        <v>0</v>
      </c>
      <c r="BG169" s="139">
        <f t="shared" si="16"/>
        <v>0</v>
      </c>
      <c r="BH169" s="139">
        <f t="shared" si="17"/>
        <v>0</v>
      </c>
      <c r="BI169" s="139">
        <f t="shared" si="18"/>
        <v>0</v>
      </c>
      <c r="BJ169" s="40" t="s">
        <v>8</v>
      </c>
      <c r="BK169" s="139">
        <f t="shared" si="19"/>
        <v>0</v>
      </c>
      <c r="BL169" s="40" t="s">
        <v>194</v>
      </c>
      <c r="BM169" s="138" t="s">
        <v>932</v>
      </c>
    </row>
    <row r="170" spans="1:65" s="51" customFormat="1" ht="24.2" customHeight="1">
      <c r="A170" s="48"/>
      <c r="B170" s="49"/>
      <c r="C170" s="165" t="s">
        <v>310</v>
      </c>
      <c r="D170" s="165" t="s">
        <v>297</v>
      </c>
      <c r="E170" s="166" t="s">
        <v>933</v>
      </c>
      <c r="F170" s="167" t="s">
        <v>934</v>
      </c>
      <c r="G170" s="168" t="s">
        <v>295</v>
      </c>
      <c r="H170" s="169">
        <v>3</v>
      </c>
      <c r="I170" s="29"/>
      <c r="J170" s="170">
        <f t="shared" si="10"/>
        <v>0</v>
      </c>
      <c r="K170" s="167" t="s">
        <v>193</v>
      </c>
      <c r="L170" s="171"/>
      <c r="M170" s="172" t="s">
        <v>1</v>
      </c>
      <c r="N170" s="173" t="s">
        <v>40</v>
      </c>
      <c r="O170" s="135"/>
      <c r="P170" s="136">
        <f t="shared" si="11"/>
        <v>0</v>
      </c>
      <c r="Q170" s="136">
        <v>2E-3</v>
      </c>
      <c r="R170" s="136">
        <f t="shared" si="12"/>
        <v>6.0000000000000001E-3</v>
      </c>
      <c r="S170" s="136">
        <v>0</v>
      </c>
      <c r="T170" s="137">
        <f t="shared" si="13"/>
        <v>0</v>
      </c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R170" s="138" t="s">
        <v>229</v>
      </c>
      <c r="AT170" s="138" t="s">
        <v>297</v>
      </c>
      <c r="AU170" s="138" t="s">
        <v>83</v>
      </c>
      <c r="AY170" s="40" t="s">
        <v>187</v>
      </c>
      <c r="BE170" s="139">
        <f t="shared" si="14"/>
        <v>0</v>
      </c>
      <c r="BF170" s="139">
        <f t="shared" si="15"/>
        <v>0</v>
      </c>
      <c r="BG170" s="139">
        <f t="shared" si="16"/>
        <v>0</v>
      </c>
      <c r="BH170" s="139">
        <f t="shared" si="17"/>
        <v>0</v>
      </c>
      <c r="BI170" s="139">
        <f t="shared" si="18"/>
        <v>0</v>
      </c>
      <c r="BJ170" s="40" t="s">
        <v>8</v>
      </c>
      <c r="BK170" s="139">
        <f t="shared" si="19"/>
        <v>0</v>
      </c>
      <c r="BL170" s="40" t="s">
        <v>194</v>
      </c>
      <c r="BM170" s="138" t="s">
        <v>935</v>
      </c>
    </row>
    <row r="171" spans="1:65" s="51" customFormat="1" ht="16.5" customHeight="1">
      <c r="A171" s="48"/>
      <c r="B171" s="49"/>
      <c r="C171" s="165" t="s">
        <v>313</v>
      </c>
      <c r="D171" s="165" t="s">
        <v>297</v>
      </c>
      <c r="E171" s="166" t="s">
        <v>936</v>
      </c>
      <c r="F171" s="167" t="s">
        <v>937</v>
      </c>
      <c r="G171" s="168" t="s">
        <v>295</v>
      </c>
      <c r="H171" s="169">
        <v>1</v>
      </c>
      <c r="I171" s="29"/>
      <c r="J171" s="170">
        <f t="shared" si="10"/>
        <v>0</v>
      </c>
      <c r="K171" s="167" t="s">
        <v>193</v>
      </c>
      <c r="L171" s="171"/>
      <c r="M171" s="172" t="s">
        <v>1</v>
      </c>
      <c r="N171" s="173" t="s">
        <v>40</v>
      </c>
      <c r="O171" s="135"/>
      <c r="P171" s="136">
        <f t="shared" si="11"/>
        <v>0</v>
      </c>
      <c r="Q171" s="136">
        <v>0.26200000000000001</v>
      </c>
      <c r="R171" s="136">
        <f t="shared" si="12"/>
        <v>0.26200000000000001</v>
      </c>
      <c r="S171" s="136">
        <v>0</v>
      </c>
      <c r="T171" s="137">
        <f t="shared" si="13"/>
        <v>0</v>
      </c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R171" s="138" t="s">
        <v>229</v>
      </c>
      <c r="AT171" s="138" t="s">
        <v>297</v>
      </c>
      <c r="AU171" s="138" t="s">
        <v>83</v>
      </c>
      <c r="AY171" s="40" t="s">
        <v>187</v>
      </c>
      <c r="BE171" s="139">
        <f t="shared" si="14"/>
        <v>0</v>
      </c>
      <c r="BF171" s="139">
        <f t="shared" si="15"/>
        <v>0</v>
      </c>
      <c r="BG171" s="139">
        <f t="shared" si="16"/>
        <v>0</v>
      </c>
      <c r="BH171" s="139">
        <f t="shared" si="17"/>
        <v>0</v>
      </c>
      <c r="BI171" s="139">
        <f t="shared" si="18"/>
        <v>0</v>
      </c>
      <c r="BJ171" s="40" t="s">
        <v>8</v>
      </c>
      <c r="BK171" s="139">
        <f t="shared" si="19"/>
        <v>0</v>
      </c>
      <c r="BL171" s="40" t="s">
        <v>194</v>
      </c>
      <c r="BM171" s="138" t="s">
        <v>938</v>
      </c>
    </row>
    <row r="172" spans="1:65" s="51" customFormat="1" ht="16.5" customHeight="1">
      <c r="A172" s="48"/>
      <c r="B172" s="49"/>
      <c r="C172" s="165" t="s">
        <v>318</v>
      </c>
      <c r="D172" s="165" t="s">
        <v>297</v>
      </c>
      <c r="E172" s="166" t="s">
        <v>939</v>
      </c>
      <c r="F172" s="167" t="s">
        <v>940</v>
      </c>
      <c r="G172" s="168" t="s">
        <v>295</v>
      </c>
      <c r="H172" s="169">
        <v>1</v>
      </c>
      <c r="I172" s="29"/>
      <c r="J172" s="170">
        <f t="shared" si="10"/>
        <v>0</v>
      </c>
      <c r="K172" s="167" t="s">
        <v>193</v>
      </c>
      <c r="L172" s="171"/>
      <c r="M172" s="172" t="s">
        <v>1</v>
      </c>
      <c r="N172" s="173" t="s">
        <v>40</v>
      </c>
      <c r="O172" s="135"/>
      <c r="P172" s="136">
        <f t="shared" si="11"/>
        <v>0</v>
      </c>
      <c r="Q172" s="136">
        <v>8.9999999999999998E-4</v>
      </c>
      <c r="R172" s="136">
        <f t="shared" si="12"/>
        <v>8.9999999999999998E-4</v>
      </c>
      <c r="S172" s="136">
        <v>0</v>
      </c>
      <c r="T172" s="137">
        <f t="shared" si="13"/>
        <v>0</v>
      </c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R172" s="138" t="s">
        <v>229</v>
      </c>
      <c r="AT172" s="138" t="s">
        <v>297</v>
      </c>
      <c r="AU172" s="138" t="s">
        <v>83</v>
      </c>
      <c r="AY172" s="40" t="s">
        <v>187</v>
      </c>
      <c r="BE172" s="139">
        <f t="shared" si="14"/>
        <v>0</v>
      </c>
      <c r="BF172" s="139">
        <f t="shared" si="15"/>
        <v>0</v>
      </c>
      <c r="BG172" s="139">
        <f t="shared" si="16"/>
        <v>0</v>
      </c>
      <c r="BH172" s="139">
        <f t="shared" si="17"/>
        <v>0</v>
      </c>
      <c r="BI172" s="139">
        <f t="shared" si="18"/>
        <v>0</v>
      </c>
      <c r="BJ172" s="40" t="s">
        <v>8</v>
      </c>
      <c r="BK172" s="139">
        <f t="shared" si="19"/>
        <v>0</v>
      </c>
      <c r="BL172" s="40" t="s">
        <v>194</v>
      </c>
      <c r="BM172" s="138" t="s">
        <v>941</v>
      </c>
    </row>
    <row r="173" spans="1:65" s="51" customFormat="1" ht="16.5" customHeight="1">
      <c r="A173" s="48"/>
      <c r="B173" s="49"/>
      <c r="C173" s="165" t="s">
        <v>321</v>
      </c>
      <c r="D173" s="165" t="s">
        <v>297</v>
      </c>
      <c r="E173" s="166" t="s">
        <v>942</v>
      </c>
      <c r="F173" s="167" t="s">
        <v>943</v>
      </c>
      <c r="G173" s="168" t="s">
        <v>295</v>
      </c>
      <c r="H173" s="169">
        <v>5</v>
      </c>
      <c r="I173" s="29"/>
      <c r="J173" s="170">
        <f t="shared" si="10"/>
        <v>0</v>
      </c>
      <c r="K173" s="167" t="s">
        <v>193</v>
      </c>
      <c r="L173" s="171"/>
      <c r="M173" s="172" t="s">
        <v>1</v>
      </c>
      <c r="N173" s="173" t="s">
        <v>40</v>
      </c>
      <c r="O173" s="135"/>
      <c r="P173" s="136">
        <f t="shared" si="11"/>
        <v>0</v>
      </c>
      <c r="Q173" s="136">
        <v>5.9999999999999995E-4</v>
      </c>
      <c r="R173" s="136">
        <f t="shared" si="12"/>
        <v>2.9999999999999996E-3</v>
      </c>
      <c r="S173" s="136">
        <v>0</v>
      </c>
      <c r="T173" s="137">
        <f t="shared" si="13"/>
        <v>0</v>
      </c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R173" s="138" t="s">
        <v>229</v>
      </c>
      <c r="AT173" s="138" t="s">
        <v>297</v>
      </c>
      <c r="AU173" s="138" t="s">
        <v>83</v>
      </c>
      <c r="AY173" s="40" t="s">
        <v>187</v>
      </c>
      <c r="BE173" s="139">
        <f t="shared" si="14"/>
        <v>0</v>
      </c>
      <c r="BF173" s="139">
        <f t="shared" si="15"/>
        <v>0</v>
      </c>
      <c r="BG173" s="139">
        <f t="shared" si="16"/>
        <v>0</v>
      </c>
      <c r="BH173" s="139">
        <f t="shared" si="17"/>
        <v>0</v>
      </c>
      <c r="BI173" s="139">
        <f t="shared" si="18"/>
        <v>0</v>
      </c>
      <c r="BJ173" s="40" t="s">
        <v>8</v>
      </c>
      <c r="BK173" s="139">
        <f t="shared" si="19"/>
        <v>0</v>
      </c>
      <c r="BL173" s="40" t="s">
        <v>194</v>
      </c>
      <c r="BM173" s="138" t="s">
        <v>944</v>
      </c>
    </row>
    <row r="174" spans="1:65" s="51" customFormat="1" ht="16.5" customHeight="1">
      <c r="A174" s="48"/>
      <c r="B174" s="49"/>
      <c r="C174" s="165" t="s">
        <v>325</v>
      </c>
      <c r="D174" s="165" t="s">
        <v>297</v>
      </c>
      <c r="E174" s="166" t="s">
        <v>945</v>
      </c>
      <c r="F174" s="167" t="s">
        <v>946</v>
      </c>
      <c r="G174" s="168" t="s">
        <v>295</v>
      </c>
      <c r="H174" s="169">
        <v>2</v>
      </c>
      <c r="I174" s="29"/>
      <c r="J174" s="170">
        <f t="shared" si="10"/>
        <v>0</v>
      </c>
      <c r="K174" s="167" t="s">
        <v>193</v>
      </c>
      <c r="L174" s="171"/>
      <c r="M174" s="172" t="s">
        <v>1</v>
      </c>
      <c r="N174" s="173" t="s">
        <v>40</v>
      </c>
      <c r="O174" s="135"/>
      <c r="P174" s="136">
        <f t="shared" si="11"/>
        <v>0</v>
      </c>
      <c r="Q174" s="136">
        <v>4.0000000000000002E-4</v>
      </c>
      <c r="R174" s="136">
        <f t="shared" si="12"/>
        <v>8.0000000000000004E-4</v>
      </c>
      <c r="S174" s="136">
        <v>0</v>
      </c>
      <c r="T174" s="137">
        <f t="shared" si="13"/>
        <v>0</v>
      </c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R174" s="138" t="s">
        <v>229</v>
      </c>
      <c r="AT174" s="138" t="s">
        <v>297</v>
      </c>
      <c r="AU174" s="138" t="s">
        <v>83</v>
      </c>
      <c r="AY174" s="40" t="s">
        <v>187</v>
      </c>
      <c r="BE174" s="139">
        <f t="shared" si="14"/>
        <v>0</v>
      </c>
      <c r="BF174" s="139">
        <f t="shared" si="15"/>
        <v>0</v>
      </c>
      <c r="BG174" s="139">
        <f t="shared" si="16"/>
        <v>0</v>
      </c>
      <c r="BH174" s="139">
        <f t="shared" si="17"/>
        <v>0</v>
      </c>
      <c r="BI174" s="139">
        <f t="shared" si="18"/>
        <v>0</v>
      </c>
      <c r="BJ174" s="40" t="s">
        <v>8</v>
      </c>
      <c r="BK174" s="139">
        <f t="shared" si="19"/>
        <v>0</v>
      </c>
      <c r="BL174" s="40" t="s">
        <v>194</v>
      </c>
      <c r="BM174" s="138" t="s">
        <v>947</v>
      </c>
    </row>
    <row r="175" spans="1:65" s="51" customFormat="1" ht="24.2" customHeight="1">
      <c r="A175" s="48"/>
      <c r="B175" s="49"/>
      <c r="C175" s="165" t="s">
        <v>328</v>
      </c>
      <c r="D175" s="165" t="s">
        <v>297</v>
      </c>
      <c r="E175" s="166" t="s">
        <v>948</v>
      </c>
      <c r="F175" s="167" t="s">
        <v>949</v>
      </c>
      <c r="G175" s="168" t="s">
        <v>295</v>
      </c>
      <c r="H175" s="169">
        <v>1</v>
      </c>
      <c r="I175" s="29"/>
      <c r="J175" s="170">
        <f t="shared" si="10"/>
        <v>0</v>
      </c>
      <c r="K175" s="167" t="s">
        <v>193</v>
      </c>
      <c r="L175" s="171"/>
      <c r="M175" s="172" t="s">
        <v>1</v>
      </c>
      <c r="N175" s="173" t="s">
        <v>40</v>
      </c>
      <c r="O175" s="135"/>
      <c r="P175" s="136">
        <f t="shared" si="11"/>
        <v>0</v>
      </c>
      <c r="Q175" s="136">
        <v>0.54800000000000004</v>
      </c>
      <c r="R175" s="136">
        <f t="shared" si="12"/>
        <v>0.54800000000000004</v>
      </c>
      <c r="S175" s="136">
        <v>0</v>
      </c>
      <c r="T175" s="137">
        <f t="shared" si="13"/>
        <v>0</v>
      </c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R175" s="138" t="s">
        <v>229</v>
      </c>
      <c r="AT175" s="138" t="s">
        <v>297</v>
      </c>
      <c r="AU175" s="138" t="s">
        <v>83</v>
      </c>
      <c r="AY175" s="40" t="s">
        <v>187</v>
      </c>
      <c r="BE175" s="139">
        <f t="shared" si="14"/>
        <v>0</v>
      </c>
      <c r="BF175" s="139">
        <f t="shared" si="15"/>
        <v>0</v>
      </c>
      <c r="BG175" s="139">
        <f t="shared" si="16"/>
        <v>0</v>
      </c>
      <c r="BH175" s="139">
        <f t="shared" si="17"/>
        <v>0</v>
      </c>
      <c r="BI175" s="139">
        <f t="shared" si="18"/>
        <v>0</v>
      </c>
      <c r="BJ175" s="40" t="s">
        <v>8</v>
      </c>
      <c r="BK175" s="139">
        <f t="shared" si="19"/>
        <v>0</v>
      </c>
      <c r="BL175" s="40" t="s">
        <v>194</v>
      </c>
      <c r="BM175" s="138" t="s">
        <v>950</v>
      </c>
    </row>
    <row r="176" spans="1:65" s="51" customFormat="1" ht="24.2" customHeight="1">
      <c r="A176" s="48"/>
      <c r="B176" s="49"/>
      <c r="C176" s="165" t="s">
        <v>333</v>
      </c>
      <c r="D176" s="165" t="s">
        <v>297</v>
      </c>
      <c r="E176" s="166" t="s">
        <v>951</v>
      </c>
      <c r="F176" s="167" t="s">
        <v>952</v>
      </c>
      <c r="G176" s="168" t="s">
        <v>295</v>
      </c>
      <c r="H176" s="169">
        <v>1</v>
      </c>
      <c r="I176" s="29"/>
      <c r="J176" s="170">
        <f t="shared" si="10"/>
        <v>0</v>
      </c>
      <c r="K176" s="167" t="s">
        <v>193</v>
      </c>
      <c r="L176" s="171"/>
      <c r="M176" s="172" t="s">
        <v>1</v>
      </c>
      <c r="N176" s="173" t="s">
        <v>40</v>
      </c>
      <c r="O176" s="135"/>
      <c r="P176" s="136">
        <f t="shared" si="11"/>
        <v>0</v>
      </c>
      <c r="Q176" s="136">
        <v>0.50600000000000001</v>
      </c>
      <c r="R176" s="136">
        <f t="shared" si="12"/>
        <v>0.50600000000000001</v>
      </c>
      <c r="S176" s="136">
        <v>0</v>
      </c>
      <c r="T176" s="137">
        <f t="shared" si="13"/>
        <v>0</v>
      </c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R176" s="138" t="s">
        <v>229</v>
      </c>
      <c r="AT176" s="138" t="s">
        <v>297</v>
      </c>
      <c r="AU176" s="138" t="s">
        <v>83</v>
      </c>
      <c r="AY176" s="40" t="s">
        <v>187</v>
      </c>
      <c r="BE176" s="139">
        <f t="shared" si="14"/>
        <v>0</v>
      </c>
      <c r="BF176" s="139">
        <f t="shared" si="15"/>
        <v>0</v>
      </c>
      <c r="BG176" s="139">
        <f t="shared" si="16"/>
        <v>0</v>
      </c>
      <c r="BH176" s="139">
        <f t="shared" si="17"/>
        <v>0</v>
      </c>
      <c r="BI176" s="139">
        <f t="shared" si="18"/>
        <v>0</v>
      </c>
      <c r="BJ176" s="40" t="s">
        <v>8</v>
      </c>
      <c r="BK176" s="139">
        <f t="shared" si="19"/>
        <v>0</v>
      </c>
      <c r="BL176" s="40" t="s">
        <v>194</v>
      </c>
      <c r="BM176" s="138" t="s">
        <v>953</v>
      </c>
    </row>
    <row r="177" spans="1:65" s="51" customFormat="1" ht="24.2" customHeight="1">
      <c r="A177" s="48"/>
      <c r="B177" s="49"/>
      <c r="C177" s="165" t="s">
        <v>336</v>
      </c>
      <c r="D177" s="165" t="s">
        <v>297</v>
      </c>
      <c r="E177" s="166" t="s">
        <v>954</v>
      </c>
      <c r="F177" s="167" t="s">
        <v>955</v>
      </c>
      <c r="G177" s="168" t="s">
        <v>295</v>
      </c>
      <c r="H177" s="169">
        <v>1</v>
      </c>
      <c r="I177" s="29"/>
      <c r="J177" s="170">
        <f t="shared" si="10"/>
        <v>0</v>
      </c>
      <c r="K177" s="167" t="s">
        <v>193</v>
      </c>
      <c r="L177" s="171"/>
      <c r="M177" s="172" t="s">
        <v>1</v>
      </c>
      <c r="N177" s="173" t="s">
        <v>40</v>
      </c>
      <c r="O177" s="135"/>
      <c r="P177" s="136">
        <f t="shared" si="11"/>
        <v>0</v>
      </c>
      <c r="Q177" s="136">
        <v>1.6140000000000001</v>
      </c>
      <c r="R177" s="136">
        <f t="shared" si="12"/>
        <v>1.6140000000000001</v>
      </c>
      <c r="S177" s="136">
        <v>0</v>
      </c>
      <c r="T177" s="137">
        <f t="shared" si="13"/>
        <v>0</v>
      </c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R177" s="138" t="s">
        <v>229</v>
      </c>
      <c r="AT177" s="138" t="s">
        <v>297</v>
      </c>
      <c r="AU177" s="138" t="s">
        <v>83</v>
      </c>
      <c r="AY177" s="40" t="s">
        <v>187</v>
      </c>
      <c r="BE177" s="139">
        <f t="shared" si="14"/>
        <v>0</v>
      </c>
      <c r="BF177" s="139">
        <f t="shared" si="15"/>
        <v>0</v>
      </c>
      <c r="BG177" s="139">
        <f t="shared" si="16"/>
        <v>0</v>
      </c>
      <c r="BH177" s="139">
        <f t="shared" si="17"/>
        <v>0</v>
      </c>
      <c r="BI177" s="139">
        <f t="shared" si="18"/>
        <v>0</v>
      </c>
      <c r="BJ177" s="40" t="s">
        <v>8</v>
      </c>
      <c r="BK177" s="139">
        <f t="shared" si="19"/>
        <v>0</v>
      </c>
      <c r="BL177" s="40" t="s">
        <v>194</v>
      </c>
      <c r="BM177" s="138" t="s">
        <v>956</v>
      </c>
    </row>
    <row r="178" spans="1:65" s="51" customFormat="1" ht="24.2" customHeight="1">
      <c r="A178" s="48"/>
      <c r="B178" s="49"/>
      <c r="C178" s="127" t="s">
        <v>337</v>
      </c>
      <c r="D178" s="127" t="s">
        <v>189</v>
      </c>
      <c r="E178" s="128" t="s">
        <v>957</v>
      </c>
      <c r="F178" s="129" t="s">
        <v>958</v>
      </c>
      <c r="G178" s="130" t="s">
        <v>295</v>
      </c>
      <c r="H178" s="131">
        <v>2</v>
      </c>
      <c r="I178" s="25"/>
      <c r="J178" s="132">
        <f t="shared" si="10"/>
        <v>0</v>
      </c>
      <c r="K178" s="129" t="s">
        <v>193</v>
      </c>
      <c r="L178" s="49"/>
      <c r="M178" s="133" t="s">
        <v>1</v>
      </c>
      <c r="N178" s="134" t="s">
        <v>40</v>
      </c>
      <c r="O178" s="135"/>
      <c r="P178" s="136">
        <f t="shared" si="11"/>
        <v>0</v>
      </c>
      <c r="Q178" s="136">
        <v>6.4051250000000004E-2</v>
      </c>
      <c r="R178" s="136">
        <f t="shared" si="12"/>
        <v>0.12810250000000001</v>
      </c>
      <c r="S178" s="136">
        <v>0</v>
      </c>
      <c r="T178" s="137">
        <f t="shared" si="13"/>
        <v>0</v>
      </c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R178" s="138" t="s">
        <v>194</v>
      </c>
      <c r="AT178" s="138" t="s">
        <v>189</v>
      </c>
      <c r="AU178" s="138" t="s">
        <v>83</v>
      </c>
      <c r="AY178" s="40" t="s">
        <v>187</v>
      </c>
      <c r="BE178" s="139">
        <f t="shared" si="14"/>
        <v>0</v>
      </c>
      <c r="BF178" s="139">
        <f t="shared" si="15"/>
        <v>0</v>
      </c>
      <c r="BG178" s="139">
        <f t="shared" si="16"/>
        <v>0</v>
      </c>
      <c r="BH178" s="139">
        <f t="shared" si="17"/>
        <v>0</v>
      </c>
      <c r="BI178" s="139">
        <f t="shared" si="18"/>
        <v>0</v>
      </c>
      <c r="BJ178" s="40" t="s">
        <v>8</v>
      </c>
      <c r="BK178" s="139">
        <f t="shared" si="19"/>
        <v>0</v>
      </c>
      <c r="BL178" s="40" t="s">
        <v>194</v>
      </c>
      <c r="BM178" s="138" t="s">
        <v>959</v>
      </c>
    </row>
    <row r="179" spans="1:65" s="51" customFormat="1" ht="33" customHeight="1">
      <c r="A179" s="48"/>
      <c r="B179" s="49"/>
      <c r="C179" s="127" t="s">
        <v>338</v>
      </c>
      <c r="D179" s="127" t="s">
        <v>189</v>
      </c>
      <c r="E179" s="128" t="s">
        <v>960</v>
      </c>
      <c r="F179" s="129" t="s">
        <v>961</v>
      </c>
      <c r="G179" s="130" t="s">
        <v>295</v>
      </c>
      <c r="H179" s="131">
        <v>2</v>
      </c>
      <c r="I179" s="25"/>
      <c r="J179" s="132">
        <f t="shared" si="10"/>
        <v>0</v>
      </c>
      <c r="K179" s="129" t="s">
        <v>193</v>
      </c>
      <c r="L179" s="49"/>
      <c r="M179" s="133" t="s">
        <v>1</v>
      </c>
      <c r="N179" s="134" t="s">
        <v>40</v>
      </c>
      <c r="O179" s="135"/>
      <c r="P179" s="136">
        <f t="shared" si="11"/>
        <v>0</v>
      </c>
      <c r="Q179" s="136">
        <v>8.1405999999999996E-3</v>
      </c>
      <c r="R179" s="136">
        <f t="shared" si="12"/>
        <v>1.6281199999999999E-2</v>
      </c>
      <c r="S179" s="136">
        <v>0</v>
      </c>
      <c r="T179" s="137">
        <f t="shared" si="13"/>
        <v>0</v>
      </c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R179" s="138" t="s">
        <v>194</v>
      </c>
      <c r="AT179" s="138" t="s">
        <v>189</v>
      </c>
      <c r="AU179" s="138" t="s">
        <v>83</v>
      </c>
      <c r="AY179" s="40" t="s">
        <v>187</v>
      </c>
      <c r="BE179" s="139">
        <f t="shared" si="14"/>
        <v>0</v>
      </c>
      <c r="BF179" s="139">
        <f t="shared" si="15"/>
        <v>0</v>
      </c>
      <c r="BG179" s="139">
        <f t="shared" si="16"/>
        <v>0</v>
      </c>
      <c r="BH179" s="139">
        <f t="shared" si="17"/>
        <v>0</v>
      </c>
      <c r="BI179" s="139">
        <f t="shared" si="18"/>
        <v>0</v>
      </c>
      <c r="BJ179" s="40" t="s">
        <v>8</v>
      </c>
      <c r="BK179" s="139">
        <f t="shared" si="19"/>
        <v>0</v>
      </c>
      <c r="BL179" s="40" t="s">
        <v>194</v>
      </c>
      <c r="BM179" s="138" t="s">
        <v>962</v>
      </c>
    </row>
    <row r="180" spans="1:65" s="51" customFormat="1" ht="24.2" customHeight="1">
      <c r="A180" s="48"/>
      <c r="B180" s="49"/>
      <c r="C180" s="127" t="s">
        <v>339</v>
      </c>
      <c r="D180" s="127" t="s">
        <v>189</v>
      </c>
      <c r="E180" s="128" t="s">
        <v>963</v>
      </c>
      <c r="F180" s="129" t="s">
        <v>964</v>
      </c>
      <c r="G180" s="130" t="s">
        <v>295</v>
      </c>
      <c r="H180" s="131">
        <v>2</v>
      </c>
      <c r="I180" s="25"/>
      <c r="J180" s="132">
        <f t="shared" si="10"/>
        <v>0</v>
      </c>
      <c r="K180" s="129" t="s">
        <v>193</v>
      </c>
      <c r="L180" s="49"/>
      <c r="M180" s="133" t="s">
        <v>1</v>
      </c>
      <c r="N180" s="134" t="s">
        <v>40</v>
      </c>
      <c r="O180" s="135"/>
      <c r="P180" s="136">
        <f t="shared" si="11"/>
        <v>0</v>
      </c>
      <c r="Q180" s="136">
        <v>0</v>
      </c>
      <c r="R180" s="136">
        <f t="shared" si="12"/>
        <v>0</v>
      </c>
      <c r="S180" s="136">
        <v>0</v>
      </c>
      <c r="T180" s="137">
        <f t="shared" si="13"/>
        <v>0</v>
      </c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R180" s="138" t="s">
        <v>194</v>
      </c>
      <c r="AT180" s="138" t="s">
        <v>189</v>
      </c>
      <c r="AU180" s="138" t="s">
        <v>83</v>
      </c>
      <c r="AY180" s="40" t="s">
        <v>187</v>
      </c>
      <c r="BE180" s="139">
        <f t="shared" si="14"/>
        <v>0</v>
      </c>
      <c r="BF180" s="139">
        <f t="shared" si="15"/>
        <v>0</v>
      </c>
      <c r="BG180" s="139">
        <f t="shared" si="16"/>
        <v>0</v>
      </c>
      <c r="BH180" s="139">
        <f t="shared" si="17"/>
        <v>0</v>
      </c>
      <c r="BI180" s="139">
        <f t="shared" si="18"/>
        <v>0</v>
      </c>
      <c r="BJ180" s="40" t="s">
        <v>8</v>
      </c>
      <c r="BK180" s="139">
        <f t="shared" si="19"/>
        <v>0</v>
      </c>
      <c r="BL180" s="40" t="s">
        <v>194</v>
      </c>
      <c r="BM180" s="138" t="s">
        <v>965</v>
      </c>
    </row>
    <row r="181" spans="1:65" s="51" customFormat="1" ht="33" customHeight="1">
      <c r="A181" s="48"/>
      <c r="B181" s="49"/>
      <c r="C181" s="127" t="s">
        <v>340</v>
      </c>
      <c r="D181" s="127" t="s">
        <v>189</v>
      </c>
      <c r="E181" s="128" t="s">
        <v>966</v>
      </c>
      <c r="F181" s="129" t="s">
        <v>967</v>
      </c>
      <c r="G181" s="130" t="s">
        <v>295</v>
      </c>
      <c r="H181" s="131">
        <v>2</v>
      </c>
      <c r="I181" s="25"/>
      <c r="J181" s="132">
        <f t="shared" si="10"/>
        <v>0</v>
      </c>
      <c r="K181" s="129" t="s">
        <v>193</v>
      </c>
      <c r="L181" s="49"/>
      <c r="M181" s="133" t="s">
        <v>1</v>
      </c>
      <c r="N181" s="134" t="s">
        <v>40</v>
      </c>
      <c r="O181" s="135"/>
      <c r="P181" s="136">
        <f t="shared" si="11"/>
        <v>0</v>
      </c>
      <c r="Q181" s="136">
        <v>3.7248799999999999E-2</v>
      </c>
      <c r="R181" s="136">
        <f t="shared" si="12"/>
        <v>7.4497599999999997E-2</v>
      </c>
      <c r="S181" s="136">
        <v>0</v>
      </c>
      <c r="T181" s="137">
        <f t="shared" si="13"/>
        <v>0</v>
      </c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R181" s="138" t="s">
        <v>194</v>
      </c>
      <c r="AT181" s="138" t="s">
        <v>189</v>
      </c>
      <c r="AU181" s="138" t="s">
        <v>83</v>
      </c>
      <c r="AY181" s="40" t="s">
        <v>187</v>
      </c>
      <c r="BE181" s="139">
        <f t="shared" si="14"/>
        <v>0</v>
      </c>
      <c r="BF181" s="139">
        <f t="shared" si="15"/>
        <v>0</v>
      </c>
      <c r="BG181" s="139">
        <f t="shared" si="16"/>
        <v>0</v>
      </c>
      <c r="BH181" s="139">
        <f t="shared" si="17"/>
        <v>0</v>
      </c>
      <c r="BI181" s="139">
        <f t="shared" si="18"/>
        <v>0</v>
      </c>
      <c r="BJ181" s="40" t="s">
        <v>8</v>
      </c>
      <c r="BK181" s="139">
        <f t="shared" si="19"/>
        <v>0</v>
      </c>
      <c r="BL181" s="40" t="s">
        <v>194</v>
      </c>
      <c r="BM181" s="138" t="s">
        <v>633</v>
      </c>
    </row>
    <row r="182" spans="1:65" s="51" customFormat="1" ht="24.2" customHeight="1">
      <c r="A182" s="48"/>
      <c r="B182" s="49"/>
      <c r="C182" s="127" t="s">
        <v>341</v>
      </c>
      <c r="D182" s="127" t="s">
        <v>189</v>
      </c>
      <c r="E182" s="128" t="s">
        <v>968</v>
      </c>
      <c r="F182" s="129" t="s">
        <v>969</v>
      </c>
      <c r="G182" s="130" t="s">
        <v>295</v>
      </c>
      <c r="H182" s="131">
        <v>1</v>
      </c>
      <c r="I182" s="25"/>
      <c r="J182" s="132">
        <f t="shared" si="10"/>
        <v>0</v>
      </c>
      <c r="K182" s="129" t="s">
        <v>193</v>
      </c>
      <c r="L182" s="49"/>
      <c r="M182" s="133" t="s">
        <v>1</v>
      </c>
      <c r="N182" s="134" t="s">
        <v>40</v>
      </c>
      <c r="O182" s="135"/>
      <c r="P182" s="136">
        <f t="shared" si="11"/>
        <v>0</v>
      </c>
      <c r="Q182" s="136">
        <v>0.217338</v>
      </c>
      <c r="R182" s="136">
        <f t="shared" si="12"/>
        <v>0.217338</v>
      </c>
      <c r="S182" s="136">
        <v>0</v>
      </c>
      <c r="T182" s="137">
        <f t="shared" si="13"/>
        <v>0</v>
      </c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R182" s="138" t="s">
        <v>194</v>
      </c>
      <c r="AT182" s="138" t="s">
        <v>189</v>
      </c>
      <c r="AU182" s="138" t="s">
        <v>83</v>
      </c>
      <c r="AY182" s="40" t="s">
        <v>187</v>
      </c>
      <c r="BE182" s="139">
        <f t="shared" si="14"/>
        <v>0</v>
      </c>
      <c r="BF182" s="139">
        <f t="shared" si="15"/>
        <v>0</v>
      </c>
      <c r="BG182" s="139">
        <f t="shared" si="16"/>
        <v>0</v>
      </c>
      <c r="BH182" s="139">
        <f t="shared" si="17"/>
        <v>0</v>
      </c>
      <c r="BI182" s="139">
        <f t="shared" si="18"/>
        <v>0</v>
      </c>
      <c r="BJ182" s="40" t="s">
        <v>8</v>
      </c>
      <c r="BK182" s="139">
        <f t="shared" si="19"/>
        <v>0</v>
      </c>
      <c r="BL182" s="40" t="s">
        <v>194</v>
      </c>
      <c r="BM182" s="138" t="s">
        <v>970</v>
      </c>
    </row>
    <row r="183" spans="1:65" s="51" customFormat="1" ht="16.5" customHeight="1">
      <c r="A183" s="48"/>
      <c r="B183" s="49"/>
      <c r="C183" s="165" t="s">
        <v>342</v>
      </c>
      <c r="D183" s="165" t="s">
        <v>297</v>
      </c>
      <c r="E183" s="166" t="s">
        <v>971</v>
      </c>
      <c r="F183" s="167" t="s">
        <v>972</v>
      </c>
      <c r="G183" s="168" t="s">
        <v>859</v>
      </c>
      <c r="H183" s="169">
        <v>1</v>
      </c>
      <c r="I183" s="29"/>
      <c r="J183" s="170">
        <f t="shared" si="10"/>
        <v>0</v>
      </c>
      <c r="K183" s="167" t="s">
        <v>1</v>
      </c>
      <c r="L183" s="171"/>
      <c r="M183" s="172" t="s">
        <v>1</v>
      </c>
      <c r="N183" s="173" t="s">
        <v>40</v>
      </c>
      <c r="O183" s="135"/>
      <c r="P183" s="136">
        <f t="shared" si="11"/>
        <v>0</v>
      </c>
      <c r="Q183" s="136">
        <v>0</v>
      </c>
      <c r="R183" s="136">
        <f t="shared" si="12"/>
        <v>0</v>
      </c>
      <c r="S183" s="136">
        <v>0</v>
      </c>
      <c r="T183" s="137">
        <f t="shared" si="13"/>
        <v>0</v>
      </c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R183" s="138" t="s">
        <v>229</v>
      </c>
      <c r="AT183" s="138" t="s">
        <v>297</v>
      </c>
      <c r="AU183" s="138" t="s">
        <v>83</v>
      </c>
      <c r="AY183" s="40" t="s">
        <v>187</v>
      </c>
      <c r="BE183" s="139">
        <f t="shared" si="14"/>
        <v>0</v>
      </c>
      <c r="BF183" s="139">
        <f t="shared" si="15"/>
        <v>0</v>
      </c>
      <c r="BG183" s="139">
        <f t="shared" si="16"/>
        <v>0</v>
      </c>
      <c r="BH183" s="139">
        <f t="shared" si="17"/>
        <v>0</v>
      </c>
      <c r="BI183" s="139">
        <f t="shared" si="18"/>
        <v>0</v>
      </c>
      <c r="BJ183" s="40" t="s">
        <v>8</v>
      </c>
      <c r="BK183" s="139">
        <f t="shared" si="19"/>
        <v>0</v>
      </c>
      <c r="BL183" s="40" t="s">
        <v>194</v>
      </c>
      <c r="BM183" s="138" t="s">
        <v>973</v>
      </c>
    </row>
    <row r="184" spans="1:65" s="51" customFormat="1" ht="24.2" customHeight="1">
      <c r="A184" s="48"/>
      <c r="B184" s="49"/>
      <c r="C184" s="127" t="s">
        <v>343</v>
      </c>
      <c r="D184" s="127" t="s">
        <v>189</v>
      </c>
      <c r="E184" s="128" t="s">
        <v>855</v>
      </c>
      <c r="F184" s="129" t="s">
        <v>856</v>
      </c>
      <c r="G184" s="130" t="s">
        <v>306</v>
      </c>
      <c r="H184" s="131">
        <v>8</v>
      </c>
      <c r="I184" s="25"/>
      <c r="J184" s="132">
        <f t="shared" si="10"/>
        <v>0</v>
      </c>
      <c r="K184" s="129" t="s">
        <v>193</v>
      </c>
      <c r="L184" s="49"/>
      <c r="M184" s="133" t="s">
        <v>1</v>
      </c>
      <c r="N184" s="134" t="s">
        <v>40</v>
      </c>
      <c r="O184" s="135"/>
      <c r="P184" s="136">
        <f t="shared" si="11"/>
        <v>0</v>
      </c>
      <c r="Q184" s="136">
        <v>1.26E-4</v>
      </c>
      <c r="R184" s="136">
        <f t="shared" si="12"/>
        <v>1.008E-3</v>
      </c>
      <c r="S184" s="136">
        <v>0</v>
      </c>
      <c r="T184" s="137">
        <f t="shared" si="13"/>
        <v>0</v>
      </c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R184" s="138" t="s">
        <v>194</v>
      </c>
      <c r="AT184" s="138" t="s">
        <v>189</v>
      </c>
      <c r="AU184" s="138" t="s">
        <v>83</v>
      </c>
      <c r="AY184" s="40" t="s">
        <v>187</v>
      </c>
      <c r="BE184" s="139">
        <f t="shared" si="14"/>
        <v>0</v>
      </c>
      <c r="BF184" s="139">
        <f t="shared" si="15"/>
        <v>0</v>
      </c>
      <c r="BG184" s="139">
        <f t="shared" si="16"/>
        <v>0</v>
      </c>
      <c r="BH184" s="139">
        <f t="shared" si="17"/>
        <v>0</v>
      </c>
      <c r="BI184" s="139">
        <f t="shared" si="18"/>
        <v>0</v>
      </c>
      <c r="BJ184" s="40" t="s">
        <v>8</v>
      </c>
      <c r="BK184" s="139">
        <f t="shared" si="19"/>
        <v>0</v>
      </c>
      <c r="BL184" s="40" t="s">
        <v>194</v>
      </c>
      <c r="BM184" s="138" t="s">
        <v>974</v>
      </c>
    </row>
    <row r="185" spans="1:65" s="51" customFormat="1" ht="21.75" customHeight="1">
      <c r="A185" s="48"/>
      <c r="B185" s="49"/>
      <c r="C185" s="127" t="s">
        <v>344</v>
      </c>
      <c r="D185" s="127" t="s">
        <v>189</v>
      </c>
      <c r="E185" s="128" t="s">
        <v>975</v>
      </c>
      <c r="F185" s="129" t="s">
        <v>976</v>
      </c>
      <c r="G185" s="130" t="s">
        <v>382</v>
      </c>
      <c r="H185" s="131">
        <v>2</v>
      </c>
      <c r="I185" s="25"/>
      <c r="J185" s="132">
        <f t="shared" si="10"/>
        <v>0</v>
      </c>
      <c r="K185" s="129" t="s">
        <v>1</v>
      </c>
      <c r="L185" s="49"/>
      <c r="M185" s="133" t="s">
        <v>1</v>
      </c>
      <c r="N185" s="134" t="s">
        <v>40</v>
      </c>
      <c r="O185" s="135"/>
      <c r="P185" s="136">
        <f t="shared" si="11"/>
        <v>0</v>
      </c>
      <c r="Q185" s="136">
        <v>0</v>
      </c>
      <c r="R185" s="136">
        <f t="shared" si="12"/>
        <v>0</v>
      </c>
      <c r="S185" s="136">
        <v>0</v>
      </c>
      <c r="T185" s="137">
        <f t="shared" si="13"/>
        <v>0</v>
      </c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R185" s="138" t="s">
        <v>194</v>
      </c>
      <c r="AT185" s="138" t="s">
        <v>189</v>
      </c>
      <c r="AU185" s="138" t="s">
        <v>83</v>
      </c>
      <c r="AY185" s="40" t="s">
        <v>187</v>
      </c>
      <c r="BE185" s="139">
        <f t="shared" si="14"/>
        <v>0</v>
      </c>
      <c r="BF185" s="139">
        <f t="shared" si="15"/>
        <v>0</v>
      </c>
      <c r="BG185" s="139">
        <f t="shared" si="16"/>
        <v>0</v>
      </c>
      <c r="BH185" s="139">
        <f t="shared" si="17"/>
        <v>0</v>
      </c>
      <c r="BI185" s="139">
        <f t="shared" si="18"/>
        <v>0</v>
      </c>
      <c r="BJ185" s="40" t="s">
        <v>8</v>
      </c>
      <c r="BK185" s="139">
        <f t="shared" si="19"/>
        <v>0</v>
      </c>
      <c r="BL185" s="40" t="s">
        <v>194</v>
      </c>
      <c r="BM185" s="138" t="s">
        <v>977</v>
      </c>
    </row>
    <row r="186" spans="1:65" s="51" customFormat="1" ht="24.2" customHeight="1">
      <c r="A186" s="48"/>
      <c r="B186" s="49"/>
      <c r="C186" s="127" t="s">
        <v>345</v>
      </c>
      <c r="D186" s="127" t="s">
        <v>189</v>
      </c>
      <c r="E186" s="128" t="s">
        <v>978</v>
      </c>
      <c r="F186" s="129" t="s">
        <v>979</v>
      </c>
      <c r="G186" s="130" t="s">
        <v>382</v>
      </c>
      <c r="H186" s="131">
        <v>2</v>
      </c>
      <c r="I186" s="25"/>
      <c r="J186" s="132">
        <f t="shared" si="10"/>
        <v>0</v>
      </c>
      <c r="K186" s="129" t="s">
        <v>1</v>
      </c>
      <c r="L186" s="49"/>
      <c r="M186" s="133" t="s">
        <v>1</v>
      </c>
      <c r="N186" s="134" t="s">
        <v>40</v>
      </c>
      <c r="O186" s="135"/>
      <c r="P186" s="136">
        <f t="shared" si="11"/>
        <v>0</v>
      </c>
      <c r="Q186" s="136">
        <v>0</v>
      </c>
      <c r="R186" s="136">
        <f t="shared" si="12"/>
        <v>0</v>
      </c>
      <c r="S186" s="136">
        <v>0</v>
      </c>
      <c r="T186" s="137">
        <f t="shared" si="13"/>
        <v>0</v>
      </c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R186" s="138" t="s">
        <v>194</v>
      </c>
      <c r="AT186" s="138" t="s">
        <v>189</v>
      </c>
      <c r="AU186" s="138" t="s">
        <v>83</v>
      </c>
      <c r="AY186" s="40" t="s">
        <v>187</v>
      </c>
      <c r="BE186" s="139">
        <f t="shared" si="14"/>
        <v>0</v>
      </c>
      <c r="BF186" s="139">
        <f t="shared" si="15"/>
        <v>0</v>
      </c>
      <c r="BG186" s="139">
        <f t="shared" si="16"/>
        <v>0</v>
      </c>
      <c r="BH186" s="139">
        <f t="shared" si="17"/>
        <v>0</v>
      </c>
      <c r="BI186" s="139">
        <f t="shared" si="18"/>
        <v>0</v>
      </c>
      <c r="BJ186" s="40" t="s">
        <v>8</v>
      </c>
      <c r="BK186" s="139">
        <f t="shared" si="19"/>
        <v>0</v>
      </c>
      <c r="BL186" s="40" t="s">
        <v>194</v>
      </c>
      <c r="BM186" s="138" t="s">
        <v>980</v>
      </c>
    </row>
    <row r="187" spans="1:65" s="51" customFormat="1" ht="24.2" customHeight="1">
      <c r="A187" s="48"/>
      <c r="B187" s="49"/>
      <c r="C187" s="127" t="s">
        <v>346</v>
      </c>
      <c r="D187" s="127" t="s">
        <v>189</v>
      </c>
      <c r="E187" s="128" t="s">
        <v>981</v>
      </c>
      <c r="F187" s="129" t="s">
        <v>982</v>
      </c>
      <c r="G187" s="130" t="s">
        <v>859</v>
      </c>
      <c r="H187" s="131">
        <v>1</v>
      </c>
      <c r="I187" s="25"/>
      <c r="J187" s="132">
        <f t="shared" si="10"/>
        <v>0</v>
      </c>
      <c r="K187" s="129" t="s">
        <v>1</v>
      </c>
      <c r="L187" s="49"/>
      <c r="M187" s="133" t="s">
        <v>1</v>
      </c>
      <c r="N187" s="134" t="s">
        <v>40</v>
      </c>
      <c r="O187" s="135"/>
      <c r="P187" s="136">
        <f t="shared" si="11"/>
        <v>0</v>
      </c>
      <c r="Q187" s="136">
        <v>0</v>
      </c>
      <c r="R187" s="136">
        <f t="shared" si="12"/>
        <v>0</v>
      </c>
      <c r="S187" s="136">
        <v>0</v>
      </c>
      <c r="T187" s="137">
        <f t="shared" si="13"/>
        <v>0</v>
      </c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R187" s="138" t="s">
        <v>194</v>
      </c>
      <c r="AT187" s="138" t="s">
        <v>189</v>
      </c>
      <c r="AU187" s="138" t="s">
        <v>83</v>
      </c>
      <c r="AY187" s="40" t="s">
        <v>187</v>
      </c>
      <c r="BE187" s="139">
        <f t="shared" si="14"/>
        <v>0</v>
      </c>
      <c r="BF187" s="139">
        <f t="shared" si="15"/>
        <v>0</v>
      </c>
      <c r="BG187" s="139">
        <f t="shared" si="16"/>
        <v>0</v>
      </c>
      <c r="BH187" s="139">
        <f t="shared" si="17"/>
        <v>0</v>
      </c>
      <c r="BI187" s="139">
        <f t="shared" si="18"/>
        <v>0</v>
      </c>
      <c r="BJ187" s="40" t="s">
        <v>8</v>
      </c>
      <c r="BK187" s="139">
        <f t="shared" si="19"/>
        <v>0</v>
      </c>
      <c r="BL187" s="40" t="s">
        <v>194</v>
      </c>
      <c r="BM187" s="138" t="s">
        <v>983</v>
      </c>
    </row>
    <row r="188" spans="1:65" s="51" customFormat="1" ht="24.2" customHeight="1">
      <c r="A188" s="48"/>
      <c r="B188" s="49"/>
      <c r="C188" s="127" t="s">
        <v>347</v>
      </c>
      <c r="D188" s="127" t="s">
        <v>189</v>
      </c>
      <c r="E188" s="128" t="s">
        <v>984</v>
      </c>
      <c r="F188" s="129" t="s">
        <v>985</v>
      </c>
      <c r="G188" s="130" t="s">
        <v>382</v>
      </c>
      <c r="H188" s="131">
        <v>1</v>
      </c>
      <c r="I188" s="25"/>
      <c r="J188" s="132">
        <f t="shared" si="10"/>
        <v>0</v>
      </c>
      <c r="K188" s="129" t="s">
        <v>1</v>
      </c>
      <c r="L188" s="49"/>
      <c r="M188" s="133" t="s">
        <v>1</v>
      </c>
      <c r="N188" s="134" t="s">
        <v>40</v>
      </c>
      <c r="O188" s="135"/>
      <c r="P188" s="136">
        <f t="shared" si="11"/>
        <v>0</v>
      </c>
      <c r="Q188" s="136">
        <v>0</v>
      </c>
      <c r="R188" s="136">
        <f t="shared" si="12"/>
        <v>0</v>
      </c>
      <c r="S188" s="136">
        <v>0</v>
      </c>
      <c r="T188" s="137">
        <f t="shared" si="13"/>
        <v>0</v>
      </c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R188" s="138" t="s">
        <v>194</v>
      </c>
      <c r="AT188" s="138" t="s">
        <v>189</v>
      </c>
      <c r="AU188" s="138" t="s">
        <v>83</v>
      </c>
      <c r="AY188" s="40" t="s">
        <v>187</v>
      </c>
      <c r="BE188" s="139">
        <f t="shared" si="14"/>
        <v>0</v>
      </c>
      <c r="BF188" s="139">
        <f t="shared" si="15"/>
        <v>0</v>
      </c>
      <c r="BG188" s="139">
        <f t="shared" si="16"/>
        <v>0</v>
      </c>
      <c r="BH188" s="139">
        <f t="shared" si="17"/>
        <v>0</v>
      </c>
      <c r="BI188" s="139">
        <f t="shared" si="18"/>
        <v>0</v>
      </c>
      <c r="BJ188" s="40" t="s">
        <v>8</v>
      </c>
      <c r="BK188" s="139">
        <f t="shared" si="19"/>
        <v>0</v>
      </c>
      <c r="BL188" s="40" t="s">
        <v>194</v>
      </c>
      <c r="BM188" s="138" t="s">
        <v>986</v>
      </c>
    </row>
    <row r="189" spans="1:65" s="114" customFormat="1" ht="22.9" customHeight="1">
      <c r="B189" s="115"/>
      <c r="D189" s="116" t="s">
        <v>74</v>
      </c>
      <c r="E189" s="125" t="s">
        <v>331</v>
      </c>
      <c r="F189" s="125" t="s">
        <v>332</v>
      </c>
      <c r="I189" s="24"/>
      <c r="J189" s="126">
        <f>BK189</f>
        <v>0</v>
      </c>
      <c r="L189" s="115"/>
      <c r="M189" s="119"/>
      <c r="N189" s="120"/>
      <c r="O189" s="120"/>
      <c r="P189" s="121">
        <f>SUM(P190:P191)</f>
        <v>0</v>
      </c>
      <c r="Q189" s="120"/>
      <c r="R189" s="121">
        <f>SUM(R190:R191)</f>
        <v>0</v>
      </c>
      <c r="S189" s="120"/>
      <c r="T189" s="122">
        <f>SUM(T190:T191)</f>
        <v>0</v>
      </c>
      <c r="AR189" s="116" t="s">
        <v>8</v>
      </c>
      <c r="AT189" s="123" t="s">
        <v>74</v>
      </c>
      <c r="AU189" s="123" t="s">
        <v>8</v>
      </c>
      <c r="AY189" s="116" t="s">
        <v>187</v>
      </c>
      <c r="BK189" s="124">
        <f>SUM(BK190:BK191)</f>
        <v>0</v>
      </c>
    </row>
    <row r="190" spans="1:65" s="51" customFormat="1" ht="33" customHeight="1">
      <c r="A190" s="48"/>
      <c r="B190" s="49"/>
      <c r="C190" s="127" t="s">
        <v>348</v>
      </c>
      <c r="D190" s="127" t="s">
        <v>189</v>
      </c>
      <c r="E190" s="128" t="s">
        <v>679</v>
      </c>
      <c r="F190" s="129" t="s">
        <v>680</v>
      </c>
      <c r="G190" s="130" t="s">
        <v>250</v>
      </c>
      <c r="H190" s="131">
        <v>143.917</v>
      </c>
      <c r="I190" s="25"/>
      <c r="J190" s="132">
        <f>ROUND(I190*H190,0)</f>
        <v>0</v>
      </c>
      <c r="K190" s="129" t="s">
        <v>193</v>
      </c>
      <c r="L190" s="49"/>
      <c r="M190" s="133" t="s">
        <v>1</v>
      </c>
      <c r="N190" s="134" t="s">
        <v>40</v>
      </c>
      <c r="O190" s="135"/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R190" s="138" t="s">
        <v>194</v>
      </c>
      <c r="AT190" s="138" t="s">
        <v>189</v>
      </c>
      <c r="AU190" s="138" t="s">
        <v>83</v>
      </c>
      <c r="AY190" s="40" t="s">
        <v>187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40" t="s">
        <v>8</v>
      </c>
      <c r="BK190" s="139">
        <f>ROUND(I190*H190,0)</f>
        <v>0</v>
      </c>
      <c r="BL190" s="40" t="s">
        <v>194</v>
      </c>
      <c r="BM190" s="138" t="s">
        <v>987</v>
      </c>
    </row>
    <row r="191" spans="1:65" s="51" customFormat="1" ht="24.2" customHeight="1">
      <c r="A191" s="48"/>
      <c r="B191" s="49"/>
      <c r="C191" s="127" t="s">
        <v>355</v>
      </c>
      <c r="D191" s="127" t="s">
        <v>189</v>
      </c>
      <c r="E191" s="128" t="s">
        <v>860</v>
      </c>
      <c r="F191" s="129" t="s">
        <v>861</v>
      </c>
      <c r="G191" s="130" t="s">
        <v>250</v>
      </c>
      <c r="H191" s="131">
        <v>1.5860000000000001</v>
      </c>
      <c r="I191" s="25"/>
      <c r="J191" s="132">
        <f>ROUND(I191*H191,0)</f>
        <v>0</v>
      </c>
      <c r="K191" s="129" t="s">
        <v>193</v>
      </c>
      <c r="L191" s="49"/>
      <c r="M191" s="133" t="s">
        <v>1</v>
      </c>
      <c r="N191" s="134" t="s">
        <v>40</v>
      </c>
      <c r="O191" s="135"/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R191" s="138" t="s">
        <v>194</v>
      </c>
      <c r="AT191" s="138" t="s">
        <v>189</v>
      </c>
      <c r="AU191" s="138" t="s">
        <v>83</v>
      </c>
      <c r="AY191" s="40" t="s">
        <v>187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40" t="s">
        <v>8</v>
      </c>
      <c r="BK191" s="139">
        <f>ROUND(I191*H191,0)</f>
        <v>0</v>
      </c>
      <c r="BL191" s="40" t="s">
        <v>194</v>
      </c>
      <c r="BM191" s="138" t="s">
        <v>988</v>
      </c>
    </row>
    <row r="192" spans="1:65" s="114" customFormat="1" ht="25.9" customHeight="1">
      <c r="B192" s="115"/>
      <c r="D192" s="116" t="s">
        <v>74</v>
      </c>
      <c r="E192" s="117" t="s">
        <v>297</v>
      </c>
      <c r="F192" s="117" t="s">
        <v>376</v>
      </c>
      <c r="I192" s="24"/>
      <c r="J192" s="118">
        <f>BK192</f>
        <v>0</v>
      </c>
      <c r="L192" s="115"/>
      <c r="M192" s="119"/>
      <c r="N192" s="120"/>
      <c r="O192" s="120"/>
      <c r="P192" s="121">
        <f>P193</f>
        <v>0</v>
      </c>
      <c r="Q192" s="120"/>
      <c r="R192" s="121">
        <f>R193</f>
        <v>0</v>
      </c>
      <c r="S192" s="120"/>
      <c r="T192" s="122">
        <f>T193</f>
        <v>0</v>
      </c>
      <c r="AR192" s="116" t="s">
        <v>197</v>
      </c>
      <c r="AT192" s="123" t="s">
        <v>74</v>
      </c>
      <c r="AU192" s="123" t="s">
        <v>75</v>
      </c>
      <c r="AY192" s="116" t="s">
        <v>187</v>
      </c>
      <c r="BK192" s="124">
        <f>BK193</f>
        <v>0</v>
      </c>
    </row>
    <row r="193" spans="1:65" s="114" customFormat="1" ht="22.9" customHeight="1">
      <c r="B193" s="115"/>
      <c r="D193" s="116" t="s">
        <v>74</v>
      </c>
      <c r="E193" s="125" t="s">
        <v>989</v>
      </c>
      <c r="F193" s="125" t="s">
        <v>990</v>
      </c>
      <c r="I193" s="24"/>
      <c r="J193" s="126">
        <f>BK193</f>
        <v>0</v>
      </c>
      <c r="L193" s="115"/>
      <c r="M193" s="119"/>
      <c r="N193" s="120"/>
      <c r="O193" s="120"/>
      <c r="P193" s="121">
        <f>SUM(P194:P197)</f>
        <v>0</v>
      </c>
      <c r="Q193" s="120"/>
      <c r="R193" s="121">
        <f>SUM(R194:R197)</f>
        <v>0</v>
      </c>
      <c r="S193" s="120"/>
      <c r="T193" s="122">
        <f>SUM(T194:T197)</f>
        <v>0</v>
      </c>
      <c r="AR193" s="116" t="s">
        <v>197</v>
      </c>
      <c r="AT193" s="123" t="s">
        <v>74</v>
      </c>
      <c r="AU193" s="123" t="s">
        <v>8</v>
      </c>
      <c r="AY193" s="116" t="s">
        <v>187</v>
      </c>
      <c r="BK193" s="124">
        <f>SUM(BK194:BK197)</f>
        <v>0</v>
      </c>
    </row>
    <row r="194" spans="1:65" s="51" customFormat="1" ht="21.75" customHeight="1">
      <c r="A194" s="48"/>
      <c r="B194" s="49"/>
      <c r="C194" s="127" t="s">
        <v>358</v>
      </c>
      <c r="D194" s="127" t="s">
        <v>189</v>
      </c>
      <c r="E194" s="128" t="s">
        <v>991</v>
      </c>
      <c r="F194" s="129" t="s">
        <v>992</v>
      </c>
      <c r="G194" s="130" t="s">
        <v>993</v>
      </c>
      <c r="H194" s="131">
        <v>2</v>
      </c>
      <c r="I194" s="25"/>
      <c r="J194" s="132">
        <f>ROUND(I194*H194,0)</f>
        <v>0</v>
      </c>
      <c r="K194" s="129" t="s">
        <v>1</v>
      </c>
      <c r="L194" s="49"/>
      <c r="M194" s="133" t="s">
        <v>1</v>
      </c>
      <c r="N194" s="134" t="s">
        <v>40</v>
      </c>
      <c r="O194" s="135"/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R194" s="138" t="s">
        <v>368</v>
      </c>
      <c r="AT194" s="138" t="s">
        <v>189</v>
      </c>
      <c r="AU194" s="138" t="s">
        <v>83</v>
      </c>
      <c r="AY194" s="40" t="s">
        <v>187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40" t="s">
        <v>8</v>
      </c>
      <c r="BK194" s="139">
        <f>ROUND(I194*H194,0)</f>
        <v>0</v>
      </c>
      <c r="BL194" s="40" t="s">
        <v>368</v>
      </c>
      <c r="BM194" s="138" t="s">
        <v>994</v>
      </c>
    </row>
    <row r="195" spans="1:65" s="51" customFormat="1" ht="21.75" customHeight="1">
      <c r="A195" s="48"/>
      <c r="B195" s="49"/>
      <c r="C195" s="127" t="s">
        <v>361</v>
      </c>
      <c r="D195" s="127" t="s">
        <v>189</v>
      </c>
      <c r="E195" s="128" t="s">
        <v>995</v>
      </c>
      <c r="F195" s="129" t="s">
        <v>996</v>
      </c>
      <c r="G195" s="130" t="s">
        <v>993</v>
      </c>
      <c r="H195" s="131">
        <v>2</v>
      </c>
      <c r="I195" s="25"/>
      <c r="J195" s="132">
        <f>ROUND(I195*H195,0)</f>
        <v>0</v>
      </c>
      <c r="K195" s="129" t="s">
        <v>1</v>
      </c>
      <c r="L195" s="49"/>
      <c r="M195" s="133" t="s">
        <v>1</v>
      </c>
      <c r="N195" s="134" t="s">
        <v>40</v>
      </c>
      <c r="O195" s="135"/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R195" s="138" t="s">
        <v>368</v>
      </c>
      <c r="AT195" s="138" t="s">
        <v>189</v>
      </c>
      <c r="AU195" s="138" t="s">
        <v>83</v>
      </c>
      <c r="AY195" s="40" t="s">
        <v>187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40" t="s">
        <v>8</v>
      </c>
      <c r="BK195" s="139">
        <f>ROUND(I195*H195,0)</f>
        <v>0</v>
      </c>
      <c r="BL195" s="40" t="s">
        <v>368</v>
      </c>
      <c r="BM195" s="138" t="s">
        <v>997</v>
      </c>
    </row>
    <row r="196" spans="1:65" s="51" customFormat="1" ht="21.75" customHeight="1">
      <c r="A196" s="48"/>
      <c r="B196" s="49"/>
      <c r="C196" s="127" t="s">
        <v>364</v>
      </c>
      <c r="D196" s="127" t="s">
        <v>189</v>
      </c>
      <c r="E196" s="128" t="s">
        <v>998</v>
      </c>
      <c r="F196" s="129" t="s">
        <v>999</v>
      </c>
      <c r="G196" s="130" t="s">
        <v>306</v>
      </c>
      <c r="H196" s="131">
        <v>45</v>
      </c>
      <c r="I196" s="25"/>
      <c r="J196" s="132">
        <f>ROUND(I196*H196,0)</f>
        <v>0</v>
      </c>
      <c r="K196" s="129" t="s">
        <v>1</v>
      </c>
      <c r="L196" s="49"/>
      <c r="M196" s="133" t="s">
        <v>1</v>
      </c>
      <c r="N196" s="134" t="s">
        <v>40</v>
      </c>
      <c r="O196" s="135"/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R196" s="138" t="s">
        <v>368</v>
      </c>
      <c r="AT196" s="138" t="s">
        <v>189</v>
      </c>
      <c r="AU196" s="138" t="s">
        <v>83</v>
      </c>
      <c r="AY196" s="40" t="s">
        <v>187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40" t="s">
        <v>8</v>
      </c>
      <c r="BK196" s="139">
        <f>ROUND(I196*H196,0)</f>
        <v>0</v>
      </c>
      <c r="BL196" s="40" t="s">
        <v>368</v>
      </c>
      <c r="BM196" s="138" t="s">
        <v>1000</v>
      </c>
    </row>
    <row r="197" spans="1:65" s="51" customFormat="1" ht="21.75" customHeight="1">
      <c r="A197" s="48"/>
      <c r="B197" s="49"/>
      <c r="C197" s="127" t="s">
        <v>365</v>
      </c>
      <c r="D197" s="127" t="s">
        <v>189</v>
      </c>
      <c r="E197" s="128" t="s">
        <v>1001</v>
      </c>
      <c r="F197" s="129" t="s">
        <v>1002</v>
      </c>
      <c r="G197" s="130" t="s">
        <v>306</v>
      </c>
      <c r="H197" s="131">
        <v>36</v>
      </c>
      <c r="I197" s="25"/>
      <c r="J197" s="132">
        <f>ROUND(I197*H197,0)</f>
        <v>0</v>
      </c>
      <c r="K197" s="129" t="s">
        <v>1</v>
      </c>
      <c r="L197" s="49"/>
      <c r="M197" s="232" t="s">
        <v>1</v>
      </c>
      <c r="N197" s="233" t="s">
        <v>40</v>
      </c>
      <c r="O197" s="176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R197" s="138" t="s">
        <v>368</v>
      </c>
      <c r="AT197" s="138" t="s">
        <v>189</v>
      </c>
      <c r="AU197" s="138" t="s">
        <v>83</v>
      </c>
      <c r="AY197" s="40" t="s">
        <v>187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40" t="s">
        <v>8</v>
      </c>
      <c r="BK197" s="139">
        <f>ROUND(I197*H197,0)</f>
        <v>0</v>
      </c>
      <c r="BL197" s="40" t="s">
        <v>368</v>
      </c>
      <c r="BM197" s="138" t="s">
        <v>425</v>
      </c>
    </row>
    <row r="198" spans="1:65" s="51" customFormat="1" ht="6.95" customHeight="1">
      <c r="A198" s="48"/>
      <c r="B198" s="79"/>
      <c r="C198" s="80"/>
      <c r="D198" s="80"/>
      <c r="E198" s="80"/>
      <c r="F198" s="80"/>
      <c r="G198" s="80"/>
      <c r="H198" s="80"/>
      <c r="I198" s="80"/>
      <c r="J198" s="80"/>
      <c r="K198" s="80"/>
      <c r="L198" s="49"/>
      <c r="M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</row>
  </sheetData>
  <sheetProtection algorithmName="SHA-512" hashValue="diOegYyD6yu6G5WjJNxO75v+tC4CBzU9gCYSLcWW5tAcIeZAHuotlYipMBV5Vm0NOgbtdMQMnvLhRmaLG6rOxQ==" saltValue="CAesaacmKt9NWr5GK9n+Tg==" spinCount="100000" sheet="1" objects="1" scenarios="1"/>
  <autoFilter ref="C124:K19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6"/>
  <sheetViews>
    <sheetView showGridLines="0" tabSelected="1" topLeftCell="A25" workbookViewId="0">
      <selection activeCell="F47" sqref="F47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62" width="9.33203125" style="39"/>
    <col min="63" max="63" width="10.1640625" style="39" bestFit="1" customWidth="1"/>
    <col min="64" max="16384" width="9.33203125" style="39"/>
  </cols>
  <sheetData>
    <row r="2" spans="1:4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117</v>
      </c>
    </row>
    <row r="3" spans="1:4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</row>
    <row r="4" spans="1:46" ht="24.95" customHeight="1">
      <c r="B4" s="44"/>
      <c r="D4" s="45" t="s">
        <v>130</v>
      </c>
      <c r="L4" s="44"/>
      <c r="M4" s="46" t="s">
        <v>11</v>
      </c>
      <c r="AT4" s="40" t="s">
        <v>3</v>
      </c>
    </row>
    <row r="5" spans="1:46" ht="6.95" customHeight="1">
      <c r="B5" s="44"/>
      <c r="L5" s="44"/>
    </row>
    <row r="6" spans="1:46" ht="12" customHeight="1">
      <c r="B6" s="44"/>
      <c r="D6" s="47" t="s">
        <v>16</v>
      </c>
      <c r="L6" s="44"/>
    </row>
    <row r="7" spans="1:4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4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46" s="51" customFormat="1" ht="30" customHeight="1">
      <c r="A9" s="48"/>
      <c r="B9" s="49"/>
      <c r="C9" s="48"/>
      <c r="D9" s="48"/>
      <c r="E9" s="276" t="s">
        <v>1408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4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4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46" s="51" customFormat="1" ht="12" customHeight="1">
      <c r="A12" s="48"/>
      <c r="B12" s="49"/>
      <c r="C12" s="48"/>
      <c r="D12" s="47" t="s">
        <v>19</v>
      </c>
      <c r="E12" s="48"/>
      <c r="F12" s="52" t="s">
        <v>20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4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4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tr">
        <f>IF('Rekapitulace stavby'!AN10="","",'Rekapitulace stavby'!AN10)</f>
        <v/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46" s="51" customFormat="1" ht="18" customHeight="1">
      <c r="A15" s="48"/>
      <c r="B15" s="49"/>
      <c r="C15" s="48"/>
      <c r="D15" s="48"/>
      <c r="E15" s="52" t="str">
        <f>IF('Rekapitulace stavby'!E11="","",'Rekapitulace stavby'!E11)</f>
        <v>ZOO Dvůr Králové a.s., Štefánikova 1029, D.K.n.L.</v>
      </c>
      <c r="F15" s="48"/>
      <c r="G15" s="48"/>
      <c r="H15" s="48"/>
      <c r="I15" s="47" t="s">
        <v>26</v>
      </c>
      <c r="J15" s="52" t="str">
        <f>IF('Rekapitulace stavby'!AN11="","",'Rekapitulace stavby'!AN11)</f>
        <v/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4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tr">
        <f>IF('Rekapitulace stavby'!AN16="","",'Rekapitulace stavby'!AN16)</f>
        <v/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tr">
        <f>IF('Rekapitulace stavby'!E17="","",'Rekapitulace stavby'!E17)</f>
        <v>Projektis spol. s r.o., Legionářská 562, D.K.n.L.</v>
      </c>
      <c r="F21" s="48"/>
      <c r="G21" s="48"/>
      <c r="H21" s="48"/>
      <c r="I21" s="47" t="s">
        <v>26</v>
      </c>
      <c r="J21" s="52" t="str">
        <f>IF('Rekapitulace stavby'!AN17="","",'Rekapitulace stavby'!AN17)</f>
        <v/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tr">
        <f>IF('Rekapitulace stavby'!AN19="","",'Rekapitulace stavby'!AN19)</f>
        <v/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tr">
        <f>IF('Rekapitulace stavby'!E20="","",'Rekapitulace stavby'!E20)</f>
        <v>ing. V. Švehla</v>
      </c>
      <c r="F24" s="48"/>
      <c r="G24" s="48"/>
      <c r="H24" s="48"/>
      <c r="I24" s="47" t="s">
        <v>26</v>
      </c>
      <c r="J24" s="52" t="str">
        <f>IF('Rekapitulace stavby'!AN20="","",'Rekapitulace stavby'!AN20)</f>
        <v/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ROUND(J140,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ROUND((SUM(BE140:BE255)),  0)</f>
        <v>0</v>
      </c>
      <c r="G33" s="48"/>
      <c r="H33" s="48"/>
      <c r="I33" s="64">
        <v>0.21</v>
      </c>
      <c r="J33" s="63">
        <f>ROUND(((SUM(BE140:BE255))*I33),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ROUND((SUM(BF140:BF255)),  0)</f>
        <v>0</v>
      </c>
      <c r="G34" s="48"/>
      <c r="H34" s="48"/>
      <c r="I34" s="64">
        <v>0.15</v>
      </c>
      <c r="J34" s="63">
        <f>ROUND(((SUM(BF140:BF255))*I34),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ROUND((SUM(BG140:BG255)),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ROUND((SUM(BH140:BH255)),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ROUND((SUM(BI140:BI255)),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30" customHeight="1">
      <c r="A87" s="48"/>
      <c r="B87" s="49"/>
      <c r="C87" s="48"/>
      <c r="D87" s="48"/>
      <c r="E87" s="276" t="str">
        <f>E9</f>
        <v>56aa - SO 56aa - El. napojení KB a čerpadla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>Dvůr Králové nad Labem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J140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2:12" s="87" customFormat="1" ht="24.95" customHeight="1">
      <c r="B97" s="88"/>
      <c r="D97" s="89" t="s">
        <v>170</v>
      </c>
      <c r="E97" s="90"/>
      <c r="F97" s="90"/>
      <c r="G97" s="90"/>
      <c r="H97" s="90"/>
      <c r="I97" s="90"/>
      <c r="J97" s="91">
        <f>J141</f>
        <v>0</v>
      </c>
      <c r="L97" s="88"/>
    </row>
    <row r="98" spans="2:12" s="92" customFormat="1" ht="19.899999999999999" customHeight="1">
      <c r="B98" s="93"/>
      <c r="D98" s="94" t="s">
        <v>1003</v>
      </c>
      <c r="E98" s="95"/>
      <c r="F98" s="95"/>
      <c r="G98" s="95"/>
      <c r="H98" s="95"/>
      <c r="I98" s="95"/>
      <c r="J98" s="96">
        <f>J142</f>
        <v>0</v>
      </c>
      <c r="L98" s="93"/>
    </row>
    <row r="99" spans="2:12" s="92" customFormat="1" ht="19.899999999999999" customHeight="1">
      <c r="B99" s="93"/>
      <c r="D99" s="94" t="s">
        <v>1004</v>
      </c>
      <c r="E99" s="95"/>
      <c r="F99" s="95"/>
      <c r="G99" s="95"/>
      <c r="H99" s="95"/>
      <c r="I99" s="95"/>
      <c r="J99" s="96">
        <f>J166</f>
        <v>0</v>
      </c>
      <c r="L99" s="93"/>
    </row>
    <row r="100" spans="2:12" s="92" customFormat="1" ht="19.899999999999999" customHeight="1">
      <c r="B100" s="93"/>
      <c r="D100" s="94" t="s">
        <v>1005</v>
      </c>
      <c r="E100" s="95"/>
      <c r="F100" s="95"/>
      <c r="G100" s="95"/>
      <c r="H100" s="95"/>
      <c r="I100" s="95"/>
      <c r="J100" s="96">
        <f>J177</f>
        <v>0</v>
      </c>
      <c r="L100" s="93"/>
    </row>
    <row r="101" spans="2:12" s="92" customFormat="1" ht="19.899999999999999" customHeight="1">
      <c r="B101" s="93"/>
      <c r="D101" s="94" t="s">
        <v>1006</v>
      </c>
      <c r="E101" s="95"/>
      <c r="F101" s="95"/>
      <c r="G101" s="95"/>
      <c r="H101" s="95"/>
      <c r="I101" s="95"/>
      <c r="J101" s="96">
        <f>J179</f>
        <v>0</v>
      </c>
      <c r="L101" s="93"/>
    </row>
    <row r="102" spans="2:12" s="92" customFormat="1" ht="19.899999999999999" customHeight="1">
      <c r="B102" s="93"/>
      <c r="D102" s="94" t="s">
        <v>1007</v>
      </c>
      <c r="E102" s="95"/>
      <c r="F102" s="95"/>
      <c r="G102" s="95"/>
      <c r="H102" s="95"/>
      <c r="I102" s="95"/>
      <c r="J102" s="96">
        <f>J181</f>
        <v>0</v>
      </c>
      <c r="L102" s="93"/>
    </row>
    <row r="103" spans="2:12" s="92" customFormat="1" ht="14.85" customHeight="1">
      <c r="B103" s="93"/>
      <c r="D103" s="94" t="s">
        <v>1008</v>
      </c>
      <c r="E103" s="95"/>
      <c r="F103" s="95"/>
      <c r="G103" s="95"/>
      <c r="H103" s="95"/>
      <c r="I103" s="95"/>
      <c r="J103" s="96">
        <f>J182</f>
        <v>0</v>
      </c>
      <c r="L103" s="93"/>
    </row>
    <row r="104" spans="2:12" s="92" customFormat="1" ht="14.85" customHeight="1">
      <c r="B104" s="93"/>
      <c r="D104" s="94" t="s">
        <v>1009</v>
      </c>
      <c r="E104" s="95"/>
      <c r="F104" s="95"/>
      <c r="G104" s="95"/>
      <c r="H104" s="95"/>
      <c r="I104" s="95"/>
      <c r="J104" s="96">
        <f>J187</f>
        <v>0</v>
      </c>
      <c r="L104" s="93"/>
    </row>
    <row r="105" spans="2:12" s="92" customFormat="1" ht="14.85" customHeight="1">
      <c r="B105" s="93"/>
      <c r="D105" s="94" t="s">
        <v>1010</v>
      </c>
      <c r="E105" s="95"/>
      <c r="F105" s="95"/>
      <c r="G105" s="95"/>
      <c r="H105" s="95"/>
      <c r="I105" s="95"/>
      <c r="J105" s="96">
        <f>J192</f>
        <v>0</v>
      </c>
      <c r="L105" s="93"/>
    </row>
    <row r="106" spans="2:12" s="92" customFormat="1" ht="14.85" customHeight="1">
      <c r="B106" s="93"/>
      <c r="D106" s="94" t="s">
        <v>1011</v>
      </c>
      <c r="E106" s="95"/>
      <c r="F106" s="95"/>
      <c r="G106" s="95"/>
      <c r="H106" s="95"/>
      <c r="I106" s="95"/>
      <c r="J106" s="96">
        <f>J196</f>
        <v>0</v>
      </c>
      <c r="L106" s="93"/>
    </row>
    <row r="107" spans="2:12" s="92" customFormat="1" ht="19.899999999999999" customHeight="1">
      <c r="B107" s="93"/>
      <c r="D107" s="94" t="s">
        <v>1012</v>
      </c>
      <c r="E107" s="95"/>
      <c r="F107" s="95"/>
      <c r="G107" s="95"/>
      <c r="H107" s="95"/>
      <c r="I107" s="95"/>
      <c r="J107" s="96">
        <f>J203</f>
        <v>0</v>
      </c>
      <c r="L107" s="93"/>
    </row>
    <row r="108" spans="2:12" s="92" customFormat="1" ht="19.899999999999999" customHeight="1">
      <c r="B108" s="93"/>
      <c r="D108" s="94" t="s">
        <v>1013</v>
      </c>
      <c r="E108" s="95"/>
      <c r="F108" s="95"/>
      <c r="G108" s="95"/>
      <c r="H108" s="95"/>
      <c r="I108" s="95"/>
      <c r="J108" s="96">
        <f>J205</f>
        <v>0</v>
      </c>
      <c r="L108" s="93"/>
    </row>
    <row r="109" spans="2:12" s="92" customFormat="1" ht="19.899999999999999" customHeight="1">
      <c r="B109" s="93"/>
      <c r="D109" s="94" t="s">
        <v>1014</v>
      </c>
      <c r="E109" s="95"/>
      <c r="F109" s="95"/>
      <c r="G109" s="95"/>
      <c r="H109" s="95"/>
      <c r="I109" s="95"/>
      <c r="J109" s="96">
        <f>J207</f>
        <v>0</v>
      </c>
      <c r="L109" s="93"/>
    </row>
    <row r="110" spans="2:12" s="92" customFormat="1" ht="14.85" customHeight="1">
      <c r="B110" s="93"/>
      <c r="D110" s="94" t="s">
        <v>1015</v>
      </c>
      <c r="E110" s="95"/>
      <c r="F110" s="95"/>
      <c r="G110" s="95"/>
      <c r="H110" s="95"/>
      <c r="I110" s="95"/>
      <c r="J110" s="96">
        <f>J208</f>
        <v>0</v>
      </c>
      <c r="L110" s="93"/>
    </row>
    <row r="111" spans="2:12" s="92" customFormat="1" ht="14.85" customHeight="1">
      <c r="B111" s="93"/>
      <c r="D111" s="94" t="s">
        <v>1008</v>
      </c>
      <c r="E111" s="95"/>
      <c r="F111" s="95"/>
      <c r="G111" s="95"/>
      <c r="H111" s="95"/>
      <c r="I111" s="95"/>
      <c r="J111" s="96">
        <f>J211</f>
        <v>0</v>
      </c>
      <c r="L111" s="93"/>
    </row>
    <row r="112" spans="2:12" s="92" customFormat="1" ht="14.85" customHeight="1">
      <c r="B112" s="93"/>
      <c r="D112" s="94" t="s">
        <v>1009</v>
      </c>
      <c r="E112" s="95"/>
      <c r="F112" s="95"/>
      <c r="G112" s="95"/>
      <c r="H112" s="95"/>
      <c r="I112" s="95"/>
      <c r="J112" s="96">
        <f>J216</f>
        <v>0</v>
      </c>
      <c r="L112" s="93"/>
    </row>
    <row r="113" spans="1:31" s="92" customFormat="1" ht="14.85" customHeight="1">
      <c r="B113" s="93"/>
      <c r="D113" s="94" t="s">
        <v>1010</v>
      </c>
      <c r="E113" s="95"/>
      <c r="F113" s="95"/>
      <c r="G113" s="95"/>
      <c r="H113" s="95"/>
      <c r="I113" s="95"/>
      <c r="J113" s="96">
        <f>J224</f>
        <v>0</v>
      </c>
      <c r="L113" s="93"/>
    </row>
    <row r="114" spans="1:31" s="92" customFormat="1" ht="14.85" customHeight="1">
      <c r="B114" s="93"/>
      <c r="D114" s="94" t="s">
        <v>1011</v>
      </c>
      <c r="E114" s="95"/>
      <c r="F114" s="95"/>
      <c r="G114" s="95"/>
      <c r="H114" s="95"/>
      <c r="I114" s="95"/>
      <c r="J114" s="96">
        <f>J228</f>
        <v>0</v>
      </c>
      <c r="L114" s="93"/>
    </row>
    <row r="115" spans="1:31" s="92" customFormat="1" ht="19.899999999999999" customHeight="1">
      <c r="B115" s="93"/>
      <c r="D115" s="94" t="s">
        <v>1016</v>
      </c>
      <c r="E115" s="95"/>
      <c r="F115" s="95"/>
      <c r="G115" s="95"/>
      <c r="H115" s="95"/>
      <c r="I115" s="95"/>
      <c r="J115" s="96">
        <f>J233</f>
        <v>0</v>
      </c>
      <c r="L115" s="93"/>
    </row>
    <row r="116" spans="1:31" s="92" customFormat="1" ht="14.85" customHeight="1">
      <c r="B116" s="93"/>
      <c r="D116" s="94" t="s">
        <v>1015</v>
      </c>
      <c r="E116" s="95"/>
      <c r="F116" s="95"/>
      <c r="G116" s="95"/>
      <c r="H116" s="95"/>
      <c r="I116" s="95"/>
      <c r="J116" s="96">
        <f>J234</f>
        <v>0</v>
      </c>
      <c r="L116" s="93"/>
    </row>
    <row r="117" spans="1:31" s="92" customFormat="1" ht="14.85" customHeight="1">
      <c r="B117" s="93"/>
      <c r="D117" s="94" t="s">
        <v>1015</v>
      </c>
      <c r="E117" s="95"/>
      <c r="F117" s="95"/>
      <c r="G117" s="95"/>
      <c r="H117" s="95"/>
      <c r="I117" s="95"/>
      <c r="J117" s="96">
        <f>J237</f>
        <v>0</v>
      </c>
      <c r="L117" s="93"/>
    </row>
    <row r="118" spans="1:31" s="92" customFormat="1" ht="19.899999999999999" customHeight="1">
      <c r="B118" s="93"/>
      <c r="D118" s="94" t="s">
        <v>1017</v>
      </c>
      <c r="E118" s="95"/>
      <c r="F118" s="95"/>
      <c r="G118" s="95"/>
      <c r="H118" s="95"/>
      <c r="I118" s="95"/>
      <c r="J118" s="96">
        <f>J247</f>
        <v>0</v>
      </c>
      <c r="L118" s="93"/>
    </row>
    <row r="119" spans="1:31" s="92" customFormat="1" ht="19.899999999999999" customHeight="1">
      <c r="B119" s="93"/>
      <c r="D119" s="94" t="s">
        <v>1018</v>
      </c>
      <c r="E119" s="95"/>
      <c r="F119" s="95"/>
      <c r="G119" s="95"/>
      <c r="H119" s="95"/>
      <c r="I119" s="95"/>
      <c r="J119" s="96">
        <f>J250</f>
        <v>0</v>
      </c>
      <c r="L119" s="93"/>
    </row>
    <row r="120" spans="1:31" s="92" customFormat="1" ht="19.899999999999999" customHeight="1">
      <c r="B120" s="93"/>
      <c r="D120" s="94" t="s">
        <v>1019</v>
      </c>
      <c r="E120" s="95"/>
      <c r="F120" s="95"/>
      <c r="G120" s="95"/>
      <c r="H120" s="95"/>
      <c r="I120" s="95"/>
      <c r="J120" s="96">
        <f>J254</f>
        <v>0</v>
      </c>
      <c r="L120" s="93"/>
    </row>
    <row r="121" spans="1:31" s="51" customFormat="1" ht="21.75" customHeight="1">
      <c r="A121" s="48"/>
      <c r="B121" s="49"/>
      <c r="C121" s="48"/>
      <c r="D121" s="48"/>
      <c r="E121" s="48"/>
      <c r="F121" s="48"/>
      <c r="G121" s="48"/>
      <c r="H121" s="48"/>
      <c r="I121" s="48"/>
      <c r="J121" s="48"/>
      <c r="K121" s="48"/>
      <c r="L121" s="5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</row>
    <row r="122" spans="1:31" s="51" customFormat="1" ht="6.95" customHeight="1">
      <c r="A122" s="48"/>
      <c r="B122" s="79"/>
      <c r="C122" s="80"/>
      <c r="D122" s="80"/>
      <c r="E122" s="80"/>
      <c r="F122" s="80"/>
      <c r="G122" s="80"/>
      <c r="H122" s="80"/>
      <c r="I122" s="80"/>
      <c r="J122" s="80"/>
      <c r="K122" s="80"/>
      <c r="L122" s="50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</row>
    <row r="126" spans="1:31" s="51" customFormat="1" ht="6.95" customHeight="1">
      <c r="A126" s="48"/>
      <c r="B126" s="81"/>
      <c r="C126" s="82"/>
      <c r="D126" s="82"/>
      <c r="E126" s="82"/>
      <c r="F126" s="82"/>
      <c r="G126" s="82"/>
      <c r="H126" s="82"/>
      <c r="I126" s="82"/>
      <c r="J126" s="82"/>
      <c r="K126" s="82"/>
      <c r="L126" s="50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</row>
    <row r="127" spans="1:31" s="51" customFormat="1" ht="24.95" customHeight="1">
      <c r="A127" s="48"/>
      <c r="B127" s="49"/>
      <c r="C127" s="45" t="s">
        <v>172</v>
      </c>
      <c r="D127" s="48"/>
      <c r="E127" s="48"/>
      <c r="F127" s="48"/>
      <c r="G127" s="48"/>
      <c r="H127" s="48"/>
      <c r="I127" s="48"/>
      <c r="J127" s="48"/>
      <c r="K127" s="48"/>
      <c r="L127" s="50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</row>
    <row r="128" spans="1:31" s="51" customFormat="1" ht="6.95" customHeight="1">
      <c r="A128" s="48"/>
      <c r="B128" s="49"/>
      <c r="C128" s="48"/>
      <c r="D128" s="48"/>
      <c r="E128" s="48"/>
      <c r="F128" s="48"/>
      <c r="G128" s="48"/>
      <c r="H128" s="48"/>
      <c r="I128" s="48"/>
      <c r="J128" s="48"/>
      <c r="K128" s="48"/>
      <c r="L128" s="50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</row>
    <row r="129" spans="1:65" s="51" customFormat="1" ht="12" customHeight="1">
      <c r="A129" s="48"/>
      <c r="B129" s="49"/>
      <c r="C129" s="47" t="s">
        <v>16</v>
      </c>
      <c r="D129" s="48"/>
      <c r="E129" s="48"/>
      <c r="F129" s="48"/>
      <c r="G129" s="48"/>
      <c r="H129" s="48"/>
      <c r="I129" s="48"/>
      <c r="J129" s="48"/>
      <c r="K129" s="48"/>
      <c r="L129" s="50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</row>
    <row r="130" spans="1:65" s="51" customFormat="1" ht="26.25" customHeight="1">
      <c r="A130" s="48"/>
      <c r="B130" s="49"/>
      <c r="C130" s="48"/>
      <c r="D130" s="48"/>
      <c r="E130" s="280" t="str">
        <f>E7</f>
        <v>Expozice Jihozápadní Afrika, ZOO Dvůr Králové a.s. - Změna B, 3.etapa-1.část</v>
      </c>
      <c r="F130" s="281"/>
      <c r="G130" s="281"/>
      <c r="H130" s="281"/>
      <c r="I130" s="48"/>
      <c r="J130" s="48"/>
      <c r="K130" s="48"/>
      <c r="L130" s="50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</row>
    <row r="131" spans="1:65" s="51" customFormat="1" ht="12" customHeight="1">
      <c r="A131" s="48"/>
      <c r="B131" s="49"/>
      <c r="C131" s="47" t="s">
        <v>143</v>
      </c>
      <c r="D131" s="48"/>
      <c r="E131" s="48"/>
      <c r="F131" s="48"/>
      <c r="G131" s="48"/>
      <c r="H131" s="48"/>
      <c r="I131" s="48"/>
      <c r="J131" s="48"/>
      <c r="K131" s="48"/>
      <c r="L131" s="50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</row>
    <row r="132" spans="1:65" s="51" customFormat="1" ht="30" customHeight="1">
      <c r="A132" s="48"/>
      <c r="B132" s="49"/>
      <c r="C132" s="48"/>
      <c r="D132" s="48"/>
      <c r="E132" s="276" t="str">
        <f>E9</f>
        <v>56aa - SO 56aa - El. napojení KB a čerpadla - Změna B, 3.etapa-1.část</v>
      </c>
      <c r="F132" s="279"/>
      <c r="G132" s="279"/>
      <c r="H132" s="279"/>
      <c r="I132" s="48"/>
      <c r="J132" s="48"/>
      <c r="K132" s="48"/>
      <c r="L132" s="50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</row>
    <row r="133" spans="1:65" s="51" customFormat="1" ht="6.95" customHeight="1">
      <c r="A133" s="48"/>
      <c r="B133" s="49"/>
      <c r="C133" s="48"/>
      <c r="D133" s="48"/>
      <c r="E133" s="48"/>
      <c r="F133" s="48"/>
      <c r="G133" s="48"/>
      <c r="H133" s="48"/>
      <c r="I133" s="48"/>
      <c r="J133" s="48"/>
      <c r="K133" s="48"/>
      <c r="L133" s="50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</row>
    <row r="134" spans="1:65" s="51" customFormat="1" ht="12" customHeight="1">
      <c r="A134" s="48"/>
      <c r="B134" s="49"/>
      <c r="C134" s="47" t="s">
        <v>19</v>
      </c>
      <c r="D134" s="48"/>
      <c r="E134" s="48"/>
      <c r="F134" s="52" t="str">
        <f>F12</f>
        <v>Dvůr Králové nad Labem</v>
      </c>
      <c r="G134" s="48"/>
      <c r="H134" s="48"/>
      <c r="I134" s="47" t="s">
        <v>21</v>
      </c>
      <c r="J134" s="53" t="str">
        <f>IF(J12="","",J12)</f>
        <v>20. 9. 2020</v>
      </c>
      <c r="K134" s="48"/>
      <c r="L134" s="50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</row>
    <row r="135" spans="1:65" s="51" customFormat="1" ht="6.95" customHeight="1">
      <c r="A135" s="48"/>
      <c r="B135" s="49"/>
      <c r="C135" s="48"/>
      <c r="D135" s="48"/>
      <c r="E135" s="48"/>
      <c r="F135" s="48"/>
      <c r="G135" s="48"/>
      <c r="H135" s="48"/>
      <c r="I135" s="48"/>
      <c r="J135" s="48"/>
      <c r="K135" s="48"/>
      <c r="L135" s="50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</row>
    <row r="136" spans="1:65" s="51" customFormat="1" ht="40.15" customHeight="1">
      <c r="A136" s="48"/>
      <c r="B136" s="49"/>
      <c r="C136" s="47" t="s">
        <v>23</v>
      </c>
      <c r="D136" s="48"/>
      <c r="E136" s="48"/>
      <c r="F136" s="52" t="str">
        <f>E15</f>
        <v>ZOO Dvůr Králové a.s., Štefánikova 1029, D.K.n.L.</v>
      </c>
      <c r="G136" s="48"/>
      <c r="H136" s="48"/>
      <c r="I136" s="47" t="s">
        <v>29</v>
      </c>
      <c r="J136" s="83" t="str">
        <f>E21</f>
        <v>Projektis spol. s r.o., Legionářská 562, D.K.n.L.</v>
      </c>
      <c r="K136" s="48"/>
      <c r="L136" s="50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</row>
    <row r="137" spans="1:65" s="51" customFormat="1" ht="15.2" customHeight="1">
      <c r="A137" s="48"/>
      <c r="B137" s="49"/>
      <c r="C137" s="47" t="s">
        <v>27</v>
      </c>
      <c r="D137" s="48"/>
      <c r="E137" s="48"/>
      <c r="F137" s="52" t="str">
        <f>IF(E18="","",E18)</f>
        <v>Vyplň údaj</v>
      </c>
      <c r="G137" s="48"/>
      <c r="H137" s="48"/>
      <c r="I137" s="47" t="s">
        <v>32</v>
      </c>
      <c r="J137" s="83" t="str">
        <f>E24</f>
        <v>ing. V. Švehla</v>
      </c>
      <c r="K137" s="48"/>
      <c r="L137" s="50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</row>
    <row r="138" spans="1:65" s="51" customFormat="1" ht="10.35" customHeight="1">
      <c r="A138" s="48"/>
      <c r="B138" s="49"/>
      <c r="C138" s="48"/>
      <c r="D138" s="48"/>
      <c r="E138" s="48"/>
      <c r="F138" s="48"/>
      <c r="G138" s="48"/>
      <c r="H138" s="48"/>
      <c r="I138" s="48"/>
      <c r="J138" s="48"/>
      <c r="K138" s="48"/>
      <c r="L138" s="50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</row>
    <row r="139" spans="1:65" s="106" customFormat="1" ht="29.25" customHeight="1">
      <c r="A139" s="97"/>
      <c r="B139" s="98"/>
      <c r="C139" s="99" t="s">
        <v>173</v>
      </c>
      <c r="D139" s="100" t="s">
        <v>60</v>
      </c>
      <c r="E139" s="100" t="s">
        <v>56</v>
      </c>
      <c r="F139" s="100" t="s">
        <v>57</v>
      </c>
      <c r="G139" s="100" t="s">
        <v>174</v>
      </c>
      <c r="H139" s="100" t="s">
        <v>175</v>
      </c>
      <c r="I139" s="100" t="s">
        <v>176</v>
      </c>
      <c r="J139" s="100" t="s">
        <v>158</v>
      </c>
      <c r="K139" s="101" t="s">
        <v>177</v>
      </c>
      <c r="L139" s="102"/>
      <c r="M139" s="103" t="s">
        <v>1</v>
      </c>
      <c r="N139" s="104" t="s">
        <v>39</v>
      </c>
      <c r="O139" s="104" t="s">
        <v>178</v>
      </c>
      <c r="P139" s="104" t="s">
        <v>179</v>
      </c>
      <c r="Q139" s="104" t="s">
        <v>180</v>
      </c>
      <c r="R139" s="104" t="s">
        <v>181</v>
      </c>
      <c r="S139" s="104" t="s">
        <v>182</v>
      </c>
      <c r="T139" s="105" t="s">
        <v>183</v>
      </c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</row>
    <row r="140" spans="1:65" s="51" customFormat="1" ht="22.9" customHeight="1">
      <c r="A140" s="48"/>
      <c r="B140" s="49"/>
      <c r="C140" s="107" t="s">
        <v>184</v>
      </c>
      <c r="D140" s="48"/>
      <c r="E140" s="48"/>
      <c r="F140" s="48"/>
      <c r="G140" s="48"/>
      <c r="H140" s="48"/>
      <c r="I140" s="48"/>
      <c r="J140" s="108">
        <f>BK140</f>
        <v>0</v>
      </c>
      <c r="K140" s="48"/>
      <c r="L140" s="49"/>
      <c r="M140" s="109"/>
      <c r="N140" s="110"/>
      <c r="O140" s="58"/>
      <c r="P140" s="111">
        <f>P141</f>
        <v>0</v>
      </c>
      <c r="Q140" s="58"/>
      <c r="R140" s="111">
        <f>R141</f>
        <v>0</v>
      </c>
      <c r="S140" s="58"/>
      <c r="T140" s="112">
        <f>T141</f>
        <v>0</v>
      </c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T140" s="40" t="s">
        <v>74</v>
      </c>
      <c r="AU140" s="40" t="s">
        <v>160</v>
      </c>
      <c r="BK140" s="113">
        <f>BK141</f>
        <v>0</v>
      </c>
    </row>
    <row r="141" spans="1:65" s="114" customFormat="1" ht="25.9" customHeight="1">
      <c r="B141" s="115"/>
      <c r="D141" s="116" t="s">
        <v>74</v>
      </c>
      <c r="E141" s="117" t="s">
        <v>297</v>
      </c>
      <c r="F141" s="117" t="s">
        <v>376</v>
      </c>
      <c r="J141" s="118">
        <f>BK141</f>
        <v>0</v>
      </c>
      <c r="L141" s="115"/>
      <c r="M141" s="119"/>
      <c r="N141" s="120"/>
      <c r="O141" s="120"/>
      <c r="P141" s="121">
        <f>P142+P166+P177+P179+P181+P203+P205+P207+P233+P247+P250+P254</f>
        <v>0</v>
      </c>
      <c r="Q141" s="120"/>
      <c r="R141" s="121">
        <f>R142+R166+R177+R179+R181+R203+R205+R207+R233+R247+R250+R254</f>
        <v>0</v>
      </c>
      <c r="S141" s="120"/>
      <c r="T141" s="122">
        <f>T142+T166+T177+T179+T181+T203+T205+T207+T233+T247+T250+T254</f>
        <v>0</v>
      </c>
      <c r="AR141" s="116" t="s">
        <v>197</v>
      </c>
      <c r="AT141" s="123" t="s">
        <v>74</v>
      </c>
      <c r="AU141" s="123" t="s">
        <v>75</v>
      </c>
      <c r="AY141" s="116" t="s">
        <v>187</v>
      </c>
      <c r="BK141" s="124">
        <f>BK142+BK166+BK177+BK179+BK181+BK203+BK205+BK207+BK233+BK247+BK250+BK254</f>
        <v>0</v>
      </c>
    </row>
    <row r="142" spans="1:65" s="114" customFormat="1" ht="22.9" customHeight="1">
      <c r="B142" s="115"/>
      <c r="D142" s="116" t="s">
        <v>74</v>
      </c>
      <c r="E142" s="125" t="s">
        <v>1020</v>
      </c>
      <c r="F142" s="125" t="s">
        <v>1021</v>
      </c>
      <c r="J142" s="126">
        <f>BK142</f>
        <v>0</v>
      </c>
      <c r="L142" s="115"/>
      <c r="M142" s="119"/>
      <c r="N142" s="120"/>
      <c r="O142" s="120"/>
      <c r="P142" s="121">
        <f>SUM(P143:P165)</f>
        <v>0</v>
      </c>
      <c r="Q142" s="120"/>
      <c r="R142" s="121">
        <f>SUM(R143:R165)</f>
        <v>0</v>
      </c>
      <c r="S142" s="120"/>
      <c r="T142" s="122">
        <f>SUM(T143:T165)</f>
        <v>0</v>
      </c>
      <c r="AR142" s="116" t="s">
        <v>197</v>
      </c>
      <c r="AT142" s="123" t="s">
        <v>74</v>
      </c>
      <c r="AU142" s="123" t="s">
        <v>8</v>
      </c>
      <c r="AY142" s="116" t="s">
        <v>187</v>
      </c>
      <c r="BK142" s="124">
        <f>SUM(BK143:BK165)</f>
        <v>0</v>
      </c>
    </row>
    <row r="143" spans="1:65" s="51" customFormat="1" ht="16.5" customHeight="1">
      <c r="A143" s="48"/>
      <c r="B143" s="49"/>
      <c r="C143" s="165" t="s">
        <v>8</v>
      </c>
      <c r="D143" s="165" t="s">
        <v>297</v>
      </c>
      <c r="E143" s="166" t="s">
        <v>1022</v>
      </c>
      <c r="F143" s="167" t="s">
        <v>1023</v>
      </c>
      <c r="G143" s="168" t="s">
        <v>859</v>
      </c>
      <c r="H143" s="169">
        <v>1</v>
      </c>
      <c r="I143" s="29"/>
      <c r="J143" s="170">
        <f t="shared" ref="J143:J165" si="0">ROUND(I143*H143,0)</f>
        <v>0</v>
      </c>
      <c r="K143" s="167" t="s">
        <v>1</v>
      </c>
      <c r="L143" s="171"/>
      <c r="M143" s="172" t="s">
        <v>1</v>
      </c>
      <c r="N143" s="173" t="s">
        <v>40</v>
      </c>
      <c r="O143" s="135"/>
      <c r="P143" s="136">
        <f t="shared" ref="P143:P165" si="1">O143*H143</f>
        <v>0</v>
      </c>
      <c r="Q143" s="136">
        <v>0</v>
      </c>
      <c r="R143" s="136">
        <f t="shared" ref="R143:R165" si="2">Q143*H143</f>
        <v>0</v>
      </c>
      <c r="S143" s="136">
        <v>0</v>
      </c>
      <c r="T143" s="137">
        <f t="shared" ref="T143:T165" si="3">S143*H143</f>
        <v>0</v>
      </c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R143" s="138" t="s">
        <v>229</v>
      </c>
      <c r="AT143" s="138" t="s">
        <v>297</v>
      </c>
      <c r="AU143" s="138" t="s">
        <v>83</v>
      </c>
      <c r="AY143" s="40" t="s">
        <v>187</v>
      </c>
      <c r="BE143" s="139">
        <f t="shared" ref="BE143:BE165" si="4">IF(N143="základní",J143,0)</f>
        <v>0</v>
      </c>
      <c r="BF143" s="139">
        <f t="shared" ref="BF143:BF165" si="5">IF(N143="snížená",J143,0)</f>
        <v>0</v>
      </c>
      <c r="BG143" s="139">
        <f t="shared" ref="BG143:BG165" si="6">IF(N143="zákl. přenesená",J143,0)</f>
        <v>0</v>
      </c>
      <c r="BH143" s="139">
        <f t="shared" ref="BH143:BH165" si="7">IF(N143="sníž. přenesená",J143,0)</f>
        <v>0</v>
      </c>
      <c r="BI143" s="139">
        <f t="shared" ref="BI143:BI165" si="8">IF(N143="nulová",J143,0)</f>
        <v>0</v>
      </c>
      <c r="BJ143" s="40" t="s">
        <v>8</v>
      </c>
      <c r="BK143" s="139">
        <f t="shared" ref="BK143:BK165" si="9">ROUND(I143*H143,0)</f>
        <v>0</v>
      </c>
      <c r="BL143" s="40" t="s">
        <v>194</v>
      </c>
      <c r="BM143" s="138" t="s">
        <v>1024</v>
      </c>
    </row>
    <row r="144" spans="1:65" s="51" customFormat="1" ht="16.5" customHeight="1">
      <c r="A144" s="48"/>
      <c r="B144" s="49"/>
      <c r="C144" s="165" t="s">
        <v>83</v>
      </c>
      <c r="D144" s="165" t="s">
        <v>297</v>
      </c>
      <c r="E144" s="166" t="s">
        <v>1025</v>
      </c>
      <c r="F144" s="167" t="s">
        <v>1026</v>
      </c>
      <c r="G144" s="168" t="s">
        <v>859</v>
      </c>
      <c r="H144" s="169">
        <v>1</v>
      </c>
      <c r="I144" s="29"/>
      <c r="J144" s="170">
        <f t="shared" si="0"/>
        <v>0</v>
      </c>
      <c r="K144" s="167" t="s">
        <v>1</v>
      </c>
      <c r="L144" s="171"/>
      <c r="M144" s="172" t="s">
        <v>1</v>
      </c>
      <c r="N144" s="173" t="s">
        <v>40</v>
      </c>
      <c r="O144" s="135"/>
      <c r="P144" s="136">
        <f t="shared" si="1"/>
        <v>0</v>
      </c>
      <c r="Q144" s="136">
        <v>0</v>
      </c>
      <c r="R144" s="136">
        <f t="shared" si="2"/>
        <v>0</v>
      </c>
      <c r="S144" s="136">
        <v>0</v>
      </c>
      <c r="T144" s="137">
        <f t="shared" si="3"/>
        <v>0</v>
      </c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R144" s="138" t="s">
        <v>229</v>
      </c>
      <c r="AT144" s="138" t="s">
        <v>297</v>
      </c>
      <c r="AU144" s="138" t="s">
        <v>83</v>
      </c>
      <c r="AY144" s="40" t="s">
        <v>187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40" t="s">
        <v>8</v>
      </c>
      <c r="BK144" s="139">
        <f t="shared" si="9"/>
        <v>0</v>
      </c>
      <c r="BL144" s="40" t="s">
        <v>194</v>
      </c>
      <c r="BM144" s="138" t="s">
        <v>1027</v>
      </c>
    </row>
    <row r="145" spans="1:65" s="51" customFormat="1" ht="16.5" customHeight="1">
      <c r="A145" s="48"/>
      <c r="B145" s="49"/>
      <c r="C145" s="165" t="s">
        <v>197</v>
      </c>
      <c r="D145" s="165" t="s">
        <v>297</v>
      </c>
      <c r="E145" s="166" t="s">
        <v>1028</v>
      </c>
      <c r="F145" s="167" t="s">
        <v>1029</v>
      </c>
      <c r="G145" s="168" t="s">
        <v>306</v>
      </c>
      <c r="H145" s="169">
        <v>0.6</v>
      </c>
      <c r="I145" s="29"/>
      <c r="J145" s="170">
        <f t="shared" si="0"/>
        <v>0</v>
      </c>
      <c r="K145" s="167" t="s">
        <v>1</v>
      </c>
      <c r="L145" s="171"/>
      <c r="M145" s="172" t="s">
        <v>1</v>
      </c>
      <c r="N145" s="173" t="s">
        <v>40</v>
      </c>
      <c r="O145" s="135"/>
      <c r="P145" s="136">
        <f t="shared" si="1"/>
        <v>0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R145" s="138" t="s">
        <v>229</v>
      </c>
      <c r="AT145" s="138" t="s">
        <v>297</v>
      </c>
      <c r="AU145" s="138" t="s">
        <v>83</v>
      </c>
      <c r="AY145" s="40" t="s">
        <v>187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40" t="s">
        <v>8</v>
      </c>
      <c r="BK145" s="139">
        <f t="shared" si="9"/>
        <v>0</v>
      </c>
      <c r="BL145" s="40" t="s">
        <v>194</v>
      </c>
      <c r="BM145" s="138" t="s">
        <v>1030</v>
      </c>
    </row>
    <row r="146" spans="1:65" s="51" customFormat="1" ht="16.5" customHeight="1">
      <c r="A146" s="48"/>
      <c r="B146" s="49"/>
      <c r="C146" s="165" t="s">
        <v>194</v>
      </c>
      <c r="D146" s="165" t="s">
        <v>297</v>
      </c>
      <c r="E146" s="166" t="s">
        <v>1031</v>
      </c>
      <c r="F146" s="167" t="s">
        <v>1032</v>
      </c>
      <c r="G146" s="168" t="s">
        <v>859</v>
      </c>
      <c r="H146" s="169">
        <v>2</v>
      </c>
      <c r="I146" s="29"/>
      <c r="J146" s="170">
        <f t="shared" si="0"/>
        <v>0</v>
      </c>
      <c r="K146" s="167" t="s">
        <v>1</v>
      </c>
      <c r="L146" s="171"/>
      <c r="M146" s="172" t="s">
        <v>1</v>
      </c>
      <c r="N146" s="173" t="s">
        <v>40</v>
      </c>
      <c r="O146" s="135"/>
      <c r="P146" s="136">
        <f t="shared" si="1"/>
        <v>0</v>
      </c>
      <c r="Q146" s="136">
        <v>0</v>
      </c>
      <c r="R146" s="136">
        <f t="shared" si="2"/>
        <v>0</v>
      </c>
      <c r="S146" s="136">
        <v>0</v>
      </c>
      <c r="T146" s="137">
        <f t="shared" si="3"/>
        <v>0</v>
      </c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R146" s="138" t="s">
        <v>229</v>
      </c>
      <c r="AT146" s="138" t="s">
        <v>297</v>
      </c>
      <c r="AU146" s="138" t="s">
        <v>83</v>
      </c>
      <c r="AY146" s="40" t="s">
        <v>187</v>
      </c>
      <c r="BE146" s="139">
        <f t="shared" si="4"/>
        <v>0</v>
      </c>
      <c r="BF146" s="139">
        <f t="shared" si="5"/>
        <v>0</v>
      </c>
      <c r="BG146" s="139">
        <f t="shared" si="6"/>
        <v>0</v>
      </c>
      <c r="BH146" s="139">
        <f t="shared" si="7"/>
        <v>0</v>
      </c>
      <c r="BI146" s="139">
        <f t="shared" si="8"/>
        <v>0</v>
      </c>
      <c r="BJ146" s="40" t="s">
        <v>8</v>
      </c>
      <c r="BK146" s="139">
        <f t="shared" si="9"/>
        <v>0</v>
      </c>
      <c r="BL146" s="40" t="s">
        <v>194</v>
      </c>
      <c r="BM146" s="138" t="s">
        <v>1033</v>
      </c>
    </row>
    <row r="147" spans="1:65" s="51" customFormat="1" ht="16.5" customHeight="1">
      <c r="A147" s="48"/>
      <c r="B147" s="49"/>
      <c r="C147" s="165" t="s">
        <v>208</v>
      </c>
      <c r="D147" s="165" t="s">
        <v>297</v>
      </c>
      <c r="E147" s="166" t="s">
        <v>1034</v>
      </c>
      <c r="F147" s="167" t="s">
        <v>1035</v>
      </c>
      <c r="G147" s="168" t="s">
        <v>859</v>
      </c>
      <c r="H147" s="169">
        <v>0.6</v>
      </c>
      <c r="I147" s="29"/>
      <c r="J147" s="170">
        <f t="shared" si="0"/>
        <v>0</v>
      </c>
      <c r="K147" s="167" t="s">
        <v>1</v>
      </c>
      <c r="L147" s="171"/>
      <c r="M147" s="172" t="s">
        <v>1</v>
      </c>
      <c r="N147" s="173" t="s">
        <v>40</v>
      </c>
      <c r="O147" s="135"/>
      <c r="P147" s="136">
        <f t="shared" si="1"/>
        <v>0</v>
      </c>
      <c r="Q147" s="136">
        <v>0</v>
      </c>
      <c r="R147" s="136">
        <f t="shared" si="2"/>
        <v>0</v>
      </c>
      <c r="S147" s="136">
        <v>0</v>
      </c>
      <c r="T147" s="137">
        <f t="shared" si="3"/>
        <v>0</v>
      </c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R147" s="138" t="s">
        <v>229</v>
      </c>
      <c r="AT147" s="138" t="s">
        <v>297</v>
      </c>
      <c r="AU147" s="138" t="s">
        <v>83</v>
      </c>
      <c r="AY147" s="40" t="s">
        <v>187</v>
      </c>
      <c r="BE147" s="139">
        <f t="shared" si="4"/>
        <v>0</v>
      </c>
      <c r="BF147" s="139">
        <f t="shared" si="5"/>
        <v>0</v>
      </c>
      <c r="BG147" s="139">
        <f t="shared" si="6"/>
        <v>0</v>
      </c>
      <c r="BH147" s="139">
        <f t="shared" si="7"/>
        <v>0</v>
      </c>
      <c r="BI147" s="139">
        <f t="shared" si="8"/>
        <v>0</v>
      </c>
      <c r="BJ147" s="40" t="s">
        <v>8</v>
      </c>
      <c r="BK147" s="139">
        <f t="shared" si="9"/>
        <v>0</v>
      </c>
      <c r="BL147" s="40" t="s">
        <v>194</v>
      </c>
      <c r="BM147" s="138" t="s">
        <v>1036</v>
      </c>
    </row>
    <row r="148" spans="1:65" s="51" customFormat="1" ht="16.5" customHeight="1">
      <c r="A148" s="48"/>
      <c r="B148" s="49"/>
      <c r="C148" s="165" t="s">
        <v>221</v>
      </c>
      <c r="D148" s="165" t="s">
        <v>297</v>
      </c>
      <c r="E148" s="166" t="s">
        <v>1037</v>
      </c>
      <c r="F148" s="167" t="s">
        <v>1038</v>
      </c>
      <c r="G148" s="168" t="s">
        <v>859</v>
      </c>
      <c r="H148" s="169">
        <v>15</v>
      </c>
      <c r="I148" s="29"/>
      <c r="J148" s="170">
        <f t="shared" si="0"/>
        <v>0</v>
      </c>
      <c r="K148" s="167" t="s">
        <v>1</v>
      </c>
      <c r="L148" s="171"/>
      <c r="M148" s="172" t="s">
        <v>1</v>
      </c>
      <c r="N148" s="173" t="s">
        <v>40</v>
      </c>
      <c r="O148" s="135"/>
      <c r="P148" s="136">
        <f t="shared" si="1"/>
        <v>0</v>
      </c>
      <c r="Q148" s="136">
        <v>0</v>
      </c>
      <c r="R148" s="136">
        <f t="shared" si="2"/>
        <v>0</v>
      </c>
      <c r="S148" s="136">
        <v>0</v>
      </c>
      <c r="T148" s="137">
        <f t="shared" si="3"/>
        <v>0</v>
      </c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R148" s="138" t="s">
        <v>229</v>
      </c>
      <c r="AT148" s="138" t="s">
        <v>297</v>
      </c>
      <c r="AU148" s="138" t="s">
        <v>83</v>
      </c>
      <c r="AY148" s="40" t="s">
        <v>187</v>
      </c>
      <c r="BE148" s="139">
        <f t="shared" si="4"/>
        <v>0</v>
      </c>
      <c r="BF148" s="139">
        <f t="shared" si="5"/>
        <v>0</v>
      </c>
      <c r="BG148" s="139">
        <f t="shared" si="6"/>
        <v>0</v>
      </c>
      <c r="BH148" s="139">
        <f t="shared" si="7"/>
        <v>0</v>
      </c>
      <c r="BI148" s="139">
        <f t="shared" si="8"/>
        <v>0</v>
      </c>
      <c r="BJ148" s="40" t="s">
        <v>8</v>
      </c>
      <c r="BK148" s="139">
        <f t="shared" si="9"/>
        <v>0</v>
      </c>
      <c r="BL148" s="40" t="s">
        <v>194</v>
      </c>
      <c r="BM148" s="138" t="s">
        <v>1039</v>
      </c>
    </row>
    <row r="149" spans="1:65" s="51" customFormat="1" ht="16.5" customHeight="1">
      <c r="A149" s="48"/>
      <c r="B149" s="49"/>
      <c r="C149" s="165" t="s">
        <v>224</v>
      </c>
      <c r="D149" s="165" t="s">
        <v>297</v>
      </c>
      <c r="E149" s="166" t="s">
        <v>1040</v>
      </c>
      <c r="F149" s="167" t="s">
        <v>1041</v>
      </c>
      <c r="G149" s="168" t="s">
        <v>859</v>
      </c>
      <c r="H149" s="169">
        <v>1</v>
      </c>
      <c r="I149" s="29"/>
      <c r="J149" s="170">
        <f t="shared" si="0"/>
        <v>0</v>
      </c>
      <c r="K149" s="167" t="s">
        <v>1</v>
      </c>
      <c r="L149" s="171"/>
      <c r="M149" s="172" t="s">
        <v>1</v>
      </c>
      <c r="N149" s="173" t="s">
        <v>40</v>
      </c>
      <c r="O149" s="135"/>
      <c r="P149" s="136">
        <f t="shared" si="1"/>
        <v>0</v>
      </c>
      <c r="Q149" s="136">
        <v>0</v>
      </c>
      <c r="R149" s="136">
        <f t="shared" si="2"/>
        <v>0</v>
      </c>
      <c r="S149" s="136">
        <v>0</v>
      </c>
      <c r="T149" s="137">
        <f t="shared" si="3"/>
        <v>0</v>
      </c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R149" s="138" t="s">
        <v>229</v>
      </c>
      <c r="AT149" s="138" t="s">
        <v>297</v>
      </c>
      <c r="AU149" s="138" t="s">
        <v>83</v>
      </c>
      <c r="AY149" s="40" t="s">
        <v>187</v>
      </c>
      <c r="BE149" s="139">
        <f t="shared" si="4"/>
        <v>0</v>
      </c>
      <c r="BF149" s="139">
        <f t="shared" si="5"/>
        <v>0</v>
      </c>
      <c r="BG149" s="139">
        <f t="shared" si="6"/>
        <v>0</v>
      </c>
      <c r="BH149" s="139">
        <f t="shared" si="7"/>
        <v>0</v>
      </c>
      <c r="BI149" s="139">
        <f t="shared" si="8"/>
        <v>0</v>
      </c>
      <c r="BJ149" s="40" t="s">
        <v>8</v>
      </c>
      <c r="BK149" s="139">
        <f t="shared" si="9"/>
        <v>0</v>
      </c>
      <c r="BL149" s="40" t="s">
        <v>194</v>
      </c>
      <c r="BM149" s="138" t="s">
        <v>1042</v>
      </c>
    </row>
    <row r="150" spans="1:65" s="51" customFormat="1" ht="16.5" customHeight="1">
      <c r="A150" s="48"/>
      <c r="B150" s="49"/>
      <c r="C150" s="165" t="s">
        <v>229</v>
      </c>
      <c r="D150" s="165" t="s">
        <v>297</v>
      </c>
      <c r="E150" s="166" t="s">
        <v>1043</v>
      </c>
      <c r="F150" s="167" t="s">
        <v>1044</v>
      </c>
      <c r="G150" s="168" t="s">
        <v>859</v>
      </c>
      <c r="H150" s="169">
        <v>1</v>
      </c>
      <c r="I150" s="29"/>
      <c r="J150" s="170">
        <f t="shared" si="0"/>
        <v>0</v>
      </c>
      <c r="K150" s="167" t="s">
        <v>1</v>
      </c>
      <c r="L150" s="171"/>
      <c r="M150" s="172" t="s">
        <v>1</v>
      </c>
      <c r="N150" s="173" t="s">
        <v>40</v>
      </c>
      <c r="O150" s="135"/>
      <c r="P150" s="136">
        <f t="shared" si="1"/>
        <v>0</v>
      </c>
      <c r="Q150" s="136">
        <v>0</v>
      </c>
      <c r="R150" s="136">
        <f t="shared" si="2"/>
        <v>0</v>
      </c>
      <c r="S150" s="136">
        <v>0</v>
      </c>
      <c r="T150" s="137">
        <f t="shared" si="3"/>
        <v>0</v>
      </c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R150" s="138" t="s">
        <v>229</v>
      </c>
      <c r="AT150" s="138" t="s">
        <v>297</v>
      </c>
      <c r="AU150" s="138" t="s">
        <v>83</v>
      </c>
      <c r="AY150" s="40" t="s">
        <v>187</v>
      </c>
      <c r="BE150" s="139">
        <f t="shared" si="4"/>
        <v>0</v>
      </c>
      <c r="BF150" s="139">
        <f t="shared" si="5"/>
        <v>0</v>
      </c>
      <c r="BG150" s="139">
        <f t="shared" si="6"/>
        <v>0</v>
      </c>
      <c r="BH150" s="139">
        <f t="shared" si="7"/>
        <v>0</v>
      </c>
      <c r="BI150" s="139">
        <f t="shared" si="8"/>
        <v>0</v>
      </c>
      <c r="BJ150" s="40" t="s">
        <v>8</v>
      </c>
      <c r="BK150" s="139">
        <f t="shared" si="9"/>
        <v>0</v>
      </c>
      <c r="BL150" s="40" t="s">
        <v>194</v>
      </c>
      <c r="BM150" s="138" t="s">
        <v>1045</v>
      </c>
    </row>
    <row r="151" spans="1:65" s="51" customFormat="1" ht="16.5" customHeight="1">
      <c r="A151" s="48"/>
      <c r="B151" s="49"/>
      <c r="C151" s="165" t="s">
        <v>232</v>
      </c>
      <c r="D151" s="165" t="s">
        <v>297</v>
      </c>
      <c r="E151" s="166" t="s">
        <v>1046</v>
      </c>
      <c r="F151" s="167" t="s">
        <v>1047</v>
      </c>
      <c r="G151" s="168" t="s">
        <v>859</v>
      </c>
      <c r="H151" s="169">
        <v>1</v>
      </c>
      <c r="I151" s="29"/>
      <c r="J151" s="170">
        <f t="shared" si="0"/>
        <v>0</v>
      </c>
      <c r="K151" s="167" t="s">
        <v>1</v>
      </c>
      <c r="L151" s="171"/>
      <c r="M151" s="172" t="s">
        <v>1</v>
      </c>
      <c r="N151" s="173" t="s">
        <v>40</v>
      </c>
      <c r="O151" s="135"/>
      <c r="P151" s="136">
        <f t="shared" si="1"/>
        <v>0</v>
      </c>
      <c r="Q151" s="136">
        <v>0</v>
      </c>
      <c r="R151" s="136">
        <f t="shared" si="2"/>
        <v>0</v>
      </c>
      <c r="S151" s="136">
        <v>0</v>
      </c>
      <c r="T151" s="137">
        <f t="shared" si="3"/>
        <v>0</v>
      </c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R151" s="138" t="s">
        <v>229</v>
      </c>
      <c r="AT151" s="138" t="s">
        <v>297</v>
      </c>
      <c r="AU151" s="138" t="s">
        <v>83</v>
      </c>
      <c r="AY151" s="40" t="s">
        <v>187</v>
      </c>
      <c r="BE151" s="139">
        <f t="shared" si="4"/>
        <v>0</v>
      </c>
      <c r="BF151" s="139">
        <f t="shared" si="5"/>
        <v>0</v>
      </c>
      <c r="BG151" s="139">
        <f t="shared" si="6"/>
        <v>0</v>
      </c>
      <c r="BH151" s="139">
        <f t="shared" si="7"/>
        <v>0</v>
      </c>
      <c r="BI151" s="139">
        <f t="shared" si="8"/>
        <v>0</v>
      </c>
      <c r="BJ151" s="40" t="s">
        <v>8</v>
      </c>
      <c r="BK151" s="139">
        <f t="shared" si="9"/>
        <v>0</v>
      </c>
      <c r="BL151" s="40" t="s">
        <v>194</v>
      </c>
      <c r="BM151" s="138" t="s">
        <v>1048</v>
      </c>
    </row>
    <row r="152" spans="1:65" s="51" customFormat="1" ht="16.5" customHeight="1">
      <c r="A152" s="48"/>
      <c r="B152" s="49"/>
      <c r="C152" s="165" t="s">
        <v>235</v>
      </c>
      <c r="D152" s="165" t="s">
        <v>297</v>
      </c>
      <c r="E152" s="166" t="s">
        <v>1049</v>
      </c>
      <c r="F152" s="167" t="s">
        <v>1050</v>
      </c>
      <c r="G152" s="168" t="s">
        <v>859</v>
      </c>
      <c r="H152" s="169">
        <v>2</v>
      </c>
      <c r="I152" s="29"/>
      <c r="J152" s="170">
        <f t="shared" si="0"/>
        <v>0</v>
      </c>
      <c r="K152" s="167" t="s">
        <v>1</v>
      </c>
      <c r="L152" s="171"/>
      <c r="M152" s="172" t="s">
        <v>1</v>
      </c>
      <c r="N152" s="173" t="s">
        <v>40</v>
      </c>
      <c r="O152" s="135"/>
      <c r="P152" s="136">
        <f t="shared" si="1"/>
        <v>0</v>
      </c>
      <c r="Q152" s="136">
        <v>0</v>
      </c>
      <c r="R152" s="136">
        <f t="shared" si="2"/>
        <v>0</v>
      </c>
      <c r="S152" s="136">
        <v>0</v>
      </c>
      <c r="T152" s="137">
        <f t="shared" si="3"/>
        <v>0</v>
      </c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R152" s="138" t="s">
        <v>229</v>
      </c>
      <c r="AT152" s="138" t="s">
        <v>297</v>
      </c>
      <c r="AU152" s="138" t="s">
        <v>83</v>
      </c>
      <c r="AY152" s="40" t="s">
        <v>187</v>
      </c>
      <c r="BE152" s="139">
        <f t="shared" si="4"/>
        <v>0</v>
      </c>
      <c r="BF152" s="139">
        <f t="shared" si="5"/>
        <v>0</v>
      </c>
      <c r="BG152" s="139">
        <f t="shared" si="6"/>
        <v>0</v>
      </c>
      <c r="BH152" s="139">
        <f t="shared" si="7"/>
        <v>0</v>
      </c>
      <c r="BI152" s="139">
        <f t="shared" si="8"/>
        <v>0</v>
      </c>
      <c r="BJ152" s="40" t="s">
        <v>8</v>
      </c>
      <c r="BK152" s="139">
        <f t="shared" si="9"/>
        <v>0</v>
      </c>
      <c r="BL152" s="40" t="s">
        <v>194</v>
      </c>
      <c r="BM152" s="138" t="s">
        <v>1051</v>
      </c>
    </row>
    <row r="153" spans="1:65" s="51" customFormat="1" ht="16.5" customHeight="1">
      <c r="A153" s="48"/>
      <c r="B153" s="49"/>
      <c r="C153" s="165" t="s">
        <v>238</v>
      </c>
      <c r="D153" s="165" t="s">
        <v>297</v>
      </c>
      <c r="E153" s="166" t="s">
        <v>1052</v>
      </c>
      <c r="F153" s="167" t="s">
        <v>1053</v>
      </c>
      <c r="G153" s="168" t="s">
        <v>859</v>
      </c>
      <c r="H153" s="169">
        <v>6</v>
      </c>
      <c r="I153" s="29"/>
      <c r="J153" s="170">
        <f t="shared" si="0"/>
        <v>0</v>
      </c>
      <c r="K153" s="167" t="s">
        <v>1</v>
      </c>
      <c r="L153" s="171"/>
      <c r="M153" s="172" t="s">
        <v>1</v>
      </c>
      <c r="N153" s="173" t="s">
        <v>40</v>
      </c>
      <c r="O153" s="135"/>
      <c r="P153" s="136">
        <f t="shared" si="1"/>
        <v>0</v>
      </c>
      <c r="Q153" s="136">
        <v>0</v>
      </c>
      <c r="R153" s="136">
        <f t="shared" si="2"/>
        <v>0</v>
      </c>
      <c r="S153" s="136">
        <v>0</v>
      </c>
      <c r="T153" s="137">
        <f t="shared" si="3"/>
        <v>0</v>
      </c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R153" s="138" t="s">
        <v>229</v>
      </c>
      <c r="AT153" s="138" t="s">
        <v>297</v>
      </c>
      <c r="AU153" s="138" t="s">
        <v>83</v>
      </c>
      <c r="AY153" s="40" t="s">
        <v>187</v>
      </c>
      <c r="BE153" s="139">
        <f t="shared" si="4"/>
        <v>0</v>
      </c>
      <c r="BF153" s="139">
        <f t="shared" si="5"/>
        <v>0</v>
      </c>
      <c r="BG153" s="139">
        <f t="shared" si="6"/>
        <v>0</v>
      </c>
      <c r="BH153" s="139">
        <f t="shared" si="7"/>
        <v>0</v>
      </c>
      <c r="BI153" s="139">
        <f t="shared" si="8"/>
        <v>0</v>
      </c>
      <c r="BJ153" s="40" t="s">
        <v>8</v>
      </c>
      <c r="BK153" s="139">
        <f t="shared" si="9"/>
        <v>0</v>
      </c>
      <c r="BL153" s="40" t="s">
        <v>194</v>
      </c>
      <c r="BM153" s="138" t="s">
        <v>1054</v>
      </c>
    </row>
    <row r="154" spans="1:65" s="51" customFormat="1" ht="16.5" customHeight="1">
      <c r="A154" s="48"/>
      <c r="B154" s="49"/>
      <c r="C154" s="165" t="s">
        <v>241</v>
      </c>
      <c r="D154" s="165" t="s">
        <v>297</v>
      </c>
      <c r="E154" s="166" t="s">
        <v>1055</v>
      </c>
      <c r="F154" s="167" t="s">
        <v>1056</v>
      </c>
      <c r="G154" s="168" t="s">
        <v>859</v>
      </c>
      <c r="H154" s="169">
        <v>1</v>
      </c>
      <c r="I154" s="29"/>
      <c r="J154" s="170">
        <f t="shared" si="0"/>
        <v>0</v>
      </c>
      <c r="K154" s="167" t="s">
        <v>1</v>
      </c>
      <c r="L154" s="171"/>
      <c r="M154" s="172" t="s">
        <v>1</v>
      </c>
      <c r="N154" s="173" t="s">
        <v>40</v>
      </c>
      <c r="O154" s="135"/>
      <c r="P154" s="136">
        <f t="shared" si="1"/>
        <v>0</v>
      </c>
      <c r="Q154" s="136">
        <v>0</v>
      </c>
      <c r="R154" s="136">
        <f t="shared" si="2"/>
        <v>0</v>
      </c>
      <c r="S154" s="136">
        <v>0</v>
      </c>
      <c r="T154" s="137">
        <f t="shared" si="3"/>
        <v>0</v>
      </c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R154" s="138" t="s">
        <v>229</v>
      </c>
      <c r="AT154" s="138" t="s">
        <v>297</v>
      </c>
      <c r="AU154" s="138" t="s">
        <v>83</v>
      </c>
      <c r="AY154" s="40" t="s">
        <v>187</v>
      </c>
      <c r="BE154" s="139">
        <f t="shared" si="4"/>
        <v>0</v>
      </c>
      <c r="BF154" s="139">
        <f t="shared" si="5"/>
        <v>0</v>
      </c>
      <c r="BG154" s="139">
        <f t="shared" si="6"/>
        <v>0</v>
      </c>
      <c r="BH154" s="139">
        <f t="shared" si="7"/>
        <v>0</v>
      </c>
      <c r="BI154" s="139">
        <f t="shared" si="8"/>
        <v>0</v>
      </c>
      <c r="BJ154" s="40" t="s">
        <v>8</v>
      </c>
      <c r="BK154" s="139">
        <f t="shared" si="9"/>
        <v>0</v>
      </c>
      <c r="BL154" s="40" t="s">
        <v>194</v>
      </c>
      <c r="BM154" s="138" t="s">
        <v>1057</v>
      </c>
    </row>
    <row r="155" spans="1:65" s="51" customFormat="1" ht="16.5" customHeight="1">
      <c r="A155" s="48"/>
      <c r="B155" s="49"/>
      <c r="C155" s="165" t="s">
        <v>244</v>
      </c>
      <c r="D155" s="165" t="s">
        <v>297</v>
      </c>
      <c r="E155" s="166" t="s">
        <v>1058</v>
      </c>
      <c r="F155" s="167" t="s">
        <v>1059</v>
      </c>
      <c r="G155" s="168" t="s">
        <v>859</v>
      </c>
      <c r="H155" s="169">
        <v>2</v>
      </c>
      <c r="I155" s="29"/>
      <c r="J155" s="170">
        <f t="shared" si="0"/>
        <v>0</v>
      </c>
      <c r="K155" s="167" t="s">
        <v>1</v>
      </c>
      <c r="L155" s="171"/>
      <c r="M155" s="172" t="s">
        <v>1</v>
      </c>
      <c r="N155" s="173" t="s">
        <v>40</v>
      </c>
      <c r="O155" s="135"/>
      <c r="P155" s="136">
        <f t="shared" si="1"/>
        <v>0</v>
      </c>
      <c r="Q155" s="136">
        <v>0</v>
      </c>
      <c r="R155" s="136">
        <f t="shared" si="2"/>
        <v>0</v>
      </c>
      <c r="S155" s="136">
        <v>0</v>
      </c>
      <c r="T155" s="137">
        <f t="shared" si="3"/>
        <v>0</v>
      </c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R155" s="138" t="s">
        <v>229</v>
      </c>
      <c r="AT155" s="138" t="s">
        <v>297</v>
      </c>
      <c r="AU155" s="138" t="s">
        <v>83</v>
      </c>
      <c r="AY155" s="40" t="s">
        <v>187</v>
      </c>
      <c r="BE155" s="139">
        <f t="shared" si="4"/>
        <v>0</v>
      </c>
      <c r="BF155" s="139">
        <f t="shared" si="5"/>
        <v>0</v>
      </c>
      <c r="BG155" s="139">
        <f t="shared" si="6"/>
        <v>0</v>
      </c>
      <c r="BH155" s="139">
        <f t="shared" si="7"/>
        <v>0</v>
      </c>
      <c r="BI155" s="139">
        <f t="shared" si="8"/>
        <v>0</v>
      </c>
      <c r="BJ155" s="40" t="s">
        <v>8</v>
      </c>
      <c r="BK155" s="139">
        <f t="shared" si="9"/>
        <v>0</v>
      </c>
      <c r="BL155" s="40" t="s">
        <v>194</v>
      </c>
      <c r="BM155" s="138" t="s">
        <v>1060</v>
      </c>
    </row>
    <row r="156" spans="1:65" s="51" customFormat="1" ht="16.5" customHeight="1">
      <c r="A156" s="48"/>
      <c r="B156" s="49"/>
      <c r="C156" s="165" t="s">
        <v>247</v>
      </c>
      <c r="D156" s="165" t="s">
        <v>297</v>
      </c>
      <c r="E156" s="166" t="s">
        <v>1061</v>
      </c>
      <c r="F156" s="167" t="s">
        <v>1062</v>
      </c>
      <c r="G156" s="168" t="s">
        <v>859</v>
      </c>
      <c r="H156" s="169">
        <v>1</v>
      </c>
      <c r="I156" s="29"/>
      <c r="J156" s="170">
        <f t="shared" si="0"/>
        <v>0</v>
      </c>
      <c r="K156" s="167" t="s">
        <v>1</v>
      </c>
      <c r="L156" s="171"/>
      <c r="M156" s="172" t="s">
        <v>1</v>
      </c>
      <c r="N156" s="173" t="s">
        <v>40</v>
      </c>
      <c r="O156" s="135"/>
      <c r="P156" s="136">
        <f t="shared" si="1"/>
        <v>0</v>
      </c>
      <c r="Q156" s="136">
        <v>0</v>
      </c>
      <c r="R156" s="136">
        <f t="shared" si="2"/>
        <v>0</v>
      </c>
      <c r="S156" s="136">
        <v>0</v>
      </c>
      <c r="T156" s="137">
        <f t="shared" si="3"/>
        <v>0</v>
      </c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R156" s="138" t="s">
        <v>229</v>
      </c>
      <c r="AT156" s="138" t="s">
        <v>297</v>
      </c>
      <c r="AU156" s="138" t="s">
        <v>83</v>
      </c>
      <c r="AY156" s="40" t="s">
        <v>187</v>
      </c>
      <c r="BE156" s="139">
        <f t="shared" si="4"/>
        <v>0</v>
      </c>
      <c r="BF156" s="139">
        <f t="shared" si="5"/>
        <v>0</v>
      </c>
      <c r="BG156" s="139">
        <f t="shared" si="6"/>
        <v>0</v>
      </c>
      <c r="BH156" s="139">
        <f t="shared" si="7"/>
        <v>0</v>
      </c>
      <c r="BI156" s="139">
        <f t="shared" si="8"/>
        <v>0</v>
      </c>
      <c r="BJ156" s="40" t="s">
        <v>8</v>
      </c>
      <c r="BK156" s="139">
        <f t="shared" si="9"/>
        <v>0</v>
      </c>
      <c r="BL156" s="40" t="s">
        <v>194</v>
      </c>
      <c r="BM156" s="138" t="s">
        <v>1063</v>
      </c>
    </row>
    <row r="157" spans="1:65" s="51" customFormat="1" ht="16.5" customHeight="1">
      <c r="A157" s="48"/>
      <c r="B157" s="49"/>
      <c r="C157" s="165" t="s">
        <v>9</v>
      </c>
      <c r="D157" s="165" t="s">
        <v>297</v>
      </c>
      <c r="E157" s="166" t="s">
        <v>1064</v>
      </c>
      <c r="F157" s="167" t="s">
        <v>1065</v>
      </c>
      <c r="G157" s="168" t="s">
        <v>859</v>
      </c>
      <c r="H157" s="169">
        <v>1</v>
      </c>
      <c r="I157" s="29"/>
      <c r="J157" s="170">
        <f t="shared" si="0"/>
        <v>0</v>
      </c>
      <c r="K157" s="167" t="s">
        <v>1</v>
      </c>
      <c r="L157" s="171"/>
      <c r="M157" s="172" t="s">
        <v>1</v>
      </c>
      <c r="N157" s="173" t="s">
        <v>40</v>
      </c>
      <c r="O157" s="135"/>
      <c r="P157" s="136">
        <f t="shared" si="1"/>
        <v>0</v>
      </c>
      <c r="Q157" s="136">
        <v>0</v>
      </c>
      <c r="R157" s="136">
        <f t="shared" si="2"/>
        <v>0</v>
      </c>
      <c r="S157" s="136">
        <v>0</v>
      </c>
      <c r="T157" s="137">
        <f t="shared" si="3"/>
        <v>0</v>
      </c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R157" s="138" t="s">
        <v>229</v>
      </c>
      <c r="AT157" s="138" t="s">
        <v>297</v>
      </c>
      <c r="AU157" s="138" t="s">
        <v>83</v>
      </c>
      <c r="AY157" s="40" t="s">
        <v>187</v>
      </c>
      <c r="BE157" s="139">
        <f t="shared" si="4"/>
        <v>0</v>
      </c>
      <c r="BF157" s="139">
        <f t="shared" si="5"/>
        <v>0</v>
      </c>
      <c r="BG157" s="139">
        <f t="shared" si="6"/>
        <v>0</v>
      </c>
      <c r="BH157" s="139">
        <f t="shared" si="7"/>
        <v>0</v>
      </c>
      <c r="BI157" s="139">
        <f t="shared" si="8"/>
        <v>0</v>
      </c>
      <c r="BJ157" s="40" t="s">
        <v>8</v>
      </c>
      <c r="BK157" s="139">
        <f t="shared" si="9"/>
        <v>0</v>
      </c>
      <c r="BL157" s="40" t="s">
        <v>194</v>
      </c>
      <c r="BM157" s="138" t="s">
        <v>1066</v>
      </c>
    </row>
    <row r="158" spans="1:65" s="51" customFormat="1" ht="16.5" customHeight="1">
      <c r="A158" s="48"/>
      <c r="B158" s="49"/>
      <c r="C158" s="165" t="s">
        <v>252</v>
      </c>
      <c r="D158" s="165" t="s">
        <v>297</v>
      </c>
      <c r="E158" s="166" t="s">
        <v>1067</v>
      </c>
      <c r="F158" s="167" t="s">
        <v>1068</v>
      </c>
      <c r="G158" s="168" t="s">
        <v>859</v>
      </c>
      <c r="H158" s="169">
        <v>1</v>
      </c>
      <c r="I158" s="29"/>
      <c r="J158" s="170">
        <f t="shared" si="0"/>
        <v>0</v>
      </c>
      <c r="K158" s="167" t="s">
        <v>1</v>
      </c>
      <c r="L158" s="171"/>
      <c r="M158" s="172" t="s">
        <v>1</v>
      </c>
      <c r="N158" s="173" t="s">
        <v>40</v>
      </c>
      <c r="O158" s="135"/>
      <c r="P158" s="136">
        <f t="shared" si="1"/>
        <v>0</v>
      </c>
      <c r="Q158" s="136">
        <v>0</v>
      </c>
      <c r="R158" s="136">
        <f t="shared" si="2"/>
        <v>0</v>
      </c>
      <c r="S158" s="136">
        <v>0</v>
      </c>
      <c r="T158" s="137">
        <f t="shared" si="3"/>
        <v>0</v>
      </c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R158" s="138" t="s">
        <v>229</v>
      </c>
      <c r="AT158" s="138" t="s">
        <v>297</v>
      </c>
      <c r="AU158" s="138" t="s">
        <v>83</v>
      </c>
      <c r="AY158" s="40" t="s">
        <v>187</v>
      </c>
      <c r="BE158" s="139">
        <f t="shared" si="4"/>
        <v>0</v>
      </c>
      <c r="BF158" s="139">
        <f t="shared" si="5"/>
        <v>0</v>
      </c>
      <c r="BG158" s="139">
        <f t="shared" si="6"/>
        <v>0</v>
      </c>
      <c r="BH158" s="139">
        <f t="shared" si="7"/>
        <v>0</v>
      </c>
      <c r="BI158" s="139">
        <f t="shared" si="8"/>
        <v>0</v>
      </c>
      <c r="BJ158" s="40" t="s">
        <v>8</v>
      </c>
      <c r="BK158" s="139">
        <f t="shared" si="9"/>
        <v>0</v>
      </c>
      <c r="BL158" s="40" t="s">
        <v>194</v>
      </c>
      <c r="BM158" s="138" t="s">
        <v>1069</v>
      </c>
    </row>
    <row r="159" spans="1:65" s="51" customFormat="1" ht="16.5" customHeight="1">
      <c r="A159" s="48"/>
      <c r="B159" s="49"/>
      <c r="C159" s="165" t="s">
        <v>253</v>
      </c>
      <c r="D159" s="165" t="s">
        <v>297</v>
      </c>
      <c r="E159" s="166" t="s">
        <v>1070</v>
      </c>
      <c r="F159" s="167" t="s">
        <v>1071</v>
      </c>
      <c r="G159" s="168" t="s">
        <v>859</v>
      </c>
      <c r="H159" s="169">
        <v>1</v>
      </c>
      <c r="I159" s="29"/>
      <c r="J159" s="170">
        <f t="shared" si="0"/>
        <v>0</v>
      </c>
      <c r="K159" s="167" t="s">
        <v>1</v>
      </c>
      <c r="L159" s="171"/>
      <c r="M159" s="172" t="s">
        <v>1</v>
      </c>
      <c r="N159" s="173" t="s">
        <v>40</v>
      </c>
      <c r="O159" s="135"/>
      <c r="P159" s="136">
        <f t="shared" si="1"/>
        <v>0</v>
      </c>
      <c r="Q159" s="136">
        <v>0</v>
      </c>
      <c r="R159" s="136">
        <f t="shared" si="2"/>
        <v>0</v>
      </c>
      <c r="S159" s="136">
        <v>0</v>
      </c>
      <c r="T159" s="137">
        <f t="shared" si="3"/>
        <v>0</v>
      </c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R159" s="138" t="s">
        <v>229</v>
      </c>
      <c r="AT159" s="138" t="s">
        <v>297</v>
      </c>
      <c r="AU159" s="138" t="s">
        <v>83</v>
      </c>
      <c r="AY159" s="40" t="s">
        <v>187</v>
      </c>
      <c r="BE159" s="139">
        <f t="shared" si="4"/>
        <v>0</v>
      </c>
      <c r="BF159" s="139">
        <f t="shared" si="5"/>
        <v>0</v>
      </c>
      <c r="BG159" s="139">
        <f t="shared" si="6"/>
        <v>0</v>
      </c>
      <c r="BH159" s="139">
        <f t="shared" si="7"/>
        <v>0</v>
      </c>
      <c r="BI159" s="139">
        <f t="shared" si="8"/>
        <v>0</v>
      </c>
      <c r="BJ159" s="40" t="s">
        <v>8</v>
      </c>
      <c r="BK159" s="139">
        <f t="shared" si="9"/>
        <v>0</v>
      </c>
      <c r="BL159" s="40" t="s">
        <v>194</v>
      </c>
      <c r="BM159" s="138" t="s">
        <v>1072</v>
      </c>
    </row>
    <row r="160" spans="1:65" s="51" customFormat="1" ht="16.5" customHeight="1">
      <c r="A160" s="48"/>
      <c r="B160" s="49"/>
      <c r="C160" s="165" t="s">
        <v>256</v>
      </c>
      <c r="D160" s="165" t="s">
        <v>297</v>
      </c>
      <c r="E160" s="166" t="s">
        <v>1073</v>
      </c>
      <c r="F160" s="167" t="s">
        <v>1074</v>
      </c>
      <c r="G160" s="168" t="s">
        <v>859</v>
      </c>
      <c r="H160" s="169">
        <v>1</v>
      </c>
      <c r="I160" s="29"/>
      <c r="J160" s="170">
        <f t="shared" si="0"/>
        <v>0</v>
      </c>
      <c r="K160" s="167" t="s">
        <v>1</v>
      </c>
      <c r="L160" s="171"/>
      <c r="M160" s="172" t="s">
        <v>1</v>
      </c>
      <c r="N160" s="173" t="s">
        <v>40</v>
      </c>
      <c r="O160" s="135"/>
      <c r="P160" s="136">
        <f t="shared" si="1"/>
        <v>0</v>
      </c>
      <c r="Q160" s="136">
        <v>0</v>
      </c>
      <c r="R160" s="136">
        <f t="shared" si="2"/>
        <v>0</v>
      </c>
      <c r="S160" s="136">
        <v>0</v>
      </c>
      <c r="T160" s="137">
        <f t="shared" si="3"/>
        <v>0</v>
      </c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R160" s="138" t="s">
        <v>229</v>
      </c>
      <c r="AT160" s="138" t="s">
        <v>297</v>
      </c>
      <c r="AU160" s="138" t="s">
        <v>83</v>
      </c>
      <c r="AY160" s="40" t="s">
        <v>187</v>
      </c>
      <c r="BE160" s="139">
        <f t="shared" si="4"/>
        <v>0</v>
      </c>
      <c r="BF160" s="139">
        <f t="shared" si="5"/>
        <v>0</v>
      </c>
      <c r="BG160" s="139">
        <f t="shared" si="6"/>
        <v>0</v>
      </c>
      <c r="BH160" s="139">
        <f t="shared" si="7"/>
        <v>0</v>
      </c>
      <c r="BI160" s="139">
        <f t="shared" si="8"/>
        <v>0</v>
      </c>
      <c r="BJ160" s="40" t="s">
        <v>8</v>
      </c>
      <c r="BK160" s="139">
        <f t="shared" si="9"/>
        <v>0</v>
      </c>
      <c r="BL160" s="40" t="s">
        <v>194</v>
      </c>
      <c r="BM160" s="138" t="s">
        <v>1075</v>
      </c>
    </row>
    <row r="161" spans="1:65" s="51" customFormat="1" ht="21.75" customHeight="1">
      <c r="A161" s="48"/>
      <c r="B161" s="49"/>
      <c r="C161" s="165" t="s">
        <v>257</v>
      </c>
      <c r="D161" s="165" t="s">
        <v>297</v>
      </c>
      <c r="E161" s="166" t="s">
        <v>1076</v>
      </c>
      <c r="F161" s="167" t="s">
        <v>1077</v>
      </c>
      <c r="G161" s="168" t="s">
        <v>859</v>
      </c>
      <c r="H161" s="169">
        <v>3</v>
      </c>
      <c r="I161" s="29"/>
      <c r="J161" s="170">
        <f t="shared" si="0"/>
        <v>0</v>
      </c>
      <c r="K161" s="167" t="s">
        <v>1</v>
      </c>
      <c r="L161" s="171"/>
      <c r="M161" s="172" t="s">
        <v>1</v>
      </c>
      <c r="N161" s="173" t="s">
        <v>40</v>
      </c>
      <c r="O161" s="135"/>
      <c r="P161" s="136">
        <f t="shared" si="1"/>
        <v>0</v>
      </c>
      <c r="Q161" s="136">
        <v>0</v>
      </c>
      <c r="R161" s="136">
        <f t="shared" si="2"/>
        <v>0</v>
      </c>
      <c r="S161" s="136">
        <v>0</v>
      </c>
      <c r="T161" s="137">
        <f t="shared" si="3"/>
        <v>0</v>
      </c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R161" s="138" t="s">
        <v>229</v>
      </c>
      <c r="AT161" s="138" t="s">
        <v>297</v>
      </c>
      <c r="AU161" s="138" t="s">
        <v>83</v>
      </c>
      <c r="AY161" s="40" t="s">
        <v>187</v>
      </c>
      <c r="BE161" s="139">
        <f t="shared" si="4"/>
        <v>0</v>
      </c>
      <c r="BF161" s="139">
        <f t="shared" si="5"/>
        <v>0</v>
      </c>
      <c r="BG161" s="139">
        <f t="shared" si="6"/>
        <v>0</v>
      </c>
      <c r="BH161" s="139">
        <f t="shared" si="7"/>
        <v>0</v>
      </c>
      <c r="BI161" s="139">
        <f t="shared" si="8"/>
        <v>0</v>
      </c>
      <c r="BJ161" s="40" t="s">
        <v>8</v>
      </c>
      <c r="BK161" s="139">
        <f t="shared" si="9"/>
        <v>0</v>
      </c>
      <c r="BL161" s="40" t="s">
        <v>194</v>
      </c>
      <c r="BM161" s="138" t="s">
        <v>1078</v>
      </c>
    </row>
    <row r="162" spans="1:65" s="51" customFormat="1" ht="16.5" customHeight="1">
      <c r="A162" s="48"/>
      <c r="B162" s="49"/>
      <c r="C162" s="165" t="s">
        <v>258</v>
      </c>
      <c r="D162" s="165" t="s">
        <v>297</v>
      </c>
      <c r="E162" s="166" t="s">
        <v>1079</v>
      </c>
      <c r="F162" s="167" t="s">
        <v>1080</v>
      </c>
      <c r="G162" s="168" t="s">
        <v>306</v>
      </c>
      <c r="H162" s="169">
        <v>30</v>
      </c>
      <c r="I162" s="29"/>
      <c r="J162" s="170">
        <f t="shared" si="0"/>
        <v>0</v>
      </c>
      <c r="K162" s="167" t="s">
        <v>1</v>
      </c>
      <c r="L162" s="171"/>
      <c r="M162" s="172" t="s">
        <v>1</v>
      </c>
      <c r="N162" s="173" t="s">
        <v>40</v>
      </c>
      <c r="O162" s="135"/>
      <c r="P162" s="136">
        <f t="shared" si="1"/>
        <v>0</v>
      </c>
      <c r="Q162" s="136">
        <v>0</v>
      </c>
      <c r="R162" s="136">
        <f t="shared" si="2"/>
        <v>0</v>
      </c>
      <c r="S162" s="136">
        <v>0</v>
      </c>
      <c r="T162" s="137">
        <f t="shared" si="3"/>
        <v>0</v>
      </c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R162" s="138" t="s">
        <v>229</v>
      </c>
      <c r="AT162" s="138" t="s">
        <v>297</v>
      </c>
      <c r="AU162" s="138" t="s">
        <v>83</v>
      </c>
      <c r="AY162" s="40" t="s">
        <v>187</v>
      </c>
      <c r="BE162" s="139">
        <f t="shared" si="4"/>
        <v>0</v>
      </c>
      <c r="BF162" s="139">
        <f t="shared" si="5"/>
        <v>0</v>
      </c>
      <c r="BG162" s="139">
        <f t="shared" si="6"/>
        <v>0</v>
      </c>
      <c r="BH162" s="139">
        <f t="shared" si="7"/>
        <v>0</v>
      </c>
      <c r="BI162" s="139">
        <f t="shared" si="8"/>
        <v>0</v>
      </c>
      <c r="BJ162" s="40" t="s">
        <v>8</v>
      </c>
      <c r="BK162" s="139">
        <f t="shared" si="9"/>
        <v>0</v>
      </c>
      <c r="BL162" s="40" t="s">
        <v>194</v>
      </c>
      <c r="BM162" s="138" t="s">
        <v>1081</v>
      </c>
    </row>
    <row r="163" spans="1:65" s="51" customFormat="1" ht="16.5" customHeight="1">
      <c r="A163" s="48"/>
      <c r="B163" s="49"/>
      <c r="C163" s="165" t="s">
        <v>7</v>
      </c>
      <c r="D163" s="165" t="s">
        <v>297</v>
      </c>
      <c r="E163" s="166" t="s">
        <v>1082</v>
      </c>
      <c r="F163" s="167" t="s">
        <v>1083</v>
      </c>
      <c r="G163" s="168" t="s">
        <v>306</v>
      </c>
      <c r="H163" s="169">
        <v>10</v>
      </c>
      <c r="I163" s="29"/>
      <c r="J163" s="170">
        <f t="shared" si="0"/>
        <v>0</v>
      </c>
      <c r="K163" s="167" t="s">
        <v>1</v>
      </c>
      <c r="L163" s="171"/>
      <c r="M163" s="172" t="s">
        <v>1</v>
      </c>
      <c r="N163" s="173" t="s">
        <v>40</v>
      </c>
      <c r="O163" s="135"/>
      <c r="P163" s="136">
        <f t="shared" si="1"/>
        <v>0</v>
      </c>
      <c r="Q163" s="136">
        <v>0</v>
      </c>
      <c r="R163" s="136">
        <f t="shared" si="2"/>
        <v>0</v>
      </c>
      <c r="S163" s="136">
        <v>0</v>
      </c>
      <c r="T163" s="137">
        <f t="shared" si="3"/>
        <v>0</v>
      </c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R163" s="138" t="s">
        <v>229</v>
      </c>
      <c r="AT163" s="138" t="s">
        <v>297</v>
      </c>
      <c r="AU163" s="138" t="s">
        <v>83</v>
      </c>
      <c r="AY163" s="40" t="s">
        <v>187</v>
      </c>
      <c r="BE163" s="139">
        <f t="shared" si="4"/>
        <v>0</v>
      </c>
      <c r="BF163" s="139">
        <f t="shared" si="5"/>
        <v>0</v>
      </c>
      <c r="BG163" s="139">
        <f t="shared" si="6"/>
        <v>0</v>
      </c>
      <c r="BH163" s="139">
        <f t="shared" si="7"/>
        <v>0</v>
      </c>
      <c r="BI163" s="139">
        <f t="shared" si="8"/>
        <v>0</v>
      </c>
      <c r="BJ163" s="40" t="s">
        <v>8</v>
      </c>
      <c r="BK163" s="139">
        <f t="shared" si="9"/>
        <v>0</v>
      </c>
      <c r="BL163" s="40" t="s">
        <v>194</v>
      </c>
      <c r="BM163" s="138" t="s">
        <v>1084</v>
      </c>
    </row>
    <row r="164" spans="1:65" s="51" customFormat="1" ht="16.5" customHeight="1">
      <c r="A164" s="48"/>
      <c r="B164" s="49"/>
      <c r="C164" s="165" t="s">
        <v>266</v>
      </c>
      <c r="D164" s="165" t="s">
        <v>297</v>
      </c>
      <c r="E164" s="166" t="s">
        <v>1085</v>
      </c>
      <c r="F164" s="167" t="s">
        <v>1086</v>
      </c>
      <c r="G164" s="168" t="s">
        <v>1087</v>
      </c>
      <c r="H164" s="30"/>
      <c r="I164" s="234">
        <f>SUM(J143:J163)</f>
        <v>0</v>
      </c>
      <c r="J164" s="170">
        <f>ROUND(I164*H164/100,0)</f>
        <v>0</v>
      </c>
      <c r="K164" s="167" t="s">
        <v>1</v>
      </c>
      <c r="L164" s="171"/>
      <c r="M164" s="172" t="s">
        <v>1</v>
      </c>
      <c r="N164" s="173" t="s">
        <v>40</v>
      </c>
      <c r="O164" s="135"/>
      <c r="P164" s="136">
        <f t="shared" si="1"/>
        <v>0</v>
      </c>
      <c r="Q164" s="136">
        <v>0</v>
      </c>
      <c r="R164" s="136">
        <f t="shared" si="2"/>
        <v>0</v>
      </c>
      <c r="S164" s="136">
        <v>0</v>
      </c>
      <c r="T164" s="137">
        <f t="shared" si="3"/>
        <v>0</v>
      </c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R164" s="138" t="s">
        <v>229</v>
      </c>
      <c r="AT164" s="138" t="s">
        <v>297</v>
      </c>
      <c r="AU164" s="138" t="s">
        <v>83</v>
      </c>
      <c r="AY164" s="40" t="s">
        <v>187</v>
      </c>
      <c r="BE164" s="139">
        <f t="shared" si="4"/>
        <v>0</v>
      </c>
      <c r="BF164" s="139">
        <f t="shared" si="5"/>
        <v>0</v>
      </c>
      <c r="BG164" s="139">
        <f t="shared" si="6"/>
        <v>0</v>
      </c>
      <c r="BH164" s="139">
        <f t="shared" si="7"/>
        <v>0</v>
      </c>
      <c r="BI164" s="139">
        <f t="shared" si="8"/>
        <v>0</v>
      </c>
      <c r="BJ164" s="40" t="s">
        <v>8</v>
      </c>
      <c r="BK164" s="139">
        <f>ROUND(I164*H164/100,0)</f>
        <v>0</v>
      </c>
      <c r="BL164" s="40" t="s">
        <v>194</v>
      </c>
      <c r="BM164" s="138" t="s">
        <v>1088</v>
      </c>
    </row>
    <row r="165" spans="1:65" s="51" customFormat="1" ht="16.5" customHeight="1">
      <c r="A165" s="48"/>
      <c r="B165" s="49"/>
      <c r="C165" s="165" t="s">
        <v>268</v>
      </c>
      <c r="D165" s="165" t="s">
        <v>297</v>
      </c>
      <c r="E165" s="166" t="s">
        <v>1089</v>
      </c>
      <c r="F165" s="167" t="s">
        <v>1090</v>
      </c>
      <c r="G165" s="168" t="s">
        <v>865</v>
      </c>
      <c r="H165" s="169">
        <v>22.45</v>
      </c>
      <c r="I165" s="29"/>
      <c r="J165" s="170">
        <f t="shared" si="0"/>
        <v>0</v>
      </c>
      <c r="K165" s="167" t="s">
        <v>1</v>
      </c>
      <c r="L165" s="171"/>
      <c r="M165" s="172" t="s">
        <v>1</v>
      </c>
      <c r="N165" s="173" t="s">
        <v>40</v>
      </c>
      <c r="O165" s="135"/>
      <c r="P165" s="136">
        <f t="shared" si="1"/>
        <v>0</v>
      </c>
      <c r="Q165" s="136">
        <v>0</v>
      </c>
      <c r="R165" s="136">
        <f t="shared" si="2"/>
        <v>0</v>
      </c>
      <c r="S165" s="136">
        <v>0</v>
      </c>
      <c r="T165" s="137">
        <f t="shared" si="3"/>
        <v>0</v>
      </c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R165" s="138" t="s">
        <v>229</v>
      </c>
      <c r="AT165" s="138" t="s">
        <v>297</v>
      </c>
      <c r="AU165" s="138" t="s">
        <v>83</v>
      </c>
      <c r="AY165" s="40" t="s">
        <v>187</v>
      </c>
      <c r="BE165" s="139">
        <f t="shared" si="4"/>
        <v>0</v>
      </c>
      <c r="BF165" s="139">
        <f t="shared" si="5"/>
        <v>0</v>
      </c>
      <c r="BG165" s="139">
        <f t="shared" si="6"/>
        <v>0</v>
      </c>
      <c r="BH165" s="139">
        <f t="shared" si="7"/>
        <v>0</v>
      </c>
      <c r="BI165" s="139">
        <f t="shared" si="8"/>
        <v>0</v>
      </c>
      <c r="BJ165" s="40" t="s">
        <v>8</v>
      </c>
      <c r="BK165" s="139">
        <f t="shared" si="9"/>
        <v>0</v>
      </c>
      <c r="BL165" s="40" t="s">
        <v>194</v>
      </c>
      <c r="BM165" s="138" t="s">
        <v>1091</v>
      </c>
    </row>
    <row r="166" spans="1:65" s="114" customFormat="1" ht="22.9" customHeight="1">
      <c r="B166" s="115"/>
      <c r="D166" s="116" t="s">
        <v>74</v>
      </c>
      <c r="E166" s="125" t="s">
        <v>1092</v>
      </c>
      <c r="F166" s="125" t="s">
        <v>1021</v>
      </c>
      <c r="J166" s="126">
        <f>BK166</f>
        <v>0</v>
      </c>
      <c r="L166" s="115"/>
      <c r="M166" s="119"/>
      <c r="N166" s="120"/>
      <c r="O166" s="120"/>
      <c r="P166" s="121">
        <f>SUM(P167:P176)</f>
        <v>0</v>
      </c>
      <c r="Q166" s="120"/>
      <c r="R166" s="121">
        <f>SUM(R167:R176)</f>
        <v>0</v>
      </c>
      <c r="S166" s="120"/>
      <c r="T166" s="122">
        <f>SUM(T167:T176)</f>
        <v>0</v>
      </c>
      <c r="AR166" s="116" t="s">
        <v>197</v>
      </c>
      <c r="AT166" s="123" t="s">
        <v>74</v>
      </c>
      <c r="AU166" s="123" t="s">
        <v>8</v>
      </c>
      <c r="AY166" s="116" t="s">
        <v>187</v>
      </c>
      <c r="BK166" s="124">
        <f>SUM(BK167:BK176)</f>
        <v>0</v>
      </c>
    </row>
    <row r="167" spans="1:65" s="51" customFormat="1" ht="16.5" customHeight="1">
      <c r="A167" s="48"/>
      <c r="B167" s="49"/>
      <c r="C167" s="165" t="s">
        <v>269</v>
      </c>
      <c r="D167" s="165" t="s">
        <v>297</v>
      </c>
      <c r="E167" s="166" t="s">
        <v>1093</v>
      </c>
      <c r="F167" s="167" t="s">
        <v>1094</v>
      </c>
      <c r="G167" s="168" t="s">
        <v>859</v>
      </c>
      <c r="H167" s="169">
        <v>1</v>
      </c>
      <c r="I167" s="29"/>
      <c r="J167" s="170">
        <f t="shared" ref="J167:J176" si="10">ROUND(I167*H167,0)</f>
        <v>0</v>
      </c>
      <c r="K167" s="167" t="s">
        <v>1</v>
      </c>
      <c r="L167" s="171"/>
      <c r="M167" s="172" t="s">
        <v>1</v>
      </c>
      <c r="N167" s="173" t="s">
        <v>40</v>
      </c>
      <c r="O167" s="135"/>
      <c r="P167" s="136">
        <f t="shared" ref="P167:P176" si="11">O167*H167</f>
        <v>0</v>
      </c>
      <c r="Q167" s="136">
        <v>0</v>
      </c>
      <c r="R167" s="136">
        <f t="shared" ref="R167:R176" si="12">Q167*H167</f>
        <v>0</v>
      </c>
      <c r="S167" s="136">
        <v>0</v>
      </c>
      <c r="T167" s="137">
        <f t="shared" ref="T167:T176" si="13">S167*H167</f>
        <v>0</v>
      </c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R167" s="138" t="s">
        <v>229</v>
      </c>
      <c r="AT167" s="138" t="s">
        <v>297</v>
      </c>
      <c r="AU167" s="138" t="s">
        <v>83</v>
      </c>
      <c r="AY167" s="40" t="s">
        <v>187</v>
      </c>
      <c r="BE167" s="139">
        <f t="shared" ref="BE167:BE176" si="14">IF(N167="základní",J167,0)</f>
        <v>0</v>
      </c>
      <c r="BF167" s="139">
        <f t="shared" ref="BF167:BF176" si="15">IF(N167="snížená",J167,0)</f>
        <v>0</v>
      </c>
      <c r="BG167" s="139">
        <f t="shared" ref="BG167:BG176" si="16">IF(N167="zákl. přenesená",J167,0)</f>
        <v>0</v>
      </c>
      <c r="BH167" s="139">
        <f t="shared" ref="BH167:BH176" si="17">IF(N167="sníž. přenesená",J167,0)</f>
        <v>0</v>
      </c>
      <c r="BI167" s="139">
        <f t="shared" ref="BI167:BI176" si="18">IF(N167="nulová",J167,0)</f>
        <v>0</v>
      </c>
      <c r="BJ167" s="40" t="s">
        <v>8</v>
      </c>
      <c r="BK167" s="139">
        <f t="shared" ref="BK167:BK176" si="19">ROUND(I167*H167,0)</f>
        <v>0</v>
      </c>
      <c r="BL167" s="40" t="s">
        <v>194</v>
      </c>
      <c r="BM167" s="138" t="s">
        <v>1095</v>
      </c>
    </row>
    <row r="168" spans="1:65" s="51" customFormat="1" ht="16.5" customHeight="1">
      <c r="A168" s="48"/>
      <c r="B168" s="49"/>
      <c r="C168" s="165" t="s">
        <v>274</v>
      </c>
      <c r="D168" s="165" t="s">
        <v>297</v>
      </c>
      <c r="E168" s="166" t="s">
        <v>1096</v>
      </c>
      <c r="F168" s="167" t="s">
        <v>1097</v>
      </c>
      <c r="G168" s="168" t="s">
        <v>859</v>
      </c>
      <c r="H168" s="169">
        <v>0.3</v>
      </c>
      <c r="I168" s="29"/>
      <c r="J168" s="170">
        <f t="shared" si="10"/>
        <v>0</v>
      </c>
      <c r="K168" s="167" t="s">
        <v>1</v>
      </c>
      <c r="L168" s="171"/>
      <c r="M168" s="172" t="s">
        <v>1</v>
      </c>
      <c r="N168" s="173" t="s">
        <v>40</v>
      </c>
      <c r="O168" s="135"/>
      <c r="P168" s="136">
        <f t="shared" si="11"/>
        <v>0</v>
      </c>
      <c r="Q168" s="136">
        <v>0</v>
      </c>
      <c r="R168" s="136">
        <f t="shared" si="12"/>
        <v>0</v>
      </c>
      <c r="S168" s="136">
        <v>0</v>
      </c>
      <c r="T168" s="137">
        <f t="shared" si="13"/>
        <v>0</v>
      </c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R168" s="138" t="s">
        <v>229</v>
      </c>
      <c r="AT168" s="138" t="s">
        <v>297</v>
      </c>
      <c r="AU168" s="138" t="s">
        <v>83</v>
      </c>
      <c r="AY168" s="40" t="s">
        <v>187</v>
      </c>
      <c r="BE168" s="139">
        <f t="shared" si="14"/>
        <v>0</v>
      </c>
      <c r="BF168" s="139">
        <f t="shared" si="15"/>
        <v>0</v>
      </c>
      <c r="BG168" s="139">
        <f t="shared" si="16"/>
        <v>0</v>
      </c>
      <c r="BH168" s="139">
        <f t="shared" si="17"/>
        <v>0</v>
      </c>
      <c r="BI168" s="139">
        <f t="shared" si="18"/>
        <v>0</v>
      </c>
      <c r="BJ168" s="40" t="s">
        <v>8</v>
      </c>
      <c r="BK168" s="139">
        <f t="shared" si="19"/>
        <v>0</v>
      </c>
      <c r="BL168" s="40" t="s">
        <v>194</v>
      </c>
      <c r="BM168" s="138" t="s">
        <v>1098</v>
      </c>
    </row>
    <row r="169" spans="1:65" s="51" customFormat="1" ht="16.5" customHeight="1">
      <c r="A169" s="48"/>
      <c r="B169" s="49"/>
      <c r="C169" s="165" t="s">
        <v>275</v>
      </c>
      <c r="D169" s="165" t="s">
        <v>297</v>
      </c>
      <c r="E169" s="166" t="s">
        <v>1028</v>
      </c>
      <c r="F169" s="167" t="s">
        <v>1029</v>
      </c>
      <c r="G169" s="168" t="s">
        <v>306</v>
      </c>
      <c r="H169" s="169">
        <v>0.6</v>
      </c>
      <c r="I169" s="29"/>
      <c r="J169" s="170">
        <f t="shared" si="10"/>
        <v>0</v>
      </c>
      <c r="K169" s="167" t="s">
        <v>1</v>
      </c>
      <c r="L169" s="171"/>
      <c r="M169" s="172" t="s">
        <v>1</v>
      </c>
      <c r="N169" s="173" t="s">
        <v>40</v>
      </c>
      <c r="O169" s="135"/>
      <c r="P169" s="136">
        <f t="shared" si="11"/>
        <v>0</v>
      </c>
      <c r="Q169" s="136">
        <v>0</v>
      </c>
      <c r="R169" s="136">
        <f t="shared" si="12"/>
        <v>0</v>
      </c>
      <c r="S169" s="136">
        <v>0</v>
      </c>
      <c r="T169" s="137">
        <f t="shared" si="13"/>
        <v>0</v>
      </c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R169" s="138" t="s">
        <v>229</v>
      </c>
      <c r="AT169" s="138" t="s">
        <v>297</v>
      </c>
      <c r="AU169" s="138" t="s">
        <v>83</v>
      </c>
      <c r="AY169" s="40" t="s">
        <v>187</v>
      </c>
      <c r="BE169" s="139">
        <f t="shared" si="14"/>
        <v>0</v>
      </c>
      <c r="BF169" s="139">
        <f t="shared" si="15"/>
        <v>0</v>
      </c>
      <c r="BG169" s="139">
        <f t="shared" si="16"/>
        <v>0</v>
      </c>
      <c r="BH169" s="139">
        <f t="shared" si="17"/>
        <v>0</v>
      </c>
      <c r="BI169" s="139">
        <f t="shared" si="18"/>
        <v>0</v>
      </c>
      <c r="BJ169" s="40" t="s">
        <v>8</v>
      </c>
      <c r="BK169" s="139">
        <f t="shared" si="19"/>
        <v>0</v>
      </c>
      <c r="BL169" s="40" t="s">
        <v>194</v>
      </c>
      <c r="BM169" s="138" t="s">
        <v>1099</v>
      </c>
    </row>
    <row r="170" spans="1:65" s="51" customFormat="1" ht="16.5" customHeight="1">
      <c r="A170" s="48"/>
      <c r="B170" s="49"/>
      <c r="C170" s="165" t="s">
        <v>289</v>
      </c>
      <c r="D170" s="165" t="s">
        <v>297</v>
      </c>
      <c r="E170" s="166" t="s">
        <v>1100</v>
      </c>
      <c r="F170" s="167" t="s">
        <v>1101</v>
      </c>
      <c r="G170" s="168" t="s">
        <v>859</v>
      </c>
      <c r="H170" s="169">
        <v>2</v>
      </c>
      <c r="I170" s="29"/>
      <c r="J170" s="170">
        <f t="shared" si="10"/>
        <v>0</v>
      </c>
      <c r="K170" s="167" t="s">
        <v>1</v>
      </c>
      <c r="L170" s="171"/>
      <c r="M170" s="172" t="s">
        <v>1</v>
      </c>
      <c r="N170" s="173" t="s">
        <v>40</v>
      </c>
      <c r="O170" s="135"/>
      <c r="P170" s="136">
        <f t="shared" si="11"/>
        <v>0</v>
      </c>
      <c r="Q170" s="136">
        <v>0</v>
      </c>
      <c r="R170" s="136">
        <f t="shared" si="12"/>
        <v>0</v>
      </c>
      <c r="S170" s="136">
        <v>0</v>
      </c>
      <c r="T170" s="137">
        <f t="shared" si="13"/>
        <v>0</v>
      </c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R170" s="138" t="s">
        <v>229</v>
      </c>
      <c r="AT170" s="138" t="s">
        <v>297</v>
      </c>
      <c r="AU170" s="138" t="s">
        <v>83</v>
      </c>
      <c r="AY170" s="40" t="s">
        <v>187</v>
      </c>
      <c r="BE170" s="139">
        <f t="shared" si="14"/>
        <v>0</v>
      </c>
      <c r="BF170" s="139">
        <f t="shared" si="15"/>
        <v>0</v>
      </c>
      <c r="BG170" s="139">
        <f t="shared" si="16"/>
        <v>0</v>
      </c>
      <c r="BH170" s="139">
        <f t="shared" si="17"/>
        <v>0</v>
      </c>
      <c r="BI170" s="139">
        <f t="shared" si="18"/>
        <v>0</v>
      </c>
      <c r="BJ170" s="40" t="s">
        <v>8</v>
      </c>
      <c r="BK170" s="139">
        <f t="shared" si="19"/>
        <v>0</v>
      </c>
      <c r="BL170" s="40" t="s">
        <v>194</v>
      </c>
      <c r="BM170" s="138" t="s">
        <v>1102</v>
      </c>
    </row>
    <row r="171" spans="1:65" s="51" customFormat="1" ht="16.5" customHeight="1">
      <c r="A171" s="48"/>
      <c r="B171" s="49"/>
      <c r="C171" s="165" t="s">
        <v>290</v>
      </c>
      <c r="D171" s="165" t="s">
        <v>297</v>
      </c>
      <c r="E171" s="166" t="s">
        <v>1103</v>
      </c>
      <c r="F171" s="167" t="s">
        <v>1104</v>
      </c>
      <c r="G171" s="168" t="s">
        <v>859</v>
      </c>
      <c r="H171" s="169">
        <v>1</v>
      </c>
      <c r="I171" s="29"/>
      <c r="J171" s="170">
        <f t="shared" si="10"/>
        <v>0</v>
      </c>
      <c r="K171" s="167" t="s">
        <v>1</v>
      </c>
      <c r="L171" s="171"/>
      <c r="M171" s="172" t="s">
        <v>1</v>
      </c>
      <c r="N171" s="173" t="s">
        <v>40</v>
      </c>
      <c r="O171" s="135"/>
      <c r="P171" s="136">
        <f t="shared" si="11"/>
        <v>0</v>
      </c>
      <c r="Q171" s="136">
        <v>0</v>
      </c>
      <c r="R171" s="136">
        <f t="shared" si="12"/>
        <v>0</v>
      </c>
      <c r="S171" s="136">
        <v>0</v>
      </c>
      <c r="T171" s="137">
        <f t="shared" si="13"/>
        <v>0</v>
      </c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R171" s="138" t="s">
        <v>229</v>
      </c>
      <c r="AT171" s="138" t="s">
        <v>297</v>
      </c>
      <c r="AU171" s="138" t="s">
        <v>83</v>
      </c>
      <c r="AY171" s="40" t="s">
        <v>187</v>
      </c>
      <c r="BE171" s="139">
        <f t="shared" si="14"/>
        <v>0</v>
      </c>
      <c r="BF171" s="139">
        <f t="shared" si="15"/>
        <v>0</v>
      </c>
      <c r="BG171" s="139">
        <f t="shared" si="16"/>
        <v>0</v>
      </c>
      <c r="BH171" s="139">
        <f t="shared" si="17"/>
        <v>0</v>
      </c>
      <c r="BI171" s="139">
        <f t="shared" si="18"/>
        <v>0</v>
      </c>
      <c r="BJ171" s="40" t="s">
        <v>8</v>
      </c>
      <c r="BK171" s="139">
        <f t="shared" si="19"/>
        <v>0</v>
      </c>
      <c r="BL171" s="40" t="s">
        <v>194</v>
      </c>
      <c r="BM171" s="138" t="s">
        <v>1105</v>
      </c>
    </row>
    <row r="172" spans="1:65" s="51" customFormat="1" ht="16.5" customHeight="1">
      <c r="A172" s="48"/>
      <c r="B172" s="49"/>
      <c r="C172" s="165" t="s">
        <v>291</v>
      </c>
      <c r="D172" s="165" t="s">
        <v>297</v>
      </c>
      <c r="E172" s="166" t="s">
        <v>1031</v>
      </c>
      <c r="F172" s="167" t="s">
        <v>1032</v>
      </c>
      <c r="G172" s="168" t="s">
        <v>859</v>
      </c>
      <c r="H172" s="169">
        <v>2</v>
      </c>
      <c r="I172" s="29"/>
      <c r="J172" s="170">
        <f t="shared" si="10"/>
        <v>0</v>
      </c>
      <c r="K172" s="167" t="s">
        <v>1</v>
      </c>
      <c r="L172" s="171"/>
      <c r="M172" s="172" t="s">
        <v>1</v>
      </c>
      <c r="N172" s="173" t="s">
        <v>40</v>
      </c>
      <c r="O172" s="135"/>
      <c r="P172" s="136">
        <f t="shared" si="11"/>
        <v>0</v>
      </c>
      <c r="Q172" s="136">
        <v>0</v>
      </c>
      <c r="R172" s="136">
        <f t="shared" si="12"/>
        <v>0</v>
      </c>
      <c r="S172" s="136">
        <v>0</v>
      </c>
      <c r="T172" s="137">
        <f t="shared" si="13"/>
        <v>0</v>
      </c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R172" s="138" t="s">
        <v>229</v>
      </c>
      <c r="AT172" s="138" t="s">
        <v>297</v>
      </c>
      <c r="AU172" s="138" t="s">
        <v>83</v>
      </c>
      <c r="AY172" s="40" t="s">
        <v>187</v>
      </c>
      <c r="BE172" s="139">
        <f t="shared" si="14"/>
        <v>0</v>
      </c>
      <c r="BF172" s="139">
        <f t="shared" si="15"/>
        <v>0</v>
      </c>
      <c r="BG172" s="139">
        <f t="shared" si="16"/>
        <v>0</v>
      </c>
      <c r="BH172" s="139">
        <f t="shared" si="17"/>
        <v>0</v>
      </c>
      <c r="BI172" s="139">
        <f t="shared" si="18"/>
        <v>0</v>
      </c>
      <c r="BJ172" s="40" t="s">
        <v>8</v>
      </c>
      <c r="BK172" s="139">
        <f t="shared" si="19"/>
        <v>0</v>
      </c>
      <c r="BL172" s="40" t="s">
        <v>194</v>
      </c>
      <c r="BM172" s="138" t="s">
        <v>1106</v>
      </c>
    </row>
    <row r="173" spans="1:65" s="51" customFormat="1" ht="16.5" customHeight="1">
      <c r="A173" s="48"/>
      <c r="B173" s="49"/>
      <c r="C173" s="165" t="s">
        <v>292</v>
      </c>
      <c r="D173" s="165" t="s">
        <v>297</v>
      </c>
      <c r="E173" s="166" t="s">
        <v>1040</v>
      </c>
      <c r="F173" s="167" t="s">
        <v>1041</v>
      </c>
      <c r="G173" s="168" t="s">
        <v>859</v>
      </c>
      <c r="H173" s="169">
        <v>1</v>
      </c>
      <c r="I173" s="29"/>
      <c r="J173" s="170">
        <f t="shared" si="10"/>
        <v>0</v>
      </c>
      <c r="K173" s="167" t="s">
        <v>1</v>
      </c>
      <c r="L173" s="171"/>
      <c r="M173" s="172" t="s">
        <v>1</v>
      </c>
      <c r="N173" s="173" t="s">
        <v>40</v>
      </c>
      <c r="O173" s="135"/>
      <c r="P173" s="136">
        <f t="shared" si="11"/>
        <v>0</v>
      </c>
      <c r="Q173" s="136">
        <v>0</v>
      </c>
      <c r="R173" s="136">
        <f t="shared" si="12"/>
        <v>0</v>
      </c>
      <c r="S173" s="136">
        <v>0</v>
      </c>
      <c r="T173" s="137">
        <f t="shared" si="13"/>
        <v>0</v>
      </c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R173" s="138" t="s">
        <v>229</v>
      </c>
      <c r="AT173" s="138" t="s">
        <v>297</v>
      </c>
      <c r="AU173" s="138" t="s">
        <v>83</v>
      </c>
      <c r="AY173" s="40" t="s">
        <v>187</v>
      </c>
      <c r="BE173" s="139">
        <f t="shared" si="14"/>
        <v>0</v>
      </c>
      <c r="BF173" s="139">
        <f t="shared" si="15"/>
        <v>0</v>
      </c>
      <c r="BG173" s="139">
        <f t="shared" si="16"/>
        <v>0</v>
      </c>
      <c r="BH173" s="139">
        <f t="shared" si="17"/>
        <v>0</v>
      </c>
      <c r="BI173" s="139">
        <f t="shared" si="18"/>
        <v>0</v>
      </c>
      <c r="BJ173" s="40" t="s">
        <v>8</v>
      </c>
      <c r="BK173" s="139">
        <f t="shared" si="19"/>
        <v>0</v>
      </c>
      <c r="BL173" s="40" t="s">
        <v>194</v>
      </c>
      <c r="BM173" s="138" t="s">
        <v>1107</v>
      </c>
    </row>
    <row r="174" spans="1:65" s="51" customFormat="1" ht="16.5" customHeight="1">
      <c r="A174" s="48"/>
      <c r="B174" s="49"/>
      <c r="C174" s="165" t="s">
        <v>294</v>
      </c>
      <c r="D174" s="165" t="s">
        <v>297</v>
      </c>
      <c r="E174" s="166" t="s">
        <v>1108</v>
      </c>
      <c r="F174" s="167" t="s">
        <v>1109</v>
      </c>
      <c r="G174" s="168" t="s">
        <v>859</v>
      </c>
      <c r="H174" s="169">
        <v>2</v>
      </c>
      <c r="I174" s="29"/>
      <c r="J174" s="170">
        <f t="shared" si="10"/>
        <v>0</v>
      </c>
      <c r="K174" s="167" t="s">
        <v>1</v>
      </c>
      <c r="L174" s="171"/>
      <c r="M174" s="172" t="s">
        <v>1</v>
      </c>
      <c r="N174" s="173" t="s">
        <v>40</v>
      </c>
      <c r="O174" s="135"/>
      <c r="P174" s="136">
        <f t="shared" si="11"/>
        <v>0</v>
      </c>
      <c r="Q174" s="136">
        <v>0</v>
      </c>
      <c r="R174" s="136">
        <f t="shared" si="12"/>
        <v>0</v>
      </c>
      <c r="S174" s="136">
        <v>0</v>
      </c>
      <c r="T174" s="137">
        <f t="shared" si="13"/>
        <v>0</v>
      </c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R174" s="138" t="s">
        <v>229</v>
      </c>
      <c r="AT174" s="138" t="s">
        <v>297</v>
      </c>
      <c r="AU174" s="138" t="s">
        <v>83</v>
      </c>
      <c r="AY174" s="40" t="s">
        <v>187</v>
      </c>
      <c r="BE174" s="139">
        <f t="shared" si="14"/>
        <v>0</v>
      </c>
      <c r="BF174" s="139">
        <f t="shared" si="15"/>
        <v>0</v>
      </c>
      <c r="BG174" s="139">
        <f t="shared" si="16"/>
        <v>0</v>
      </c>
      <c r="BH174" s="139">
        <f t="shared" si="17"/>
        <v>0</v>
      </c>
      <c r="BI174" s="139">
        <f t="shared" si="18"/>
        <v>0</v>
      </c>
      <c r="BJ174" s="40" t="s">
        <v>8</v>
      </c>
      <c r="BK174" s="139">
        <f t="shared" si="19"/>
        <v>0</v>
      </c>
      <c r="BL174" s="40" t="s">
        <v>194</v>
      </c>
      <c r="BM174" s="138" t="s">
        <v>1110</v>
      </c>
    </row>
    <row r="175" spans="1:65" s="51" customFormat="1" ht="16.5" customHeight="1">
      <c r="A175" s="48"/>
      <c r="B175" s="49"/>
      <c r="C175" s="165" t="s">
        <v>296</v>
      </c>
      <c r="D175" s="165" t="s">
        <v>297</v>
      </c>
      <c r="E175" s="166" t="s">
        <v>1111</v>
      </c>
      <c r="F175" s="167" t="s">
        <v>1086</v>
      </c>
      <c r="G175" s="168" t="s">
        <v>1087</v>
      </c>
      <c r="H175" s="30"/>
      <c r="I175" s="234">
        <f>SUM(J167:J174)</f>
        <v>0</v>
      </c>
      <c r="J175" s="170">
        <f>ROUND(I175*H175/100,0)</f>
        <v>0</v>
      </c>
      <c r="K175" s="167" t="s">
        <v>1</v>
      </c>
      <c r="L175" s="171"/>
      <c r="M175" s="172" t="s">
        <v>1</v>
      </c>
      <c r="N175" s="173" t="s">
        <v>40</v>
      </c>
      <c r="O175" s="135"/>
      <c r="P175" s="136">
        <f t="shared" si="11"/>
        <v>0</v>
      </c>
      <c r="Q175" s="136">
        <v>0</v>
      </c>
      <c r="R175" s="136">
        <f t="shared" si="12"/>
        <v>0</v>
      </c>
      <c r="S175" s="136">
        <v>0</v>
      </c>
      <c r="T175" s="137">
        <f t="shared" si="13"/>
        <v>0</v>
      </c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R175" s="138" t="s">
        <v>229</v>
      </c>
      <c r="AT175" s="138" t="s">
        <v>297</v>
      </c>
      <c r="AU175" s="138" t="s">
        <v>83</v>
      </c>
      <c r="AY175" s="40" t="s">
        <v>187</v>
      </c>
      <c r="BE175" s="139">
        <f t="shared" si="14"/>
        <v>0</v>
      </c>
      <c r="BF175" s="139">
        <f t="shared" si="15"/>
        <v>0</v>
      </c>
      <c r="BG175" s="139">
        <f t="shared" si="16"/>
        <v>0</v>
      </c>
      <c r="BH175" s="139">
        <f t="shared" si="17"/>
        <v>0</v>
      </c>
      <c r="BI175" s="139">
        <f t="shared" si="18"/>
        <v>0</v>
      </c>
      <c r="BJ175" s="40" t="s">
        <v>8</v>
      </c>
      <c r="BK175" s="139">
        <f>ROUND(I175*H175/100,0)</f>
        <v>0</v>
      </c>
      <c r="BL175" s="40" t="s">
        <v>194</v>
      </c>
      <c r="BM175" s="138" t="s">
        <v>1112</v>
      </c>
    </row>
    <row r="176" spans="1:65" s="51" customFormat="1" ht="16.5" customHeight="1">
      <c r="A176" s="48"/>
      <c r="B176" s="49"/>
      <c r="C176" s="165" t="s">
        <v>299</v>
      </c>
      <c r="D176" s="165" t="s">
        <v>297</v>
      </c>
      <c r="E176" s="166" t="s">
        <v>1113</v>
      </c>
      <c r="F176" s="167" t="s">
        <v>1090</v>
      </c>
      <c r="G176" s="168" t="s">
        <v>865</v>
      </c>
      <c r="H176" s="169">
        <v>2.33</v>
      </c>
      <c r="I176" s="29"/>
      <c r="J176" s="170">
        <f t="shared" si="10"/>
        <v>0</v>
      </c>
      <c r="K176" s="167" t="s">
        <v>1</v>
      </c>
      <c r="L176" s="171"/>
      <c r="M176" s="172" t="s">
        <v>1</v>
      </c>
      <c r="N176" s="173" t="s">
        <v>40</v>
      </c>
      <c r="O176" s="135"/>
      <c r="P176" s="136">
        <f t="shared" si="11"/>
        <v>0</v>
      </c>
      <c r="Q176" s="136">
        <v>0</v>
      </c>
      <c r="R176" s="136">
        <f t="shared" si="12"/>
        <v>0</v>
      </c>
      <c r="S176" s="136">
        <v>0</v>
      </c>
      <c r="T176" s="137">
        <f t="shared" si="13"/>
        <v>0</v>
      </c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R176" s="138" t="s">
        <v>229</v>
      </c>
      <c r="AT176" s="138" t="s">
        <v>297</v>
      </c>
      <c r="AU176" s="138" t="s">
        <v>83</v>
      </c>
      <c r="AY176" s="40" t="s">
        <v>187</v>
      </c>
      <c r="BE176" s="139">
        <f t="shared" si="14"/>
        <v>0</v>
      </c>
      <c r="BF176" s="139">
        <f t="shared" si="15"/>
        <v>0</v>
      </c>
      <c r="BG176" s="139">
        <f t="shared" si="16"/>
        <v>0</v>
      </c>
      <c r="BH176" s="139">
        <f t="shared" si="17"/>
        <v>0</v>
      </c>
      <c r="BI176" s="139">
        <f t="shared" si="18"/>
        <v>0</v>
      </c>
      <c r="BJ176" s="40" t="s">
        <v>8</v>
      </c>
      <c r="BK176" s="139">
        <f t="shared" si="19"/>
        <v>0</v>
      </c>
      <c r="BL176" s="40" t="s">
        <v>194</v>
      </c>
      <c r="BM176" s="138" t="s">
        <v>1114</v>
      </c>
    </row>
    <row r="177" spans="1:65" s="114" customFormat="1" ht="22.9" customHeight="1">
      <c r="B177" s="115"/>
      <c r="D177" s="116" t="s">
        <v>74</v>
      </c>
      <c r="E177" s="125" t="s">
        <v>1115</v>
      </c>
      <c r="F177" s="125" t="s">
        <v>1116</v>
      </c>
      <c r="J177" s="126">
        <f>BK177</f>
        <v>0</v>
      </c>
      <c r="L177" s="115"/>
      <c r="M177" s="119"/>
      <c r="N177" s="120"/>
      <c r="O177" s="120"/>
      <c r="P177" s="121">
        <f>P178</f>
        <v>0</v>
      </c>
      <c r="Q177" s="120"/>
      <c r="R177" s="121">
        <f>R178</f>
        <v>0</v>
      </c>
      <c r="S177" s="120"/>
      <c r="T177" s="122">
        <f>T178</f>
        <v>0</v>
      </c>
      <c r="AR177" s="116" t="s">
        <v>197</v>
      </c>
      <c r="AT177" s="123" t="s">
        <v>74</v>
      </c>
      <c r="AU177" s="123" t="s">
        <v>8</v>
      </c>
      <c r="AY177" s="116" t="s">
        <v>187</v>
      </c>
      <c r="BK177" s="124">
        <f>BK178</f>
        <v>0</v>
      </c>
    </row>
    <row r="178" spans="1:65" s="51" customFormat="1" ht="16.5" customHeight="1">
      <c r="A178" s="48"/>
      <c r="B178" s="49"/>
      <c r="C178" s="165" t="s">
        <v>303</v>
      </c>
      <c r="D178" s="165" t="s">
        <v>297</v>
      </c>
      <c r="E178" s="166" t="s">
        <v>1117</v>
      </c>
      <c r="F178" s="167" t="s">
        <v>1118</v>
      </c>
      <c r="G178" s="168" t="s">
        <v>1087</v>
      </c>
      <c r="H178" s="30"/>
      <c r="I178" s="234">
        <f>J166+J142</f>
        <v>0</v>
      </c>
      <c r="J178" s="170">
        <f>ROUND(I178*H178/100,0)</f>
        <v>0</v>
      </c>
      <c r="K178" s="167" t="s">
        <v>1</v>
      </c>
      <c r="L178" s="171"/>
      <c r="M178" s="172" t="s">
        <v>1</v>
      </c>
      <c r="N178" s="173" t="s">
        <v>40</v>
      </c>
      <c r="O178" s="135"/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R178" s="138" t="s">
        <v>383</v>
      </c>
      <c r="AT178" s="138" t="s">
        <v>297</v>
      </c>
      <c r="AU178" s="138" t="s">
        <v>83</v>
      </c>
      <c r="AY178" s="40" t="s">
        <v>187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40" t="s">
        <v>8</v>
      </c>
      <c r="BK178" s="139">
        <f>ROUND(I178*H178/100,0)</f>
        <v>0</v>
      </c>
      <c r="BL178" s="40" t="s">
        <v>368</v>
      </c>
      <c r="BM178" s="138" t="s">
        <v>1119</v>
      </c>
    </row>
    <row r="179" spans="1:65" s="114" customFormat="1" ht="22.9" customHeight="1">
      <c r="B179" s="115"/>
      <c r="D179" s="116" t="s">
        <v>74</v>
      </c>
      <c r="E179" s="125" t="s">
        <v>1120</v>
      </c>
      <c r="F179" s="125" t="s">
        <v>1121</v>
      </c>
      <c r="J179" s="126">
        <f>BK179</f>
        <v>0</v>
      </c>
      <c r="L179" s="115"/>
      <c r="M179" s="119"/>
      <c r="N179" s="120"/>
      <c r="O179" s="120"/>
      <c r="P179" s="121">
        <f>P180</f>
        <v>0</v>
      </c>
      <c r="Q179" s="120"/>
      <c r="R179" s="121">
        <f>R180</f>
        <v>0</v>
      </c>
      <c r="S179" s="120"/>
      <c r="T179" s="122">
        <f>T180</f>
        <v>0</v>
      </c>
      <c r="AR179" s="116" t="s">
        <v>197</v>
      </c>
      <c r="AT179" s="123" t="s">
        <v>74</v>
      </c>
      <c r="AU179" s="123" t="s">
        <v>8</v>
      </c>
      <c r="AY179" s="116" t="s">
        <v>187</v>
      </c>
      <c r="BK179" s="124">
        <f>BK180</f>
        <v>0</v>
      </c>
    </row>
    <row r="180" spans="1:65" s="51" customFormat="1" ht="16.5" customHeight="1">
      <c r="A180" s="48"/>
      <c r="B180" s="49"/>
      <c r="C180" s="165" t="s">
        <v>304</v>
      </c>
      <c r="D180" s="165" t="s">
        <v>297</v>
      </c>
      <c r="E180" s="166" t="s">
        <v>1122</v>
      </c>
      <c r="F180" s="167" t="s">
        <v>1123</v>
      </c>
      <c r="G180" s="168" t="s">
        <v>1087</v>
      </c>
      <c r="H180" s="30"/>
      <c r="I180" s="234">
        <f>I178</f>
        <v>0</v>
      </c>
      <c r="J180" s="170">
        <f>ROUND(I180*H180/100,0)</f>
        <v>0</v>
      </c>
      <c r="K180" s="167" t="s">
        <v>1</v>
      </c>
      <c r="L180" s="171"/>
      <c r="M180" s="172" t="s">
        <v>1</v>
      </c>
      <c r="N180" s="173" t="s">
        <v>40</v>
      </c>
      <c r="O180" s="135"/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R180" s="138" t="s">
        <v>383</v>
      </c>
      <c r="AT180" s="138" t="s">
        <v>297</v>
      </c>
      <c r="AU180" s="138" t="s">
        <v>83</v>
      </c>
      <c r="AY180" s="40" t="s">
        <v>187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40" t="s">
        <v>8</v>
      </c>
      <c r="BK180" s="139">
        <f>ROUND(I180*H180/100,0)</f>
        <v>0</v>
      </c>
      <c r="BL180" s="40" t="s">
        <v>368</v>
      </c>
      <c r="BM180" s="138" t="s">
        <v>1124</v>
      </c>
    </row>
    <row r="181" spans="1:65" s="114" customFormat="1" ht="22.9" customHeight="1">
      <c r="B181" s="115"/>
      <c r="D181" s="116" t="s">
        <v>74</v>
      </c>
      <c r="E181" s="125" t="s">
        <v>1125</v>
      </c>
      <c r="F181" s="125" t="s">
        <v>1126</v>
      </c>
      <c r="J181" s="126">
        <f>BK181</f>
        <v>0</v>
      </c>
      <c r="L181" s="115"/>
      <c r="M181" s="119"/>
      <c r="N181" s="120"/>
      <c r="O181" s="120"/>
      <c r="P181" s="121">
        <f>P182+P187+P192+P196</f>
        <v>0</v>
      </c>
      <c r="Q181" s="120"/>
      <c r="R181" s="121">
        <f>R182+R187+R192+R196</f>
        <v>0</v>
      </c>
      <c r="S181" s="120"/>
      <c r="T181" s="122">
        <f>T182+T187+T192+T196</f>
        <v>0</v>
      </c>
      <c r="AR181" s="116" t="s">
        <v>197</v>
      </c>
      <c r="AT181" s="123" t="s">
        <v>74</v>
      </c>
      <c r="AU181" s="123" t="s">
        <v>8</v>
      </c>
      <c r="AY181" s="116" t="s">
        <v>187</v>
      </c>
      <c r="BK181" s="124">
        <f>BK182+BK187+BK192+BK196</f>
        <v>0</v>
      </c>
    </row>
    <row r="182" spans="1:65" s="114" customFormat="1" ht="20.85" customHeight="1">
      <c r="B182" s="115"/>
      <c r="D182" s="116" t="s">
        <v>74</v>
      </c>
      <c r="E182" s="125" t="s">
        <v>1127</v>
      </c>
      <c r="F182" s="125" t="s">
        <v>1128</v>
      </c>
      <c r="J182" s="126">
        <f>BK182</f>
        <v>0</v>
      </c>
      <c r="L182" s="115"/>
      <c r="M182" s="119"/>
      <c r="N182" s="120"/>
      <c r="O182" s="120"/>
      <c r="P182" s="121">
        <f>SUM(P183:P186)</f>
        <v>0</v>
      </c>
      <c r="Q182" s="120"/>
      <c r="R182" s="121">
        <f>SUM(R183:R186)</f>
        <v>0</v>
      </c>
      <c r="S182" s="120"/>
      <c r="T182" s="122">
        <f>SUM(T183:T186)</f>
        <v>0</v>
      </c>
      <c r="AR182" s="116" t="s">
        <v>8</v>
      </c>
      <c r="AT182" s="123" t="s">
        <v>74</v>
      </c>
      <c r="AU182" s="123" t="s">
        <v>83</v>
      </c>
      <c r="AY182" s="116" t="s">
        <v>187</v>
      </c>
      <c r="BK182" s="124">
        <f>SUM(BK183:BK186)</f>
        <v>0</v>
      </c>
    </row>
    <row r="183" spans="1:65" s="51" customFormat="1" ht="16.5" customHeight="1">
      <c r="A183" s="48"/>
      <c r="B183" s="49"/>
      <c r="C183" s="165" t="s">
        <v>305</v>
      </c>
      <c r="D183" s="165" t="s">
        <v>297</v>
      </c>
      <c r="E183" s="166" t="s">
        <v>1129</v>
      </c>
      <c r="F183" s="167" t="s">
        <v>1130</v>
      </c>
      <c r="G183" s="168" t="s">
        <v>306</v>
      </c>
      <c r="H183" s="169">
        <v>6</v>
      </c>
      <c r="I183" s="29"/>
      <c r="J183" s="170">
        <f>ROUND(I183*H183,0)</f>
        <v>0</v>
      </c>
      <c r="K183" s="167" t="s">
        <v>1</v>
      </c>
      <c r="L183" s="171"/>
      <c r="M183" s="172" t="s">
        <v>1</v>
      </c>
      <c r="N183" s="173" t="s">
        <v>40</v>
      </c>
      <c r="O183" s="135"/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R183" s="138" t="s">
        <v>229</v>
      </c>
      <c r="AT183" s="138" t="s">
        <v>297</v>
      </c>
      <c r="AU183" s="138" t="s">
        <v>197</v>
      </c>
      <c r="AY183" s="40" t="s">
        <v>187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40" t="s">
        <v>8</v>
      </c>
      <c r="BK183" s="139">
        <f>ROUND(I183*H183,0)</f>
        <v>0</v>
      </c>
      <c r="BL183" s="40" t="s">
        <v>194</v>
      </c>
      <c r="BM183" s="138" t="s">
        <v>221</v>
      </c>
    </row>
    <row r="184" spans="1:65" s="51" customFormat="1" ht="16.5" customHeight="1">
      <c r="A184" s="48"/>
      <c r="B184" s="49"/>
      <c r="C184" s="165" t="s">
        <v>307</v>
      </c>
      <c r="D184" s="165" t="s">
        <v>297</v>
      </c>
      <c r="E184" s="166" t="s">
        <v>1131</v>
      </c>
      <c r="F184" s="167" t="s">
        <v>1132</v>
      </c>
      <c r="G184" s="168" t="s">
        <v>306</v>
      </c>
      <c r="H184" s="169">
        <v>3</v>
      </c>
      <c r="I184" s="29"/>
      <c r="J184" s="170">
        <f>ROUND(I184*H184,0)</f>
        <v>0</v>
      </c>
      <c r="K184" s="167" t="s">
        <v>1</v>
      </c>
      <c r="L184" s="171"/>
      <c r="M184" s="172" t="s">
        <v>1</v>
      </c>
      <c r="N184" s="173" t="s">
        <v>40</v>
      </c>
      <c r="O184" s="135"/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R184" s="138" t="s">
        <v>229</v>
      </c>
      <c r="AT184" s="138" t="s">
        <v>297</v>
      </c>
      <c r="AU184" s="138" t="s">
        <v>197</v>
      </c>
      <c r="AY184" s="40" t="s">
        <v>187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40" t="s">
        <v>8</v>
      </c>
      <c r="BK184" s="139">
        <f>ROUND(I184*H184,0)</f>
        <v>0</v>
      </c>
      <c r="BL184" s="40" t="s">
        <v>194</v>
      </c>
      <c r="BM184" s="138" t="s">
        <v>229</v>
      </c>
    </row>
    <row r="185" spans="1:65" s="51" customFormat="1" ht="16.5" customHeight="1">
      <c r="A185" s="48"/>
      <c r="B185" s="49"/>
      <c r="C185" s="165" t="s">
        <v>308</v>
      </c>
      <c r="D185" s="165" t="s">
        <v>297</v>
      </c>
      <c r="E185" s="166" t="s">
        <v>1133</v>
      </c>
      <c r="F185" s="167" t="s">
        <v>1134</v>
      </c>
      <c r="G185" s="168" t="s">
        <v>306</v>
      </c>
      <c r="H185" s="169">
        <v>195</v>
      </c>
      <c r="I185" s="29"/>
      <c r="J185" s="170">
        <f>ROUND(I185*H185,0)</f>
        <v>0</v>
      </c>
      <c r="K185" s="167" t="s">
        <v>1</v>
      </c>
      <c r="L185" s="171"/>
      <c r="M185" s="172" t="s">
        <v>1</v>
      </c>
      <c r="N185" s="173" t="s">
        <v>40</v>
      </c>
      <c r="O185" s="135"/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R185" s="138" t="s">
        <v>229</v>
      </c>
      <c r="AT185" s="138" t="s">
        <v>297</v>
      </c>
      <c r="AU185" s="138" t="s">
        <v>197</v>
      </c>
      <c r="AY185" s="40" t="s">
        <v>187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40" t="s">
        <v>8</v>
      </c>
      <c r="BK185" s="139">
        <f>ROUND(I185*H185,0)</f>
        <v>0</v>
      </c>
      <c r="BL185" s="40" t="s">
        <v>194</v>
      </c>
      <c r="BM185" s="138" t="s">
        <v>235</v>
      </c>
    </row>
    <row r="186" spans="1:65" s="51" customFormat="1" ht="16.5" customHeight="1">
      <c r="A186" s="48"/>
      <c r="B186" s="49"/>
      <c r="C186" s="165" t="s">
        <v>310</v>
      </c>
      <c r="D186" s="165" t="s">
        <v>297</v>
      </c>
      <c r="E186" s="166" t="s">
        <v>1135</v>
      </c>
      <c r="F186" s="167" t="s">
        <v>1136</v>
      </c>
      <c r="G186" s="168" t="s">
        <v>306</v>
      </c>
      <c r="H186" s="169">
        <v>86</v>
      </c>
      <c r="I186" s="29"/>
      <c r="J186" s="170">
        <f>ROUND(I186*H186,0)</f>
        <v>0</v>
      </c>
      <c r="K186" s="167" t="s">
        <v>1</v>
      </c>
      <c r="L186" s="171"/>
      <c r="M186" s="172" t="s">
        <v>1</v>
      </c>
      <c r="N186" s="173" t="s">
        <v>40</v>
      </c>
      <c r="O186" s="135"/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R186" s="138" t="s">
        <v>229</v>
      </c>
      <c r="AT186" s="138" t="s">
        <v>297</v>
      </c>
      <c r="AU186" s="138" t="s">
        <v>197</v>
      </c>
      <c r="AY186" s="40" t="s">
        <v>187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40" t="s">
        <v>8</v>
      </c>
      <c r="BK186" s="139">
        <f>ROUND(I186*H186,0)</f>
        <v>0</v>
      </c>
      <c r="BL186" s="40" t="s">
        <v>194</v>
      </c>
      <c r="BM186" s="138" t="s">
        <v>241</v>
      </c>
    </row>
    <row r="187" spans="1:65" s="114" customFormat="1" ht="20.85" customHeight="1">
      <c r="B187" s="115"/>
      <c r="D187" s="116" t="s">
        <v>74</v>
      </c>
      <c r="E187" s="125" t="s">
        <v>1137</v>
      </c>
      <c r="F187" s="125" t="s">
        <v>1138</v>
      </c>
      <c r="I187" s="24"/>
      <c r="J187" s="126">
        <f>BK187</f>
        <v>0</v>
      </c>
      <c r="L187" s="115"/>
      <c r="M187" s="119"/>
      <c r="N187" s="120"/>
      <c r="O187" s="120"/>
      <c r="P187" s="121">
        <f>SUM(P188:P191)</f>
        <v>0</v>
      </c>
      <c r="Q187" s="120"/>
      <c r="R187" s="121">
        <f>SUM(R188:R191)</f>
        <v>0</v>
      </c>
      <c r="S187" s="120"/>
      <c r="T187" s="122">
        <f>SUM(T188:T191)</f>
        <v>0</v>
      </c>
      <c r="AR187" s="116" t="s">
        <v>8</v>
      </c>
      <c r="AT187" s="123" t="s">
        <v>74</v>
      </c>
      <c r="AU187" s="123" t="s">
        <v>83</v>
      </c>
      <c r="AY187" s="116" t="s">
        <v>187</v>
      </c>
      <c r="BK187" s="124">
        <f>SUM(BK188:BK191)</f>
        <v>0</v>
      </c>
    </row>
    <row r="188" spans="1:65" s="51" customFormat="1" ht="16.5" customHeight="1">
      <c r="A188" s="48"/>
      <c r="B188" s="49"/>
      <c r="C188" s="165" t="s">
        <v>313</v>
      </c>
      <c r="D188" s="165" t="s">
        <v>297</v>
      </c>
      <c r="E188" s="166" t="s">
        <v>1139</v>
      </c>
      <c r="F188" s="167" t="s">
        <v>1140</v>
      </c>
      <c r="G188" s="168" t="s">
        <v>306</v>
      </c>
      <c r="H188" s="169">
        <v>64</v>
      </c>
      <c r="I188" s="29"/>
      <c r="J188" s="170">
        <f>ROUND(I188*H188,0)</f>
        <v>0</v>
      </c>
      <c r="K188" s="167" t="s">
        <v>1</v>
      </c>
      <c r="L188" s="171"/>
      <c r="M188" s="172" t="s">
        <v>1</v>
      </c>
      <c r="N188" s="173" t="s">
        <v>40</v>
      </c>
      <c r="O188" s="135"/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R188" s="138" t="s">
        <v>229</v>
      </c>
      <c r="AT188" s="138" t="s">
        <v>297</v>
      </c>
      <c r="AU188" s="138" t="s">
        <v>197</v>
      </c>
      <c r="AY188" s="40" t="s">
        <v>187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40" t="s">
        <v>8</v>
      </c>
      <c r="BK188" s="139">
        <f>ROUND(I188*H188,0)</f>
        <v>0</v>
      </c>
      <c r="BL188" s="40" t="s">
        <v>194</v>
      </c>
      <c r="BM188" s="138" t="s">
        <v>247</v>
      </c>
    </row>
    <row r="189" spans="1:65" s="51" customFormat="1" ht="16.5" customHeight="1">
      <c r="A189" s="48"/>
      <c r="B189" s="49"/>
      <c r="C189" s="165" t="s">
        <v>318</v>
      </c>
      <c r="D189" s="165" t="s">
        <v>297</v>
      </c>
      <c r="E189" s="166" t="s">
        <v>1141</v>
      </c>
      <c r="F189" s="167" t="s">
        <v>1142</v>
      </c>
      <c r="G189" s="168" t="s">
        <v>306</v>
      </c>
      <c r="H189" s="169">
        <v>75</v>
      </c>
      <c r="I189" s="29"/>
      <c r="J189" s="170">
        <f>ROUND(I189*H189,0)</f>
        <v>0</v>
      </c>
      <c r="K189" s="167" t="s">
        <v>1</v>
      </c>
      <c r="L189" s="171"/>
      <c r="M189" s="172" t="s">
        <v>1</v>
      </c>
      <c r="N189" s="173" t="s">
        <v>40</v>
      </c>
      <c r="O189" s="135"/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R189" s="138" t="s">
        <v>229</v>
      </c>
      <c r="AT189" s="138" t="s">
        <v>297</v>
      </c>
      <c r="AU189" s="138" t="s">
        <v>197</v>
      </c>
      <c r="AY189" s="40" t="s">
        <v>187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40" t="s">
        <v>8</v>
      </c>
      <c r="BK189" s="139">
        <f>ROUND(I189*H189,0)</f>
        <v>0</v>
      </c>
      <c r="BL189" s="40" t="s">
        <v>194</v>
      </c>
      <c r="BM189" s="138" t="s">
        <v>252</v>
      </c>
    </row>
    <row r="190" spans="1:65" s="51" customFormat="1" ht="16.5" customHeight="1">
      <c r="A190" s="48"/>
      <c r="B190" s="49"/>
      <c r="C190" s="165" t="s">
        <v>321</v>
      </c>
      <c r="D190" s="165" t="s">
        <v>297</v>
      </c>
      <c r="E190" s="166" t="s">
        <v>1143</v>
      </c>
      <c r="F190" s="167" t="s">
        <v>1144</v>
      </c>
      <c r="G190" s="168" t="s">
        <v>306</v>
      </c>
      <c r="H190" s="169">
        <v>8</v>
      </c>
      <c r="I190" s="29"/>
      <c r="J190" s="170">
        <f>ROUND(I190*H190,0)</f>
        <v>0</v>
      </c>
      <c r="K190" s="167" t="s">
        <v>1</v>
      </c>
      <c r="L190" s="171"/>
      <c r="M190" s="172" t="s">
        <v>1</v>
      </c>
      <c r="N190" s="173" t="s">
        <v>40</v>
      </c>
      <c r="O190" s="135"/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R190" s="138" t="s">
        <v>229</v>
      </c>
      <c r="AT190" s="138" t="s">
        <v>297</v>
      </c>
      <c r="AU190" s="138" t="s">
        <v>197</v>
      </c>
      <c r="AY190" s="40" t="s">
        <v>187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40" t="s">
        <v>8</v>
      </c>
      <c r="BK190" s="139">
        <f>ROUND(I190*H190,0)</f>
        <v>0</v>
      </c>
      <c r="BL190" s="40" t="s">
        <v>194</v>
      </c>
      <c r="BM190" s="138" t="s">
        <v>256</v>
      </c>
    </row>
    <row r="191" spans="1:65" s="51" customFormat="1" ht="16.5" customHeight="1">
      <c r="A191" s="48"/>
      <c r="B191" s="49"/>
      <c r="C191" s="165" t="s">
        <v>325</v>
      </c>
      <c r="D191" s="165" t="s">
        <v>297</v>
      </c>
      <c r="E191" s="166" t="s">
        <v>1145</v>
      </c>
      <c r="F191" s="167" t="s">
        <v>1146</v>
      </c>
      <c r="G191" s="168" t="s">
        <v>859</v>
      </c>
      <c r="H191" s="169">
        <v>1</v>
      </c>
      <c r="I191" s="29"/>
      <c r="J191" s="170">
        <f>ROUND(I191*H191,0)</f>
        <v>0</v>
      </c>
      <c r="K191" s="167" t="s">
        <v>1</v>
      </c>
      <c r="L191" s="171"/>
      <c r="M191" s="172" t="s">
        <v>1</v>
      </c>
      <c r="N191" s="173" t="s">
        <v>40</v>
      </c>
      <c r="O191" s="135"/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R191" s="138" t="s">
        <v>229</v>
      </c>
      <c r="AT191" s="138" t="s">
        <v>297</v>
      </c>
      <c r="AU191" s="138" t="s">
        <v>197</v>
      </c>
      <c r="AY191" s="40" t="s">
        <v>187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40" t="s">
        <v>8</v>
      </c>
      <c r="BK191" s="139">
        <f>ROUND(I191*H191,0)</f>
        <v>0</v>
      </c>
      <c r="BL191" s="40" t="s">
        <v>194</v>
      </c>
      <c r="BM191" s="138" t="s">
        <v>258</v>
      </c>
    </row>
    <row r="192" spans="1:65" s="114" customFormat="1" ht="20.85" customHeight="1">
      <c r="B192" s="115"/>
      <c r="D192" s="116" t="s">
        <v>74</v>
      </c>
      <c r="E192" s="125" t="s">
        <v>1147</v>
      </c>
      <c r="F192" s="125" t="s">
        <v>1148</v>
      </c>
      <c r="I192" s="24"/>
      <c r="J192" s="126">
        <f>BK192</f>
        <v>0</v>
      </c>
      <c r="L192" s="115"/>
      <c r="M192" s="119"/>
      <c r="N192" s="120"/>
      <c r="O192" s="120"/>
      <c r="P192" s="121">
        <f>SUM(P193:P195)</f>
        <v>0</v>
      </c>
      <c r="Q192" s="120"/>
      <c r="R192" s="121">
        <f>SUM(R193:R195)</f>
        <v>0</v>
      </c>
      <c r="S192" s="120"/>
      <c r="T192" s="122">
        <f>SUM(T193:T195)</f>
        <v>0</v>
      </c>
      <c r="AR192" s="116" t="s">
        <v>8</v>
      </c>
      <c r="AT192" s="123" t="s">
        <v>74</v>
      </c>
      <c r="AU192" s="123" t="s">
        <v>83</v>
      </c>
      <c r="AY192" s="116" t="s">
        <v>187</v>
      </c>
      <c r="BK192" s="124">
        <f>SUM(BK193:BK195)</f>
        <v>0</v>
      </c>
    </row>
    <row r="193" spans="1:65" s="51" customFormat="1" ht="16.5" customHeight="1">
      <c r="A193" s="48"/>
      <c r="B193" s="49"/>
      <c r="C193" s="165" t="s">
        <v>328</v>
      </c>
      <c r="D193" s="165" t="s">
        <v>297</v>
      </c>
      <c r="E193" s="166" t="s">
        <v>1149</v>
      </c>
      <c r="F193" s="167" t="s">
        <v>1150</v>
      </c>
      <c r="G193" s="168" t="s">
        <v>859</v>
      </c>
      <c r="H193" s="169">
        <v>1</v>
      </c>
      <c r="I193" s="29"/>
      <c r="J193" s="170">
        <f>ROUND(I193*H193,0)</f>
        <v>0</v>
      </c>
      <c r="K193" s="167" t="s">
        <v>1</v>
      </c>
      <c r="L193" s="171"/>
      <c r="M193" s="172" t="s">
        <v>1</v>
      </c>
      <c r="N193" s="173" t="s">
        <v>40</v>
      </c>
      <c r="O193" s="135"/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R193" s="138" t="s">
        <v>229</v>
      </c>
      <c r="AT193" s="138" t="s">
        <v>297</v>
      </c>
      <c r="AU193" s="138" t="s">
        <v>197</v>
      </c>
      <c r="AY193" s="40" t="s">
        <v>187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40" t="s">
        <v>8</v>
      </c>
      <c r="BK193" s="139">
        <f>ROUND(I193*H193,0)</f>
        <v>0</v>
      </c>
      <c r="BL193" s="40" t="s">
        <v>194</v>
      </c>
      <c r="BM193" s="138" t="s">
        <v>266</v>
      </c>
    </row>
    <row r="194" spans="1:65" s="51" customFormat="1" ht="16.5" customHeight="1">
      <c r="A194" s="48"/>
      <c r="B194" s="49"/>
      <c r="C194" s="165" t="s">
        <v>333</v>
      </c>
      <c r="D194" s="165" t="s">
        <v>297</v>
      </c>
      <c r="E194" s="166" t="s">
        <v>1151</v>
      </c>
      <c r="F194" s="167" t="s">
        <v>1152</v>
      </c>
      <c r="G194" s="168" t="s">
        <v>859</v>
      </c>
      <c r="H194" s="169">
        <v>2</v>
      </c>
      <c r="I194" s="29"/>
      <c r="J194" s="170">
        <f>ROUND(I194*H194,0)</f>
        <v>0</v>
      </c>
      <c r="K194" s="167" t="s">
        <v>1</v>
      </c>
      <c r="L194" s="171"/>
      <c r="M194" s="172" t="s">
        <v>1</v>
      </c>
      <c r="N194" s="173" t="s">
        <v>40</v>
      </c>
      <c r="O194" s="135"/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R194" s="138" t="s">
        <v>229</v>
      </c>
      <c r="AT194" s="138" t="s">
        <v>297</v>
      </c>
      <c r="AU194" s="138" t="s">
        <v>197</v>
      </c>
      <c r="AY194" s="40" t="s">
        <v>187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40" t="s">
        <v>8</v>
      </c>
      <c r="BK194" s="139">
        <f>ROUND(I194*H194,0)</f>
        <v>0</v>
      </c>
      <c r="BL194" s="40" t="s">
        <v>194</v>
      </c>
      <c r="BM194" s="138" t="s">
        <v>269</v>
      </c>
    </row>
    <row r="195" spans="1:65" s="51" customFormat="1" ht="16.5" customHeight="1">
      <c r="A195" s="48"/>
      <c r="B195" s="49"/>
      <c r="C195" s="165" t="s">
        <v>336</v>
      </c>
      <c r="D195" s="165" t="s">
        <v>297</v>
      </c>
      <c r="E195" s="166" t="s">
        <v>1153</v>
      </c>
      <c r="F195" s="167" t="s">
        <v>1154</v>
      </c>
      <c r="G195" s="168" t="s">
        <v>859</v>
      </c>
      <c r="H195" s="169">
        <v>3</v>
      </c>
      <c r="I195" s="29"/>
      <c r="J195" s="170">
        <f>ROUND(I195*H195,0)</f>
        <v>0</v>
      </c>
      <c r="K195" s="167" t="s">
        <v>1</v>
      </c>
      <c r="L195" s="171"/>
      <c r="M195" s="172" t="s">
        <v>1</v>
      </c>
      <c r="N195" s="173" t="s">
        <v>40</v>
      </c>
      <c r="O195" s="135"/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R195" s="138" t="s">
        <v>229</v>
      </c>
      <c r="AT195" s="138" t="s">
        <v>297</v>
      </c>
      <c r="AU195" s="138" t="s">
        <v>197</v>
      </c>
      <c r="AY195" s="40" t="s">
        <v>187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40" t="s">
        <v>8</v>
      </c>
      <c r="BK195" s="139">
        <f>ROUND(I195*H195,0)</f>
        <v>0</v>
      </c>
      <c r="BL195" s="40" t="s">
        <v>194</v>
      </c>
      <c r="BM195" s="138" t="s">
        <v>275</v>
      </c>
    </row>
    <row r="196" spans="1:65" s="114" customFormat="1" ht="20.85" customHeight="1">
      <c r="B196" s="115"/>
      <c r="D196" s="116" t="s">
        <v>74</v>
      </c>
      <c r="E196" s="125" t="s">
        <v>1155</v>
      </c>
      <c r="F196" s="125" t="s">
        <v>1156</v>
      </c>
      <c r="I196" s="24"/>
      <c r="J196" s="126">
        <f>BK196</f>
        <v>0</v>
      </c>
      <c r="L196" s="115"/>
      <c r="M196" s="119"/>
      <c r="N196" s="120"/>
      <c r="O196" s="120"/>
      <c r="P196" s="121">
        <f>SUM(P197:P202)</f>
        <v>0</v>
      </c>
      <c r="Q196" s="120"/>
      <c r="R196" s="121">
        <f>SUM(R197:R202)</f>
        <v>0</v>
      </c>
      <c r="S196" s="120"/>
      <c r="T196" s="122">
        <f>SUM(T197:T202)</f>
        <v>0</v>
      </c>
      <c r="AR196" s="116" t="s">
        <v>8</v>
      </c>
      <c r="AT196" s="123" t="s">
        <v>74</v>
      </c>
      <c r="AU196" s="123" t="s">
        <v>83</v>
      </c>
      <c r="AY196" s="116" t="s">
        <v>187</v>
      </c>
      <c r="BK196" s="124">
        <f>SUM(BK197:BK202)</f>
        <v>0</v>
      </c>
    </row>
    <row r="197" spans="1:65" s="51" customFormat="1" ht="16.5" customHeight="1">
      <c r="A197" s="48"/>
      <c r="B197" s="49"/>
      <c r="C197" s="165" t="s">
        <v>337</v>
      </c>
      <c r="D197" s="165" t="s">
        <v>297</v>
      </c>
      <c r="E197" s="166" t="s">
        <v>1157</v>
      </c>
      <c r="F197" s="167" t="s">
        <v>1158</v>
      </c>
      <c r="G197" s="168" t="s">
        <v>306</v>
      </c>
      <c r="H197" s="169">
        <v>36</v>
      </c>
      <c r="I197" s="29"/>
      <c r="J197" s="170">
        <f t="shared" ref="J197:J202" si="20">ROUND(I197*H197,0)</f>
        <v>0</v>
      </c>
      <c r="K197" s="167" t="s">
        <v>1</v>
      </c>
      <c r="L197" s="171"/>
      <c r="M197" s="172" t="s">
        <v>1</v>
      </c>
      <c r="N197" s="173" t="s">
        <v>40</v>
      </c>
      <c r="O197" s="135"/>
      <c r="P197" s="136">
        <f t="shared" ref="P197:P202" si="21">O197*H197</f>
        <v>0</v>
      </c>
      <c r="Q197" s="136">
        <v>0</v>
      </c>
      <c r="R197" s="136">
        <f t="shared" ref="R197:R202" si="22">Q197*H197</f>
        <v>0</v>
      </c>
      <c r="S197" s="136">
        <v>0</v>
      </c>
      <c r="T197" s="137">
        <f t="shared" ref="T197:T202" si="23">S197*H197</f>
        <v>0</v>
      </c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R197" s="138" t="s">
        <v>229</v>
      </c>
      <c r="AT197" s="138" t="s">
        <v>297</v>
      </c>
      <c r="AU197" s="138" t="s">
        <v>197</v>
      </c>
      <c r="AY197" s="40" t="s">
        <v>187</v>
      </c>
      <c r="BE197" s="139">
        <f t="shared" ref="BE197:BE202" si="24">IF(N197="základní",J197,0)</f>
        <v>0</v>
      </c>
      <c r="BF197" s="139">
        <f t="shared" ref="BF197:BF202" si="25">IF(N197="snížená",J197,0)</f>
        <v>0</v>
      </c>
      <c r="BG197" s="139">
        <f t="shared" ref="BG197:BG202" si="26">IF(N197="zákl. přenesená",J197,0)</f>
        <v>0</v>
      </c>
      <c r="BH197" s="139">
        <f t="shared" ref="BH197:BH202" si="27">IF(N197="sníž. přenesená",J197,0)</f>
        <v>0</v>
      </c>
      <c r="BI197" s="139">
        <f t="shared" ref="BI197:BI202" si="28">IF(N197="nulová",J197,0)</f>
        <v>0</v>
      </c>
      <c r="BJ197" s="40" t="s">
        <v>8</v>
      </c>
      <c r="BK197" s="139">
        <f t="shared" ref="BK197:BK202" si="29">ROUND(I197*H197,0)</f>
        <v>0</v>
      </c>
      <c r="BL197" s="40" t="s">
        <v>194</v>
      </c>
      <c r="BM197" s="138" t="s">
        <v>290</v>
      </c>
    </row>
    <row r="198" spans="1:65" s="51" customFormat="1" ht="16.5" customHeight="1">
      <c r="A198" s="48"/>
      <c r="B198" s="49"/>
      <c r="C198" s="165" t="s">
        <v>338</v>
      </c>
      <c r="D198" s="165" t="s">
        <v>297</v>
      </c>
      <c r="E198" s="166" t="s">
        <v>1159</v>
      </c>
      <c r="F198" s="167" t="s">
        <v>1160</v>
      </c>
      <c r="G198" s="168" t="s">
        <v>306</v>
      </c>
      <c r="H198" s="169">
        <v>5</v>
      </c>
      <c r="I198" s="29"/>
      <c r="J198" s="170">
        <f t="shared" si="20"/>
        <v>0</v>
      </c>
      <c r="K198" s="167" t="s">
        <v>1</v>
      </c>
      <c r="L198" s="171"/>
      <c r="M198" s="172" t="s">
        <v>1</v>
      </c>
      <c r="N198" s="173" t="s">
        <v>40</v>
      </c>
      <c r="O198" s="135"/>
      <c r="P198" s="136">
        <f t="shared" si="21"/>
        <v>0</v>
      </c>
      <c r="Q198" s="136">
        <v>0</v>
      </c>
      <c r="R198" s="136">
        <f t="shared" si="22"/>
        <v>0</v>
      </c>
      <c r="S198" s="136">
        <v>0</v>
      </c>
      <c r="T198" s="137">
        <f t="shared" si="23"/>
        <v>0</v>
      </c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R198" s="138" t="s">
        <v>229</v>
      </c>
      <c r="AT198" s="138" t="s">
        <v>297</v>
      </c>
      <c r="AU198" s="138" t="s">
        <v>197</v>
      </c>
      <c r="AY198" s="40" t="s">
        <v>187</v>
      </c>
      <c r="BE198" s="139">
        <f t="shared" si="24"/>
        <v>0</v>
      </c>
      <c r="BF198" s="139">
        <f t="shared" si="25"/>
        <v>0</v>
      </c>
      <c r="BG198" s="139">
        <f t="shared" si="26"/>
        <v>0</v>
      </c>
      <c r="BH198" s="139">
        <f t="shared" si="27"/>
        <v>0</v>
      </c>
      <c r="BI198" s="139">
        <f t="shared" si="28"/>
        <v>0</v>
      </c>
      <c r="BJ198" s="40" t="s">
        <v>8</v>
      </c>
      <c r="BK198" s="139">
        <f t="shared" si="29"/>
        <v>0</v>
      </c>
      <c r="BL198" s="40" t="s">
        <v>194</v>
      </c>
      <c r="BM198" s="138" t="s">
        <v>292</v>
      </c>
    </row>
    <row r="199" spans="1:65" s="51" customFormat="1" ht="16.5" customHeight="1">
      <c r="A199" s="48"/>
      <c r="B199" s="49"/>
      <c r="C199" s="165" t="s">
        <v>339</v>
      </c>
      <c r="D199" s="165" t="s">
        <v>297</v>
      </c>
      <c r="E199" s="166" t="s">
        <v>1161</v>
      </c>
      <c r="F199" s="167" t="s">
        <v>1162</v>
      </c>
      <c r="G199" s="168" t="s">
        <v>859</v>
      </c>
      <c r="H199" s="169">
        <v>6</v>
      </c>
      <c r="I199" s="29"/>
      <c r="J199" s="170">
        <f t="shared" si="20"/>
        <v>0</v>
      </c>
      <c r="K199" s="167" t="s">
        <v>1</v>
      </c>
      <c r="L199" s="171"/>
      <c r="M199" s="172" t="s">
        <v>1</v>
      </c>
      <c r="N199" s="173" t="s">
        <v>40</v>
      </c>
      <c r="O199" s="135"/>
      <c r="P199" s="136">
        <f t="shared" si="21"/>
        <v>0</v>
      </c>
      <c r="Q199" s="136">
        <v>0</v>
      </c>
      <c r="R199" s="136">
        <f t="shared" si="22"/>
        <v>0</v>
      </c>
      <c r="S199" s="136">
        <v>0</v>
      </c>
      <c r="T199" s="137">
        <f t="shared" si="23"/>
        <v>0</v>
      </c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R199" s="138" t="s">
        <v>229</v>
      </c>
      <c r="AT199" s="138" t="s">
        <v>297</v>
      </c>
      <c r="AU199" s="138" t="s">
        <v>197</v>
      </c>
      <c r="AY199" s="40" t="s">
        <v>187</v>
      </c>
      <c r="BE199" s="139">
        <f t="shared" si="24"/>
        <v>0</v>
      </c>
      <c r="BF199" s="139">
        <f t="shared" si="25"/>
        <v>0</v>
      </c>
      <c r="BG199" s="139">
        <f t="shared" si="26"/>
        <v>0</v>
      </c>
      <c r="BH199" s="139">
        <f t="shared" si="27"/>
        <v>0</v>
      </c>
      <c r="BI199" s="139">
        <f t="shared" si="28"/>
        <v>0</v>
      </c>
      <c r="BJ199" s="40" t="s">
        <v>8</v>
      </c>
      <c r="BK199" s="139">
        <f t="shared" si="29"/>
        <v>0</v>
      </c>
      <c r="BL199" s="40" t="s">
        <v>194</v>
      </c>
      <c r="BM199" s="138" t="s">
        <v>296</v>
      </c>
    </row>
    <row r="200" spans="1:65" s="51" customFormat="1" ht="16.5" customHeight="1">
      <c r="A200" s="48"/>
      <c r="B200" s="49"/>
      <c r="C200" s="165" t="s">
        <v>340</v>
      </c>
      <c r="D200" s="165" t="s">
        <v>297</v>
      </c>
      <c r="E200" s="166" t="s">
        <v>1163</v>
      </c>
      <c r="F200" s="167" t="s">
        <v>1164</v>
      </c>
      <c r="G200" s="168" t="s">
        <v>859</v>
      </c>
      <c r="H200" s="169">
        <v>2</v>
      </c>
      <c r="I200" s="29"/>
      <c r="J200" s="170">
        <f t="shared" si="20"/>
        <v>0</v>
      </c>
      <c r="K200" s="167" t="s">
        <v>1</v>
      </c>
      <c r="L200" s="171"/>
      <c r="M200" s="172" t="s">
        <v>1</v>
      </c>
      <c r="N200" s="173" t="s">
        <v>40</v>
      </c>
      <c r="O200" s="135"/>
      <c r="P200" s="136">
        <f t="shared" si="21"/>
        <v>0</v>
      </c>
      <c r="Q200" s="136">
        <v>0</v>
      </c>
      <c r="R200" s="136">
        <f t="shared" si="22"/>
        <v>0</v>
      </c>
      <c r="S200" s="136">
        <v>0</v>
      </c>
      <c r="T200" s="137">
        <f t="shared" si="23"/>
        <v>0</v>
      </c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R200" s="138" t="s">
        <v>229</v>
      </c>
      <c r="AT200" s="138" t="s">
        <v>297</v>
      </c>
      <c r="AU200" s="138" t="s">
        <v>197</v>
      </c>
      <c r="AY200" s="40" t="s">
        <v>187</v>
      </c>
      <c r="BE200" s="139">
        <f t="shared" si="24"/>
        <v>0</v>
      </c>
      <c r="BF200" s="139">
        <f t="shared" si="25"/>
        <v>0</v>
      </c>
      <c r="BG200" s="139">
        <f t="shared" si="26"/>
        <v>0</v>
      </c>
      <c r="BH200" s="139">
        <f t="shared" si="27"/>
        <v>0</v>
      </c>
      <c r="BI200" s="139">
        <f t="shared" si="28"/>
        <v>0</v>
      </c>
      <c r="BJ200" s="40" t="s">
        <v>8</v>
      </c>
      <c r="BK200" s="139">
        <f t="shared" si="29"/>
        <v>0</v>
      </c>
      <c r="BL200" s="40" t="s">
        <v>194</v>
      </c>
      <c r="BM200" s="138" t="s">
        <v>303</v>
      </c>
    </row>
    <row r="201" spans="1:65" s="51" customFormat="1" ht="16.5" customHeight="1">
      <c r="A201" s="48"/>
      <c r="B201" s="49"/>
      <c r="C201" s="165" t="s">
        <v>341</v>
      </c>
      <c r="D201" s="165" t="s">
        <v>297</v>
      </c>
      <c r="E201" s="166" t="s">
        <v>1165</v>
      </c>
      <c r="F201" s="167" t="s">
        <v>1166</v>
      </c>
      <c r="G201" s="168" t="s">
        <v>859</v>
      </c>
      <c r="H201" s="169">
        <v>2</v>
      </c>
      <c r="I201" s="29"/>
      <c r="J201" s="170">
        <f t="shared" si="20"/>
        <v>0</v>
      </c>
      <c r="K201" s="167" t="s">
        <v>1</v>
      </c>
      <c r="L201" s="171"/>
      <c r="M201" s="172" t="s">
        <v>1</v>
      </c>
      <c r="N201" s="173" t="s">
        <v>40</v>
      </c>
      <c r="O201" s="135"/>
      <c r="P201" s="136">
        <f t="shared" si="21"/>
        <v>0</v>
      </c>
      <c r="Q201" s="136">
        <v>0</v>
      </c>
      <c r="R201" s="136">
        <f t="shared" si="22"/>
        <v>0</v>
      </c>
      <c r="S201" s="136">
        <v>0</v>
      </c>
      <c r="T201" s="137">
        <f t="shared" si="23"/>
        <v>0</v>
      </c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R201" s="138" t="s">
        <v>229</v>
      </c>
      <c r="AT201" s="138" t="s">
        <v>297</v>
      </c>
      <c r="AU201" s="138" t="s">
        <v>197</v>
      </c>
      <c r="AY201" s="40" t="s">
        <v>187</v>
      </c>
      <c r="BE201" s="139">
        <f t="shared" si="24"/>
        <v>0</v>
      </c>
      <c r="BF201" s="139">
        <f t="shared" si="25"/>
        <v>0</v>
      </c>
      <c r="BG201" s="139">
        <f t="shared" si="26"/>
        <v>0</v>
      </c>
      <c r="BH201" s="139">
        <f t="shared" si="27"/>
        <v>0</v>
      </c>
      <c r="BI201" s="139">
        <f t="shared" si="28"/>
        <v>0</v>
      </c>
      <c r="BJ201" s="40" t="s">
        <v>8</v>
      </c>
      <c r="BK201" s="139">
        <f t="shared" si="29"/>
        <v>0</v>
      </c>
      <c r="BL201" s="40" t="s">
        <v>194</v>
      </c>
      <c r="BM201" s="138" t="s">
        <v>305</v>
      </c>
    </row>
    <row r="202" spans="1:65" s="51" customFormat="1" ht="16.5" customHeight="1">
      <c r="A202" s="48"/>
      <c r="B202" s="49"/>
      <c r="C202" s="165" t="s">
        <v>342</v>
      </c>
      <c r="D202" s="165" t="s">
        <v>297</v>
      </c>
      <c r="E202" s="166" t="s">
        <v>1167</v>
      </c>
      <c r="F202" s="167" t="s">
        <v>1168</v>
      </c>
      <c r="G202" s="168" t="s">
        <v>309</v>
      </c>
      <c r="H202" s="169">
        <v>6</v>
      </c>
      <c r="I202" s="29"/>
      <c r="J202" s="170">
        <f t="shared" si="20"/>
        <v>0</v>
      </c>
      <c r="K202" s="167" t="s">
        <v>1</v>
      </c>
      <c r="L202" s="171"/>
      <c r="M202" s="172" t="s">
        <v>1</v>
      </c>
      <c r="N202" s="173" t="s">
        <v>40</v>
      </c>
      <c r="O202" s="135"/>
      <c r="P202" s="136">
        <f t="shared" si="21"/>
        <v>0</v>
      </c>
      <c r="Q202" s="136">
        <v>0</v>
      </c>
      <c r="R202" s="136">
        <f t="shared" si="22"/>
        <v>0</v>
      </c>
      <c r="S202" s="136">
        <v>0</v>
      </c>
      <c r="T202" s="137">
        <f t="shared" si="23"/>
        <v>0</v>
      </c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R202" s="138" t="s">
        <v>229</v>
      </c>
      <c r="AT202" s="138" t="s">
        <v>297</v>
      </c>
      <c r="AU202" s="138" t="s">
        <v>197</v>
      </c>
      <c r="AY202" s="40" t="s">
        <v>187</v>
      </c>
      <c r="BE202" s="139">
        <f t="shared" si="24"/>
        <v>0</v>
      </c>
      <c r="BF202" s="139">
        <f t="shared" si="25"/>
        <v>0</v>
      </c>
      <c r="BG202" s="139">
        <f t="shared" si="26"/>
        <v>0</v>
      </c>
      <c r="BH202" s="139">
        <f t="shared" si="27"/>
        <v>0</v>
      </c>
      <c r="BI202" s="139">
        <f t="shared" si="28"/>
        <v>0</v>
      </c>
      <c r="BJ202" s="40" t="s">
        <v>8</v>
      </c>
      <c r="BK202" s="139">
        <f t="shared" si="29"/>
        <v>0</v>
      </c>
      <c r="BL202" s="40" t="s">
        <v>194</v>
      </c>
      <c r="BM202" s="138" t="s">
        <v>308</v>
      </c>
    </row>
    <row r="203" spans="1:65" s="114" customFormat="1" ht="22.9" customHeight="1">
      <c r="B203" s="115"/>
      <c r="D203" s="116" t="s">
        <v>74</v>
      </c>
      <c r="E203" s="125" t="s">
        <v>1169</v>
      </c>
      <c r="F203" s="125" t="s">
        <v>1170</v>
      </c>
      <c r="J203" s="126">
        <f>BK203</f>
        <v>0</v>
      </c>
      <c r="L203" s="115"/>
      <c r="M203" s="119"/>
      <c r="N203" s="120"/>
      <c r="O203" s="120"/>
      <c r="P203" s="121">
        <f>P204</f>
        <v>0</v>
      </c>
      <c r="Q203" s="120"/>
      <c r="R203" s="121">
        <f>R204</f>
        <v>0</v>
      </c>
      <c r="S203" s="120"/>
      <c r="T203" s="122">
        <f>T204</f>
        <v>0</v>
      </c>
      <c r="AR203" s="116" t="s">
        <v>197</v>
      </c>
      <c r="AT203" s="123" t="s">
        <v>74</v>
      </c>
      <c r="AU203" s="123" t="s">
        <v>8</v>
      </c>
      <c r="AY203" s="116" t="s">
        <v>187</v>
      </c>
      <c r="BK203" s="124">
        <f>BK204</f>
        <v>0</v>
      </c>
    </row>
    <row r="204" spans="1:65" s="51" customFormat="1" ht="16.5" customHeight="1">
      <c r="A204" s="48"/>
      <c r="B204" s="49"/>
      <c r="C204" s="165" t="s">
        <v>343</v>
      </c>
      <c r="D204" s="165" t="s">
        <v>297</v>
      </c>
      <c r="E204" s="166" t="s">
        <v>1171</v>
      </c>
      <c r="F204" s="167" t="s">
        <v>1172</v>
      </c>
      <c r="G204" s="168" t="s">
        <v>1087</v>
      </c>
      <c r="H204" s="30"/>
      <c r="I204" s="234">
        <f>SUM(I183:I186,I188:I190,I197:I198,I202)</f>
        <v>0</v>
      </c>
      <c r="J204" s="170">
        <f>ROUND(I204*H204/100,0)</f>
        <v>0</v>
      </c>
      <c r="K204" s="167" t="s">
        <v>1</v>
      </c>
      <c r="L204" s="171"/>
      <c r="M204" s="172" t="s">
        <v>1</v>
      </c>
      <c r="N204" s="173" t="s">
        <v>40</v>
      </c>
      <c r="O204" s="135"/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R204" s="138" t="s">
        <v>383</v>
      </c>
      <c r="AT204" s="138" t="s">
        <v>297</v>
      </c>
      <c r="AU204" s="138" t="s">
        <v>83</v>
      </c>
      <c r="AY204" s="40" t="s">
        <v>187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40" t="s">
        <v>8</v>
      </c>
      <c r="BK204" s="139">
        <f>ROUND(I204*H204/100,0)</f>
        <v>0</v>
      </c>
      <c r="BL204" s="40" t="s">
        <v>368</v>
      </c>
      <c r="BM204" s="138" t="s">
        <v>1173</v>
      </c>
    </row>
    <row r="205" spans="1:65" s="114" customFormat="1" ht="22.9" customHeight="1">
      <c r="B205" s="115"/>
      <c r="D205" s="116" t="s">
        <v>74</v>
      </c>
      <c r="E205" s="125" t="s">
        <v>1174</v>
      </c>
      <c r="F205" s="125" t="s">
        <v>1175</v>
      </c>
      <c r="H205" s="24"/>
      <c r="J205" s="126">
        <f>BK205</f>
        <v>0</v>
      </c>
      <c r="L205" s="115"/>
      <c r="M205" s="119"/>
      <c r="N205" s="120"/>
      <c r="O205" s="120"/>
      <c r="P205" s="121">
        <f>P206</f>
        <v>0</v>
      </c>
      <c r="Q205" s="120"/>
      <c r="R205" s="121">
        <f>R206</f>
        <v>0</v>
      </c>
      <c r="S205" s="120"/>
      <c r="T205" s="122">
        <f>T206</f>
        <v>0</v>
      </c>
      <c r="AR205" s="116" t="s">
        <v>197</v>
      </c>
      <c r="AT205" s="123" t="s">
        <v>74</v>
      </c>
      <c r="AU205" s="123" t="s">
        <v>8</v>
      </c>
      <c r="AY205" s="116" t="s">
        <v>187</v>
      </c>
      <c r="BK205" s="124">
        <f>BK206</f>
        <v>0</v>
      </c>
    </row>
    <row r="206" spans="1:65" s="51" customFormat="1" ht="16.5" customHeight="1">
      <c r="A206" s="48"/>
      <c r="B206" s="49"/>
      <c r="C206" s="165" t="s">
        <v>344</v>
      </c>
      <c r="D206" s="165" t="s">
        <v>297</v>
      </c>
      <c r="E206" s="166" t="s">
        <v>1176</v>
      </c>
      <c r="F206" s="167" t="s">
        <v>1086</v>
      </c>
      <c r="G206" s="168" t="s">
        <v>1087</v>
      </c>
      <c r="H206" s="30"/>
      <c r="I206" s="234">
        <f>J181</f>
        <v>0</v>
      </c>
      <c r="J206" s="170">
        <f>ROUND(I206*H206/100,0)</f>
        <v>0</v>
      </c>
      <c r="K206" s="167" t="s">
        <v>1</v>
      </c>
      <c r="L206" s="171"/>
      <c r="M206" s="172" t="s">
        <v>1</v>
      </c>
      <c r="N206" s="173" t="s">
        <v>40</v>
      </c>
      <c r="O206" s="135"/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R206" s="138" t="s">
        <v>383</v>
      </c>
      <c r="AT206" s="138" t="s">
        <v>297</v>
      </c>
      <c r="AU206" s="138" t="s">
        <v>83</v>
      </c>
      <c r="AY206" s="40" t="s">
        <v>187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40" t="s">
        <v>8</v>
      </c>
      <c r="BK206" s="139">
        <f>ROUND(I206*H206/100,0)</f>
        <v>0</v>
      </c>
      <c r="BL206" s="40" t="s">
        <v>368</v>
      </c>
      <c r="BM206" s="138" t="s">
        <v>1177</v>
      </c>
    </row>
    <row r="207" spans="1:65" s="114" customFormat="1" ht="22.9" customHeight="1">
      <c r="B207" s="115"/>
      <c r="D207" s="116" t="s">
        <v>74</v>
      </c>
      <c r="E207" s="125" t="s">
        <v>1178</v>
      </c>
      <c r="F207" s="125" t="s">
        <v>1179</v>
      </c>
      <c r="J207" s="126">
        <f>BK207</f>
        <v>0</v>
      </c>
      <c r="L207" s="115"/>
      <c r="M207" s="119"/>
      <c r="N207" s="120"/>
      <c r="O207" s="120"/>
      <c r="P207" s="121">
        <f>P208+P211+P216+P224+P228</f>
        <v>0</v>
      </c>
      <c r="Q207" s="120"/>
      <c r="R207" s="121">
        <f>R208+R211+R216+R224+R228</f>
        <v>0</v>
      </c>
      <c r="S207" s="120"/>
      <c r="T207" s="122">
        <f>T208+T211+T216+T224+T228</f>
        <v>0</v>
      </c>
      <c r="AR207" s="116" t="s">
        <v>197</v>
      </c>
      <c r="AT207" s="123" t="s">
        <v>74</v>
      </c>
      <c r="AU207" s="123" t="s">
        <v>8</v>
      </c>
      <c r="AY207" s="116" t="s">
        <v>187</v>
      </c>
      <c r="BK207" s="124">
        <f>BK208+BK211+BK216+BK224+BK228</f>
        <v>0</v>
      </c>
    </row>
    <row r="208" spans="1:65" s="114" customFormat="1" ht="20.85" customHeight="1">
      <c r="B208" s="115"/>
      <c r="D208" s="116" t="s">
        <v>74</v>
      </c>
      <c r="E208" s="125" t="s">
        <v>1180</v>
      </c>
      <c r="F208" s="125" t="s">
        <v>1</v>
      </c>
      <c r="J208" s="126">
        <f>BK208</f>
        <v>0</v>
      </c>
      <c r="L208" s="115"/>
      <c r="M208" s="119"/>
      <c r="N208" s="120"/>
      <c r="O208" s="120"/>
      <c r="P208" s="121">
        <f>SUM(P209:P210)</f>
        <v>0</v>
      </c>
      <c r="Q208" s="120"/>
      <c r="R208" s="121">
        <f>SUM(R209:R210)</f>
        <v>0</v>
      </c>
      <c r="S208" s="120"/>
      <c r="T208" s="122">
        <f>SUM(T209:T210)</f>
        <v>0</v>
      </c>
      <c r="AR208" s="116" t="s">
        <v>8</v>
      </c>
      <c r="AT208" s="123" t="s">
        <v>74</v>
      </c>
      <c r="AU208" s="123" t="s">
        <v>83</v>
      </c>
      <c r="AY208" s="116" t="s">
        <v>187</v>
      </c>
      <c r="BK208" s="124">
        <f>SUM(BK209:BK210)</f>
        <v>0</v>
      </c>
    </row>
    <row r="209" spans="1:65" s="51" customFormat="1" ht="16.5" customHeight="1">
      <c r="A209" s="48"/>
      <c r="B209" s="49"/>
      <c r="C209" s="165" t="s">
        <v>345</v>
      </c>
      <c r="D209" s="165" t="s">
        <v>297</v>
      </c>
      <c r="E209" s="166" t="s">
        <v>1181</v>
      </c>
      <c r="F209" s="167" t="s">
        <v>1182</v>
      </c>
      <c r="G209" s="168" t="s">
        <v>859</v>
      </c>
      <c r="H209" s="169">
        <v>1</v>
      </c>
      <c r="I209" s="29"/>
      <c r="J209" s="170">
        <f>ROUND(I209*H209,0)</f>
        <v>0</v>
      </c>
      <c r="K209" s="167" t="s">
        <v>1</v>
      </c>
      <c r="L209" s="171"/>
      <c r="M209" s="172" t="s">
        <v>1</v>
      </c>
      <c r="N209" s="173" t="s">
        <v>40</v>
      </c>
      <c r="O209" s="135"/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R209" s="138" t="s">
        <v>229</v>
      </c>
      <c r="AT209" s="138" t="s">
        <v>297</v>
      </c>
      <c r="AU209" s="138" t="s">
        <v>197</v>
      </c>
      <c r="AY209" s="40" t="s">
        <v>187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40" t="s">
        <v>8</v>
      </c>
      <c r="BK209" s="139">
        <f>ROUND(I209*H209,0)</f>
        <v>0</v>
      </c>
      <c r="BL209" s="40" t="s">
        <v>194</v>
      </c>
      <c r="BM209" s="138" t="s">
        <v>328</v>
      </c>
    </row>
    <row r="210" spans="1:65" s="51" customFormat="1" ht="16.5" customHeight="1">
      <c r="A210" s="48"/>
      <c r="B210" s="49"/>
      <c r="C210" s="165" t="s">
        <v>346</v>
      </c>
      <c r="D210" s="165" t="s">
        <v>297</v>
      </c>
      <c r="E210" s="166" t="s">
        <v>1183</v>
      </c>
      <c r="F210" s="167" t="s">
        <v>1184</v>
      </c>
      <c r="G210" s="168" t="s">
        <v>859</v>
      </c>
      <c r="H210" s="169">
        <v>1</v>
      </c>
      <c r="I210" s="29"/>
      <c r="J210" s="170">
        <f>ROUND(I210*H210,0)</f>
        <v>0</v>
      </c>
      <c r="K210" s="167" t="s">
        <v>1</v>
      </c>
      <c r="L210" s="171"/>
      <c r="M210" s="172" t="s">
        <v>1</v>
      </c>
      <c r="N210" s="173" t="s">
        <v>40</v>
      </c>
      <c r="O210" s="135"/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R210" s="138" t="s">
        <v>229</v>
      </c>
      <c r="AT210" s="138" t="s">
        <v>297</v>
      </c>
      <c r="AU210" s="138" t="s">
        <v>197</v>
      </c>
      <c r="AY210" s="40" t="s">
        <v>187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40" t="s">
        <v>8</v>
      </c>
      <c r="BK210" s="139">
        <f>ROUND(I210*H210,0)</f>
        <v>0</v>
      </c>
      <c r="BL210" s="40" t="s">
        <v>194</v>
      </c>
      <c r="BM210" s="138" t="s">
        <v>336</v>
      </c>
    </row>
    <row r="211" spans="1:65" s="114" customFormat="1" ht="20.85" customHeight="1">
      <c r="B211" s="115"/>
      <c r="D211" s="116" t="s">
        <v>74</v>
      </c>
      <c r="E211" s="125" t="s">
        <v>1127</v>
      </c>
      <c r="F211" s="125" t="s">
        <v>1128</v>
      </c>
      <c r="J211" s="126">
        <f>BK211</f>
        <v>0</v>
      </c>
      <c r="L211" s="115"/>
      <c r="M211" s="119"/>
      <c r="N211" s="120"/>
      <c r="O211" s="120"/>
      <c r="P211" s="121">
        <f>SUM(P212:P215)</f>
        <v>0</v>
      </c>
      <c r="Q211" s="120"/>
      <c r="R211" s="121">
        <f>SUM(R212:R215)</f>
        <v>0</v>
      </c>
      <c r="S211" s="120"/>
      <c r="T211" s="122">
        <f>SUM(T212:T215)</f>
        <v>0</v>
      </c>
      <c r="AR211" s="116" t="s">
        <v>8</v>
      </c>
      <c r="AT211" s="123" t="s">
        <v>74</v>
      </c>
      <c r="AU211" s="123" t="s">
        <v>83</v>
      </c>
      <c r="AY211" s="116" t="s">
        <v>187</v>
      </c>
      <c r="BK211" s="124">
        <f>SUM(BK212:BK215)</f>
        <v>0</v>
      </c>
    </row>
    <row r="212" spans="1:65" s="51" customFormat="1" ht="16.5" customHeight="1">
      <c r="A212" s="48"/>
      <c r="B212" s="49"/>
      <c r="C212" s="165" t="s">
        <v>347</v>
      </c>
      <c r="D212" s="165" t="s">
        <v>297</v>
      </c>
      <c r="E212" s="166" t="s">
        <v>1185</v>
      </c>
      <c r="F212" s="167" t="s">
        <v>1186</v>
      </c>
      <c r="G212" s="168" t="s">
        <v>306</v>
      </c>
      <c r="H212" s="169">
        <v>6</v>
      </c>
      <c r="I212" s="29"/>
      <c r="J212" s="170">
        <f>ROUND(I212*H212,0)</f>
        <v>0</v>
      </c>
      <c r="K212" s="167" t="s">
        <v>1</v>
      </c>
      <c r="L212" s="171"/>
      <c r="M212" s="172" t="s">
        <v>1</v>
      </c>
      <c r="N212" s="173" t="s">
        <v>40</v>
      </c>
      <c r="O212" s="135"/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R212" s="138" t="s">
        <v>229</v>
      </c>
      <c r="AT212" s="138" t="s">
        <v>297</v>
      </c>
      <c r="AU212" s="138" t="s">
        <v>197</v>
      </c>
      <c r="AY212" s="40" t="s">
        <v>187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40" t="s">
        <v>8</v>
      </c>
      <c r="BK212" s="139">
        <f>ROUND(I212*H212,0)</f>
        <v>0</v>
      </c>
      <c r="BL212" s="40" t="s">
        <v>194</v>
      </c>
      <c r="BM212" s="138" t="s">
        <v>338</v>
      </c>
    </row>
    <row r="213" spans="1:65" s="51" customFormat="1" ht="16.5" customHeight="1">
      <c r="A213" s="48"/>
      <c r="B213" s="49"/>
      <c r="C213" s="165" t="s">
        <v>348</v>
      </c>
      <c r="D213" s="165" t="s">
        <v>297</v>
      </c>
      <c r="E213" s="166" t="s">
        <v>1187</v>
      </c>
      <c r="F213" s="167" t="s">
        <v>1188</v>
      </c>
      <c r="G213" s="168" t="s">
        <v>306</v>
      </c>
      <c r="H213" s="169">
        <v>3</v>
      </c>
      <c r="I213" s="29"/>
      <c r="J213" s="170">
        <f>ROUND(I213*H213,0)</f>
        <v>0</v>
      </c>
      <c r="K213" s="167" t="s">
        <v>1</v>
      </c>
      <c r="L213" s="171"/>
      <c r="M213" s="172" t="s">
        <v>1</v>
      </c>
      <c r="N213" s="173" t="s">
        <v>40</v>
      </c>
      <c r="O213" s="135"/>
      <c r="P213" s="136">
        <f>O213*H213</f>
        <v>0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R213" s="138" t="s">
        <v>229</v>
      </c>
      <c r="AT213" s="138" t="s">
        <v>297</v>
      </c>
      <c r="AU213" s="138" t="s">
        <v>197</v>
      </c>
      <c r="AY213" s="40" t="s">
        <v>187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40" t="s">
        <v>8</v>
      </c>
      <c r="BK213" s="139">
        <f>ROUND(I213*H213,0)</f>
        <v>0</v>
      </c>
      <c r="BL213" s="40" t="s">
        <v>194</v>
      </c>
      <c r="BM213" s="138" t="s">
        <v>340</v>
      </c>
    </row>
    <row r="214" spans="1:65" s="51" customFormat="1" ht="16.5" customHeight="1">
      <c r="A214" s="48"/>
      <c r="B214" s="49"/>
      <c r="C214" s="165" t="s">
        <v>355</v>
      </c>
      <c r="D214" s="165" t="s">
        <v>297</v>
      </c>
      <c r="E214" s="166" t="s">
        <v>1189</v>
      </c>
      <c r="F214" s="167" t="s">
        <v>1190</v>
      </c>
      <c r="G214" s="168" t="s">
        <v>306</v>
      </c>
      <c r="H214" s="169">
        <v>195</v>
      </c>
      <c r="I214" s="29"/>
      <c r="J214" s="170">
        <f>ROUND(I214*H214,0)</f>
        <v>0</v>
      </c>
      <c r="K214" s="167" t="s">
        <v>1</v>
      </c>
      <c r="L214" s="171"/>
      <c r="M214" s="172" t="s">
        <v>1</v>
      </c>
      <c r="N214" s="173" t="s">
        <v>40</v>
      </c>
      <c r="O214" s="135"/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U214" s="48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  <c r="AR214" s="138" t="s">
        <v>229</v>
      </c>
      <c r="AT214" s="138" t="s">
        <v>297</v>
      </c>
      <c r="AU214" s="138" t="s">
        <v>197</v>
      </c>
      <c r="AY214" s="40" t="s">
        <v>187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40" t="s">
        <v>8</v>
      </c>
      <c r="BK214" s="139">
        <f>ROUND(I214*H214,0)</f>
        <v>0</v>
      </c>
      <c r="BL214" s="40" t="s">
        <v>194</v>
      </c>
      <c r="BM214" s="138" t="s">
        <v>342</v>
      </c>
    </row>
    <row r="215" spans="1:65" s="51" customFormat="1" ht="16.5" customHeight="1">
      <c r="A215" s="48"/>
      <c r="B215" s="49"/>
      <c r="C215" s="165" t="s">
        <v>358</v>
      </c>
      <c r="D215" s="165" t="s">
        <v>297</v>
      </c>
      <c r="E215" s="166" t="s">
        <v>1191</v>
      </c>
      <c r="F215" s="167" t="s">
        <v>1136</v>
      </c>
      <c r="G215" s="168" t="s">
        <v>306</v>
      </c>
      <c r="H215" s="169">
        <v>86</v>
      </c>
      <c r="I215" s="29"/>
      <c r="J215" s="170">
        <f>ROUND(I215*H215,0)</f>
        <v>0</v>
      </c>
      <c r="K215" s="167" t="s">
        <v>1</v>
      </c>
      <c r="L215" s="171"/>
      <c r="M215" s="172" t="s">
        <v>1</v>
      </c>
      <c r="N215" s="173" t="s">
        <v>40</v>
      </c>
      <c r="O215" s="135"/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R215" s="138" t="s">
        <v>229</v>
      </c>
      <c r="AT215" s="138" t="s">
        <v>297</v>
      </c>
      <c r="AU215" s="138" t="s">
        <v>197</v>
      </c>
      <c r="AY215" s="40" t="s">
        <v>187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40" t="s">
        <v>8</v>
      </c>
      <c r="BK215" s="139">
        <f>ROUND(I215*H215,0)</f>
        <v>0</v>
      </c>
      <c r="BL215" s="40" t="s">
        <v>194</v>
      </c>
      <c r="BM215" s="138" t="s">
        <v>344</v>
      </c>
    </row>
    <row r="216" spans="1:65" s="114" customFormat="1" ht="20.85" customHeight="1">
      <c r="B216" s="115"/>
      <c r="D216" s="116" t="s">
        <v>74</v>
      </c>
      <c r="E216" s="125" t="s">
        <v>1137</v>
      </c>
      <c r="F216" s="125" t="s">
        <v>1138</v>
      </c>
      <c r="I216" s="24"/>
      <c r="J216" s="126">
        <f>BK216</f>
        <v>0</v>
      </c>
      <c r="L216" s="115"/>
      <c r="M216" s="119"/>
      <c r="N216" s="120"/>
      <c r="O216" s="120"/>
      <c r="P216" s="121">
        <f>SUM(P217:P223)</f>
        <v>0</v>
      </c>
      <c r="Q216" s="120"/>
      <c r="R216" s="121">
        <f>SUM(R217:R223)</f>
        <v>0</v>
      </c>
      <c r="S216" s="120"/>
      <c r="T216" s="122">
        <f>SUM(T217:T223)</f>
        <v>0</v>
      </c>
      <c r="AR216" s="116" t="s">
        <v>8</v>
      </c>
      <c r="AT216" s="123" t="s">
        <v>74</v>
      </c>
      <c r="AU216" s="123" t="s">
        <v>83</v>
      </c>
      <c r="AY216" s="116" t="s">
        <v>187</v>
      </c>
      <c r="BK216" s="124">
        <f>SUM(BK217:BK223)</f>
        <v>0</v>
      </c>
    </row>
    <row r="217" spans="1:65" s="51" customFormat="1" ht="16.5" customHeight="1">
      <c r="A217" s="48"/>
      <c r="B217" s="49"/>
      <c r="C217" s="165" t="s">
        <v>361</v>
      </c>
      <c r="D217" s="165" t="s">
        <v>297</v>
      </c>
      <c r="E217" s="166" t="s">
        <v>1192</v>
      </c>
      <c r="F217" s="167" t="s">
        <v>1193</v>
      </c>
      <c r="G217" s="168" t="s">
        <v>306</v>
      </c>
      <c r="H217" s="169">
        <v>64</v>
      </c>
      <c r="I217" s="29"/>
      <c r="J217" s="170">
        <f t="shared" ref="J217:J223" si="30">ROUND(I217*H217,0)</f>
        <v>0</v>
      </c>
      <c r="K217" s="167" t="s">
        <v>1</v>
      </c>
      <c r="L217" s="171"/>
      <c r="M217" s="172" t="s">
        <v>1</v>
      </c>
      <c r="N217" s="173" t="s">
        <v>40</v>
      </c>
      <c r="O217" s="135"/>
      <c r="P217" s="136">
        <f t="shared" ref="P217:P223" si="31">O217*H217</f>
        <v>0</v>
      </c>
      <c r="Q217" s="136">
        <v>0</v>
      </c>
      <c r="R217" s="136">
        <f t="shared" ref="R217:R223" si="32">Q217*H217</f>
        <v>0</v>
      </c>
      <c r="S217" s="136">
        <v>0</v>
      </c>
      <c r="T217" s="137">
        <f t="shared" ref="T217:T223" si="33">S217*H217</f>
        <v>0</v>
      </c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  <c r="AR217" s="138" t="s">
        <v>229</v>
      </c>
      <c r="AT217" s="138" t="s">
        <v>297</v>
      </c>
      <c r="AU217" s="138" t="s">
        <v>197</v>
      </c>
      <c r="AY217" s="40" t="s">
        <v>187</v>
      </c>
      <c r="BE217" s="139">
        <f t="shared" ref="BE217:BE223" si="34">IF(N217="základní",J217,0)</f>
        <v>0</v>
      </c>
      <c r="BF217" s="139">
        <f t="shared" ref="BF217:BF223" si="35">IF(N217="snížená",J217,0)</f>
        <v>0</v>
      </c>
      <c r="BG217" s="139">
        <f t="shared" ref="BG217:BG223" si="36">IF(N217="zákl. přenesená",J217,0)</f>
        <v>0</v>
      </c>
      <c r="BH217" s="139">
        <f t="shared" ref="BH217:BH223" si="37">IF(N217="sníž. přenesená",J217,0)</f>
        <v>0</v>
      </c>
      <c r="BI217" s="139">
        <f t="shared" ref="BI217:BI223" si="38">IF(N217="nulová",J217,0)</f>
        <v>0</v>
      </c>
      <c r="BJ217" s="40" t="s">
        <v>8</v>
      </c>
      <c r="BK217" s="139">
        <f t="shared" ref="BK217:BK223" si="39">ROUND(I217*H217,0)</f>
        <v>0</v>
      </c>
      <c r="BL217" s="40" t="s">
        <v>194</v>
      </c>
      <c r="BM217" s="138" t="s">
        <v>346</v>
      </c>
    </row>
    <row r="218" spans="1:65" s="51" customFormat="1" ht="16.5" customHeight="1">
      <c r="A218" s="48"/>
      <c r="B218" s="49"/>
      <c r="C218" s="165" t="s">
        <v>364</v>
      </c>
      <c r="D218" s="165" t="s">
        <v>297</v>
      </c>
      <c r="E218" s="166" t="s">
        <v>1194</v>
      </c>
      <c r="F218" s="167" t="s">
        <v>1195</v>
      </c>
      <c r="G218" s="168" t="s">
        <v>306</v>
      </c>
      <c r="H218" s="169">
        <v>75</v>
      </c>
      <c r="I218" s="29"/>
      <c r="J218" s="170">
        <f t="shared" si="30"/>
        <v>0</v>
      </c>
      <c r="K218" s="167" t="s">
        <v>1</v>
      </c>
      <c r="L218" s="171"/>
      <c r="M218" s="172" t="s">
        <v>1</v>
      </c>
      <c r="N218" s="173" t="s">
        <v>40</v>
      </c>
      <c r="O218" s="135"/>
      <c r="P218" s="136">
        <f t="shared" si="31"/>
        <v>0</v>
      </c>
      <c r="Q218" s="136">
        <v>0</v>
      </c>
      <c r="R218" s="136">
        <f t="shared" si="32"/>
        <v>0</v>
      </c>
      <c r="S218" s="136">
        <v>0</v>
      </c>
      <c r="T218" s="137">
        <f t="shared" si="33"/>
        <v>0</v>
      </c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  <c r="AR218" s="138" t="s">
        <v>229</v>
      </c>
      <c r="AT218" s="138" t="s">
        <v>297</v>
      </c>
      <c r="AU218" s="138" t="s">
        <v>197</v>
      </c>
      <c r="AY218" s="40" t="s">
        <v>187</v>
      </c>
      <c r="BE218" s="139">
        <f t="shared" si="34"/>
        <v>0</v>
      </c>
      <c r="BF218" s="139">
        <f t="shared" si="35"/>
        <v>0</v>
      </c>
      <c r="BG218" s="139">
        <f t="shared" si="36"/>
        <v>0</v>
      </c>
      <c r="BH218" s="139">
        <f t="shared" si="37"/>
        <v>0</v>
      </c>
      <c r="BI218" s="139">
        <f t="shared" si="38"/>
        <v>0</v>
      </c>
      <c r="BJ218" s="40" t="s">
        <v>8</v>
      </c>
      <c r="BK218" s="139">
        <f t="shared" si="39"/>
        <v>0</v>
      </c>
      <c r="BL218" s="40" t="s">
        <v>194</v>
      </c>
      <c r="BM218" s="138" t="s">
        <v>348</v>
      </c>
    </row>
    <row r="219" spans="1:65" s="51" customFormat="1" ht="16.5" customHeight="1">
      <c r="A219" s="48"/>
      <c r="B219" s="49"/>
      <c r="C219" s="165" t="s">
        <v>365</v>
      </c>
      <c r="D219" s="165" t="s">
        <v>297</v>
      </c>
      <c r="E219" s="166" t="s">
        <v>1196</v>
      </c>
      <c r="F219" s="167" t="s">
        <v>1144</v>
      </c>
      <c r="G219" s="168" t="s">
        <v>306</v>
      </c>
      <c r="H219" s="169">
        <v>8</v>
      </c>
      <c r="I219" s="29"/>
      <c r="J219" s="170">
        <f t="shared" si="30"/>
        <v>0</v>
      </c>
      <c r="K219" s="167" t="s">
        <v>1</v>
      </c>
      <c r="L219" s="171"/>
      <c r="M219" s="172" t="s">
        <v>1</v>
      </c>
      <c r="N219" s="173" t="s">
        <v>40</v>
      </c>
      <c r="O219" s="135"/>
      <c r="P219" s="136">
        <f t="shared" si="31"/>
        <v>0</v>
      </c>
      <c r="Q219" s="136">
        <v>0</v>
      </c>
      <c r="R219" s="136">
        <f t="shared" si="32"/>
        <v>0</v>
      </c>
      <c r="S219" s="136">
        <v>0</v>
      </c>
      <c r="T219" s="137">
        <f t="shared" si="33"/>
        <v>0</v>
      </c>
      <c r="U219" s="48"/>
      <c r="V219" s="48"/>
      <c r="W219" s="48"/>
      <c r="X219" s="48"/>
      <c r="Y219" s="48"/>
      <c r="Z219" s="48"/>
      <c r="AA219" s="48"/>
      <c r="AB219" s="48"/>
      <c r="AC219" s="48"/>
      <c r="AD219" s="48"/>
      <c r="AE219" s="48"/>
      <c r="AR219" s="138" t="s">
        <v>229</v>
      </c>
      <c r="AT219" s="138" t="s">
        <v>297</v>
      </c>
      <c r="AU219" s="138" t="s">
        <v>197</v>
      </c>
      <c r="AY219" s="40" t="s">
        <v>187</v>
      </c>
      <c r="BE219" s="139">
        <f t="shared" si="34"/>
        <v>0</v>
      </c>
      <c r="BF219" s="139">
        <f t="shared" si="35"/>
        <v>0</v>
      </c>
      <c r="BG219" s="139">
        <f t="shared" si="36"/>
        <v>0</v>
      </c>
      <c r="BH219" s="139">
        <f t="shared" si="37"/>
        <v>0</v>
      </c>
      <c r="BI219" s="139">
        <f t="shared" si="38"/>
        <v>0</v>
      </c>
      <c r="BJ219" s="40" t="s">
        <v>8</v>
      </c>
      <c r="BK219" s="139">
        <f t="shared" si="39"/>
        <v>0</v>
      </c>
      <c r="BL219" s="40" t="s">
        <v>194</v>
      </c>
      <c r="BM219" s="138" t="s">
        <v>358</v>
      </c>
    </row>
    <row r="220" spans="1:65" s="51" customFormat="1" ht="16.5" customHeight="1">
      <c r="A220" s="48"/>
      <c r="B220" s="49"/>
      <c r="C220" s="165" t="s">
        <v>368</v>
      </c>
      <c r="D220" s="165" t="s">
        <v>297</v>
      </c>
      <c r="E220" s="166" t="s">
        <v>1197</v>
      </c>
      <c r="F220" s="167" t="s">
        <v>1198</v>
      </c>
      <c r="G220" s="168" t="s">
        <v>306</v>
      </c>
      <c r="H220" s="169">
        <v>63</v>
      </c>
      <c r="I220" s="29"/>
      <c r="J220" s="170">
        <f t="shared" si="30"/>
        <v>0</v>
      </c>
      <c r="K220" s="167" t="s">
        <v>1</v>
      </c>
      <c r="L220" s="171"/>
      <c r="M220" s="172" t="s">
        <v>1</v>
      </c>
      <c r="N220" s="173" t="s">
        <v>40</v>
      </c>
      <c r="O220" s="135"/>
      <c r="P220" s="136">
        <f t="shared" si="31"/>
        <v>0</v>
      </c>
      <c r="Q220" s="136">
        <v>0</v>
      </c>
      <c r="R220" s="136">
        <f t="shared" si="32"/>
        <v>0</v>
      </c>
      <c r="S220" s="136">
        <v>0</v>
      </c>
      <c r="T220" s="137">
        <f t="shared" si="33"/>
        <v>0</v>
      </c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  <c r="AR220" s="138" t="s">
        <v>229</v>
      </c>
      <c r="AT220" s="138" t="s">
        <v>297</v>
      </c>
      <c r="AU220" s="138" t="s">
        <v>197</v>
      </c>
      <c r="AY220" s="40" t="s">
        <v>187</v>
      </c>
      <c r="BE220" s="139">
        <f t="shared" si="34"/>
        <v>0</v>
      </c>
      <c r="BF220" s="139">
        <f t="shared" si="35"/>
        <v>0</v>
      </c>
      <c r="BG220" s="139">
        <f t="shared" si="36"/>
        <v>0</v>
      </c>
      <c r="BH220" s="139">
        <f t="shared" si="37"/>
        <v>0</v>
      </c>
      <c r="BI220" s="139">
        <f t="shared" si="38"/>
        <v>0</v>
      </c>
      <c r="BJ220" s="40" t="s">
        <v>8</v>
      </c>
      <c r="BK220" s="139">
        <f t="shared" si="39"/>
        <v>0</v>
      </c>
      <c r="BL220" s="40" t="s">
        <v>194</v>
      </c>
      <c r="BM220" s="138" t="s">
        <v>364</v>
      </c>
    </row>
    <row r="221" spans="1:65" s="51" customFormat="1" ht="21.75" customHeight="1">
      <c r="A221" s="48"/>
      <c r="B221" s="49"/>
      <c r="C221" s="165" t="s">
        <v>371</v>
      </c>
      <c r="D221" s="165" t="s">
        <v>297</v>
      </c>
      <c r="E221" s="166" t="s">
        <v>1199</v>
      </c>
      <c r="F221" s="167" t="s">
        <v>1200</v>
      </c>
      <c r="G221" s="168" t="s">
        <v>859</v>
      </c>
      <c r="H221" s="169">
        <v>28</v>
      </c>
      <c r="I221" s="29"/>
      <c r="J221" s="170">
        <f t="shared" si="30"/>
        <v>0</v>
      </c>
      <c r="K221" s="167" t="s">
        <v>1</v>
      </c>
      <c r="L221" s="171"/>
      <c r="M221" s="172" t="s">
        <v>1</v>
      </c>
      <c r="N221" s="173" t="s">
        <v>40</v>
      </c>
      <c r="O221" s="135"/>
      <c r="P221" s="136">
        <f t="shared" si="31"/>
        <v>0</v>
      </c>
      <c r="Q221" s="136">
        <v>0</v>
      </c>
      <c r="R221" s="136">
        <f t="shared" si="32"/>
        <v>0</v>
      </c>
      <c r="S221" s="136">
        <v>0</v>
      </c>
      <c r="T221" s="137">
        <f t="shared" si="33"/>
        <v>0</v>
      </c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  <c r="AR221" s="138" t="s">
        <v>229</v>
      </c>
      <c r="AT221" s="138" t="s">
        <v>297</v>
      </c>
      <c r="AU221" s="138" t="s">
        <v>197</v>
      </c>
      <c r="AY221" s="40" t="s">
        <v>187</v>
      </c>
      <c r="BE221" s="139">
        <f t="shared" si="34"/>
        <v>0</v>
      </c>
      <c r="BF221" s="139">
        <f t="shared" si="35"/>
        <v>0</v>
      </c>
      <c r="BG221" s="139">
        <f t="shared" si="36"/>
        <v>0</v>
      </c>
      <c r="BH221" s="139">
        <f t="shared" si="37"/>
        <v>0</v>
      </c>
      <c r="BI221" s="139">
        <f t="shared" si="38"/>
        <v>0</v>
      </c>
      <c r="BJ221" s="40" t="s">
        <v>8</v>
      </c>
      <c r="BK221" s="139">
        <f t="shared" si="39"/>
        <v>0</v>
      </c>
      <c r="BL221" s="40" t="s">
        <v>194</v>
      </c>
      <c r="BM221" s="138" t="s">
        <v>368</v>
      </c>
    </row>
    <row r="222" spans="1:65" s="51" customFormat="1" ht="21.75" customHeight="1">
      <c r="A222" s="48"/>
      <c r="B222" s="49"/>
      <c r="C222" s="165" t="s">
        <v>374</v>
      </c>
      <c r="D222" s="165" t="s">
        <v>297</v>
      </c>
      <c r="E222" s="166" t="s">
        <v>1201</v>
      </c>
      <c r="F222" s="167" t="s">
        <v>1202</v>
      </c>
      <c r="G222" s="168" t="s">
        <v>859</v>
      </c>
      <c r="H222" s="169">
        <v>10</v>
      </c>
      <c r="I222" s="29"/>
      <c r="J222" s="170">
        <f t="shared" si="30"/>
        <v>0</v>
      </c>
      <c r="K222" s="167" t="s">
        <v>1</v>
      </c>
      <c r="L222" s="171"/>
      <c r="M222" s="172" t="s">
        <v>1</v>
      </c>
      <c r="N222" s="173" t="s">
        <v>40</v>
      </c>
      <c r="O222" s="135"/>
      <c r="P222" s="136">
        <f t="shared" si="31"/>
        <v>0</v>
      </c>
      <c r="Q222" s="136">
        <v>0</v>
      </c>
      <c r="R222" s="136">
        <f t="shared" si="32"/>
        <v>0</v>
      </c>
      <c r="S222" s="136">
        <v>0</v>
      </c>
      <c r="T222" s="137">
        <f t="shared" si="33"/>
        <v>0</v>
      </c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  <c r="AR222" s="138" t="s">
        <v>229</v>
      </c>
      <c r="AT222" s="138" t="s">
        <v>297</v>
      </c>
      <c r="AU222" s="138" t="s">
        <v>197</v>
      </c>
      <c r="AY222" s="40" t="s">
        <v>187</v>
      </c>
      <c r="BE222" s="139">
        <f t="shared" si="34"/>
        <v>0</v>
      </c>
      <c r="BF222" s="139">
        <f t="shared" si="35"/>
        <v>0</v>
      </c>
      <c r="BG222" s="139">
        <f t="shared" si="36"/>
        <v>0</v>
      </c>
      <c r="BH222" s="139">
        <f t="shared" si="37"/>
        <v>0</v>
      </c>
      <c r="BI222" s="139">
        <f t="shared" si="38"/>
        <v>0</v>
      </c>
      <c r="BJ222" s="40" t="s">
        <v>8</v>
      </c>
      <c r="BK222" s="139">
        <f t="shared" si="39"/>
        <v>0</v>
      </c>
      <c r="BL222" s="40" t="s">
        <v>194</v>
      </c>
      <c r="BM222" s="138" t="s">
        <v>374</v>
      </c>
    </row>
    <row r="223" spans="1:65" s="51" customFormat="1" ht="16.5" customHeight="1">
      <c r="A223" s="48"/>
      <c r="B223" s="49"/>
      <c r="C223" s="165" t="s">
        <v>375</v>
      </c>
      <c r="D223" s="165" t="s">
        <v>297</v>
      </c>
      <c r="E223" s="166" t="s">
        <v>1203</v>
      </c>
      <c r="F223" s="167" t="s">
        <v>1204</v>
      </c>
      <c r="G223" s="168" t="s">
        <v>859</v>
      </c>
      <c r="H223" s="169">
        <v>1</v>
      </c>
      <c r="I223" s="29"/>
      <c r="J223" s="170">
        <f t="shared" si="30"/>
        <v>0</v>
      </c>
      <c r="K223" s="167" t="s">
        <v>1</v>
      </c>
      <c r="L223" s="171"/>
      <c r="M223" s="172" t="s">
        <v>1</v>
      </c>
      <c r="N223" s="173" t="s">
        <v>40</v>
      </c>
      <c r="O223" s="135"/>
      <c r="P223" s="136">
        <f t="shared" si="31"/>
        <v>0</v>
      </c>
      <c r="Q223" s="136">
        <v>0</v>
      </c>
      <c r="R223" s="136">
        <f t="shared" si="32"/>
        <v>0</v>
      </c>
      <c r="S223" s="136">
        <v>0</v>
      </c>
      <c r="T223" s="137">
        <f t="shared" si="33"/>
        <v>0</v>
      </c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  <c r="AE223" s="48"/>
      <c r="AR223" s="138" t="s">
        <v>229</v>
      </c>
      <c r="AT223" s="138" t="s">
        <v>297</v>
      </c>
      <c r="AU223" s="138" t="s">
        <v>197</v>
      </c>
      <c r="AY223" s="40" t="s">
        <v>187</v>
      </c>
      <c r="BE223" s="139">
        <f t="shared" si="34"/>
        <v>0</v>
      </c>
      <c r="BF223" s="139">
        <f t="shared" si="35"/>
        <v>0</v>
      </c>
      <c r="BG223" s="139">
        <f t="shared" si="36"/>
        <v>0</v>
      </c>
      <c r="BH223" s="139">
        <f t="shared" si="37"/>
        <v>0</v>
      </c>
      <c r="BI223" s="139">
        <f t="shared" si="38"/>
        <v>0</v>
      </c>
      <c r="BJ223" s="40" t="s">
        <v>8</v>
      </c>
      <c r="BK223" s="139">
        <f t="shared" si="39"/>
        <v>0</v>
      </c>
      <c r="BL223" s="40" t="s">
        <v>194</v>
      </c>
      <c r="BM223" s="138" t="s">
        <v>379</v>
      </c>
    </row>
    <row r="224" spans="1:65" s="114" customFormat="1" ht="20.85" customHeight="1">
      <c r="B224" s="115"/>
      <c r="D224" s="116" t="s">
        <v>74</v>
      </c>
      <c r="E224" s="125" t="s">
        <v>1147</v>
      </c>
      <c r="F224" s="125" t="s">
        <v>1148</v>
      </c>
      <c r="I224" s="24"/>
      <c r="J224" s="126">
        <f>BK224</f>
        <v>0</v>
      </c>
      <c r="L224" s="115"/>
      <c r="M224" s="119"/>
      <c r="N224" s="120"/>
      <c r="O224" s="120"/>
      <c r="P224" s="121">
        <f>SUM(P225:P227)</f>
        <v>0</v>
      </c>
      <c r="Q224" s="120"/>
      <c r="R224" s="121">
        <f>SUM(R225:R227)</f>
        <v>0</v>
      </c>
      <c r="S224" s="120"/>
      <c r="T224" s="122">
        <f>SUM(T225:T227)</f>
        <v>0</v>
      </c>
      <c r="AR224" s="116" t="s">
        <v>8</v>
      </c>
      <c r="AT224" s="123" t="s">
        <v>74</v>
      </c>
      <c r="AU224" s="123" t="s">
        <v>83</v>
      </c>
      <c r="AY224" s="116" t="s">
        <v>187</v>
      </c>
      <c r="BK224" s="124">
        <f>SUM(BK225:BK227)</f>
        <v>0</v>
      </c>
    </row>
    <row r="225" spans="1:65" s="51" customFormat="1" ht="16.5" customHeight="1">
      <c r="A225" s="48"/>
      <c r="B225" s="49"/>
      <c r="C225" s="165" t="s">
        <v>379</v>
      </c>
      <c r="D225" s="165" t="s">
        <v>297</v>
      </c>
      <c r="E225" s="166" t="s">
        <v>1205</v>
      </c>
      <c r="F225" s="167" t="s">
        <v>1206</v>
      </c>
      <c r="G225" s="168" t="s">
        <v>859</v>
      </c>
      <c r="H225" s="169">
        <v>1</v>
      </c>
      <c r="I225" s="29"/>
      <c r="J225" s="170">
        <f>ROUND(I225*H225,0)</f>
        <v>0</v>
      </c>
      <c r="K225" s="167" t="s">
        <v>1</v>
      </c>
      <c r="L225" s="171"/>
      <c r="M225" s="172" t="s">
        <v>1</v>
      </c>
      <c r="N225" s="173" t="s">
        <v>40</v>
      </c>
      <c r="O225" s="135"/>
      <c r="P225" s="136">
        <f>O225*H225</f>
        <v>0</v>
      </c>
      <c r="Q225" s="136">
        <v>0</v>
      </c>
      <c r="R225" s="136">
        <f>Q225*H225</f>
        <v>0</v>
      </c>
      <c r="S225" s="136">
        <v>0</v>
      </c>
      <c r="T225" s="137">
        <f>S225*H225</f>
        <v>0</v>
      </c>
      <c r="U225" s="48"/>
      <c r="V225" s="48"/>
      <c r="W225" s="48"/>
      <c r="X225" s="48"/>
      <c r="Y225" s="48"/>
      <c r="Z225" s="48"/>
      <c r="AA225" s="48"/>
      <c r="AB225" s="48"/>
      <c r="AC225" s="48"/>
      <c r="AD225" s="48"/>
      <c r="AE225" s="48"/>
      <c r="AR225" s="138" t="s">
        <v>229</v>
      </c>
      <c r="AT225" s="138" t="s">
        <v>297</v>
      </c>
      <c r="AU225" s="138" t="s">
        <v>197</v>
      </c>
      <c r="AY225" s="40" t="s">
        <v>187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40" t="s">
        <v>8</v>
      </c>
      <c r="BK225" s="139">
        <f>ROUND(I225*H225,0)</f>
        <v>0</v>
      </c>
      <c r="BL225" s="40" t="s">
        <v>194</v>
      </c>
      <c r="BM225" s="138" t="s">
        <v>923</v>
      </c>
    </row>
    <row r="226" spans="1:65" s="51" customFormat="1" ht="16.5" customHeight="1">
      <c r="A226" s="48"/>
      <c r="B226" s="49"/>
      <c r="C226" s="165" t="s">
        <v>1207</v>
      </c>
      <c r="D226" s="165" t="s">
        <v>297</v>
      </c>
      <c r="E226" s="166" t="s">
        <v>1208</v>
      </c>
      <c r="F226" s="167" t="s">
        <v>1209</v>
      </c>
      <c r="G226" s="168" t="s">
        <v>859</v>
      </c>
      <c r="H226" s="169">
        <v>2</v>
      </c>
      <c r="I226" s="29"/>
      <c r="J226" s="170">
        <f>ROUND(I226*H226,0)</f>
        <v>0</v>
      </c>
      <c r="K226" s="167" t="s">
        <v>1</v>
      </c>
      <c r="L226" s="171"/>
      <c r="M226" s="172" t="s">
        <v>1</v>
      </c>
      <c r="N226" s="173" t="s">
        <v>40</v>
      </c>
      <c r="O226" s="135"/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U226" s="48"/>
      <c r="V226" s="48"/>
      <c r="W226" s="48"/>
      <c r="X226" s="48"/>
      <c r="Y226" s="48"/>
      <c r="Z226" s="48"/>
      <c r="AA226" s="48"/>
      <c r="AB226" s="48"/>
      <c r="AC226" s="48"/>
      <c r="AD226" s="48"/>
      <c r="AE226" s="48"/>
      <c r="AR226" s="138" t="s">
        <v>229</v>
      </c>
      <c r="AT226" s="138" t="s">
        <v>297</v>
      </c>
      <c r="AU226" s="138" t="s">
        <v>197</v>
      </c>
      <c r="AY226" s="40" t="s">
        <v>187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40" t="s">
        <v>8</v>
      </c>
      <c r="BK226" s="139">
        <f>ROUND(I226*H226,0)</f>
        <v>0</v>
      </c>
      <c r="BL226" s="40" t="s">
        <v>194</v>
      </c>
      <c r="BM226" s="138" t="s">
        <v>926</v>
      </c>
    </row>
    <row r="227" spans="1:65" s="51" customFormat="1" ht="16.5" customHeight="1">
      <c r="A227" s="48"/>
      <c r="B227" s="49"/>
      <c r="C227" s="165" t="s">
        <v>923</v>
      </c>
      <c r="D227" s="165" t="s">
        <v>297</v>
      </c>
      <c r="E227" s="166" t="s">
        <v>1210</v>
      </c>
      <c r="F227" s="167" t="s">
        <v>1211</v>
      </c>
      <c r="G227" s="168" t="s">
        <v>859</v>
      </c>
      <c r="H227" s="169">
        <v>3</v>
      </c>
      <c r="I227" s="29"/>
      <c r="J227" s="170">
        <f>ROUND(I227*H227,0)</f>
        <v>0</v>
      </c>
      <c r="K227" s="167" t="s">
        <v>1</v>
      </c>
      <c r="L227" s="171"/>
      <c r="M227" s="172" t="s">
        <v>1</v>
      </c>
      <c r="N227" s="173" t="s">
        <v>40</v>
      </c>
      <c r="O227" s="135"/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U227" s="48"/>
      <c r="V227" s="48"/>
      <c r="W227" s="48"/>
      <c r="X227" s="48"/>
      <c r="Y227" s="48"/>
      <c r="Z227" s="48"/>
      <c r="AA227" s="48"/>
      <c r="AB227" s="48"/>
      <c r="AC227" s="48"/>
      <c r="AD227" s="48"/>
      <c r="AE227" s="48"/>
      <c r="AR227" s="138" t="s">
        <v>229</v>
      </c>
      <c r="AT227" s="138" t="s">
        <v>297</v>
      </c>
      <c r="AU227" s="138" t="s">
        <v>197</v>
      </c>
      <c r="AY227" s="40" t="s">
        <v>187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40" t="s">
        <v>8</v>
      </c>
      <c r="BK227" s="139">
        <f>ROUND(I227*H227,0)</f>
        <v>0</v>
      </c>
      <c r="BL227" s="40" t="s">
        <v>194</v>
      </c>
      <c r="BM227" s="138" t="s">
        <v>929</v>
      </c>
    </row>
    <row r="228" spans="1:65" s="114" customFormat="1" ht="20.85" customHeight="1">
      <c r="B228" s="115"/>
      <c r="D228" s="116" t="s">
        <v>74</v>
      </c>
      <c r="E228" s="125" t="s">
        <v>1155</v>
      </c>
      <c r="F228" s="125" t="s">
        <v>1156</v>
      </c>
      <c r="I228" s="24"/>
      <c r="J228" s="126">
        <f>BK228</f>
        <v>0</v>
      </c>
      <c r="L228" s="115"/>
      <c r="M228" s="119"/>
      <c r="N228" s="120"/>
      <c r="O228" s="120"/>
      <c r="P228" s="121">
        <f>SUM(P229:P232)</f>
        <v>0</v>
      </c>
      <c r="Q228" s="120"/>
      <c r="R228" s="121">
        <f>SUM(R229:R232)</f>
        <v>0</v>
      </c>
      <c r="S228" s="120"/>
      <c r="T228" s="122">
        <f>SUM(T229:T232)</f>
        <v>0</v>
      </c>
      <c r="AR228" s="116" t="s">
        <v>8</v>
      </c>
      <c r="AT228" s="123" t="s">
        <v>74</v>
      </c>
      <c r="AU228" s="123" t="s">
        <v>83</v>
      </c>
      <c r="AY228" s="116" t="s">
        <v>187</v>
      </c>
      <c r="BK228" s="124">
        <f>SUM(BK229:BK232)</f>
        <v>0</v>
      </c>
    </row>
    <row r="229" spans="1:65" s="51" customFormat="1" ht="16.5" customHeight="1">
      <c r="A229" s="48"/>
      <c r="B229" s="49"/>
      <c r="C229" s="165" t="s">
        <v>1212</v>
      </c>
      <c r="D229" s="165" t="s">
        <v>297</v>
      </c>
      <c r="E229" s="166" t="s">
        <v>1213</v>
      </c>
      <c r="F229" s="167" t="s">
        <v>1158</v>
      </c>
      <c r="G229" s="168" t="s">
        <v>306</v>
      </c>
      <c r="H229" s="169">
        <v>36</v>
      </c>
      <c r="I229" s="29"/>
      <c r="J229" s="170">
        <f>ROUND(I229*H229,0)</f>
        <v>0</v>
      </c>
      <c r="K229" s="167" t="s">
        <v>1</v>
      </c>
      <c r="L229" s="171"/>
      <c r="M229" s="172" t="s">
        <v>1</v>
      </c>
      <c r="N229" s="173" t="s">
        <v>40</v>
      </c>
      <c r="O229" s="135"/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U229" s="48"/>
      <c r="V229" s="48"/>
      <c r="W229" s="48"/>
      <c r="X229" s="48"/>
      <c r="Y229" s="48"/>
      <c r="Z229" s="48"/>
      <c r="AA229" s="48"/>
      <c r="AB229" s="48"/>
      <c r="AC229" s="48"/>
      <c r="AD229" s="48"/>
      <c r="AE229" s="48"/>
      <c r="AR229" s="138" t="s">
        <v>229</v>
      </c>
      <c r="AT229" s="138" t="s">
        <v>297</v>
      </c>
      <c r="AU229" s="138" t="s">
        <v>197</v>
      </c>
      <c r="AY229" s="40" t="s">
        <v>187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40" t="s">
        <v>8</v>
      </c>
      <c r="BK229" s="139">
        <f>ROUND(I229*H229,0)</f>
        <v>0</v>
      </c>
      <c r="BL229" s="40" t="s">
        <v>194</v>
      </c>
      <c r="BM229" s="138" t="s">
        <v>932</v>
      </c>
    </row>
    <row r="230" spans="1:65" s="51" customFormat="1" ht="16.5" customHeight="1">
      <c r="A230" s="48"/>
      <c r="B230" s="49"/>
      <c r="C230" s="165" t="s">
        <v>926</v>
      </c>
      <c r="D230" s="165" t="s">
        <v>297</v>
      </c>
      <c r="E230" s="166" t="s">
        <v>1214</v>
      </c>
      <c r="F230" s="167" t="s">
        <v>1160</v>
      </c>
      <c r="G230" s="168" t="s">
        <v>306</v>
      </c>
      <c r="H230" s="169">
        <v>5</v>
      </c>
      <c r="I230" s="29"/>
      <c r="J230" s="170">
        <f>ROUND(I230*H230,0)</f>
        <v>0</v>
      </c>
      <c r="K230" s="167" t="s">
        <v>1</v>
      </c>
      <c r="L230" s="171"/>
      <c r="M230" s="172" t="s">
        <v>1</v>
      </c>
      <c r="N230" s="173" t="s">
        <v>40</v>
      </c>
      <c r="O230" s="135"/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U230" s="48"/>
      <c r="V230" s="48"/>
      <c r="W230" s="48"/>
      <c r="X230" s="48"/>
      <c r="Y230" s="48"/>
      <c r="Z230" s="48"/>
      <c r="AA230" s="48"/>
      <c r="AB230" s="48"/>
      <c r="AC230" s="48"/>
      <c r="AD230" s="48"/>
      <c r="AE230" s="48"/>
      <c r="AR230" s="138" t="s">
        <v>229</v>
      </c>
      <c r="AT230" s="138" t="s">
        <v>297</v>
      </c>
      <c r="AU230" s="138" t="s">
        <v>197</v>
      </c>
      <c r="AY230" s="40" t="s">
        <v>187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40" t="s">
        <v>8</v>
      </c>
      <c r="BK230" s="139">
        <f>ROUND(I230*H230,0)</f>
        <v>0</v>
      </c>
      <c r="BL230" s="40" t="s">
        <v>194</v>
      </c>
      <c r="BM230" s="138" t="s">
        <v>935</v>
      </c>
    </row>
    <row r="231" spans="1:65" s="51" customFormat="1" ht="16.5" customHeight="1">
      <c r="A231" s="48"/>
      <c r="B231" s="49"/>
      <c r="C231" s="165" t="s">
        <v>1215</v>
      </c>
      <c r="D231" s="165" t="s">
        <v>297</v>
      </c>
      <c r="E231" s="166" t="s">
        <v>1216</v>
      </c>
      <c r="F231" s="167" t="s">
        <v>1217</v>
      </c>
      <c r="G231" s="168" t="s">
        <v>859</v>
      </c>
      <c r="H231" s="169">
        <v>10</v>
      </c>
      <c r="I231" s="29"/>
      <c r="J231" s="170">
        <f>ROUND(I231*H231,0)</f>
        <v>0</v>
      </c>
      <c r="K231" s="167" t="s">
        <v>1</v>
      </c>
      <c r="L231" s="171"/>
      <c r="M231" s="172" t="s">
        <v>1</v>
      </c>
      <c r="N231" s="173" t="s">
        <v>40</v>
      </c>
      <c r="O231" s="135"/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U231" s="48"/>
      <c r="V231" s="48"/>
      <c r="W231" s="48"/>
      <c r="X231" s="48"/>
      <c r="Y231" s="48"/>
      <c r="Z231" s="48"/>
      <c r="AA231" s="48"/>
      <c r="AB231" s="48"/>
      <c r="AC231" s="48"/>
      <c r="AD231" s="48"/>
      <c r="AE231" s="48"/>
      <c r="AR231" s="138" t="s">
        <v>229</v>
      </c>
      <c r="AT231" s="138" t="s">
        <v>297</v>
      </c>
      <c r="AU231" s="138" t="s">
        <v>197</v>
      </c>
      <c r="AY231" s="40" t="s">
        <v>187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40" t="s">
        <v>8</v>
      </c>
      <c r="BK231" s="139">
        <f>ROUND(I231*H231,0)</f>
        <v>0</v>
      </c>
      <c r="BL231" s="40" t="s">
        <v>194</v>
      </c>
      <c r="BM231" s="138" t="s">
        <v>938</v>
      </c>
    </row>
    <row r="232" spans="1:65" s="51" customFormat="1" ht="16.5" customHeight="1">
      <c r="A232" s="48"/>
      <c r="B232" s="49"/>
      <c r="C232" s="165" t="s">
        <v>929</v>
      </c>
      <c r="D232" s="165" t="s">
        <v>297</v>
      </c>
      <c r="E232" s="166" t="s">
        <v>1218</v>
      </c>
      <c r="F232" s="167" t="s">
        <v>1219</v>
      </c>
      <c r="G232" s="168" t="s">
        <v>859</v>
      </c>
      <c r="H232" s="169">
        <v>6</v>
      </c>
      <c r="I232" s="29"/>
      <c r="J232" s="170">
        <f>ROUND(I232*H232,0)</f>
        <v>0</v>
      </c>
      <c r="K232" s="167" t="s">
        <v>1</v>
      </c>
      <c r="L232" s="171"/>
      <c r="M232" s="172" t="s">
        <v>1</v>
      </c>
      <c r="N232" s="173" t="s">
        <v>40</v>
      </c>
      <c r="O232" s="135"/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U232" s="48"/>
      <c r="V232" s="48"/>
      <c r="W232" s="48"/>
      <c r="X232" s="48"/>
      <c r="Y232" s="48"/>
      <c r="Z232" s="48"/>
      <c r="AA232" s="48"/>
      <c r="AB232" s="48"/>
      <c r="AC232" s="48"/>
      <c r="AD232" s="48"/>
      <c r="AE232" s="48"/>
      <c r="AR232" s="138" t="s">
        <v>229</v>
      </c>
      <c r="AT232" s="138" t="s">
        <v>297</v>
      </c>
      <c r="AU232" s="138" t="s">
        <v>197</v>
      </c>
      <c r="AY232" s="40" t="s">
        <v>187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40" t="s">
        <v>8</v>
      </c>
      <c r="BK232" s="139">
        <f>ROUND(I232*H232,0)</f>
        <v>0</v>
      </c>
      <c r="BL232" s="40" t="s">
        <v>194</v>
      </c>
      <c r="BM232" s="138" t="s">
        <v>941</v>
      </c>
    </row>
    <row r="233" spans="1:65" s="114" customFormat="1" ht="22.9" customHeight="1">
      <c r="B233" s="115"/>
      <c r="D233" s="116" t="s">
        <v>74</v>
      </c>
      <c r="E233" s="125" t="s">
        <v>1220</v>
      </c>
      <c r="F233" s="125" t="s">
        <v>188</v>
      </c>
      <c r="J233" s="126">
        <f>BK233</f>
        <v>0</v>
      </c>
      <c r="L233" s="115"/>
      <c r="M233" s="119"/>
      <c r="N233" s="120"/>
      <c r="O233" s="120"/>
      <c r="P233" s="121">
        <f>P234+P237</f>
        <v>0</v>
      </c>
      <c r="Q233" s="120"/>
      <c r="R233" s="121">
        <f>R234+R237</f>
        <v>0</v>
      </c>
      <c r="S233" s="120"/>
      <c r="T233" s="122">
        <f>T234+T237</f>
        <v>0</v>
      </c>
      <c r="AR233" s="116" t="s">
        <v>197</v>
      </c>
      <c r="AT233" s="123" t="s">
        <v>74</v>
      </c>
      <c r="AU233" s="123" t="s">
        <v>8</v>
      </c>
      <c r="AY233" s="116" t="s">
        <v>187</v>
      </c>
      <c r="BK233" s="124">
        <f>BK234+BK237</f>
        <v>0</v>
      </c>
    </row>
    <row r="234" spans="1:65" s="114" customFormat="1" ht="20.85" customHeight="1">
      <c r="B234" s="115"/>
      <c r="D234" s="116" t="s">
        <v>74</v>
      </c>
      <c r="E234" s="125" t="s">
        <v>1180</v>
      </c>
      <c r="F234" s="125" t="s">
        <v>1</v>
      </c>
      <c r="J234" s="126">
        <f>BK234</f>
        <v>0</v>
      </c>
      <c r="L234" s="115"/>
      <c r="M234" s="119"/>
      <c r="N234" s="120"/>
      <c r="O234" s="120"/>
      <c r="P234" s="121">
        <f>SUM(P235:P236)</f>
        <v>0</v>
      </c>
      <c r="Q234" s="120"/>
      <c r="R234" s="121">
        <f>SUM(R235:R236)</f>
        <v>0</v>
      </c>
      <c r="S234" s="120"/>
      <c r="T234" s="122">
        <f>SUM(T235:T236)</f>
        <v>0</v>
      </c>
      <c r="AR234" s="116" t="s">
        <v>8</v>
      </c>
      <c r="AT234" s="123" t="s">
        <v>74</v>
      </c>
      <c r="AU234" s="123" t="s">
        <v>83</v>
      </c>
      <c r="AY234" s="116" t="s">
        <v>187</v>
      </c>
      <c r="BK234" s="124">
        <f>SUM(BK235:BK236)</f>
        <v>0</v>
      </c>
    </row>
    <row r="235" spans="1:65" s="51" customFormat="1" ht="16.5" customHeight="1">
      <c r="A235" s="48"/>
      <c r="B235" s="49"/>
      <c r="C235" s="165" t="s">
        <v>1221</v>
      </c>
      <c r="D235" s="165" t="s">
        <v>297</v>
      </c>
      <c r="E235" s="166" t="s">
        <v>1222</v>
      </c>
      <c r="F235" s="167" t="s">
        <v>1223</v>
      </c>
      <c r="G235" s="168" t="s">
        <v>192</v>
      </c>
      <c r="H235" s="169">
        <v>6.02</v>
      </c>
      <c r="I235" s="29"/>
      <c r="J235" s="170">
        <f>ROUND(I235*H235,0)</f>
        <v>0</v>
      </c>
      <c r="K235" s="167" t="s">
        <v>1</v>
      </c>
      <c r="L235" s="171"/>
      <c r="M235" s="172" t="s">
        <v>1</v>
      </c>
      <c r="N235" s="173" t="s">
        <v>40</v>
      </c>
      <c r="O235" s="135"/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U235" s="48"/>
      <c r="V235" s="48"/>
      <c r="W235" s="48"/>
      <c r="X235" s="48"/>
      <c r="Y235" s="48"/>
      <c r="Z235" s="48"/>
      <c r="AA235" s="48"/>
      <c r="AB235" s="48"/>
      <c r="AC235" s="48"/>
      <c r="AD235" s="48"/>
      <c r="AE235" s="48"/>
      <c r="AR235" s="138" t="s">
        <v>229</v>
      </c>
      <c r="AT235" s="138" t="s">
        <v>297</v>
      </c>
      <c r="AU235" s="138" t="s">
        <v>197</v>
      </c>
      <c r="AY235" s="40" t="s">
        <v>187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40" t="s">
        <v>8</v>
      </c>
      <c r="BK235" s="139">
        <f>ROUND(I235*H235,0)</f>
        <v>0</v>
      </c>
      <c r="BL235" s="40" t="s">
        <v>194</v>
      </c>
      <c r="BM235" s="138" t="s">
        <v>313</v>
      </c>
    </row>
    <row r="236" spans="1:65" s="51" customFormat="1" ht="16.5" customHeight="1">
      <c r="A236" s="48"/>
      <c r="B236" s="49"/>
      <c r="C236" s="165" t="s">
        <v>932</v>
      </c>
      <c r="D236" s="165" t="s">
        <v>297</v>
      </c>
      <c r="E236" s="166" t="s">
        <v>1224</v>
      </c>
      <c r="F236" s="167" t="s">
        <v>1225</v>
      </c>
      <c r="G236" s="168" t="s">
        <v>306</v>
      </c>
      <c r="H236" s="169">
        <v>86</v>
      </c>
      <c r="I236" s="29"/>
      <c r="J236" s="170">
        <f>ROUND(I236*H236,0)</f>
        <v>0</v>
      </c>
      <c r="K236" s="167" t="s">
        <v>1</v>
      </c>
      <c r="L236" s="171"/>
      <c r="M236" s="172" t="s">
        <v>1</v>
      </c>
      <c r="N236" s="173" t="s">
        <v>40</v>
      </c>
      <c r="O236" s="135"/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U236" s="48"/>
      <c r="V236" s="48"/>
      <c r="W236" s="48"/>
      <c r="X236" s="48"/>
      <c r="Y236" s="48"/>
      <c r="Z236" s="48"/>
      <c r="AA236" s="48"/>
      <c r="AB236" s="48"/>
      <c r="AC236" s="48"/>
      <c r="AD236" s="48"/>
      <c r="AE236" s="48"/>
      <c r="AR236" s="138" t="s">
        <v>229</v>
      </c>
      <c r="AT236" s="138" t="s">
        <v>297</v>
      </c>
      <c r="AU236" s="138" t="s">
        <v>197</v>
      </c>
      <c r="AY236" s="40" t="s">
        <v>187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40" t="s">
        <v>8</v>
      </c>
      <c r="BK236" s="139">
        <f>ROUND(I236*H236,0)</f>
        <v>0</v>
      </c>
      <c r="BL236" s="40" t="s">
        <v>194</v>
      </c>
      <c r="BM236" s="138" t="s">
        <v>321</v>
      </c>
    </row>
    <row r="237" spans="1:65" s="114" customFormat="1" ht="20.85" customHeight="1">
      <c r="B237" s="115"/>
      <c r="D237" s="116" t="s">
        <v>74</v>
      </c>
      <c r="E237" s="125" t="s">
        <v>1180</v>
      </c>
      <c r="F237" s="125" t="s">
        <v>1</v>
      </c>
      <c r="I237" s="24"/>
      <c r="J237" s="126">
        <f>BK237</f>
        <v>0</v>
      </c>
      <c r="L237" s="115"/>
      <c r="M237" s="119"/>
      <c r="N237" s="120"/>
      <c r="O237" s="120"/>
      <c r="P237" s="121">
        <f>SUM(P238:P246)</f>
        <v>0</v>
      </c>
      <c r="Q237" s="120"/>
      <c r="R237" s="121">
        <f>SUM(R238:R246)</f>
        <v>0</v>
      </c>
      <c r="S237" s="120"/>
      <c r="T237" s="122">
        <f>SUM(T238:T246)</f>
        <v>0</v>
      </c>
      <c r="AR237" s="116" t="s">
        <v>8</v>
      </c>
      <c r="AT237" s="123" t="s">
        <v>74</v>
      </c>
      <c r="AU237" s="123" t="s">
        <v>83</v>
      </c>
      <c r="AY237" s="116" t="s">
        <v>187</v>
      </c>
      <c r="BK237" s="124">
        <f>SUM(BK238:BK246)</f>
        <v>0</v>
      </c>
    </row>
    <row r="238" spans="1:65" s="51" customFormat="1" ht="16.5" customHeight="1">
      <c r="A238" s="48"/>
      <c r="B238" s="49"/>
      <c r="C238" s="165" t="s">
        <v>1226</v>
      </c>
      <c r="D238" s="165" t="s">
        <v>297</v>
      </c>
      <c r="E238" s="166" t="s">
        <v>1227</v>
      </c>
      <c r="F238" s="167" t="s">
        <v>1228</v>
      </c>
      <c r="G238" s="168" t="s">
        <v>306</v>
      </c>
      <c r="H238" s="169">
        <v>86</v>
      </c>
      <c r="I238" s="29"/>
      <c r="J238" s="170">
        <f t="shared" ref="J238:J246" si="40">ROUND(I238*H238,0)</f>
        <v>0</v>
      </c>
      <c r="K238" s="167" t="s">
        <v>1</v>
      </c>
      <c r="L238" s="171"/>
      <c r="M238" s="172" t="s">
        <v>1</v>
      </c>
      <c r="N238" s="173" t="s">
        <v>40</v>
      </c>
      <c r="O238" s="135"/>
      <c r="P238" s="136">
        <f t="shared" ref="P238:P246" si="41">O238*H238</f>
        <v>0</v>
      </c>
      <c r="Q238" s="136">
        <v>0</v>
      </c>
      <c r="R238" s="136">
        <f t="shared" ref="R238:R246" si="42">Q238*H238</f>
        <v>0</v>
      </c>
      <c r="S238" s="136">
        <v>0</v>
      </c>
      <c r="T238" s="137">
        <f t="shared" ref="T238:T246" si="43">S238*H238</f>
        <v>0</v>
      </c>
      <c r="U238" s="48"/>
      <c r="V238" s="48"/>
      <c r="W238" s="48"/>
      <c r="X238" s="48"/>
      <c r="Y238" s="48"/>
      <c r="Z238" s="48"/>
      <c r="AA238" s="48"/>
      <c r="AB238" s="48"/>
      <c r="AC238" s="48"/>
      <c r="AD238" s="48"/>
      <c r="AE238" s="48"/>
      <c r="AR238" s="138" t="s">
        <v>229</v>
      </c>
      <c r="AT238" s="138" t="s">
        <v>297</v>
      </c>
      <c r="AU238" s="138" t="s">
        <v>197</v>
      </c>
      <c r="AY238" s="40" t="s">
        <v>187</v>
      </c>
      <c r="BE238" s="139">
        <f t="shared" ref="BE238:BE246" si="44">IF(N238="základní",J238,0)</f>
        <v>0</v>
      </c>
      <c r="BF238" s="139">
        <f t="shared" ref="BF238:BF246" si="45">IF(N238="snížená",J238,0)</f>
        <v>0</v>
      </c>
      <c r="BG238" s="139">
        <f t="shared" ref="BG238:BG246" si="46">IF(N238="zákl. přenesená",J238,0)</f>
        <v>0</v>
      </c>
      <c r="BH238" s="139">
        <f t="shared" ref="BH238:BH246" si="47">IF(N238="sníž. přenesená",J238,0)</f>
        <v>0</v>
      </c>
      <c r="BI238" s="139">
        <f t="shared" ref="BI238:BI246" si="48">IF(N238="nulová",J238,0)</f>
        <v>0</v>
      </c>
      <c r="BJ238" s="40" t="s">
        <v>8</v>
      </c>
      <c r="BK238" s="139">
        <f t="shared" ref="BK238:BK246" si="49">ROUND(I238*H238,0)</f>
        <v>0</v>
      </c>
      <c r="BL238" s="40" t="s">
        <v>194</v>
      </c>
      <c r="BM238" s="138" t="s">
        <v>944</v>
      </c>
    </row>
    <row r="239" spans="1:65" s="51" customFormat="1" ht="16.5" customHeight="1">
      <c r="A239" s="48"/>
      <c r="B239" s="49"/>
      <c r="C239" s="165" t="s">
        <v>935</v>
      </c>
      <c r="D239" s="165" t="s">
        <v>297</v>
      </c>
      <c r="E239" s="166" t="s">
        <v>1229</v>
      </c>
      <c r="F239" s="167" t="s">
        <v>1230</v>
      </c>
      <c r="G239" s="168" t="s">
        <v>192</v>
      </c>
      <c r="H239" s="169">
        <v>1.9</v>
      </c>
      <c r="I239" s="29"/>
      <c r="J239" s="170">
        <f t="shared" si="40"/>
        <v>0</v>
      </c>
      <c r="K239" s="167" t="s">
        <v>1</v>
      </c>
      <c r="L239" s="171"/>
      <c r="M239" s="172" t="s">
        <v>1</v>
      </c>
      <c r="N239" s="173" t="s">
        <v>40</v>
      </c>
      <c r="O239" s="135"/>
      <c r="P239" s="136">
        <f t="shared" si="41"/>
        <v>0</v>
      </c>
      <c r="Q239" s="136">
        <v>0</v>
      </c>
      <c r="R239" s="136">
        <f t="shared" si="42"/>
        <v>0</v>
      </c>
      <c r="S239" s="136">
        <v>0</v>
      </c>
      <c r="T239" s="137">
        <f t="shared" si="43"/>
        <v>0</v>
      </c>
      <c r="U239" s="48"/>
      <c r="V239" s="48"/>
      <c r="W239" s="48"/>
      <c r="X239" s="48"/>
      <c r="Y239" s="48"/>
      <c r="Z239" s="48"/>
      <c r="AA239" s="48"/>
      <c r="AB239" s="48"/>
      <c r="AC239" s="48"/>
      <c r="AD239" s="48"/>
      <c r="AE239" s="48"/>
      <c r="AR239" s="138" t="s">
        <v>229</v>
      </c>
      <c r="AT239" s="138" t="s">
        <v>297</v>
      </c>
      <c r="AU239" s="138" t="s">
        <v>197</v>
      </c>
      <c r="AY239" s="40" t="s">
        <v>187</v>
      </c>
      <c r="BE239" s="139">
        <f t="shared" si="44"/>
        <v>0</v>
      </c>
      <c r="BF239" s="139">
        <f t="shared" si="45"/>
        <v>0</v>
      </c>
      <c r="BG239" s="139">
        <f t="shared" si="46"/>
        <v>0</v>
      </c>
      <c r="BH239" s="139">
        <f t="shared" si="47"/>
        <v>0</v>
      </c>
      <c r="BI239" s="139">
        <f t="shared" si="48"/>
        <v>0</v>
      </c>
      <c r="BJ239" s="40" t="s">
        <v>8</v>
      </c>
      <c r="BK239" s="139">
        <f t="shared" si="49"/>
        <v>0</v>
      </c>
      <c r="BL239" s="40" t="s">
        <v>194</v>
      </c>
      <c r="BM239" s="138" t="s">
        <v>947</v>
      </c>
    </row>
    <row r="240" spans="1:65" s="51" customFormat="1" ht="21.75" customHeight="1">
      <c r="A240" s="48"/>
      <c r="B240" s="49"/>
      <c r="C240" s="165" t="s">
        <v>1231</v>
      </c>
      <c r="D240" s="165" t="s">
        <v>297</v>
      </c>
      <c r="E240" s="166" t="s">
        <v>1232</v>
      </c>
      <c r="F240" s="167" t="s">
        <v>1233</v>
      </c>
      <c r="G240" s="168" t="s">
        <v>859</v>
      </c>
      <c r="H240" s="169">
        <v>1</v>
      </c>
      <c r="I240" s="29"/>
      <c r="J240" s="170">
        <f t="shared" si="40"/>
        <v>0</v>
      </c>
      <c r="K240" s="167" t="s">
        <v>1</v>
      </c>
      <c r="L240" s="171"/>
      <c r="M240" s="172" t="s">
        <v>1</v>
      </c>
      <c r="N240" s="173" t="s">
        <v>40</v>
      </c>
      <c r="O240" s="135"/>
      <c r="P240" s="136">
        <f t="shared" si="41"/>
        <v>0</v>
      </c>
      <c r="Q240" s="136">
        <v>0</v>
      </c>
      <c r="R240" s="136">
        <f t="shared" si="42"/>
        <v>0</v>
      </c>
      <c r="S240" s="136">
        <v>0</v>
      </c>
      <c r="T240" s="137">
        <f t="shared" si="43"/>
        <v>0</v>
      </c>
      <c r="U240" s="48"/>
      <c r="V240" s="48"/>
      <c r="W240" s="48"/>
      <c r="X240" s="48"/>
      <c r="Y240" s="48"/>
      <c r="Z240" s="48"/>
      <c r="AA240" s="48"/>
      <c r="AB240" s="48"/>
      <c r="AC240" s="48"/>
      <c r="AD240" s="48"/>
      <c r="AE240" s="48"/>
      <c r="AR240" s="138" t="s">
        <v>229</v>
      </c>
      <c r="AT240" s="138" t="s">
        <v>297</v>
      </c>
      <c r="AU240" s="138" t="s">
        <v>197</v>
      </c>
      <c r="AY240" s="40" t="s">
        <v>187</v>
      </c>
      <c r="BE240" s="139">
        <f t="shared" si="44"/>
        <v>0</v>
      </c>
      <c r="BF240" s="139">
        <f t="shared" si="45"/>
        <v>0</v>
      </c>
      <c r="BG240" s="139">
        <f t="shared" si="46"/>
        <v>0</v>
      </c>
      <c r="BH240" s="139">
        <f t="shared" si="47"/>
        <v>0</v>
      </c>
      <c r="BI240" s="139">
        <f t="shared" si="48"/>
        <v>0</v>
      </c>
      <c r="BJ240" s="40" t="s">
        <v>8</v>
      </c>
      <c r="BK240" s="139">
        <f t="shared" si="49"/>
        <v>0</v>
      </c>
      <c r="BL240" s="40" t="s">
        <v>194</v>
      </c>
      <c r="BM240" s="138" t="s">
        <v>950</v>
      </c>
    </row>
    <row r="241" spans="1:65" s="51" customFormat="1" ht="21.75" customHeight="1">
      <c r="A241" s="48"/>
      <c r="B241" s="49"/>
      <c r="C241" s="165" t="s">
        <v>938</v>
      </c>
      <c r="D241" s="165" t="s">
        <v>297</v>
      </c>
      <c r="E241" s="166" t="s">
        <v>1234</v>
      </c>
      <c r="F241" s="167" t="s">
        <v>1235</v>
      </c>
      <c r="G241" s="168" t="s">
        <v>306</v>
      </c>
      <c r="H241" s="169">
        <v>86</v>
      </c>
      <c r="I241" s="29"/>
      <c r="J241" s="170">
        <f t="shared" si="40"/>
        <v>0</v>
      </c>
      <c r="K241" s="167" t="s">
        <v>1</v>
      </c>
      <c r="L241" s="171"/>
      <c r="M241" s="172" t="s">
        <v>1</v>
      </c>
      <c r="N241" s="173" t="s">
        <v>40</v>
      </c>
      <c r="O241" s="135"/>
      <c r="P241" s="136">
        <f t="shared" si="41"/>
        <v>0</v>
      </c>
      <c r="Q241" s="136">
        <v>0</v>
      </c>
      <c r="R241" s="136">
        <f t="shared" si="42"/>
        <v>0</v>
      </c>
      <c r="S241" s="136">
        <v>0</v>
      </c>
      <c r="T241" s="137">
        <f t="shared" si="43"/>
        <v>0</v>
      </c>
      <c r="U241" s="48"/>
      <c r="V241" s="48"/>
      <c r="W241" s="48"/>
      <c r="X241" s="48"/>
      <c r="Y241" s="48"/>
      <c r="Z241" s="48"/>
      <c r="AA241" s="48"/>
      <c r="AB241" s="48"/>
      <c r="AC241" s="48"/>
      <c r="AD241" s="48"/>
      <c r="AE241" s="48"/>
      <c r="AR241" s="138" t="s">
        <v>229</v>
      </c>
      <c r="AT241" s="138" t="s">
        <v>297</v>
      </c>
      <c r="AU241" s="138" t="s">
        <v>197</v>
      </c>
      <c r="AY241" s="40" t="s">
        <v>187</v>
      </c>
      <c r="BE241" s="139">
        <f t="shared" si="44"/>
        <v>0</v>
      </c>
      <c r="BF241" s="139">
        <f t="shared" si="45"/>
        <v>0</v>
      </c>
      <c r="BG241" s="139">
        <f t="shared" si="46"/>
        <v>0</v>
      </c>
      <c r="BH241" s="139">
        <f t="shared" si="47"/>
        <v>0</v>
      </c>
      <c r="BI241" s="139">
        <f t="shared" si="48"/>
        <v>0</v>
      </c>
      <c r="BJ241" s="40" t="s">
        <v>8</v>
      </c>
      <c r="BK241" s="139">
        <f t="shared" si="49"/>
        <v>0</v>
      </c>
      <c r="BL241" s="40" t="s">
        <v>194</v>
      </c>
      <c r="BM241" s="138" t="s">
        <v>953</v>
      </c>
    </row>
    <row r="242" spans="1:65" s="51" customFormat="1" ht="16.5" customHeight="1">
      <c r="A242" s="48"/>
      <c r="B242" s="49"/>
      <c r="C242" s="165" t="s">
        <v>1236</v>
      </c>
      <c r="D242" s="165" t="s">
        <v>297</v>
      </c>
      <c r="E242" s="166" t="s">
        <v>1237</v>
      </c>
      <c r="F242" s="167" t="s">
        <v>1238</v>
      </c>
      <c r="G242" s="168" t="s">
        <v>306</v>
      </c>
      <c r="H242" s="169">
        <v>86</v>
      </c>
      <c r="I242" s="29"/>
      <c r="J242" s="170">
        <f t="shared" si="40"/>
        <v>0</v>
      </c>
      <c r="K242" s="167" t="s">
        <v>1</v>
      </c>
      <c r="L242" s="171"/>
      <c r="M242" s="172" t="s">
        <v>1</v>
      </c>
      <c r="N242" s="173" t="s">
        <v>40</v>
      </c>
      <c r="O242" s="135"/>
      <c r="P242" s="136">
        <f t="shared" si="41"/>
        <v>0</v>
      </c>
      <c r="Q242" s="136">
        <v>0</v>
      </c>
      <c r="R242" s="136">
        <f t="shared" si="42"/>
        <v>0</v>
      </c>
      <c r="S242" s="136">
        <v>0</v>
      </c>
      <c r="T242" s="137">
        <f t="shared" si="43"/>
        <v>0</v>
      </c>
      <c r="U242" s="48"/>
      <c r="V242" s="48"/>
      <c r="W242" s="48"/>
      <c r="X242" s="48"/>
      <c r="Y242" s="48"/>
      <c r="Z242" s="48"/>
      <c r="AA242" s="48"/>
      <c r="AB242" s="48"/>
      <c r="AC242" s="48"/>
      <c r="AD242" s="48"/>
      <c r="AE242" s="48"/>
      <c r="AR242" s="138" t="s">
        <v>229</v>
      </c>
      <c r="AT242" s="138" t="s">
        <v>297</v>
      </c>
      <c r="AU242" s="138" t="s">
        <v>197</v>
      </c>
      <c r="AY242" s="40" t="s">
        <v>187</v>
      </c>
      <c r="BE242" s="139">
        <f t="shared" si="44"/>
        <v>0</v>
      </c>
      <c r="BF242" s="139">
        <f t="shared" si="45"/>
        <v>0</v>
      </c>
      <c r="BG242" s="139">
        <f t="shared" si="46"/>
        <v>0</v>
      </c>
      <c r="BH242" s="139">
        <f t="shared" si="47"/>
        <v>0</v>
      </c>
      <c r="BI242" s="139">
        <f t="shared" si="48"/>
        <v>0</v>
      </c>
      <c r="BJ242" s="40" t="s">
        <v>8</v>
      </c>
      <c r="BK242" s="139">
        <f t="shared" si="49"/>
        <v>0</v>
      </c>
      <c r="BL242" s="40" t="s">
        <v>194</v>
      </c>
      <c r="BM242" s="138" t="s">
        <v>956</v>
      </c>
    </row>
    <row r="243" spans="1:65" s="51" customFormat="1" ht="16.5" customHeight="1">
      <c r="A243" s="48"/>
      <c r="B243" s="49"/>
      <c r="C243" s="165" t="s">
        <v>941</v>
      </c>
      <c r="D243" s="165" t="s">
        <v>297</v>
      </c>
      <c r="E243" s="166" t="s">
        <v>1239</v>
      </c>
      <c r="F243" s="167" t="s">
        <v>1240</v>
      </c>
      <c r="G243" s="168" t="s">
        <v>859</v>
      </c>
      <c r="H243" s="169">
        <v>1</v>
      </c>
      <c r="I243" s="29"/>
      <c r="J243" s="170">
        <f t="shared" si="40"/>
        <v>0</v>
      </c>
      <c r="K243" s="167" t="s">
        <v>1</v>
      </c>
      <c r="L243" s="171"/>
      <c r="M243" s="172" t="s">
        <v>1</v>
      </c>
      <c r="N243" s="173" t="s">
        <v>40</v>
      </c>
      <c r="O243" s="135"/>
      <c r="P243" s="136">
        <f t="shared" si="41"/>
        <v>0</v>
      </c>
      <c r="Q243" s="136">
        <v>0</v>
      </c>
      <c r="R243" s="136">
        <f t="shared" si="42"/>
        <v>0</v>
      </c>
      <c r="S243" s="136">
        <v>0</v>
      </c>
      <c r="T243" s="137">
        <f t="shared" si="43"/>
        <v>0</v>
      </c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  <c r="AE243" s="48"/>
      <c r="AR243" s="138" t="s">
        <v>229</v>
      </c>
      <c r="AT243" s="138" t="s">
        <v>297</v>
      </c>
      <c r="AU243" s="138" t="s">
        <v>197</v>
      </c>
      <c r="AY243" s="40" t="s">
        <v>187</v>
      </c>
      <c r="BE243" s="139">
        <f t="shared" si="44"/>
        <v>0</v>
      </c>
      <c r="BF243" s="139">
        <f t="shared" si="45"/>
        <v>0</v>
      </c>
      <c r="BG243" s="139">
        <f t="shared" si="46"/>
        <v>0</v>
      </c>
      <c r="BH243" s="139">
        <f t="shared" si="47"/>
        <v>0</v>
      </c>
      <c r="BI243" s="139">
        <f t="shared" si="48"/>
        <v>0</v>
      </c>
      <c r="BJ243" s="40" t="s">
        <v>8</v>
      </c>
      <c r="BK243" s="139">
        <f t="shared" si="49"/>
        <v>0</v>
      </c>
      <c r="BL243" s="40" t="s">
        <v>194</v>
      </c>
      <c r="BM243" s="138" t="s">
        <v>959</v>
      </c>
    </row>
    <row r="244" spans="1:65" s="51" customFormat="1" ht="16.5" customHeight="1">
      <c r="A244" s="48"/>
      <c r="B244" s="49"/>
      <c r="C244" s="165" t="s">
        <v>1241</v>
      </c>
      <c r="D244" s="165" t="s">
        <v>297</v>
      </c>
      <c r="E244" s="166" t="s">
        <v>1242</v>
      </c>
      <c r="F244" s="167" t="s">
        <v>1243</v>
      </c>
      <c r="G244" s="168" t="s">
        <v>306</v>
      </c>
      <c r="H244" s="169">
        <v>86</v>
      </c>
      <c r="I244" s="29"/>
      <c r="J244" s="170">
        <f t="shared" si="40"/>
        <v>0</v>
      </c>
      <c r="K244" s="167" t="s">
        <v>1</v>
      </c>
      <c r="L244" s="171"/>
      <c r="M244" s="172" t="s">
        <v>1</v>
      </c>
      <c r="N244" s="173" t="s">
        <v>40</v>
      </c>
      <c r="O244" s="135"/>
      <c r="P244" s="136">
        <f t="shared" si="41"/>
        <v>0</v>
      </c>
      <c r="Q244" s="136">
        <v>0</v>
      </c>
      <c r="R244" s="136">
        <f t="shared" si="42"/>
        <v>0</v>
      </c>
      <c r="S244" s="136">
        <v>0</v>
      </c>
      <c r="T244" s="137">
        <f t="shared" si="43"/>
        <v>0</v>
      </c>
      <c r="U244" s="48"/>
      <c r="V244" s="48"/>
      <c r="W244" s="48"/>
      <c r="X244" s="48"/>
      <c r="Y244" s="48"/>
      <c r="Z244" s="48"/>
      <c r="AA244" s="48"/>
      <c r="AB244" s="48"/>
      <c r="AC244" s="48"/>
      <c r="AD244" s="48"/>
      <c r="AE244" s="48"/>
      <c r="AR244" s="138" t="s">
        <v>229</v>
      </c>
      <c r="AT244" s="138" t="s">
        <v>297</v>
      </c>
      <c r="AU244" s="138" t="s">
        <v>197</v>
      </c>
      <c r="AY244" s="40" t="s">
        <v>187</v>
      </c>
      <c r="BE244" s="139">
        <f t="shared" si="44"/>
        <v>0</v>
      </c>
      <c r="BF244" s="139">
        <f t="shared" si="45"/>
        <v>0</v>
      </c>
      <c r="BG244" s="139">
        <f t="shared" si="46"/>
        <v>0</v>
      </c>
      <c r="BH244" s="139">
        <f t="shared" si="47"/>
        <v>0</v>
      </c>
      <c r="BI244" s="139">
        <f t="shared" si="48"/>
        <v>0</v>
      </c>
      <c r="BJ244" s="40" t="s">
        <v>8</v>
      </c>
      <c r="BK244" s="139">
        <f t="shared" si="49"/>
        <v>0</v>
      </c>
      <c r="BL244" s="40" t="s">
        <v>194</v>
      </c>
      <c r="BM244" s="138" t="s">
        <v>962</v>
      </c>
    </row>
    <row r="245" spans="1:65" s="51" customFormat="1" ht="16.5" customHeight="1">
      <c r="A245" s="48"/>
      <c r="B245" s="49"/>
      <c r="C245" s="165" t="s">
        <v>944</v>
      </c>
      <c r="D245" s="165" t="s">
        <v>297</v>
      </c>
      <c r="E245" s="166" t="s">
        <v>1244</v>
      </c>
      <c r="F245" s="167" t="s">
        <v>1245</v>
      </c>
      <c r="G245" s="168" t="s">
        <v>192</v>
      </c>
      <c r="H245" s="169">
        <v>6.02</v>
      </c>
      <c r="I245" s="29"/>
      <c r="J245" s="170">
        <f t="shared" si="40"/>
        <v>0</v>
      </c>
      <c r="K245" s="167" t="s">
        <v>1</v>
      </c>
      <c r="L245" s="171"/>
      <c r="M245" s="172" t="s">
        <v>1</v>
      </c>
      <c r="N245" s="173" t="s">
        <v>40</v>
      </c>
      <c r="O245" s="135"/>
      <c r="P245" s="136">
        <f t="shared" si="41"/>
        <v>0</v>
      </c>
      <c r="Q245" s="136">
        <v>0</v>
      </c>
      <c r="R245" s="136">
        <f t="shared" si="42"/>
        <v>0</v>
      </c>
      <c r="S245" s="136">
        <v>0</v>
      </c>
      <c r="T245" s="137">
        <f t="shared" si="43"/>
        <v>0</v>
      </c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  <c r="AR245" s="138" t="s">
        <v>229</v>
      </c>
      <c r="AT245" s="138" t="s">
        <v>297</v>
      </c>
      <c r="AU245" s="138" t="s">
        <v>197</v>
      </c>
      <c r="AY245" s="40" t="s">
        <v>187</v>
      </c>
      <c r="BE245" s="139">
        <f t="shared" si="44"/>
        <v>0</v>
      </c>
      <c r="BF245" s="139">
        <f t="shared" si="45"/>
        <v>0</v>
      </c>
      <c r="BG245" s="139">
        <f t="shared" si="46"/>
        <v>0</v>
      </c>
      <c r="BH245" s="139">
        <f t="shared" si="47"/>
        <v>0</v>
      </c>
      <c r="BI245" s="139">
        <f t="shared" si="48"/>
        <v>0</v>
      </c>
      <c r="BJ245" s="40" t="s">
        <v>8</v>
      </c>
      <c r="BK245" s="139">
        <f t="shared" si="49"/>
        <v>0</v>
      </c>
      <c r="BL245" s="40" t="s">
        <v>194</v>
      </c>
      <c r="BM245" s="138" t="s">
        <v>965</v>
      </c>
    </row>
    <row r="246" spans="1:65" s="51" customFormat="1" ht="16.5" customHeight="1">
      <c r="A246" s="48"/>
      <c r="B246" s="49"/>
      <c r="C246" s="165" t="s">
        <v>1246</v>
      </c>
      <c r="D246" s="165" t="s">
        <v>297</v>
      </c>
      <c r="E246" s="166" t="s">
        <v>1247</v>
      </c>
      <c r="F246" s="167" t="s">
        <v>1248</v>
      </c>
      <c r="G246" s="168" t="s">
        <v>267</v>
      </c>
      <c r="H246" s="169">
        <v>32.5</v>
      </c>
      <c r="I246" s="29"/>
      <c r="J246" s="170">
        <f t="shared" si="40"/>
        <v>0</v>
      </c>
      <c r="K246" s="167" t="s">
        <v>1</v>
      </c>
      <c r="L246" s="171"/>
      <c r="M246" s="172" t="s">
        <v>1</v>
      </c>
      <c r="N246" s="173" t="s">
        <v>40</v>
      </c>
      <c r="O246" s="135"/>
      <c r="P246" s="136">
        <f t="shared" si="41"/>
        <v>0</v>
      </c>
      <c r="Q246" s="136">
        <v>0</v>
      </c>
      <c r="R246" s="136">
        <f t="shared" si="42"/>
        <v>0</v>
      </c>
      <c r="S246" s="136">
        <v>0</v>
      </c>
      <c r="T246" s="137">
        <f t="shared" si="43"/>
        <v>0</v>
      </c>
      <c r="U246" s="48"/>
      <c r="V246" s="48"/>
      <c r="W246" s="48"/>
      <c r="X246" s="48"/>
      <c r="Y246" s="48"/>
      <c r="Z246" s="48"/>
      <c r="AA246" s="48"/>
      <c r="AB246" s="48"/>
      <c r="AC246" s="48"/>
      <c r="AD246" s="48"/>
      <c r="AE246" s="48"/>
      <c r="AR246" s="138" t="s">
        <v>229</v>
      </c>
      <c r="AT246" s="138" t="s">
        <v>297</v>
      </c>
      <c r="AU246" s="138" t="s">
        <v>197</v>
      </c>
      <c r="AY246" s="40" t="s">
        <v>187</v>
      </c>
      <c r="BE246" s="139">
        <f t="shared" si="44"/>
        <v>0</v>
      </c>
      <c r="BF246" s="139">
        <f t="shared" si="45"/>
        <v>0</v>
      </c>
      <c r="BG246" s="139">
        <f t="shared" si="46"/>
        <v>0</v>
      </c>
      <c r="BH246" s="139">
        <f t="shared" si="47"/>
        <v>0</v>
      </c>
      <c r="BI246" s="139">
        <f t="shared" si="48"/>
        <v>0</v>
      </c>
      <c r="BJ246" s="40" t="s">
        <v>8</v>
      </c>
      <c r="BK246" s="139">
        <f t="shared" si="49"/>
        <v>0</v>
      </c>
      <c r="BL246" s="40" t="s">
        <v>194</v>
      </c>
      <c r="BM246" s="138" t="s">
        <v>633</v>
      </c>
    </row>
    <row r="247" spans="1:65" s="114" customFormat="1" ht="22.9" customHeight="1">
      <c r="B247" s="115"/>
      <c r="D247" s="116" t="s">
        <v>74</v>
      </c>
      <c r="E247" s="125" t="s">
        <v>1249</v>
      </c>
      <c r="F247" s="125" t="s">
        <v>1250</v>
      </c>
      <c r="I247" s="24"/>
      <c r="J247" s="126">
        <f>BK247</f>
        <v>0</v>
      </c>
      <c r="L247" s="115"/>
      <c r="M247" s="119"/>
      <c r="N247" s="120"/>
      <c r="O247" s="120"/>
      <c r="P247" s="121">
        <f>SUM(P248:P249)</f>
        <v>0</v>
      </c>
      <c r="Q247" s="120"/>
      <c r="R247" s="121">
        <f>SUM(R248:R249)</f>
        <v>0</v>
      </c>
      <c r="S247" s="120"/>
      <c r="T247" s="122">
        <f>SUM(T248:T249)</f>
        <v>0</v>
      </c>
      <c r="AR247" s="116" t="s">
        <v>197</v>
      </c>
      <c r="AT247" s="123" t="s">
        <v>74</v>
      </c>
      <c r="AU247" s="123" t="s">
        <v>8</v>
      </c>
      <c r="AY247" s="116" t="s">
        <v>187</v>
      </c>
      <c r="BK247" s="124">
        <f>SUM(BK248:BK249)</f>
        <v>0</v>
      </c>
    </row>
    <row r="248" spans="1:65" s="51" customFormat="1" ht="16.5" customHeight="1">
      <c r="A248" s="48"/>
      <c r="B248" s="49"/>
      <c r="C248" s="165" t="s">
        <v>947</v>
      </c>
      <c r="D248" s="165" t="s">
        <v>297</v>
      </c>
      <c r="E248" s="166" t="s">
        <v>1251</v>
      </c>
      <c r="F248" s="167" t="s">
        <v>1252</v>
      </c>
      <c r="G248" s="168" t="s">
        <v>865</v>
      </c>
      <c r="H248" s="169">
        <v>10</v>
      </c>
      <c r="I248" s="29"/>
      <c r="J248" s="170">
        <f>ROUND(I248*H248,0)</f>
        <v>0</v>
      </c>
      <c r="K248" s="167" t="s">
        <v>1</v>
      </c>
      <c r="L248" s="171"/>
      <c r="M248" s="172" t="s">
        <v>1</v>
      </c>
      <c r="N248" s="173" t="s">
        <v>40</v>
      </c>
      <c r="O248" s="135"/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U248" s="48"/>
      <c r="V248" s="48"/>
      <c r="W248" s="48"/>
      <c r="X248" s="48"/>
      <c r="Y248" s="48"/>
      <c r="Z248" s="48"/>
      <c r="AA248" s="48"/>
      <c r="AB248" s="48"/>
      <c r="AC248" s="48"/>
      <c r="AD248" s="48"/>
      <c r="AE248" s="48"/>
      <c r="AR248" s="138" t="s">
        <v>229</v>
      </c>
      <c r="AT248" s="138" t="s">
        <v>297</v>
      </c>
      <c r="AU248" s="138" t="s">
        <v>83</v>
      </c>
      <c r="AY248" s="40" t="s">
        <v>187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40" t="s">
        <v>8</v>
      </c>
      <c r="BK248" s="139">
        <f>ROUND(I248*H248,0)</f>
        <v>0</v>
      </c>
      <c r="BL248" s="40" t="s">
        <v>194</v>
      </c>
      <c r="BM248" s="138" t="s">
        <v>970</v>
      </c>
    </row>
    <row r="249" spans="1:65" s="51" customFormat="1" ht="16.5" customHeight="1">
      <c r="A249" s="48"/>
      <c r="B249" s="49"/>
      <c r="C249" s="165" t="s">
        <v>1253</v>
      </c>
      <c r="D249" s="165" t="s">
        <v>297</v>
      </c>
      <c r="E249" s="166" t="s">
        <v>1254</v>
      </c>
      <c r="F249" s="167" t="s">
        <v>1255</v>
      </c>
      <c r="G249" s="168" t="s">
        <v>865</v>
      </c>
      <c r="H249" s="169">
        <v>8</v>
      </c>
      <c r="I249" s="29"/>
      <c r="J249" s="170">
        <f>ROUND(I249*H249,0)</f>
        <v>0</v>
      </c>
      <c r="K249" s="167" t="s">
        <v>1</v>
      </c>
      <c r="L249" s="171"/>
      <c r="M249" s="172" t="s">
        <v>1</v>
      </c>
      <c r="N249" s="173" t="s">
        <v>40</v>
      </c>
      <c r="O249" s="135"/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U249" s="48"/>
      <c r="V249" s="48"/>
      <c r="W249" s="48"/>
      <c r="X249" s="48"/>
      <c r="Y249" s="48"/>
      <c r="Z249" s="48"/>
      <c r="AA249" s="48"/>
      <c r="AB249" s="48"/>
      <c r="AC249" s="48"/>
      <c r="AD249" s="48"/>
      <c r="AE249" s="48"/>
      <c r="AR249" s="138" t="s">
        <v>229</v>
      </c>
      <c r="AT249" s="138" t="s">
        <v>297</v>
      </c>
      <c r="AU249" s="138" t="s">
        <v>83</v>
      </c>
      <c r="AY249" s="40" t="s">
        <v>187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40" t="s">
        <v>8</v>
      </c>
      <c r="BK249" s="139">
        <f>ROUND(I249*H249,0)</f>
        <v>0</v>
      </c>
      <c r="BL249" s="40" t="s">
        <v>194</v>
      </c>
      <c r="BM249" s="138" t="s">
        <v>973</v>
      </c>
    </row>
    <row r="250" spans="1:65" s="114" customFormat="1" ht="22.9" customHeight="1">
      <c r="B250" s="115"/>
      <c r="D250" s="116" t="s">
        <v>74</v>
      </c>
      <c r="E250" s="125" t="s">
        <v>1256</v>
      </c>
      <c r="F250" s="125" t="s">
        <v>1257</v>
      </c>
      <c r="I250" s="24"/>
      <c r="J250" s="126">
        <f>BK250</f>
        <v>0</v>
      </c>
      <c r="L250" s="115"/>
      <c r="M250" s="119"/>
      <c r="N250" s="120"/>
      <c r="O250" s="120"/>
      <c r="P250" s="121">
        <f>SUM(P251:P253)</f>
        <v>0</v>
      </c>
      <c r="Q250" s="120"/>
      <c r="R250" s="121">
        <f>SUM(R251:R253)</f>
        <v>0</v>
      </c>
      <c r="S250" s="120"/>
      <c r="T250" s="122">
        <f>SUM(T251:T253)</f>
        <v>0</v>
      </c>
      <c r="AR250" s="116" t="s">
        <v>197</v>
      </c>
      <c r="AT250" s="123" t="s">
        <v>74</v>
      </c>
      <c r="AU250" s="123" t="s">
        <v>8</v>
      </c>
      <c r="AY250" s="116" t="s">
        <v>187</v>
      </c>
      <c r="BK250" s="124">
        <f>SUM(BK251:BK253)</f>
        <v>0</v>
      </c>
    </row>
    <row r="251" spans="1:65" s="51" customFormat="1" ht="16.5" customHeight="1">
      <c r="A251" s="48"/>
      <c r="B251" s="49"/>
      <c r="C251" s="165" t="s">
        <v>950</v>
      </c>
      <c r="D251" s="165" t="s">
        <v>297</v>
      </c>
      <c r="E251" s="166" t="s">
        <v>1258</v>
      </c>
      <c r="F251" s="167" t="s">
        <v>1259</v>
      </c>
      <c r="G251" s="168" t="s">
        <v>382</v>
      </c>
      <c r="H251" s="169">
        <v>1</v>
      </c>
      <c r="I251" s="29"/>
      <c r="J251" s="170">
        <f>ROUND(I251*H251,0)</f>
        <v>0</v>
      </c>
      <c r="K251" s="167" t="s">
        <v>1</v>
      </c>
      <c r="L251" s="171"/>
      <c r="M251" s="172" t="s">
        <v>1</v>
      </c>
      <c r="N251" s="173" t="s">
        <v>40</v>
      </c>
      <c r="O251" s="135"/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U251" s="48"/>
      <c r="V251" s="48"/>
      <c r="W251" s="48"/>
      <c r="X251" s="48"/>
      <c r="Y251" s="48"/>
      <c r="Z251" s="48"/>
      <c r="AA251" s="48"/>
      <c r="AB251" s="48"/>
      <c r="AC251" s="48"/>
      <c r="AD251" s="48"/>
      <c r="AE251" s="48"/>
      <c r="AR251" s="138" t="s">
        <v>383</v>
      </c>
      <c r="AT251" s="138" t="s">
        <v>297</v>
      </c>
      <c r="AU251" s="138" t="s">
        <v>83</v>
      </c>
      <c r="AY251" s="40" t="s">
        <v>187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40" t="s">
        <v>8</v>
      </c>
      <c r="BK251" s="139">
        <f>ROUND(I251*H251,0)</f>
        <v>0</v>
      </c>
      <c r="BL251" s="40" t="s">
        <v>368</v>
      </c>
      <c r="BM251" s="138" t="s">
        <v>1260</v>
      </c>
    </row>
    <row r="252" spans="1:65" s="51" customFormat="1" ht="16.5" customHeight="1">
      <c r="A252" s="48"/>
      <c r="B252" s="49"/>
      <c r="C252" s="165" t="s">
        <v>1261</v>
      </c>
      <c r="D252" s="165" t="s">
        <v>297</v>
      </c>
      <c r="E252" s="166" t="s">
        <v>1262</v>
      </c>
      <c r="F252" s="167" t="s">
        <v>1263</v>
      </c>
      <c r="G252" s="168" t="s">
        <v>382</v>
      </c>
      <c r="H252" s="169">
        <v>1</v>
      </c>
      <c r="I252" s="29"/>
      <c r="J252" s="170">
        <f>ROUND(I252*H252,0)</f>
        <v>0</v>
      </c>
      <c r="K252" s="167" t="s">
        <v>1</v>
      </c>
      <c r="L252" s="171"/>
      <c r="M252" s="172" t="s">
        <v>1</v>
      </c>
      <c r="N252" s="173" t="s">
        <v>40</v>
      </c>
      <c r="O252" s="135"/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U252" s="48"/>
      <c r="V252" s="48"/>
      <c r="W252" s="48"/>
      <c r="X252" s="48"/>
      <c r="Y252" s="48"/>
      <c r="Z252" s="48"/>
      <c r="AA252" s="48"/>
      <c r="AB252" s="48"/>
      <c r="AC252" s="48"/>
      <c r="AD252" s="48"/>
      <c r="AE252" s="48"/>
      <c r="AR252" s="138" t="s">
        <v>383</v>
      </c>
      <c r="AT252" s="138" t="s">
        <v>297</v>
      </c>
      <c r="AU252" s="138" t="s">
        <v>83</v>
      </c>
      <c r="AY252" s="40" t="s">
        <v>187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40" t="s">
        <v>8</v>
      </c>
      <c r="BK252" s="139">
        <f>ROUND(I252*H252,0)</f>
        <v>0</v>
      </c>
      <c r="BL252" s="40" t="s">
        <v>368</v>
      </c>
      <c r="BM252" s="138" t="s">
        <v>1264</v>
      </c>
    </row>
    <row r="253" spans="1:65" s="51" customFormat="1" ht="16.5" customHeight="1">
      <c r="A253" s="48"/>
      <c r="B253" s="49"/>
      <c r="C253" s="165" t="s">
        <v>953</v>
      </c>
      <c r="D253" s="165" t="s">
        <v>297</v>
      </c>
      <c r="E253" s="166" t="s">
        <v>1265</v>
      </c>
      <c r="F253" s="167" t="s">
        <v>1266</v>
      </c>
      <c r="G253" s="168" t="s">
        <v>382</v>
      </c>
      <c r="H253" s="169">
        <v>1</v>
      </c>
      <c r="I253" s="29"/>
      <c r="J253" s="170">
        <f>ROUND(I253*H253,0)</f>
        <v>0</v>
      </c>
      <c r="K253" s="167" t="s">
        <v>1</v>
      </c>
      <c r="L253" s="171"/>
      <c r="M253" s="172" t="s">
        <v>1</v>
      </c>
      <c r="N253" s="173" t="s">
        <v>40</v>
      </c>
      <c r="O253" s="135"/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U253" s="48"/>
      <c r="V253" s="48"/>
      <c r="W253" s="48"/>
      <c r="X253" s="48"/>
      <c r="Y253" s="48"/>
      <c r="Z253" s="48"/>
      <c r="AA253" s="48"/>
      <c r="AB253" s="48"/>
      <c r="AC253" s="48"/>
      <c r="AD253" s="48"/>
      <c r="AE253" s="48"/>
      <c r="AR253" s="138" t="s">
        <v>383</v>
      </c>
      <c r="AT253" s="138" t="s">
        <v>297</v>
      </c>
      <c r="AU253" s="138" t="s">
        <v>83</v>
      </c>
      <c r="AY253" s="40" t="s">
        <v>187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40" t="s">
        <v>8</v>
      </c>
      <c r="BK253" s="139">
        <f>ROUND(I253*H253,0)</f>
        <v>0</v>
      </c>
      <c r="BL253" s="40" t="s">
        <v>368</v>
      </c>
      <c r="BM253" s="138" t="s">
        <v>1267</v>
      </c>
    </row>
    <row r="254" spans="1:65" s="114" customFormat="1" ht="22.9" customHeight="1">
      <c r="B254" s="115"/>
      <c r="D254" s="116" t="s">
        <v>74</v>
      </c>
      <c r="E254" s="125" t="s">
        <v>1268</v>
      </c>
      <c r="F254" s="125" t="s">
        <v>1269</v>
      </c>
      <c r="J254" s="126">
        <f>BK254</f>
        <v>0</v>
      </c>
      <c r="L254" s="115"/>
      <c r="M254" s="119"/>
      <c r="N254" s="120"/>
      <c r="O254" s="120"/>
      <c r="P254" s="121">
        <f>P255</f>
        <v>0</v>
      </c>
      <c r="Q254" s="120"/>
      <c r="R254" s="121">
        <f>R255</f>
        <v>0</v>
      </c>
      <c r="S254" s="120"/>
      <c r="T254" s="122">
        <f>T255</f>
        <v>0</v>
      </c>
      <c r="AR254" s="116" t="s">
        <v>197</v>
      </c>
      <c r="AT254" s="123" t="s">
        <v>74</v>
      </c>
      <c r="AU254" s="123" t="s">
        <v>8</v>
      </c>
      <c r="AY254" s="116" t="s">
        <v>187</v>
      </c>
      <c r="BK254" s="124">
        <f>BK255</f>
        <v>0</v>
      </c>
    </row>
    <row r="255" spans="1:65" s="51" customFormat="1" ht="16.5" customHeight="1">
      <c r="A255" s="48"/>
      <c r="B255" s="49"/>
      <c r="C255" s="165" t="s">
        <v>1270</v>
      </c>
      <c r="D255" s="165" t="s">
        <v>297</v>
      </c>
      <c r="E255" s="166" t="s">
        <v>1271</v>
      </c>
      <c r="F255" s="167" t="s">
        <v>1272</v>
      </c>
      <c r="G255" s="168" t="s">
        <v>1087</v>
      </c>
      <c r="H255" s="30"/>
      <c r="I255" s="234">
        <f>J181+J203+J205+J207</f>
        <v>0</v>
      </c>
      <c r="J255" s="170">
        <f>ROUND(I255*H255/100,0)</f>
        <v>0</v>
      </c>
      <c r="K255" s="167" t="s">
        <v>1</v>
      </c>
      <c r="L255" s="171"/>
      <c r="M255" s="174" t="s">
        <v>1</v>
      </c>
      <c r="N255" s="175" t="s">
        <v>40</v>
      </c>
      <c r="O255" s="176"/>
      <c r="P255" s="177">
        <f>O255*H255</f>
        <v>0</v>
      </c>
      <c r="Q255" s="177">
        <v>0</v>
      </c>
      <c r="R255" s="177">
        <f>Q255*H255</f>
        <v>0</v>
      </c>
      <c r="S255" s="177">
        <v>0</v>
      </c>
      <c r="T255" s="178">
        <f>S255*H255</f>
        <v>0</v>
      </c>
      <c r="U255" s="48"/>
      <c r="V255" s="48"/>
      <c r="W255" s="48"/>
      <c r="X255" s="48"/>
      <c r="Y255" s="48"/>
      <c r="Z255" s="48"/>
      <c r="AA255" s="48"/>
      <c r="AB255" s="48"/>
      <c r="AC255" s="48"/>
      <c r="AD255" s="48"/>
      <c r="AE255" s="48"/>
      <c r="AR255" s="138" t="s">
        <v>383</v>
      </c>
      <c r="AT255" s="138" t="s">
        <v>297</v>
      </c>
      <c r="AU255" s="138" t="s">
        <v>83</v>
      </c>
      <c r="AY255" s="40" t="s">
        <v>187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40" t="s">
        <v>8</v>
      </c>
      <c r="BK255" s="139">
        <f>ROUND(I255*H255/100,0)</f>
        <v>0</v>
      </c>
      <c r="BL255" s="40" t="s">
        <v>368</v>
      </c>
      <c r="BM255" s="138" t="s">
        <v>1273</v>
      </c>
    </row>
    <row r="256" spans="1:65" s="51" customFormat="1" ht="6.95" customHeight="1">
      <c r="A256" s="48"/>
      <c r="B256" s="79"/>
      <c r="C256" s="80"/>
      <c r="D256" s="80"/>
      <c r="E256" s="80"/>
      <c r="F256" s="80"/>
      <c r="G256" s="80"/>
      <c r="H256" s="80"/>
      <c r="I256" s="80"/>
      <c r="J256" s="80"/>
      <c r="K256" s="80"/>
      <c r="L256" s="49"/>
      <c r="M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8"/>
      <c r="AD256" s="48"/>
      <c r="AE256" s="48"/>
    </row>
  </sheetData>
  <sheetProtection algorithmName="SHA-512" hashValue="cuP8L/W5p2SstNQqgEJ5Pn6Vb/ldC78JYRHsDg3BQFNjp+fIGFuOEHa+RVqw144hN0uB1TzUJC2xcGmc0xxnRw==" saltValue="bl9OAJnarqmM59v31juehQ==" spinCount="100000" sheet="1" objects="1" scenarios="1"/>
  <autoFilter ref="C139:K255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>
      <selection activeCell="F21" sqref="F21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16384" width="9.33203125" style="39"/>
  </cols>
  <sheetData>
    <row r="2" spans="1:4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120</v>
      </c>
    </row>
    <row r="3" spans="1:4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</row>
    <row r="4" spans="1:46" ht="24.95" customHeight="1">
      <c r="B4" s="44"/>
      <c r="D4" s="45" t="s">
        <v>130</v>
      </c>
      <c r="L4" s="44"/>
      <c r="M4" s="46" t="s">
        <v>11</v>
      </c>
      <c r="AT4" s="40" t="s">
        <v>3</v>
      </c>
    </row>
    <row r="5" spans="1:46" ht="6.95" customHeight="1">
      <c r="B5" s="44"/>
      <c r="L5" s="44"/>
    </row>
    <row r="6" spans="1:46" ht="12" customHeight="1">
      <c r="B6" s="44"/>
      <c r="D6" s="47" t="s">
        <v>16</v>
      </c>
      <c r="L6" s="44"/>
    </row>
    <row r="7" spans="1:4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4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46" s="51" customFormat="1" ht="30" customHeight="1">
      <c r="A9" s="48"/>
      <c r="B9" s="49"/>
      <c r="C9" s="48"/>
      <c r="D9" s="48"/>
      <c r="E9" s="276" t="s">
        <v>1409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4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4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46" s="51" customFormat="1" ht="12" customHeight="1">
      <c r="A12" s="48"/>
      <c r="B12" s="49"/>
      <c r="C12" s="48"/>
      <c r="D12" s="47" t="s">
        <v>19</v>
      </c>
      <c r="E12" s="48"/>
      <c r="F12" s="52" t="s">
        <v>20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4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4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tr">
        <f>IF('Rekapitulace stavby'!AN10="","",'Rekapitulace stavby'!AN10)</f>
        <v/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46" s="51" customFormat="1" ht="18" customHeight="1">
      <c r="A15" s="48"/>
      <c r="B15" s="49"/>
      <c r="C15" s="48"/>
      <c r="D15" s="48"/>
      <c r="E15" s="52" t="str">
        <f>IF('Rekapitulace stavby'!E11="","",'Rekapitulace stavby'!E11)</f>
        <v>ZOO Dvůr Králové a.s., Štefánikova 1029, D.K.n.L.</v>
      </c>
      <c r="F15" s="48"/>
      <c r="G15" s="48"/>
      <c r="H15" s="48"/>
      <c r="I15" s="47" t="s">
        <v>26</v>
      </c>
      <c r="J15" s="52" t="str">
        <f>IF('Rekapitulace stavby'!AN11="","",'Rekapitulace stavby'!AN11)</f>
        <v/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4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tr">
        <f>IF('Rekapitulace stavby'!AN16="","",'Rekapitulace stavby'!AN16)</f>
        <v/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tr">
        <f>IF('Rekapitulace stavby'!E17="","",'Rekapitulace stavby'!E17)</f>
        <v>Projektis spol. s r.o., Legionářská 562, D.K.n.L.</v>
      </c>
      <c r="F21" s="48"/>
      <c r="G21" s="48"/>
      <c r="H21" s="48"/>
      <c r="I21" s="47" t="s">
        <v>26</v>
      </c>
      <c r="J21" s="52" t="str">
        <f>IF('Rekapitulace stavby'!AN17="","",'Rekapitulace stavby'!AN17)</f>
        <v/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tr">
        <f>IF('Rekapitulace stavby'!AN19="","",'Rekapitulace stavby'!AN19)</f>
        <v/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tr">
        <f>IF('Rekapitulace stavby'!E20="","",'Rekapitulace stavby'!E20)</f>
        <v>ing. V. Švehla</v>
      </c>
      <c r="F24" s="48"/>
      <c r="G24" s="48"/>
      <c r="H24" s="48"/>
      <c r="I24" s="47" t="s">
        <v>26</v>
      </c>
      <c r="J24" s="52" t="str">
        <f>IF('Rekapitulace stavby'!AN20="","",'Rekapitulace stavby'!AN20)</f>
        <v/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ROUND(J124,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ROUND((SUM(BE124:BE172)),  0)</f>
        <v>0</v>
      </c>
      <c r="G33" s="48"/>
      <c r="H33" s="48"/>
      <c r="I33" s="64">
        <v>0.21</v>
      </c>
      <c r="J33" s="63">
        <f>ROUND(((SUM(BE124:BE172))*I33),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ROUND((SUM(BF124:BF172)),  0)</f>
        <v>0</v>
      </c>
      <c r="G34" s="48"/>
      <c r="H34" s="48"/>
      <c r="I34" s="64">
        <v>0.15</v>
      </c>
      <c r="J34" s="63">
        <f>ROUND(((SUM(BF124:BF172))*I34),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ROUND((SUM(BG124:BG172)),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ROUND((SUM(BH124:BH172)),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ROUND((SUM(BI124:BI172)),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30" customHeight="1">
      <c r="A87" s="48"/>
      <c r="B87" s="49"/>
      <c r="C87" s="48"/>
      <c r="D87" s="48"/>
      <c r="E87" s="276" t="str">
        <f>E9</f>
        <v>57aa - SO 57aa - Elektrické ohradníky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>Dvůr Králové nad Labem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J124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1:31" s="87" customFormat="1" ht="24.95" customHeight="1">
      <c r="B97" s="88"/>
      <c r="D97" s="89" t="s">
        <v>170</v>
      </c>
      <c r="E97" s="90"/>
      <c r="F97" s="90"/>
      <c r="G97" s="90"/>
      <c r="H97" s="90"/>
      <c r="I97" s="90"/>
      <c r="J97" s="91">
        <f>J125</f>
        <v>0</v>
      </c>
      <c r="L97" s="88"/>
    </row>
    <row r="98" spans="1:31" s="92" customFormat="1" ht="19.899999999999999" customHeight="1">
      <c r="B98" s="93"/>
      <c r="D98" s="94" t="s">
        <v>1007</v>
      </c>
      <c r="E98" s="95"/>
      <c r="F98" s="95"/>
      <c r="G98" s="95"/>
      <c r="H98" s="95"/>
      <c r="I98" s="95"/>
      <c r="J98" s="96">
        <f>J126</f>
        <v>0</v>
      </c>
      <c r="L98" s="93"/>
    </row>
    <row r="99" spans="1:31" s="92" customFormat="1" ht="14.85" customHeight="1">
      <c r="B99" s="93"/>
      <c r="D99" s="94" t="s">
        <v>1274</v>
      </c>
      <c r="E99" s="95"/>
      <c r="F99" s="95"/>
      <c r="G99" s="95"/>
      <c r="H99" s="95"/>
      <c r="I99" s="95"/>
      <c r="J99" s="96">
        <f>J127</f>
        <v>0</v>
      </c>
      <c r="L99" s="93"/>
    </row>
    <row r="100" spans="1:31" s="92" customFormat="1" ht="19.899999999999999" customHeight="1">
      <c r="B100" s="93"/>
      <c r="D100" s="94" t="s">
        <v>1012</v>
      </c>
      <c r="E100" s="95"/>
      <c r="F100" s="95"/>
      <c r="G100" s="95"/>
      <c r="H100" s="95"/>
      <c r="I100" s="95"/>
      <c r="J100" s="96">
        <f>J146</f>
        <v>0</v>
      </c>
      <c r="L100" s="93"/>
    </row>
    <row r="101" spans="1:31" s="92" customFormat="1" ht="19.899999999999999" customHeight="1">
      <c r="B101" s="93"/>
      <c r="D101" s="94" t="s">
        <v>1013</v>
      </c>
      <c r="E101" s="95"/>
      <c r="F101" s="95"/>
      <c r="G101" s="95"/>
      <c r="H101" s="95"/>
      <c r="I101" s="95"/>
      <c r="J101" s="96">
        <f>J148</f>
        <v>0</v>
      </c>
      <c r="L101" s="93"/>
    </row>
    <row r="102" spans="1:31" s="92" customFormat="1" ht="19.899999999999999" customHeight="1">
      <c r="B102" s="93"/>
      <c r="D102" s="94" t="s">
        <v>1014</v>
      </c>
      <c r="E102" s="95"/>
      <c r="F102" s="95"/>
      <c r="G102" s="95"/>
      <c r="H102" s="95"/>
      <c r="I102" s="95"/>
      <c r="J102" s="96">
        <f>J150</f>
        <v>0</v>
      </c>
      <c r="L102" s="93"/>
    </row>
    <row r="103" spans="1:31" s="92" customFormat="1" ht="14.85" customHeight="1">
      <c r="B103" s="93"/>
      <c r="D103" s="94" t="s">
        <v>1274</v>
      </c>
      <c r="E103" s="95"/>
      <c r="F103" s="95"/>
      <c r="G103" s="95"/>
      <c r="H103" s="95"/>
      <c r="I103" s="95"/>
      <c r="J103" s="96">
        <f>J151</f>
        <v>0</v>
      </c>
      <c r="L103" s="93"/>
    </row>
    <row r="104" spans="1:31" s="92" customFormat="1" ht="19.899999999999999" customHeight="1">
      <c r="B104" s="93"/>
      <c r="D104" s="94" t="s">
        <v>1017</v>
      </c>
      <c r="E104" s="95"/>
      <c r="F104" s="95"/>
      <c r="G104" s="95"/>
      <c r="H104" s="95"/>
      <c r="I104" s="95"/>
      <c r="J104" s="96">
        <f>J170</f>
        <v>0</v>
      </c>
      <c r="L104" s="93"/>
    </row>
    <row r="105" spans="1:31" s="51" customFormat="1" ht="21.75" customHeight="1">
      <c r="A105" s="48"/>
      <c r="B105" s="49"/>
      <c r="C105" s="48"/>
      <c r="D105" s="48"/>
      <c r="E105" s="48"/>
      <c r="F105" s="48"/>
      <c r="G105" s="48"/>
      <c r="H105" s="48"/>
      <c r="I105" s="48"/>
      <c r="J105" s="48"/>
      <c r="K105" s="48"/>
      <c r="L105" s="50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</row>
    <row r="106" spans="1:31" s="51" customFormat="1" ht="6.95" customHeight="1">
      <c r="A106" s="48"/>
      <c r="B106" s="79"/>
      <c r="C106" s="80"/>
      <c r="D106" s="80"/>
      <c r="E106" s="80"/>
      <c r="F106" s="80"/>
      <c r="G106" s="80"/>
      <c r="H106" s="80"/>
      <c r="I106" s="80"/>
      <c r="J106" s="80"/>
      <c r="K106" s="80"/>
      <c r="L106" s="50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10" spans="1:31" s="51" customFormat="1" ht="6.95" customHeight="1">
      <c r="A110" s="48"/>
      <c r="B110" s="81"/>
      <c r="C110" s="82"/>
      <c r="D110" s="82"/>
      <c r="E110" s="82"/>
      <c r="F110" s="82"/>
      <c r="G110" s="82"/>
      <c r="H110" s="82"/>
      <c r="I110" s="82"/>
      <c r="J110" s="82"/>
      <c r="K110" s="82"/>
      <c r="L110" s="50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1" s="51" customFormat="1" ht="24.95" customHeight="1">
      <c r="A111" s="48"/>
      <c r="B111" s="49"/>
      <c r="C111" s="45" t="s">
        <v>172</v>
      </c>
      <c r="D111" s="48"/>
      <c r="E111" s="48"/>
      <c r="F111" s="48"/>
      <c r="G111" s="48"/>
      <c r="H111" s="48"/>
      <c r="I111" s="48"/>
      <c r="J111" s="48"/>
      <c r="K111" s="48"/>
      <c r="L111" s="50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1:31" s="51" customFormat="1" ht="6.95" customHeight="1">
      <c r="A112" s="48"/>
      <c r="B112" s="49"/>
      <c r="C112" s="48"/>
      <c r="D112" s="48"/>
      <c r="E112" s="48"/>
      <c r="F112" s="48"/>
      <c r="G112" s="48"/>
      <c r="H112" s="48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12" customHeight="1">
      <c r="A113" s="48"/>
      <c r="B113" s="49"/>
      <c r="C113" s="47" t="s">
        <v>16</v>
      </c>
      <c r="D113" s="48"/>
      <c r="E113" s="48"/>
      <c r="F113" s="48"/>
      <c r="G113" s="48"/>
      <c r="H113" s="48"/>
      <c r="I113" s="48"/>
      <c r="J113" s="48"/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26.25" customHeight="1">
      <c r="A114" s="48"/>
      <c r="B114" s="49"/>
      <c r="C114" s="48"/>
      <c r="D114" s="48"/>
      <c r="E114" s="280" t="str">
        <f>E7</f>
        <v>Expozice Jihozápadní Afrika, ZOO Dvůr Králové a.s. - Změna B, 3.etapa-1.část</v>
      </c>
      <c r="F114" s="281"/>
      <c r="G114" s="281"/>
      <c r="H114" s="281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12" customHeight="1">
      <c r="A115" s="48"/>
      <c r="B115" s="49"/>
      <c r="C115" s="47" t="s">
        <v>143</v>
      </c>
      <c r="D115" s="48"/>
      <c r="E115" s="48"/>
      <c r="F115" s="48"/>
      <c r="G115" s="48"/>
      <c r="H115" s="48"/>
      <c r="I115" s="48"/>
      <c r="J115" s="48"/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30" customHeight="1">
      <c r="A116" s="48"/>
      <c r="B116" s="49"/>
      <c r="C116" s="48"/>
      <c r="D116" s="48"/>
      <c r="E116" s="276" t="str">
        <f>E9</f>
        <v>57aa - SO 57aa - Elektrické ohradníky - Změna B, 3.etapa-1.část</v>
      </c>
      <c r="F116" s="279"/>
      <c r="G116" s="279"/>
      <c r="H116" s="279"/>
      <c r="I116" s="48"/>
      <c r="J116" s="48"/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6.95" customHeight="1">
      <c r="A117" s="48"/>
      <c r="B117" s="49"/>
      <c r="C117" s="48"/>
      <c r="D117" s="48"/>
      <c r="E117" s="48"/>
      <c r="F117" s="48"/>
      <c r="G117" s="48"/>
      <c r="H117" s="48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51" customFormat="1" ht="12" customHeight="1">
      <c r="A118" s="48"/>
      <c r="B118" s="49"/>
      <c r="C118" s="47" t="s">
        <v>19</v>
      </c>
      <c r="D118" s="48"/>
      <c r="E118" s="48"/>
      <c r="F118" s="52" t="str">
        <f>F12</f>
        <v>Dvůr Králové nad Labem</v>
      </c>
      <c r="G118" s="48"/>
      <c r="H118" s="48"/>
      <c r="I118" s="47" t="s">
        <v>21</v>
      </c>
      <c r="J118" s="53" t="str">
        <f>IF(J12="","",J12)</f>
        <v>20. 9. 2020</v>
      </c>
      <c r="K118" s="48"/>
      <c r="L118" s="50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65" s="51" customFormat="1" ht="6.95" customHeight="1">
      <c r="A119" s="48"/>
      <c r="B119" s="49"/>
      <c r="C119" s="48"/>
      <c r="D119" s="48"/>
      <c r="E119" s="48"/>
      <c r="F119" s="48"/>
      <c r="G119" s="48"/>
      <c r="H119" s="48"/>
      <c r="I119" s="48"/>
      <c r="J119" s="48"/>
      <c r="K119" s="48"/>
      <c r="L119" s="50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1:65" s="51" customFormat="1" ht="40.15" customHeight="1">
      <c r="A120" s="48"/>
      <c r="B120" s="49"/>
      <c r="C120" s="47" t="s">
        <v>23</v>
      </c>
      <c r="D120" s="48"/>
      <c r="E120" s="48"/>
      <c r="F120" s="52" t="str">
        <f>E15</f>
        <v>ZOO Dvůr Králové a.s., Štefánikova 1029, D.K.n.L.</v>
      </c>
      <c r="G120" s="48"/>
      <c r="H120" s="48"/>
      <c r="I120" s="47" t="s">
        <v>29</v>
      </c>
      <c r="J120" s="83" t="str">
        <f>E21</f>
        <v>Projektis spol. s r.o., Legionářská 562, D.K.n.L.</v>
      </c>
      <c r="K120" s="48"/>
      <c r="L120" s="50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1:65" s="51" customFormat="1" ht="15.2" customHeight="1">
      <c r="A121" s="48"/>
      <c r="B121" s="49"/>
      <c r="C121" s="47" t="s">
        <v>27</v>
      </c>
      <c r="D121" s="48"/>
      <c r="E121" s="48"/>
      <c r="F121" s="52" t="str">
        <f>IF(E18="","",E18)</f>
        <v>Vyplň údaj</v>
      </c>
      <c r="G121" s="48"/>
      <c r="H121" s="48"/>
      <c r="I121" s="47" t="s">
        <v>32</v>
      </c>
      <c r="J121" s="83" t="str">
        <f>E24</f>
        <v>ing. V. Švehla</v>
      </c>
      <c r="K121" s="48"/>
      <c r="L121" s="5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</row>
    <row r="122" spans="1:65" s="51" customFormat="1" ht="10.35" customHeight="1">
      <c r="A122" s="48"/>
      <c r="B122" s="49"/>
      <c r="C122" s="48"/>
      <c r="D122" s="48"/>
      <c r="E122" s="48"/>
      <c r="F122" s="48"/>
      <c r="G122" s="48"/>
      <c r="H122" s="48"/>
      <c r="I122" s="48"/>
      <c r="J122" s="48"/>
      <c r="K122" s="48"/>
      <c r="L122" s="50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</row>
    <row r="123" spans="1:65" s="106" customFormat="1" ht="29.25" customHeight="1">
      <c r="A123" s="97"/>
      <c r="B123" s="98"/>
      <c r="C123" s="99" t="s">
        <v>173</v>
      </c>
      <c r="D123" s="100" t="s">
        <v>60</v>
      </c>
      <c r="E123" s="100" t="s">
        <v>56</v>
      </c>
      <c r="F123" s="100" t="s">
        <v>57</v>
      </c>
      <c r="G123" s="100" t="s">
        <v>174</v>
      </c>
      <c r="H123" s="100" t="s">
        <v>175</v>
      </c>
      <c r="I123" s="100" t="s">
        <v>176</v>
      </c>
      <c r="J123" s="100" t="s">
        <v>158</v>
      </c>
      <c r="K123" s="101" t="s">
        <v>177</v>
      </c>
      <c r="L123" s="102"/>
      <c r="M123" s="103" t="s">
        <v>1</v>
      </c>
      <c r="N123" s="104" t="s">
        <v>39</v>
      </c>
      <c r="O123" s="104" t="s">
        <v>178</v>
      </c>
      <c r="P123" s="104" t="s">
        <v>179</v>
      </c>
      <c r="Q123" s="104" t="s">
        <v>180</v>
      </c>
      <c r="R123" s="104" t="s">
        <v>181</v>
      </c>
      <c r="S123" s="104" t="s">
        <v>182</v>
      </c>
      <c r="T123" s="105" t="s">
        <v>183</v>
      </c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</row>
    <row r="124" spans="1:65" s="51" customFormat="1" ht="22.9" customHeight="1">
      <c r="A124" s="48"/>
      <c r="B124" s="49"/>
      <c r="C124" s="107" t="s">
        <v>184</v>
      </c>
      <c r="D124" s="48"/>
      <c r="E124" s="48"/>
      <c r="F124" s="48"/>
      <c r="G124" s="48"/>
      <c r="H124" s="48"/>
      <c r="I124" s="48"/>
      <c r="J124" s="108">
        <f>BK124</f>
        <v>0</v>
      </c>
      <c r="K124" s="48"/>
      <c r="L124" s="49"/>
      <c r="M124" s="109"/>
      <c r="N124" s="110"/>
      <c r="O124" s="58"/>
      <c r="P124" s="111">
        <f>P125</f>
        <v>0</v>
      </c>
      <c r="Q124" s="58"/>
      <c r="R124" s="111">
        <f>R125</f>
        <v>0</v>
      </c>
      <c r="S124" s="58"/>
      <c r="T124" s="112">
        <f>T125</f>
        <v>0</v>
      </c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T124" s="40" t="s">
        <v>74</v>
      </c>
      <c r="AU124" s="40" t="s">
        <v>160</v>
      </c>
      <c r="BK124" s="113">
        <f>BK125</f>
        <v>0</v>
      </c>
    </row>
    <row r="125" spans="1:65" s="114" customFormat="1" ht="25.9" customHeight="1">
      <c r="B125" s="115"/>
      <c r="D125" s="116" t="s">
        <v>74</v>
      </c>
      <c r="E125" s="117" t="s">
        <v>297</v>
      </c>
      <c r="F125" s="117" t="s">
        <v>376</v>
      </c>
      <c r="J125" s="118">
        <f>BK125</f>
        <v>0</v>
      </c>
      <c r="L125" s="115"/>
      <c r="M125" s="119"/>
      <c r="N125" s="120"/>
      <c r="O125" s="120"/>
      <c r="P125" s="121">
        <f>P126+P146+P148+P150+P170</f>
        <v>0</v>
      </c>
      <c r="Q125" s="120"/>
      <c r="R125" s="121">
        <f>R126+R146+R148+R150+R170</f>
        <v>0</v>
      </c>
      <c r="S125" s="120"/>
      <c r="T125" s="122">
        <f>T126+T146+T148+T150+T170</f>
        <v>0</v>
      </c>
      <c r="AR125" s="116" t="s">
        <v>197</v>
      </c>
      <c r="AT125" s="123" t="s">
        <v>74</v>
      </c>
      <c r="AU125" s="123" t="s">
        <v>75</v>
      </c>
      <c r="AY125" s="116" t="s">
        <v>187</v>
      </c>
      <c r="BK125" s="124">
        <f>BK126+BK146+BK148+BK150+BK170</f>
        <v>0</v>
      </c>
    </row>
    <row r="126" spans="1:65" s="114" customFormat="1" ht="22.9" customHeight="1">
      <c r="B126" s="115"/>
      <c r="D126" s="116" t="s">
        <v>74</v>
      </c>
      <c r="E126" s="125" t="s">
        <v>1125</v>
      </c>
      <c r="F126" s="125" t="s">
        <v>1126</v>
      </c>
      <c r="J126" s="126">
        <f>BK126</f>
        <v>0</v>
      </c>
      <c r="L126" s="115"/>
      <c r="M126" s="119"/>
      <c r="N126" s="120"/>
      <c r="O126" s="120"/>
      <c r="P126" s="121">
        <f>P127</f>
        <v>0</v>
      </c>
      <c r="Q126" s="120"/>
      <c r="R126" s="121">
        <f>R127</f>
        <v>0</v>
      </c>
      <c r="S126" s="120"/>
      <c r="T126" s="122">
        <f>T127</f>
        <v>0</v>
      </c>
      <c r="AR126" s="116" t="s">
        <v>197</v>
      </c>
      <c r="AT126" s="123" t="s">
        <v>74</v>
      </c>
      <c r="AU126" s="123" t="s">
        <v>8</v>
      </c>
      <c r="AY126" s="116" t="s">
        <v>187</v>
      </c>
      <c r="BK126" s="124">
        <f>BK127</f>
        <v>0</v>
      </c>
    </row>
    <row r="127" spans="1:65" s="114" customFormat="1" ht="20.85" customHeight="1">
      <c r="B127" s="115"/>
      <c r="D127" s="116" t="s">
        <v>74</v>
      </c>
      <c r="E127" s="125" t="s">
        <v>1127</v>
      </c>
      <c r="F127" s="125" t="s">
        <v>1275</v>
      </c>
      <c r="J127" s="126">
        <f>BK127</f>
        <v>0</v>
      </c>
      <c r="L127" s="115"/>
      <c r="M127" s="119"/>
      <c r="N127" s="120"/>
      <c r="O127" s="120"/>
      <c r="P127" s="121">
        <f>SUM(P128:P145)</f>
        <v>0</v>
      </c>
      <c r="Q127" s="120"/>
      <c r="R127" s="121">
        <f>SUM(R128:R145)</f>
        <v>0</v>
      </c>
      <c r="S127" s="120"/>
      <c r="T127" s="122">
        <f>SUM(T128:T145)</f>
        <v>0</v>
      </c>
      <c r="AR127" s="116" t="s">
        <v>8</v>
      </c>
      <c r="AT127" s="123" t="s">
        <v>74</v>
      </c>
      <c r="AU127" s="123" t="s">
        <v>83</v>
      </c>
      <c r="AY127" s="116" t="s">
        <v>187</v>
      </c>
      <c r="BK127" s="124">
        <f>SUM(BK128:BK145)</f>
        <v>0</v>
      </c>
    </row>
    <row r="128" spans="1:65" s="51" customFormat="1" ht="16.5" customHeight="1">
      <c r="A128" s="48"/>
      <c r="B128" s="49"/>
      <c r="C128" s="165" t="s">
        <v>8</v>
      </c>
      <c r="D128" s="165" t="s">
        <v>297</v>
      </c>
      <c r="E128" s="166" t="s">
        <v>1276</v>
      </c>
      <c r="F128" s="167" t="s">
        <v>1277</v>
      </c>
      <c r="G128" s="168" t="s">
        <v>1278</v>
      </c>
      <c r="H128" s="169">
        <v>2</v>
      </c>
      <c r="I128" s="29"/>
      <c r="J128" s="170">
        <f t="shared" ref="J128:J145" si="0">ROUND(I128*H128,0)</f>
        <v>0</v>
      </c>
      <c r="K128" s="167" t="s">
        <v>1</v>
      </c>
      <c r="L128" s="171"/>
      <c r="M128" s="172" t="s">
        <v>1</v>
      </c>
      <c r="N128" s="173" t="s">
        <v>40</v>
      </c>
      <c r="O128" s="135"/>
      <c r="P128" s="136">
        <f t="shared" ref="P128:P145" si="1">O128*H128</f>
        <v>0</v>
      </c>
      <c r="Q128" s="136">
        <v>0</v>
      </c>
      <c r="R128" s="136">
        <f t="shared" ref="R128:R145" si="2">Q128*H128</f>
        <v>0</v>
      </c>
      <c r="S128" s="136">
        <v>0</v>
      </c>
      <c r="T128" s="137">
        <f t="shared" ref="T128:T145" si="3">S128*H128</f>
        <v>0</v>
      </c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R128" s="138" t="s">
        <v>229</v>
      </c>
      <c r="AT128" s="138" t="s">
        <v>297</v>
      </c>
      <c r="AU128" s="138" t="s">
        <v>197</v>
      </c>
      <c r="AY128" s="40" t="s">
        <v>187</v>
      </c>
      <c r="BE128" s="139">
        <f t="shared" ref="BE128:BE145" si="4">IF(N128="základní",J128,0)</f>
        <v>0</v>
      </c>
      <c r="BF128" s="139">
        <f t="shared" ref="BF128:BF145" si="5">IF(N128="snížená",J128,0)</f>
        <v>0</v>
      </c>
      <c r="BG128" s="139">
        <f t="shared" ref="BG128:BG145" si="6">IF(N128="zákl. přenesená",J128,0)</f>
        <v>0</v>
      </c>
      <c r="BH128" s="139">
        <f t="shared" ref="BH128:BH145" si="7">IF(N128="sníž. přenesená",J128,0)</f>
        <v>0</v>
      </c>
      <c r="BI128" s="139">
        <f t="shared" ref="BI128:BI145" si="8">IF(N128="nulová",J128,0)</f>
        <v>0</v>
      </c>
      <c r="BJ128" s="40" t="s">
        <v>8</v>
      </c>
      <c r="BK128" s="139">
        <f t="shared" ref="BK128:BK145" si="9">ROUND(I128*H128,0)</f>
        <v>0</v>
      </c>
      <c r="BL128" s="40" t="s">
        <v>194</v>
      </c>
      <c r="BM128" s="138" t="s">
        <v>83</v>
      </c>
    </row>
    <row r="129" spans="1:65" s="51" customFormat="1" ht="16.5" customHeight="1">
      <c r="A129" s="48"/>
      <c r="B129" s="49"/>
      <c r="C129" s="165" t="s">
        <v>83</v>
      </c>
      <c r="D129" s="165" t="s">
        <v>297</v>
      </c>
      <c r="E129" s="166" t="s">
        <v>1279</v>
      </c>
      <c r="F129" s="167" t="s">
        <v>1280</v>
      </c>
      <c r="G129" s="168" t="s">
        <v>306</v>
      </c>
      <c r="H129" s="169">
        <v>450</v>
      </c>
      <c r="I129" s="29"/>
      <c r="J129" s="170">
        <f t="shared" si="0"/>
        <v>0</v>
      </c>
      <c r="K129" s="167" t="s">
        <v>1</v>
      </c>
      <c r="L129" s="171"/>
      <c r="M129" s="172" t="s">
        <v>1</v>
      </c>
      <c r="N129" s="173" t="s">
        <v>40</v>
      </c>
      <c r="O129" s="135"/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R129" s="138" t="s">
        <v>229</v>
      </c>
      <c r="AT129" s="138" t="s">
        <v>297</v>
      </c>
      <c r="AU129" s="138" t="s">
        <v>197</v>
      </c>
      <c r="AY129" s="40" t="s">
        <v>187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40" t="s">
        <v>8</v>
      </c>
      <c r="BK129" s="139">
        <f t="shared" si="9"/>
        <v>0</v>
      </c>
      <c r="BL129" s="40" t="s">
        <v>194</v>
      </c>
      <c r="BM129" s="138" t="s">
        <v>194</v>
      </c>
    </row>
    <row r="130" spans="1:65" s="51" customFormat="1" ht="16.5" customHeight="1">
      <c r="A130" s="48"/>
      <c r="B130" s="49"/>
      <c r="C130" s="165" t="s">
        <v>197</v>
      </c>
      <c r="D130" s="165" t="s">
        <v>297</v>
      </c>
      <c r="E130" s="166" t="s">
        <v>1281</v>
      </c>
      <c r="F130" s="167" t="s">
        <v>1282</v>
      </c>
      <c r="G130" s="168" t="s">
        <v>859</v>
      </c>
      <c r="H130" s="169">
        <v>45</v>
      </c>
      <c r="I130" s="29"/>
      <c r="J130" s="170">
        <f t="shared" si="0"/>
        <v>0</v>
      </c>
      <c r="K130" s="167" t="s">
        <v>1</v>
      </c>
      <c r="L130" s="171"/>
      <c r="M130" s="172" t="s">
        <v>1</v>
      </c>
      <c r="N130" s="173" t="s">
        <v>40</v>
      </c>
      <c r="O130" s="135"/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R130" s="138" t="s">
        <v>229</v>
      </c>
      <c r="AT130" s="138" t="s">
        <v>297</v>
      </c>
      <c r="AU130" s="138" t="s">
        <v>197</v>
      </c>
      <c r="AY130" s="40" t="s">
        <v>187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40" t="s">
        <v>8</v>
      </c>
      <c r="BK130" s="139">
        <f t="shared" si="9"/>
        <v>0</v>
      </c>
      <c r="BL130" s="40" t="s">
        <v>194</v>
      </c>
      <c r="BM130" s="138" t="s">
        <v>221</v>
      </c>
    </row>
    <row r="131" spans="1:65" s="51" customFormat="1" ht="16.5" customHeight="1">
      <c r="A131" s="48"/>
      <c r="B131" s="49"/>
      <c r="C131" s="165" t="s">
        <v>194</v>
      </c>
      <c r="D131" s="165" t="s">
        <v>297</v>
      </c>
      <c r="E131" s="166" t="s">
        <v>1283</v>
      </c>
      <c r="F131" s="167" t="s">
        <v>1284</v>
      </c>
      <c r="G131" s="168" t="s">
        <v>859</v>
      </c>
      <c r="H131" s="169">
        <v>300</v>
      </c>
      <c r="I131" s="29"/>
      <c r="J131" s="170">
        <f t="shared" si="0"/>
        <v>0</v>
      </c>
      <c r="K131" s="167" t="s">
        <v>1</v>
      </c>
      <c r="L131" s="171"/>
      <c r="M131" s="172" t="s">
        <v>1</v>
      </c>
      <c r="N131" s="173" t="s">
        <v>40</v>
      </c>
      <c r="O131" s="135"/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R131" s="138" t="s">
        <v>229</v>
      </c>
      <c r="AT131" s="138" t="s">
        <v>297</v>
      </c>
      <c r="AU131" s="138" t="s">
        <v>197</v>
      </c>
      <c r="AY131" s="40" t="s">
        <v>187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40" t="s">
        <v>8</v>
      </c>
      <c r="BK131" s="139">
        <f t="shared" si="9"/>
        <v>0</v>
      </c>
      <c r="BL131" s="40" t="s">
        <v>194</v>
      </c>
      <c r="BM131" s="138" t="s">
        <v>229</v>
      </c>
    </row>
    <row r="132" spans="1:65" s="51" customFormat="1" ht="16.5" customHeight="1">
      <c r="A132" s="48"/>
      <c r="B132" s="49"/>
      <c r="C132" s="165" t="s">
        <v>208</v>
      </c>
      <c r="D132" s="165" t="s">
        <v>297</v>
      </c>
      <c r="E132" s="166" t="s">
        <v>1285</v>
      </c>
      <c r="F132" s="167" t="s">
        <v>1286</v>
      </c>
      <c r="G132" s="168" t="s">
        <v>859</v>
      </c>
      <c r="H132" s="169">
        <v>6</v>
      </c>
      <c r="I132" s="29"/>
      <c r="J132" s="170">
        <f t="shared" si="0"/>
        <v>0</v>
      </c>
      <c r="K132" s="167" t="s">
        <v>1</v>
      </c>
      <c r="L132" s="171"/>
      <c r="M132" s="172" t="s">
        <v>1</v>
      </c>
      <c r="N132" s="173" t="s">
        <v>40</v>
      </c>
      <c r="O132" s="135"/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R132" s="138" t="s">
        <v>229</v>
      </c>
      <c r="AT132" s="138" t="s">
        <v>297</v>
      </c>
      <c r="AU132" s="138" t="s">
        <v>197</v>
      </c>
      <c r="AY132" s="40" t="s">
        <v>187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40" t="s">
        <v>8</v>
      </c>
      <c r="BK132" s="139">
        <f t="shared" si="9"/>
        <v>0</v>
      </c>
      <c r="BL132" s="40" t="s">
        <v>194</v>
      </c>
      <c r="BM132" s="138" t="s">
        <v>235</v>
      </c>
    </row>
    <row r="133" spans="1:65" s="51" customFormat="1" ht="16.5" customHeight="1">
      <c r="A133" s="48"/>
      <c r="B133" s="49"/>
      <c r="C133" s="165" t="s">
        <v>221</v>
      </c>
      <c r="D133" s="165" t="s">
        <v>297</v>
      </c>
      <c r="E133" s="166" t="s">
        <v>1287</v>
      </c>
      <c r="F133" s="167" t="s">
        <v>1288</v>
      </c>
      <c r="G133" s="168" t="s">
        <v>306</v>
      </c>
      <c r="H133" s="169">
        <v>15</v>
      </c>
      <c r="I133" s="29"/>
      <c r="J133" s="170">
        <f t="shared" si="0"/>
        <v>0</v>
      </c>
      <c r="K133" s="167" t="s">
        <v>1</v>
      </c>
      <c r="L133" s="171"/>
      <c r="M133" s="172" t="s">
        <v>1</v>
      </c>
      <c r="N133" s="173" t="s">
        <v>40</v>
      </c>
      <c r="O133" s="135"/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R133" s="138" t="s">
        <v>229</v>
      </c>
      <c r="AT133" s="138" t="s">
        <v>297</v>
      </c>
      <c r="AU133" s="138" t="s">
        <v>197</v>
      </c>
      <c r="AY133" s="40" t="s">
        <v>187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40" t="s">
        <v>8</v>
      </c>
      <c r="BK133" s="139">
        <f t="shared" si="9"/>
        <v>0</v>
      </c>
      <c r="BL133" s="40" t="s">
        <v>194</v>
      </c>
      <c r="BM133" s="138" t="s">
        <v>241</v>
      </c>
    </row>
    <row r="134" spans="1:65" s="51" customFormat="1" ht="16.5" customHeight="1">
      <c r="A134" s="48"/>
      <c r="B134" s="49"/>
      <c r="C134" s="165" t="s">
        <v>224</v>
      </c>
      <c r="D134" s="165" t="s">
        <v>297</v>
      </c>
      <c r="E134" s="166" t="s">
        <v>1289</v>
      </c>
      <c r="F134" s="167" t="s">
        <v>1290</v>
      </c>
      <c r="G134" s="168" t="s">
        <v>306</v>
      </c>
      <c r="H134" s="169">
        <v>20</v>
      </c>
      <c r="I134" s="29"/>
      <c r="J134" s="170">
        <f t="shared" si="0"/>
        <v>0</v>
      </c>
      <c r="K134" s="167" t="s">
        <v>1</v>
      </c>
      <c r="L134" s="171"/>
      <c r="M134" s="172" t="s">
        <v>1</v>
      </c>
      <c r="N134" s="173" t="s">
        <v>40</v>
      </c>
      <c r="O134" s="135"/>
      <c r="P134" s="136">
        <f t="shared" si="1"/>
        <v>0</v>
      </c>
      <c r="Q134" s="136">
        <v>0</v>
      </c>
      <c r="R134" s="136">
        <f t="shared" si="2"/>
        <v>0</v>
      </c>
      <c r="S134" s="136">
        <v>0</v>
      </c>
      <c r="T134" s="137">
        <f t="shared" si="3"/>
        <v>0</v>
      </c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R134" s="138" t="s">
        <v>229</v>
      </c>
      <c r="AT134" s="138" t="s">
        <v>297</v>
      </c>
      <c r="AU134" s="138" t="s">
        <v>197</v>
      </c>
      <c r="AY134" s="40" t="s">
        <v>187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40" t="s">
        <v>8</v>
      </c>
      <c r="BK134" s="139">
        <f t="shared" si="9"/>
        <v>0</v>
      </c>
      <c r="BL134" s="40" t="s">
        <v>194</v>
      </c>
      <c r="BM134" s="138" t="s">
        <v>247</v>
      </c>
    </row>
    <row r="135" spans="1:65" s="51" customFormat="1" ht="16.5" customHeight="1">
      <c r="A135" s="48"/>
      <c r="B135" s="49"/>
      <c r="C135" s="165" t="s">
        <v>229</v>
      </c>
      <c r="D135" s="165" t="s">
        <v>297</v>
      </c>
      <c r="E135" s="166" t="s">
        <v>1291</v>
      </c>
      <c r="F135" s="167" t="s">
        <v>1292</v>
      </c>
      <c r="G135" s="168" t="s">
        <v>859</v>
      </c>
      <c r="H135" s="169">
        <v>6</v>
      </c>
      <c r="I135" s="29"/>
      <c r="J135" s="170">
        <f t="shared" si="0"/>
        <v>0</v>
      </c>
      <c r="K135" s="167" t="s">
        <v>1</v>
      </c>
      <c r="L135" s="171"/>
      <c r="M135" s="172" t="s">
        <v>1</v>
      </c>
      <c r="N135" s="173" t="s">
        <v>40</v>
      </c>
      <c r="O135" s="135"/>
      <c r="P135" s="136">
        <f t="shared" si="1"/>
        <v>0</v>
      </c>
      <c r="Q135" s="136">
        <v>0</v>
      </c>
      <c r="R135" s="136">
        <f t="shared" si="2"/>
        <v>0</v>
      </c>
      <c r="S135" s="136">
        <v>0</v>
      </c>
      <c r="T135" s="137">
        <f t="shared" si="3"/>
        <v>0</v>
      </c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R135" s="138" t="s">
        <v>229</v>
      </c>
      <c r="AT135" s="138" t="s">
        <v>297</v>
      </c>
      <c r="AU135" s="138" t="s">
        <v>197</v>
      </c>
      <c r="AY135" s="40" t="s">
        <v>187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40" t="s">
        <v>8</v>
      </c>
      <c r="BK135" s="139">
        <f t="shared" si="9"/>
        <v>0</v>
      </c>
      <c r="BL135" s="40" t="s">
        <v>194</v>
      </c>
      <c r="BM135" s="138" t="s">
        <v>252</v>
      </c>
    </row>
    <row r="136" spans="1:65" s="51" customFormat="1" ht="16.5" customHeight="1">
      <c r="A136" s="48"/>
      <c r="B136" s="49"/>
      <c r="C136" s="165" t="s">
        <v>232</v>
      </c>
      <c r="D136" s="165" t="s">
        <v>297</v>
      </c>
      <c r="E136" s="166" t="s">
        <v>1293</v>
      </c>
      <c r="F136" s="167" t="s">
        <v>1294</v>
      </c>
      <c r="G136" s="168" t="s">
        <v>859</v>
      </c>
      <c r="H136" s="169">
        <v>6</v>
      </c>
      <c r="I136" s="29"/>
      <c r="J136" s="170">
        <f t="shared" si="0"/>
        <v>0</v>
      </c>
      <c r="K136" s="167" t="s">
        <v>1</v>
      </c>
      <c r="L136" s="171"/>
      <c r="M136" s="172" t="s">
        <v>1</v>
      </c>
      <c r="N136" s="173" t="s">
        <v>40</v>
      </c>
      <c r="O136" s="135"/>
      <c r="P136" s="136">
        <f t="shared" si="1"/>
        <v>0</v>
      </c>
      <c r="Q136" s="136">
        <v>0</v>
      </c>
      <c r="R136" s="136">
        <f t="shared" si="2"/>
        <v>0</v>
      </c>
      <c r="S136" s="136">
        <v>0</v>
      </c>
      <c r="T136" s="137">
        <f t="shared" si="3"/>
        <v>0</v>
      </c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R136" s="138" t="s">
        <v>229</v>
      </c>
      <c r="AT136" s="138" t="s">
        <v>297</v>
      </c>
      <c r="AU136" s="138" t="s">
        <v>197</v>
      </c>
      <c r="AY136" s="40" t="s">
        <v>187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40" t="s">
        <v>8</v>
      </c>
      <c r="BK136" s="139">
        <f t="shared" si="9"/>
        <v>0</v>
      </c>
      <c r="BL136" s="40" t="s">
        <v>194</v>
      </c>
      <c r="BM136" s="138" t="s">
        <v>256</v>
      </c>
    </row>
    <row r="137" spans="1:65" s="51" customFormat="1" ht="16.5" customHeight="1">
      <c r="A137" s="48"/>
      <c r="B137" s="49"/>
      <c r="C137" s="165" t="s">
        <v>235</v>
      </c>
      <c r="D137" s="165" t="s">
        <v>297</v>
      </c>
      <c r="E137" s="166" t="s">
        <v>1159</v>
      </c>
      <c r="F137" s="167" t="s">
        <v>1295</v>
      </c>
      <c r="G137" s="168" t="s">
        <v>306</v>
      </c>
      <c r="H137" s="169">
        <v>25</v>
      </c>
      <c r="I137" s="29"/>
      <c r="J137" s="170">
        <f t="shared" si="0"/>
        <v>0</v>
      </c>
      <c r="K137" s="167" t="s">
        <v>1</v>
      </c>
      <c r="L137" s="171"/>
      <c r="M137" s="172" t="s">
        <v>1</v>
      </c>
      <c r="N137" s="173" t="s">
        <v>40</v>
      </c>
      <c r="O137" s="135"/>
      <c r="P137" s="136">
        <f t="shared" si="1"/>
        <v>0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R137" s="138" t="s">
        <v>229</v>
      </c>
      <c r="AT137" s="138" t="s">
        <v>297</v>
      </c>
      <c r="AU137" s="138" t="s">
        <v>197</v>
      </c>
      <c r="AY137" s="40" t="s">
        <v>187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40" t="s">
        <v>8</v>
      </c>
      <c r="BK137" s="139">
        <f t="shared" si="9"/>
        <v>0</v>
      </c>
      <c r="BL137" s="40" t="s">
        <v>194</v>
      </c>
      <c r="BM137" s="138" t="s">
        <v>258</v>
      </c>
    </row>
    <row r="138" spans="1:65" s="51" customFormat="1" ht="16.5" customHeight="1">
      <c r="A138" s="48"/>
      <c r="B138" s="49"/>
      <c r="C138" s="165" t="s">
        <v>238</v>
      </c>
      <c r="D138" s="165" t="s">
        <v>297</v>
      </c>
      <c r="E138" s="166" t="s">
        <v>1131</v>
      </c>
      <c r="F138" s="167" t="s">
        <v>1296</v>
      </c>
      <c r="G138" s="168" t="s">
        <v>306</v>
      </c>
      <c r="H138" s="169">
        <v>15</v>
      </c>
      <c r="I138" s="29"/>
      <c r="J138" s="170">
        <f t="shared" si="0"/>
        <v>0</v>
      </c>
      <c r="K138" s="167" t="s">
        <v>1</v>
      </c>
      <c r="L138" s="171"/>
      <c r="M138" s="172" t="s">
        <v>1</v>
      </c>
      <c r="N138" s="173" t="s">
        <v>40</v>
      </c>
      <c r="O138" s="135"/>
      <c r="P138" s="136">
        <f t="shared" si="1"/>
        <v>0</v>
      </c>
      <c r="Q138" s="136">
        <v>0</v>
      </c>
      <c r="R138" s="136">
        <f t="shared" si="2"/>
        <v>0</v>
      </c>
      <c r="S138" s="136">
        <v>0</v>
      </c>
      <c r="T138" s="137">
        <f t="shared" si="3"/>
        <v>0</v>
      </c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R138" s="138" t="s">
        <v>229</v>
      </c>
      <c r="AT138" s="138" t="s">
        <v>297</v>
      </c>
      <c r="AU138" s="138" t="s">
        <v>197</v>
      </c>
      <c r="AY138" s="40" t="s">
        <v>187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40" t="s">
        <v>8</v>
      </c>
      <c r="BK138" s="139">
        <f t="shared" si="9"/>
        <v>0</v>
      </c>
      <c r="BL138" s="40" t="s">
        <v>194</v>
      </c>
      <c r="BM138" s="138" t="s">
        <v>266</v>
      </c>
    </row>
    <row r="139" spans="1:65" s="51" customFormat="1" ht="16.5" customHeight="1">
      <c r="A139" s="48"/>
      <c r="B139" s="49"/>
      <c r="C139" s="165" t="s">
        <v>241</v>
      </c>
      <c r="D139" s="165" t="s">
        <v>297</v>
      </c>
      <c r="E139" s="166" t="s">
        <v>1297</v>
      </c>
      <c r="F139" s="167" t="s">
        <v>1298</v>
      </c>
      <c r="G139" s="168" t="s">
        <v>859</v>
      </c>
      <c r="H139" s="169">
        <v>1</v>
      </c>
      <c r="I139" s="29"/>
      <c r="J139" s="170">
        <f t="shared" si="0"/>
        <v>0</v>
      </c>
      <c r="K139" s="167" t="s">
        <v>1</v>
      </c>
      <c r="L139" s="171"/>
      <c r="M139" s="172" t="s">
        <v>1</v>
      </c>
      <c r="N139" s="173" t="s">
        <v>40</v>
      </c>
      <c r="O139" s="135"/>
      <c r="P139" s="136">
        <f t="shared" si="1"/>
        <v>0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R139" s="138" t="s">
        <v>229</v>
      </c>
      <c r="AT139" s="138" t="s">
        <v>297</v>
      </c>
      <c r="AU139" s="138" t="s">
        <v>197</v>
      </c>
      <c r="AY139" s="40" t="s">
        <v>187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40" t="s">
        <v>8</v>
      </c>
      <c r="BK139" s="139">
        <f t="shared" si="9"/>
        <v>0</v>
      </c>
      <c r="BL139" s="40" t="s">
        <v>194</v>
      </c>
      <c r="BM139" s="138" t="s">
        <v>269</v>
      </c>
    </row>
    <row r="140" spans="1:65" s="51" customFormat="1" ht="16.5" customHeight="1">
      <c r="A140" s="48"/>
      <c r="B140" s="49"/>
      <c r="C140" s="165" t="s">
        <v>244</v>
      </c>
      <c r="D140" s="165" t="s">
        <v>297</v>
      </c>
      <c r="E140" s="166" t="s">
        <v>1299</v>
      </c>
      <c r="F140" s="167" t="s">
        <v>1300</v>
      </c>
      <c r="G140" s="168" t="s">
        <v>859</v>
      </c>
      <c r="H140" s="169">
        <v>1</v>
      </c>
      <c r="I140" s="29"/>
      <c r="J140" s="170">
        <f t="shared" si="0"/>
        <v>0</v>
      </c>
      <c r="K140" s="167" t="s">
        <v>1</v>
      </c>
      <c r="L140" s="171"/>
      <c r="M140" s="172" t="s">
        <v>1</v>
      </c>
      <c r="N140" s="173" t="s">
        <v>40</v>
      </c>
      <c r="O140" s="135"/>
      <c r="P140" s="136">
        <f t="shared" si="1"/>
        <v>0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R140" s="138" t="s">
        <v>229</v>
      </c>
      <c r="AT140" s="138" t="s">
        <v>297</v>
      </c>
      <c r="AU140" s="138" t="s">
        <v>197</v>
      </c>
      <c r="AY140" s="40" t="s">
        <v>187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40" t="s">
        <v>8</v>
      </c>
      <c r="BK140" s="139">
        <f t="shared" si="9"/>
        <v>0</v>
      </c>
      <c r="BL140" s="40" t="s">
        <v>194</v>
      </c>
      <c r="BM140" s="138" t="s">
        <v>275</v>
      </c>
    </row>
    <row r="141" spans="1:65" s="51" customFormat="1" ht="16.5" customHeight="1">
      <c r="A141" s="48"/>
      <c r="B141" s="49"/>
      <c r="C141" s="165" t="s">
        <v>247</v>
      </c>
      <c r="D141" s="165" t="s">
        <v>297</v>
      </c>
      <c r="E141" s="166" t="s">
        <v>1301</v>
      </c>
      <c r="F141" s="167" t="s">
        <v>1302</v>
      </c>
      <c r="G141" s="168" t="s">
        <v>859</v>
      </c>
      <c r="H141" s="169">
        <v>1</v>
      </c>
      <c r="I141" s="29"/>
      <c r="J141" s="170">
        <f t="shared" si="0"/>
        <v>0</v>
      </c>
      <c r="K141" s="167" t="s">
        <v>1</v>
      </c>
      <c r="L141" s="171"/>
      <c r="M141" s="172" t="s">
        <v>1</v>
      </c>
      <c r="N141" s="173" t="s">
        <v>40</v>
      </c>
      <c r="O141" s="135"/>
      <c r="P141" s="136">
        <f t="shared" si="1"/>
        <v>0</v>
      </c>
      <c r="Q141" s="136">
        <v>0</v>
      </c>
      <c r="R141" s="136">
        <f t="shared" si="2"/>
        <v>0</v>
      </c>
      <c r="S141" s="136">
        <v>0</v>
      </c>
      <c r="T141" s="137">
        <f t="shared" si="3"/>
        <v>0</v>
      </c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R141" s="138" t="s">
        <v>229</v>
      </c>
      <c r="AT141" s="138" t="s">
        <v>297</v>
      </c>
      <c r="AU141" s="138" t="s">
        <v>197</v>
      </c>
      <c r="AY141" s="40" t="s">
        <v>187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40" t="s">
        <v>8</v>
      </c>
      <c r="BK141" s="139">
        <f t="shared" si="9"/>
        <v>0</v>
      </c>
      <c r="BL141" s="40" t="s">
        <v>194</v>
      </c>
      <c r="BM141" s="138" t="s">
        <v>290</v>
      </c>
    </row>
    <row r="142" spans="1:65" s="51" customFormat="1" ht="16.5" customHeight="1">
      <c r="A142" s="48"/>
      <c r="B142" s="49"/>
      <c r="C142" s="165" t="s">
        <v>9</v>
      </c>
      <c r="D142" s="165" t="s">
        <v>297</v>
      </c>
      <c r="E142" s="166" t="s">
        <v>1303</v>
      </c>
      <c r="F142" s="167" t="s">
        <v>1304</v>
      </c>
      <c r="G142" s="168" t="s">
        <v>859</v>
      </c>
      <c r="H142" s="169">
        <v>1</v>
      </c>
      <c r="I142" s="29"/>
      <c r="J142" s="170">
        <f t="shared" si="0"/>
        <v>0</v>
      </c>
      <c r="K142" s="167" t="s">
        <v>1</v>
      </c>
      <c r="L142" s="171"/>
      <c r="M142" s="172" t="s">
        <v>1</v>
      </c>
      <c r="N142" s="173" t="s">
        <v>40</v>
      </c>
      <c r="O142" s="135"/>
      <c r="P142" s="136">
        <f t="shared" si="1"/>
        <v>0</v>
      </c>
      <c r="Q142" s="136">
        <v>0</v>
      </c>
      <c r="R142" s="136">
        <f t="shared" si="2"/>
        <v>0</v>
      </c>
      <c r="S142" s="136">
        <v>0</v>
      </c>
      <c r="T142" s="137">
        <f t="shared" si="3"/>
        <v>0</v>
      </c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R142" s="138" t="s">
        <v>229</v>
      </c>
      <c r="AT142" s="138" t="s">
        <v>297</v>
      </c>
      <c r="AU142" s="138" t="s">
        <v>197</v>
      </c>
      <c r="AY142" s="40" t="s">
        <v>187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40" t="s">
        <v>8</v>
      </c>
      <c r="BK142" s="139">
        <f t="shared" si="9"/>
        <v>0</v>
      </c>
      <c r="BL142" s="40" t="s">
        <v>194</v>
      </c>
      <c r="BM142" s="138" t="s">
        <v>292</v>
      </c>
    </row>
    <row r="143" spans="1:65" s="51" customFormat="1" ht="16.5" customHeight="1">
      <c r="A143" s="48"/>
      <c r="B143" s="49"/>
      <c r="C143" s="165" t="s">
        <v>252</v>
      </c>
      <c r="D143" s="165" t="s">
        <v>297</v>
      </c>
      <c r="E143" s="166" t="s">
        <v>1305</v>
      </c>
      <c r="F143" s="167" t="s">
        <v>1306</v>
      </c>
      <c r="G143" s="168" t="s">
        <v>859</v>
      </c>
      <c r="H143" s="169">
        <v>1</v>
      </c>
      <c r="I143" s="29"/>
      <c r="J143" s="170">
        <f t="shared" si="0"/>
        <v>0</v>
      </c>
      <c r="K143" s="167" t="s">
        <v>1</v>
      </c>
      <c r="L143" s="171"/>
      <c r="M143" s="172" t="s">
        <v>1</v>
      </c>
      <c r="N143" s="173" t="s">
        <v>40</v>
      </c>
      <c r="O143" s="135"/>
      <c r="P143" s="136">
        <f t="shared" si="1"/>
        <v>0</v>
      </c>
      <c r="Q143" s="136">
        <v>0</v>
      </c>
      <c r="R143" s="136">
        <f t="shared" si="2"/>
        <v>0</v>
      </c>
      <c r="S143" s="136">
        <v>0</v>
      </c>
      <c r="T143" s="137">
        <f t="shared" si="3"/>
        <v>0</v>
      </c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R143" s="138" t="s">
        <v>229</v>
      </c>
      <c r="AT143" s="138" t="s">
        <v>297</v>
      </c>
      <c r="AU143" s="138" t="s">
        <v>197</v>
      </c>
      <c r="AY143" s="40" t="s">
        <v>187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40" t="s">
        <v>8</v>
      </c>
      <c r="BK143" s="139">
        <f t="shared" si="9"/>
        <v>0</v>
      </c>
      <c r="BL143" s="40" t="s">
        <v>194</v>
      </c>
      <c r="BM143" s="138" t="s">
        <v>296</v>
      </c>
    </row>
    <row r="144" spans="1:65" s="51" customFormat="1" ht="16.5" customHeight="1">
      <c r="A144" s="48"/>
      <c r="B144" s="49"/>
      <c r="C144" s="165" t="s">
        <v>253</v>
      </c>
      <c r="D144" s="165" t="s">
        <v>297</v>
      </c>
      <c r="E144" s="166" t="s">
        <v>1307</v>
      </c>
      <c r="F144" s="167" t="s">
        <v>1308</v>
      </c>
      <c r="G144" s="168" t="s">
        <v>859</v>
      </c>
      <c r="H144" s="169">
        <v>1</v>
      </c>
      <c r="I144" s="29"/>
      <c r="J144" s="170">
        <f t="shared" si="0"/>
        <v>0</v>
      </c>
      <c r="K144" s="167" t="s">
        <v>1</v>
      </c>
      <c r="L144" s="171"/>
      <c r="M144" s="172" t="s">
        <v>1</v>
      </c>
      <c r="N144" s="173" t="s">
        <v>40</v>
      </c>
      <c r="O144" s="135"/>
      <c r="P144" s="136">
        <f t="shared" si="1"/>
        <v>0</v>
      </c>
      <c r="Q144" s="136">
        <v>0</v>
      </c>
      <c r="R144" s="136">
        <f t="shared" si="2"/>
        <v>0</v>
      </c>
      <c r="S144" s="136">
        <v>0</v>
      </c>
      <c r="T144" s="137">
        <f t="shared" si="3"/>
        <v>0</v>
      </c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R144" s="138" t="s">
        <v>229</v>
      </c>
      <c r="AT144" s="138" t="s">
        <v>297</v>
      </c>
      <c r="AU144" s="138" t="s">
        <v>197</v>
      </c>
      <c r="AY144" s="40" t="s">
        <v>187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40" t="s">
        <v>8</v>
      </c>
      <c r="BK144" s="139">
        <f t="shared" si="9"/>
        <v>0</v>
      </c>
      <c r="BL144" s="40" t="s">
        <v>194</v>
      </c>
      <c r="BM144" s="138" t="s">
        <v>303</v>
      </c>
    </row>
    <row r="145" spans="1:65" s="51" customFormat="1" ht="24.2" customHeight="1">
      <c r="A145" s="48"/>
      <c r="B145" s="49"/>
      <c r="C145" s="165" t="s">
        <v>256</v>
      </c>
      <c r="D145" s="165" t="s">
        <v>297</v>
      </c>
      <c r="E145" s="166" t="s">
        <v>1309</v>
      </c>
      <c r="F145" s="167" t="s">
        <v>1310</v>
      </c>
      <c r="G145" s="168" t="s">
        <v>859</v>
      </c>
      <c r="H145" s="169">
        <v>7</v>
      </c>
      <c r="I145" s="29"/>
      <c r="J145" s="170">
        <f t="shared" si="0"/>
        <v>0</v>
      </c>
      <c r="K145" s="167" t="s">
        <v>1</v>
      </c>
      <c r="L145" s="171"/>
      <c r="M145" s="172" t="s">
        <v>1</v>
      </c>
      <c r="N145" s="173" t="s">
        <v>40</v>
      </c>
      <c r="O145" s="135"/>
      <c r="P145" s="136">
        <f t="shared" si="1"/>
        <v>0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R145" s="138" t="s">
        <v>229</v>
      </c>
      <c r="AT145" s="138" t="s">
        <v>297</v>
      </c>
      <c r="AU145" s="138" t="s">
        <v>197</v>
      </c>
      <c r="AY145" s="40" t="s">
        <v>187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40" t="s">
        <v>8</v>
      </c>
      <c r="BK145" s="139">
        <f t="shared" si="9"/>
        <v>0</v>
      </c>
      <c r="BL145" s="40" t="s">
        <v>194</v>
      </c>
      <c r="BM145" s="138" t="s">
        <v>305</v>
      </c>
    </row>
    <row r="146" spans="1:65" s="114" customFormat="1" ht="22.9" customHeight="1">
      <c r="B146" s="115"/>
      <c r="D146" s="116" t="s">
        <v>74</v>
      </c>
      <c r="E146" s="125" t="s">
        <v>1169</v>
      </c>
      <c r="F146" s="125" t="s">
        <v>1170</v>
      </c>
      <c r="J146" s="126">
        <f>BK146</f>
        <v>0</v>
      </c>
      <c r="L146" s="115"/>
      <c r="M146" s="119"/>
      <c r="N146" s="120"/>
      <c r="O146" s="120"/>
      <c r="P146" s="121">
        <f>P147</f>
        <v>0</v>
      </c>
      <c r="Q146" s="120"/>
      <c r="R146" s="121">
        <f>R147</f>
        <v>0</v>
      </c>
      <c r="S146" s="120"/>
      <c r="T146" s="122">
        <f>T147</f>
        <v>0</v>
      </c>
      <c r="AR146" s="116" t="s">
        <v>197</v>
      </c>
      <c r="AT146" s="123" t="s">
        <v>74</v>
      </c>
      <c r="AU146" s="123" t="s">
        <v>8</v>
      </c>
      <c r="AY146" s="116" t="s">
        <v>187</v>
      </c>
      <c r="BK146" s="124">
        <f>BK147</f>
        <v>0</v>
      </c>
    </row>
    <row r="147" spans="1:65" s="51" customFormat="1" ht="16.5" customHeight="1">
      <c r="A147" s="48"/>
      <c r="B147" s="49"/>
      <c r="C147" s="165" t="s">
        <v>257</v>
      </c>
      <c r="D147" s="165" t="s">
        <v>297</v>
      </c>
      <c r="E147" s="166" t="s">
        <v>1117</v>
      </c>
      <c r="F147" s="167" t="s">
        <v>1172</v>
      </c>
      <c r="G147" s="168" t="s">
        <v>1087</v>
      </c>
      <c r="H147" s="30"/>
      <c r="I147" s="234">
        <f>SUM(I129,I133:I134,I137:I138)</f>
        <v>0</v>
      </c>
      <c r="J147" s="170">
        <f>ROUND(I147*H147/100,0)</f>
        <v>0</v>
      </c>
      <c r="K147" s="167" t="s">
        <v>1</v>
      </c>
      <c r="L147" s="171"/>
      <c r="M147" s="172" t="s">
        <v>1</v>
      </c>
      <c r="N147" s="173" t="s">
        <v>40</v>
      </c>
      <c r="O147" s="135"/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R147" s="138" t="s">
        <v>383</v>
      </c>
      <c r="AT147" s="138" t="s">
        <v>297</v>
      </c>
      <c r="AU147" s="138" t="s">
        <v>83</v>
      </c>
      <c r="AY147" s="40" t="s">
        <v>187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40" t="s">
        <v>8</v>
      </c>
      <c r="BK147" s="139">
        <f>ROUND(I147*H147/100,0)</f>
        <v>0</v>
      </c>
      <c r="BL147" s="40" t="s">
        <v>368</v>
      </c>
      <c r="BM147" s="138" t="s">
        <v>1311</v>
      </c>
    </row>
    <row r="148" spans="1:65" s="114" customFormat="1" ht="22.9" customHeight="1">
      <c r="B148" s="115"/>
      <c r="D148" s="116" t="s">
        <v>74</v>
      </c>
      <c r="E148" s="125" t="s">
        <v>1174</v>
      </c>
      <c r="F148" s="125" t="s">
        <v>1175</v>
      </c>
      <c r="J148" s="126">
        <f>BK148</f>
        <v>0</v>
      </c>
      <c r="L148" s="115"/>
      <c r="M148" s="119"/>
      <c r="N148" s="120"/>
      <c r="O148" s="120"/>
      <c r="P148" s="121">
        <f>P149</f>
        <v>0</v>
      </c>
      <c r="Q148" s="120"/>
      <c r="R148" s="121">
        <f>R149</f>
        <v>0</v>
      </c>
      <c r="S148" s="120"/>
      <c r="T148" s="122">
        <f>T149</f>
        <v>0</v>
      </c>
      <c r="AR148" s="116" t="s">
        <v>197</v>
      </c>
      <c r="AT148" s="123" t="s">
        <v>74</v>
      </c>
      <c r="AU148" s="123" t="s">
        <v>8</v>
      </c>
      <c r="AY148" s="116" t="s">
        <v>187</v>
      </c>
      <c r="BK148" s="124">
        <f>BK149</f>
        <v>0</v>
      </c>
    </row>
    <row r="149" spans="1:65" s="51" customFormat="1" ht="16.5" customHeight="1">
      <c r="A149" s="48"/>
      <c r="B149" s="49"/>
      <c r="C149" s="165" t="s">
        <v>258</v>
      </c>
      <c r="D149" s="165" t="s">
        <v>297</v>
      </c>
      <c r="E149" s="166" t="s">
        <v>1122</v>
      </c>
      <c r="F149" s="167" t="s">
        <v>1086</v>
      </c>
      <c r="G149" s="168" t="s">
        <v>1087</v>
      </c>
      <c r="H149" s="30"/>
      <c r="I149" s="234">
        <f>J126</f>
        <v>0</v>
      </c>
      <c r="J149" s="170">
        <f>ROUND(I149*H149/100,0)</f>
        <v>0</v>
      </c>
      <c r="K149" s="167" t="s">
        <v>1</v>
      </c>
      <c r="L149" s="171"/>
      <c r="M149" s="172" t="s">
        <v>1</v>
      </c>
      <c r="N149" s="173" t="s">
        <v>40</v>
      </c>
      <c r="O149" s="135"/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R149" s="138" t="s">
        <v>383</v>
      </c>
      <c r="AT149" s="138" t="s">
        <v>297</v>
      </c>
      <c r="AU149" s="138" t="s">
        <v>83</v>
      </c>
      <c r="AY149" s="40" t="s">
        <v>187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40" t="s">
        <v>8</v>
      </c>
      <c r="BK149" s="139">
        <f>ROUND(I149*H149/100,0)</f>
        <v>0</v>
      </c>
      <c r="BL149" s="40" t="s">
        <v>368</v>
      </c>
      <c r="BM149" s="138" t="s">
        <v>1312</v>
      </c>
    </row>
    <row r="150" spans="1:65" s="114" customFormat="1" ht="22.9" customHeight="1">
      <c r="B150" s="115"/>
      <c r="D150" s="116" t="s">
        <v>74</v>
      </c>
      <c r="E150" s="125" t="s">
        <v>1178</v>
      </c>
      <c r="F150" s="125" t="s">
        <v>1179</v>
      </c>
      <c r="J150" s="126">
        <f>BK150</f>
        <v>0</v>
      </c>
      <c r="L150" s="115"/>
      <c r="M150" s="119"/>
      <c r="N150" s="120"/>
      <c r="O150" s="120"/>
      <c r="P150" s="121">
        <f>P151</f>
        <v>0</v>
      </c>
      <c r="Q150" s="120"/>
      <c r="R150" s="121">
        <f>R151</f>
        <v>0</v>
      </c>
      <c r="S150" s="120"/>
      <c r="T150" s="122">
        <f>T151</f>
        <v>0</v>
      </c>
      <c r="AR150" s="116" t="s">
        <v>197</v>
      </c>
      <c r="AT150" s="123" t="s">
        <v>74</v>
      </c>
      <c r="AU150" s="123" t="s">
        <v>8</v>
      </c>
      <c r="AY150" s="116" t="s">
        <v>187</v>
      </c>
      <c r="BK150" s="124">
        <f>BK151</f>
        <v>0</v>
      </c>
    </row>
    <row r="151" spans="1:65" s="114" customFormat="1" ht="20.85" customHeight="1">
      <c r="B151" s="115"/>
      <c r="D151" s="116" t="s">
        <v>74</v>
      </c>
      <c r="E151" s="125" t="s">
        <v>1127</v>
      </c>
      <c r="F151" s="125" t="s">
        <v>1275</v>
      </c>
      <c r="J151" s="126">
        <f>BK151</f>
        <v>0</v>
      </c>
      <c r="L151" s="115"/>
      <c r="M151" s="119"/>
      <c r="N151" s="120"/>
      <c r="O151" s="120"/>
      <c r="P151" s="121">
        <f>SUM(P152:P169)</f>
        <v>0</v>
      </c>
      <c r="Q151" s="120"/>
      <c r="R151" s="121">
        <f>SUM(R152:R169)</f>
        <v>0</v>
      </c>
      <c r="S151" s="120"/>
      <c r="T151" s="122">
        <f>SUM(T152:T169)</f>
        <v>0</v>
      </c>
      <c r="AR151" s="116" t="s">
        <v>8</v>
      </c>
      <c r="AT151" s="123" t="s">
        <v>74</v>
      </c>
      <c r="AU151" s="123" t="s">
        <v>83</v>
      </c>
      <c r="AY151" s="116" t="s">
        <v>187</v>
      </c>
      <c r="BK151" s="124">
        <f>SUM(BK152:BK169)</f>
        <v>0</v>
      </c>
    </row>
    <row r="152" spans="1:65" s="51" customFormat="1" ht="16.5" customHeight="1">
      <c r="A152" s="48"/>
      <c r="B152" s="49"/>
      <c r="C152" s="165" t="s">
        <v>7</v>
      </c>
      <c r="D152" s="165" t="s">
        <v>297</v>
      </c>
      <c r="E152" s="166" t="s">
        <v>1313</v>
      </c>
      <c r="F152" s="167" t="s">
        <v>1314</v>
      </c>
      <c r="G152" s="168" t="s">
        <v>859</v>
      </c>
      <c r="H152" s="169">
        <v>2</v>
      </c>
      <c r="I152" s="29"/>
      <c r="J152" s="170">
        <f t="shared" ref="J152:J169" si="10">ROUND(I152*H152,0)</f>
        <v>0</v>
      </c>
      <c r="K152" s="167" t="s">
        <v>1</v>
      </c>
      <c r="L152" s="171"/>
      <c r="M152" s="172" t="s">
        <v>1</v>
      </c>
      <c r="N152" s="173" t="s">
        <v>40</v>
      </c>
      <c r="O152" s="135"/>
      <c r="P152" s="136">
        <f t="shared" ref="P152:P169" si="11">O152*H152</f>
        <v>0</v>
      </c>
      <c r="Q152" s="136">
        <v>0</v>
      </c>
      <c r="R152" s="136">
        <f t="shared" ref="R152:R169" si="12">Q152*H152</f>
        <v>0</v>
      </c>
      <c r="S152" s="136">
        <v>0</v>
      </c>
      <c r="T152" s="137">
        <f t="shared" ref="T152:T169" si="13">S152*H152</f>
        <v>0</v>
      </c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R152" s="138" t="s">
        <v>229</v>
      </c>
      <c r="AT152" s="138" t="s">
        <v>297</v>
      </c>
      <c r="AU152" s="138" t="s">
        <v>197</v>
      </c>
      <c r="AY152" s="40" t="s">
        <v>187</v>
      </c>
      <c r="BE152" s="139">
        <f t="shared" ref="BE152:BE169" si="14">IF(N152="základní",J152,0)</f>
        <v>0</v>
      </c>
      <c r="BF152" s="139">
        <f t="shared" ref="BF152:BF169" si="15">IF(N152="snížená",J152,0)</f>
        <v>0</v>
      </c>
      <c r="BG152" s="139">
        <f t="shared" ref="BG152:BG169" si="16">IF(N152="zákl. přenesená",J152,0)</f>
        <v>0</v>
      </c>
      <c r="BH152" s="139">
        <f t="shared" ref="BH152:BH169" si="17">IF(N152="sníž. přenesená",J152,0)</f>
        <v>0</v>
      </c>
      <c r="BI152" s="139">
        <f t="shared" ref="BI152:BI169" si="18">IF(N152="nulová",J152,0)</f>
        <v>0</v>
      </c>
      <c r="BJ152" s="40" t="s">
        <v>8</v>
      </c>
      <c r="BK152" s="139">
        <f t="shared" ref="BK152:BK169" si="19">ROUND(I152*H152,0)</f>
        <v>0</v>
      </c>
      <c r="BL152" s="40" t="s">
        <v>194</v>
      </c>
      <c r="BM152" s="138" t="s">
        <v>308</v>
      </c>
    </row>
    <row r="153" spans="1:65" s="51" customFormat="1" ht="16.5" customHeight="1">
      <c r="A153" s="48"/>
      <c r="B153" s="49"/>
      <c r="C153" s="165" t="s">
        <v>266</v>
      </c>
      <c r="D153" s="165" t="s">
        <v>297</v>
      </c>
      <c r="E153" s="166" t="s">
        <v>1315</v>
      </c>
      <c r="F153" s="167" t="s">
        <v>1280</v>
      </c>
      <c r="G153" s="168" t="s">
        <v>306</v>
      </c>
      <c r="H153" s="169">
        <v>450</v>
      </c>
      <c r="I153" s="29"/>
      <c r="J153" s="170">
        <f t="shared" si="10"/>
        <v>0</v>
      </c>
      <c r="K153" s="167" t="s">
        <v>1</v>
      </c>
      <c r="L153" s="171"/>
      <c r="M153" s="172" t="s">
        <v>1</v>
      </c>
      <c r="N153" s="173" t="s">
        <v>40</v>
      </c>
      <c r="O153" s="135"/>
      <c r="P153" s="136">
        <f t="shared" si="11"/>
        <v>0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R153" s="138" t="s">
        <v>229</v>
      </c>
      <c r="AT153" s="138" t="s">
        <v>297</v>
      </c>
      <c r="AU153" s="138" t="s">
        <v>197</v>
      </c>
      <c r="AY153" s="40" t="s">
        <v>187</v>
      </c>
      <c r="BE153" s="139">
        <f t="shared" si="14"/>
        <v>0</v>
      </c>
      <c r="BF153" s="139">
        <f t="shared" si="15"/>
        <v>0</v>
      </c>
      <c r="BG153" s="139">
        <f t="shared" si="16"/>
        <v>0</v>
      </c>
      <c r="BH153" s="139">
        <f t="shared" si="17"/>
        <v>0</v>
      </c>
      <c r="BI153" s="139">
        <f t="shared" si="18"/>
        <v>0</v>
      </c>
      <c r="BJ153" s="40" t="s">
        <v>8</v>
      </c>
      <c r="BK153" s="139">
        <f t="shared" si="19"/>
        <v>0</v>
      </c>
      <c r="BL153" s="40" t="s">
        <v>194</v>
      </c>
      <c r="BM153" s="138" t="s">
        <v>313</v>
      </c>
    </row>
    <row r="154" spans="1:65" s="51" customFormat="1" ht="16.5" customHeight="1">
      <c r="A154" s="48"/>
      <c r="B154" s="49"/>
      <c r="C154" s="165" t="s">
        <v>268</v>
      </c>
      <c r="D154" s="165" t="s">
        <v>297</v>
      </c>
      <c r="E154" s="166" t="s">
        <v>1216</v>
      </c>
      <c r="F154" s="167" t="s">
        <v>1282</v>
      </c>
      <c r="G154" s="168" t="s">
        <v>859</v>
      </c>
      <c r="H154" s="169">
        <v>45</v>
      </c>
      <c r="I154" s="29"/>
      <c r="J154" s="170">
        <f t="shared" si="10"/>
        <v>0</v>
      </c>
      <c r="K154" s="167" t="s">
        <v>1</v>
      </c>
      <c r="L154" s="171"/>
      <c r="M154" s="172" t="s">
        <v>1</v>
      </c>
      <c r="N154" s="173" t="s">
        <v>40</v>
      </c>
      <c r="O154" s="135"/>
      <c r="P154" s="136">
        <f t="shared" si="11"/>
        <v>0</v>
      </c>
      <c r="Q154" s="136">
        <v>0</v>
      </c>
      <c r="R154" s="136">
        <f t="shared" si="12"/>
        <v>0</v>
      </c>
      <c r="S154" s="136">
        <v>0</v>
      </c>
      <c r="T154" s="137">
        <f t="shared" si="13"/>
        <v>0</v>
      </c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R154" s="138" t="s">
        <v>229</v>
      </c>
      <c r="AT154" s="138" t="s">
        <v>297</v>
      </c>
      <c r="AU154" s="138" t="s">
        <v>197</v>
      </c>
      <c r="AY154" s="40" t="s">
        <v>187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40" t="s">
        <v>8</v>
      </c>
      <c r="BK154" s="139">
        <f t="shared" si="19"/>
        <v>0</v>
      </c>
      <c r="BL154" s="40" t="s">
        <v>194</v>
      </c>
      <c r="BM154" s="138" t="s">
        <v>321</v>
      </c>
    </row>
    <row r="155" spans="1:65" s="51" customFormat="1" ht="16.5" customHeight="1">
      <c r="A155" s="48"/>
      <c r="B155" s="49"/>
      <c r="C155" s="165" t="s">
        <v>269</v>
      </c>
      <c r="D155" s="165" t="s">
        <v>297</v>
      </c>
      <c r="E155" s="166" t="s">
        <v>1316</v>
      </c>
      <c r="F155" s="167" t="s">
        <v>1284</v>
      </c>
      <c r="G155" s="168" t="s">
        <v>859</v>
      </c>
      <c r="H155" s="169">
        <v>300</v>
      </c>
      <c r="I155" s="29"/>
      <c r="J155" s="170">
        <f t="shared" si="10"/>
        <v>0</v>
      </c>
      <c r="K155" s="167" t="s">
        <v>1</v>
      </c>
      <c r="L155" s="235"/>
      <c r="M155" s="172" t="s">
        <v>1</v>
      </c>
      <c r="N155" s="173" t="s">
        <v>40</v>
      </c>
      <c r="O155" s="135"/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R155" s="138" t="s">
        <v>229</v>
      </c>
      <c r="AT155" s="138" t="s">
        <v>297</v>
      </c>
      <c r="AU155" s="138" t="s">
        <v>197</v>
      </c>
      <c r="AY155" s="40" t="s">
        <v>187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40" t="s">
        <v>8</v>
      </c>
      <c r="BK155" s="139">
        <f t="shared" si="19"/>
        <v>0</v>
      </c>
      <c r="BL155" s="40" t="s">
        <v>194</v>
      </c>
      <c r="BM155" s="138" t="s">
        <v>328</v>
      </c>
    </row>
    <row r="156" spans="1:65" s="51" customFormat="1" ht="16.5" customHeight="1">
      <c r="A156" s="48"/>
      <c r="B156" s="49"/>
      <c r="C156" s="165" t="s">
        <v>274</v>
      </c>
      <c r="D156" s="165" t="s">
        <v>297</v>
      </c>
      <c r="E156" s="166" t="s">
        <v>1317</v>
      </c>
      <c r="F156" s="167" t="s">
        <v>1286</v>
      </c>
      <c r="G156" s="168" t="s">
        <v>859</v>
      </c>
      <c r="H156" s="169">
        <v>6</v>
      </c>
      <c r="I156" s="29"/>
      <c r="J156" s="170">
        <f t="shared" si="10"/>
        <v>0</v>
      </c>
      <c r="K156" s="167" t="s">
        <v>1</v>
      </c>
      <c r="L156" s="171"/>
      <c r="M156" s="172" t="s">
        <v>1</v>
      </c>
      <c r="N156" s="173" t="s">
        <v>40</v>
      </c>
      <c r="O156" s="135"/>
      <c r="P156" s="136">
        <f t="shared" si="11"/>
        <v>0</v>
      </c>
      <c r="Q156" s="136">
        <v>0</v>
      </c>
      <c r="R156" s="136">
        <f t="shared" si="12"/>
        <v>0</v>
      </c>
      <c r="S156" s="136">
        <v>0</v>
      </c>
      <c r="T156" s="137">
        <f t="shared" si="13"/>
        <v>0</v>
      </c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R156" s="138" t="s">
        <v>229</v>
      </c>
      <c r="AT156" s="138" t="s">
        <v>297</v>
      </c>
      <c r="AU156" s="138" t="s">
        <v>197</v>
      </c>
      <c r="AY156" s="40" t="s">
        <v>187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40" t="s">
        <v>8</v>
      </c>
      <c r="BK156" s="139">
        <f t="shared" si="19"/>
        <v>0</v>
      </c>
      <c r="BL156" s="40" t="s">
        <v>194</v>
      </c>
      <c r="BM156" s="138" t="s">
        <v>336</v>
      </c>
    </row>
    <row r="157" spans="1:65" s="51" customFormat="1" ht="16.5" customHeight="1">
      <c r="A157" s="48"/>
      <c r="B157" s="49"/>
      <c r="C157" s="165" t="s">
        <v>275</v>
      </c>
      <c r="D157" s="165" t="s">
        <v>297</v>
      </c>
      <c r="E157" s="166" t="s">
        <v>1318</v>
      </c>
      <c r="F157" s="167" t="s">
        <v>1288</v>
      </c>
      <c r="G157" s="168" t="s">
        <v>306</v>
      </c>
      <c r="H157" s="169">
        <v>15</v>
      </c>
      <c r="I157" s="29"/>
      <c r="J157" s="170">
        <f t="shared" si="10"/>
        <v>0</v>
      </c>
      <c r="K157" s="167" t="s">
        <v>1</v>
      </c>
      <c r="L157" s="171"/>
      <c r="M157" s="172" t="s">
        <v>1</v>
      </c>
      <c r="N157" s="173" t="s">
        <v>40</v>
      </c>
      <c r="O157" s="135"/>
      <c r="P157" s="136">
        <f t="shared" si="11"/>
        <v>0</v>
      </c>
      <c r="Q157" s="136">
        <v>0</v>
      </c>
      <c r="R157" s="136">
        <f t="shared" si="12"/>
        <v>0</v>
      </c>
      <c r="S157" s="136">
        <v>0</v>
      </c>
      <c r="T157" s="137">
        <f t="shared" si="13"/>
        <v>0</v>
      </c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R157" s="138" t="s">
        <v>229</v>
      </c>
      <c r="AT157" s="138" t="s">
        <v>297</v>
      </c>
      <c r="AU157" s="138" t="s">
        <v>197</v>
      </c>
      <c r="AY157" s="40" t="s">
        <v>187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40" t="s">
        <v>8</v>
      </c>
      <c r="BK157" s="139">
        <f t="shared" si="19"/>
        <v>0</v>
      </c>
      <c r="BL157" s="40" t="s">
        <v>194</v>
      </c>
      <c r="BM157" s="138" t="s">
        <v>338</v>
      </c>
    </row>
    <row r="158" spans="1:65" s="51" customFormat="1" ht="16.5" customHeight="1">
      <c r="A158" s="48"/>
      <c r="B158" s="49"/>
      <c r="C158" s="165" t="s">
        <v>289</v>
      </c>
      <c r="D158" s="165" t="s">
        <v>297</v>
      </c>
      <c r="E158" s="166" t="s">
        <v>1191</v>
      </c>
      <c r="F158" s="167" t="s">
        <v>1290</v>
      </c>
      <c r="G158" s="168" t="s">
        <v>306</v>
      </c>
      <c r="H158" s="169">
        <v>20</v>
      </c>
      <c r="I158" s="29"/>
      <c r="J158" s="170">
        <f t="shared" si="10"/>
        <v>0</v>
      </c>
      <c r="K158" s="167" t="s">
        <v>1</v>
      </c>
      <c r="L158" s="171"/>
      <c r="M158" s="172" t="s">
        <v>1</v>
      </c>
      <c r="N158" s="173" t="s">
        <v>40</v>
      </c>
      <c r="O158" s="135"/>
      <c r="P158" s="136">
        <f t="shared" si="11"/>
        <v>0</v>
      </c>
      <c r="Q158" s="136">
        <v>0</v>
      </c>
      <c r="R158" s="136">
        <f t="shared" si="12"/>
        <v>0</v>
      </c>
      <c r="S158" s="136">
        <v>0</v>
      </c>
      <c r="T158" s="137">
        <f t="shared" si="13"/>
        <v>0</v>
      </c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R158" s="138" t="s">
        <v>229</v>
      </c>
      <c r="AT158" s="138" t="s">
        <v>297</v>
      </c>
      <c r="AU158" s="138" t="s">
        <v>197</v>
      </c>
      <c r="AY158" s="40" t="s">
        <v>187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40" t="s">
        <v>8</v>
      </c>
      <c r="BK158" s="139">
        <f t="shared" si="19"/>
        <v>0</v>
      </c>
      <c r="BL158" s="40" t="s">
        <v>194</v>
      </c>
      <c r="BM158" s="138" t="s">
        <v>340</v>
      </c>
    </row>
    <row r="159" spans="1:65" s="51" customFormat="1" ht="16.5" customHeight="1">
      <c r="A159" s="48"/>
      <c r="B159" s="49"/>
      <c r="C159" s="165" t="s">
        <v>290</v>
      </c>
      <c r="D159" s="165" t="s">
        <v>297</v>
      </c>
      <c r="E159" s="166" t="s">
        <v>1319</v>
      </c>
      <c r="F159" s="167" t="s">
        <v>1292</v>
      </c>
      <c r="G159" s="168" t="s">
        <v>859</v>
      </c>
      <c r="H159" s="169">
        <v>6</v>
      </c>
      <c r="I159" s="29"/>
      <c r="J159" s="170">
        <f t="shared" si="10"/>
        <v>0</v>
      </c>
      <c r="K159" s="167" t="s">
        <v>1</v>
      </c>
      <c r="L159" s="171"/>
      <c r="M159" s="172" t="s">
        <v>1</v>
      </c>
      <c r="N159" s="173" t="s">
        <v>40</v>
      </c>
      <c r="O159" s="135"/>
      <c r="P159" s="136">
        <f t="shared" si="11"/>
        <v>0</v>
      </c>
      <c r="Q159" s="136">
        <v>0</v>
      </c>
      <c r="R159" s="136">
        <f t="shared" si="12"/>
        <v>0</v>
      </c>
      <c r="S159" s="136">
        <v>0</v>
      </c>
      <c r="T159" s="137">
        <f t="shared" si="13"/>
        <v>0</v>
      </c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R159" s="138" t="s">
        <v>229</v>
      </c>
      <c r="AT159" s="138" t="s">
        <v>297</v>
      </c>
      <c r="AU159" s="138" t="s">
        <v>197</v>
      </c>
      <c r="AY159" s="40" t="s">
        <v>187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40" t="s">
        <v>8</v>
      </c>
      <c r="BK159" s="139">
        <f t="shared" si="19"/>
        <v>0</v>
      </c>
      <c r="BL159" s="40" t="s">
        <v>194</v>
      </c>
      <c r="BM159" s="138" t="s">
        <v>342</v>
      </c>
    </row>
    <row r="160" spans="1:65" s="51" customFormat="1" ht="16.5" customHeight="1">
      <c r="A160" s="48"/>
      <c r="B160" s="49"/>
      <c r="C160" s="165" t="s">
        <v>291</v>
      </c>
      <c r="D160" s="165" t="s">
        <v>297</v>
      </c>
      <c r="E160" s="166" t="s">
        <v>1320</v>
      </c>
      <c r="F160" s="167" t="s">
        <v>1294</v>
      </c>
      <c r="G160" s="168" t="s">
        <v>859</v>
      </c>
      <c r="H160" s="169">
        <v>6</v>
      </c>
      <c r="I160" s="29"/>
      <c r="J160" s="170">
        <f t="shared" si="10"/>
        <v>0</v>
      </c>
      <c r="K160" s="167" t="s">
        <v>1</v>
      </c>
      <c r="L160" s="171"/>
      <c r="M160" s="172" t="s">
        <v>1</v>
      </c>
      <c r="N160" s="173" t="s">
        <v>40</v>
      </c>
      <c r="O160" s="135"/>
      <c r="P160" s="136">
        <f t="shared" si="11"/>
        <v>0</v>
      </c>
      <c r="Q160" s="136">
        <v>0</v>
      </c>
      <c r="R160" s="136">
        <f t="shared" si="12"/>
        <v>0</v>
      </c>
      <c r="S160" s="136">
        <v>0</v>
      </c>
      <c r="T160" s="137">
        <f t="shared" si="13"/>
        <v>0</v>
      </c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R160" s="138" t="s">
        <v>229</v>
      </c>
      <c r="AT160" s="138" t="s">
        <v>297</v>
      </c>
      <c r="AU160" s="138" t="s">
        <v>197</v>
      </c>
      <c r="AY160" s="40" t="s">
        <v>187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40" t="s">
        <v>8</v>
      </c>
      <c r="BK160" s="139">
        <f t="shared" si="19"/>
        <v>0</v>
      </c>
      <c r="BL160" s="40" t="s">
        <v>194</v>
      </c>
      <c r="BM160" s="138" t="s">
        <v>344</v>
      </c>
    </row>
    <row r="161" spans="1:65" s="51" customFormat="1" ht="16.5" customHeight="1">
      <c r="A161" s="48"/>
      <c r="B161" s="49"/>
      <c r="C161" s="165" t="s">
        <v>292</v>
      </c>
      <c r="D161" s="165" t="s">
        <v>297</v>
      </c>
      <c r="E161" s="166" t="s">
        <v>1214</v>
      </c>
      <c r="F161" s="167" t="s">
        <v>1295</v>
      </c>
      <c r="G161" s="168" t="s">
        <v>306</v>
      </c>
      <c r="H161" s="169">
        <v>25</v>
      </c>
      <c r="I161" s="29"/>
      <c r="J161" s="170">
        <f t="shared" si="10"/>
        <v>0</v>
      </c>
      <c r="K161" s="167" t="s">
        <v>1</v>
      </c>
      <c r="L161" s="171"/>
      <c r="M161" s="172" t="s">
        <v>1</v>
      </c>
      <c r="N161" s="173" t="s">
        <v>40</v>
      </c>
      <c r="O161" s="135"/>
      <c r="P161" s="136">
        <f t="shared" si="11"/>
        <v>0</v>
      </c>
      <c r="Q161" s="136">
        <v>0</v>
      </c>
      <c r="R161" s="136">
        <f t="shared" si="12"/>
        <v>0</v>
      </c>
      <c r="S161" s="136">
        <v>0</v>
      </c>
      <c r="T161" s="137">
        <f t="shared" si="13"/>
        <v>0</v>
      </c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R161" s="138" t="s">
        <v>229</v>
      </c>
      <c r="AT161" s="138" t="s">
        <v>297</v>
      </c>
      <c r="AU161" s="138" t="s">
        <v>197</v>
      </c>
      <c r="AY161" s="40" t="s">
        <v>187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40" t="s">
        <v>8</v>
      </c>
      <c r="BK161" s="139">
        <f t="shared" si="19"/>
        <v>0</v>
      </c>
      <c r="BL161" s="40" t="s">
        <v>194</v>
      </c>
      <c r="BM161" s="138" t="s">
        <v>346</v>
      </c>
    </row>
    <row r="162" spans="1:65" s="51" customFormat="1" ht="16.5" customHeight="1">
      <c r="A162" s="48"/>
      <c r="B162" s="49"/>
      <c r="C162" s="165" t="s">
        <v>294</v>
      </c>
      <c r="D162" s="165" t="s">
        <v>297</v>
      </c>
      <c r="E162" s="166" t="s">
        <v>1187</v>
      </c>
      <c r="F162" s="167" t="s">
        <v>1296</v>
      </c>
      <c r="G162" s="168" t="s">
        <v>306</v>
      </c>
      <c r="H162" s="169">
        <v>15</v>
      </c>
      <c r="I162" s="29"/>
      <c r="J162" s="170">
        <f t="shared" si="10"/>
        <v>0</v>
      </c>
      <c r="K162" s="167" t="s">
        <v>1</v>
      </c>
      <c r="L162" s="171"/>
      <c r="M162" s="172" t="s">
        <v>1</v>
      </c>
      <c r="N162" s="173" t="s">
        <v>40</v>
      </c>
      <c r="O162" s="135"/>
      <c r="P162" s="136">
        <f t="shared" si="11"/>
        <v>0</v>
      </c>
      <c r="Q162" s="136">
        <v>0</v>
      </c>
      <c r="R162" s="136">
        <f t="shared" si="12"/>
        <v>0</v>
      </c>
      <c r="S162" s="136">
        <v>0</v>
      </c>
      <c r="T162" s="137">
        <f t="shared" si="13"/>
        <v>0</v>
      </c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R162" s="138" t="s">
        <v>229</v>
      </c>
      <c r="AT162" s="138" t="s">
        <v>297</v>
      </c>
      <c r="AU162" s="138" t="s">
        <v>197</v>
      </c>
      <c r="AY162" s="40" t="s">
        <v>187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40" t="s">
        <v>8</v>
      </c>
      <c r="BK162" s="139">
        <f t="shared" si="19"/>
        <v>0</v>
      </c>
      <c r="BL162" s="40" t="s">
        <v>194</v>
      </c>
      <c r="BM162" s="138" t="s">
        <v>348</v>
      </c>
    </row>
    <row r="163" spans="1:65" s="51" customFormat="1" ht="16.5" customHeight="1">
      <c r="A163" s="48"/>
      <c r="B163" s="49"/>
      <c r="C163" s="165" t="s">
        <v>296</v>
      </c>
      <c r="D163" s="165" t="s">
        <v>297</v>
      </c>
      <c r="E163" s="166" t="s">
        <v>1321</v>
      </c>
      <c r="F163" s="167" t="s">
        <v>1298</v>
      </c>
      <c r="G163" s="168" t="s">
        <v>859</v>
      </c>
      <c r="H163" s="169">
        <v>1</v>
      </c>
      <c r="I163" s="29"/>
      <c r="J163" s="170">
        <f t="shared" si="10"/>
        <v>0</v>
      </c>
      <c r="K163" s="167" t="s">
        <v>1</v>
      </c>
      <c r="L163" s="171"/>
      <c r="M163" s="172" t="s">
        <v>1</v>
      </c>
      <c r="N163" s="173" t="s">
        <v>40</v>
      </c>
      <c r="O163" s="135"/>
      <c r="P163" s="136">
        <f t="shared" si="11"/>
        <v>0</v>
      </c>
      <c r="Q163" s="136">
        <v>0</v>
      </c>
      <c r="R163" s="136">
        <f t="shared" si="12"/>
        <v>0</v>
      </c>
      <c r="S163" s="136">
        <v>0</v>
      </c>
      <c r="T163" s="137">
        <f t="shared" si="13"/>
        <v>0</v>
      </c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R163" s="138" t="s">
        <v>229</v>
      </c>
      <c r="AT163" s="138" t="s">
        <v>297</v>
      </c>
      <c r="AU163" s="138" t="s">
        <v>197</v>
      </c>
      <c r="AY163" s="40" t="s">
        <v>187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40" t="s">
        <v>8</v>
      </c>
      <c r="BK163" s="139">
        <f t="shared" si="19"/>
        <v>0</v>
      </c>
      <c r="BL163" s="40" t="s">
        <v>194</v>
      </c>
      <c r="BM163" s="138" t="s">
        <v>358</v>
      </c>
    </row>
    <row r="164" spans="1:65" s="51" customFormat="1" ht="16.5" customHeight="1">
      <c r="A164" s="48"/>
      <c r="B164" s="49"/>
      <c r="C164" s="165" t="s">
        <v>299</v>
      </c>
      <c r="D164" s="165" t="s">
        <v>297</v>
      </c>
      <c r="E164" s="166" t="s">
        <v>1322</v>
      </c>
      <c r="F164" s="167" t="s">
        <v>1300</v>
      </c>
      <c r="G164" s="168" t="s">
        <v>859</v>
      </c>
      <c r="H164" s="169">
        <v>1</v>
      </c>
      <c r="I164" s="29"/>
      <c r="J164" s="170">
        <f t="shared" si="10"/>
        <v>0</v>
      </c>
      <c r="K164" s="167" t="s">
        <v>1</v>
      </c>
      <c r="L164" s="171"/>
      <c r="M164" s="172" t="s">
        <v>1</v>
      </c>
      <c r="N164" s="173" t="s">
        <v>40</v>
      </c>
      <c r="O164" s="135"/>
      <c r="P164" s="136">
        <f t="shared" si="11"/>
        <v>0</v>
      </c>
      <c r="Q164" s="136">
        <v>0</v>
      </c>
      <c r="R164" s="136">
        <f t="shared" si="12"/>
        <v>0</v>
      </c>
      <c r="S164" s="136">
        <v>0</v>
      </c>
      <c r="T164" s="137">
        <f t="shared" si="13"/>
        <v>0</v>
      </c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R164" s="138" t="s">
        <v>229</v>
      </c>
      <c r="AT164" s="138" t="s">
        <v>297</v>
      </c>
      <c r="AU164" s="138" t="s">
        <v>197</v>
      </c>
      <c r="AY164" s="40" t="s">
        <v>187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40" t="s">
        <v>8</v>
      </c>
      <c r="BK164" s="139">
        <f t="shared" si="19"/>
        <v>0</v>
      </c>
      <c r="BL164" s="40" t="s">
        <v>194</v>
      </c>
      <c r="BM164" s="138" t="s">
        <v>364</v>
      </c>
    </row>
    <row r="165" spans="1:65" s="51" customFormat="1" ht="16.5" customHeight="1">
      <c r="A165" s="48"/>
      <c r="B165" s="49"/>
      <c r="C165" s="165" t="s">
        <v>303</v>
      </c>
      <c r="D165" s="165" t="s">
        <v>297</v>
      </c>
      <c r="E165" s="166" t="s">
        <v>1323</v>
      </c>
      <c r="F165" s="167" t="s">
        <v>1302</v>
      </c>
      <c r="G165" s="168" t="s">
        <v>859</v>
      </c>
      <c r="H165" s="169">
        <v>1</v>
      </c>
      <c r="I165" s="29"/>
      <c r="J165" s="170">
        <f t="shared" si="10"/>
        <v>0</v>
      </c>
      <c r="K165" s="167" t="s">
        <v>1</v>
      </c>
      <c r="L165" s="171"/>
      <c r="M165" s="172" t="s">
        <v>1</v>
      </c>
      <c r="N165" s="173" t="s">
        <v>40</v>
      </c>
      <c r="O165" s="135"/>
      <c r="P165" s="136">
        <f t="shared" si="11"/>
        <v>0</v>
      </c>
      <c r="Q165" s="136">
        <v>0</v>
      </c>
      <c r="R165" s="136">
        <f t="shared" si="12"/>
        <v>0</v>
      </c>
      <c r="S165" s="136">
        <v>0</v>
      </c>
      <c r="T165" s="137">
        <f t="shared" si="13"/>
        <v>0</v>
      </c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R165" s="138" t="s">
        <v>229</v>
      </c>
      <c r="AT165" s="138" t="s">
        <v>297</v>
      </c>
      <c r="AU165" s="138" t="s">
        <v>197</v>
      </c>
      <c r="AY165" s="40" t="s">
        <v>187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40" t="s">
        <v>8</v>
      </c>
      <c r="BK165" s="139">
        <f t="shared" si="19"/>
        <v>0</v>
      </c>
      <c r="BL165" s="40" t="s">
        <v>194</v>
      </c>
      <c r="BM165" s="138" t="s">
        <v>368</v>
      </c>
    </row>
    <row r="166" spans="1:65" s="51" customFormat="1" ht="16.5" customHeight="1">
      <c r="A166" s="48"/>
      <c r="B166" s="49"/>
      <c r="C166" s="165" t="s">
        <v>304</v>
      </c>
      <c r="D166" s="165" t="s">
        <v>297</v>
      </c>
      <c r="E166" s="166" t="s">
        <v>1324</v>
      </c>
      <c r="F166" s="167" t="s">
        <v>1304</v>
      </c>
      <c r="G166" s="168" t="s">
        <v>859</v>
      </c>
      <c r="H166" s="169">
        <v>1</v>
      </c>
      <c r="I166" s="29"/>
      <c r="J166" s="170">
        <f t="shared" si="10"/>
        <v>0</v>
      </c>
      <c r="K166" s="167" t="s">
        <v>1</v>
      </c>
      <c r="L166" s="171"/>
      <c r="M166" s="172" t="s">
        <v>1</v>
      </c>
      <c r="N166" s="173" t="s">
        <v>40</v>
      </c>
      <c r="O166" s="135"/>
      <c r="P166" s="136">
        <f t="shared" si="11"/>
        <v>0</v>
      </c>
      <c r="Q166" s="136">
        <v>0</v>
      </c>
      <c r="R166" s="136">
        <f t="shared" si="12"/>
        <v>0</v>
      </c>
      <c r="S166" s="136">
        <v>0</v>
      </c>
      <c r="T166" s="137">
        <f t="shared" si="13"/>
        <v>0</v>
      </c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R166" s="138" t="s">
        <v>229</v>
      </c>
      <c r="AT166" s="138" t="s">
        <v>297</v>
      </c>
      <c r="AU166" s="138" t="s">
        <v>197</v>
      </c>
      <c r="AY166" s="40" t="s">
        <v>187</v>
      </c>
      <c r="BE166" s="139">
        <f t="shared" si="14"/>
        <v>0</v>
      </c>
      <c r="BF166" s="139">
        <f t="shared" si="15"/>
        <v>0</v>
      </c>
      <c r="BG166" s="139">
        <f t="shared" si="16"/>
        <v>0</v>
      </c>
      <c r="BH166" s="139">
        <f t="shared" si="17"/>
        <v>0</v>
      </c>
      <c r="BI166" s="139">
        <f t="shared" si="18"/>
        <v>0</v>
      </c>
      <c r="BJ166" s="40" t="s">
        <v>8</v>
      </c>
      <c r="BK166" s="139">
        <f t="shared" si="19"/>
        <v>0</v>
      </c>
      <c r="BL166" s="40" t="s">
        <v>194</v>
      </c>
      <c r="BM166" s="138" t="s">
        <v>374</v>
      </c>
    </row>
    <row r="167" spans="1:65" s="51" customFormat="1" ht="16.5" customHeight="1">
      <c r="A167" s="48"/>
      <c r="B167" s="49"/>
      <c r="C167" s="165" t="s">
        <v>305</v>
      </c>
      <c r="D167" s="165" t="s">
        <v>297</v>
      </c>
      <c r="E167" s="166" t="s">
        <v>1325</v>
      </c>
      <c r="F167" s="167" t="s">
        <v>1306</v>
      </c>
      <c r="G167" s="168" t="s">
        <v>859</v>
      </c>
      <c r="H167" s="169">
        <v>1</v>
      </c>
      <c r="I167" s="29"/>
      <c r="J167" s="170">
        <f t="shared" si="10"/>
        <v>0</v>
      </c>
      <c r="K167" s="167" t="s">
        <v>1</v>
      </c>
      <c r="L167" s="171"/>
      <c r="M167" s="172" t="s">
        <v>1</v>
      </c>
      <c r="N167" s="173" t="s">
        <v>40</v>
      </c>
      <c r="O167" s="135"/>
      <c r="P167" s="136">
        <f t="shared" si="11"/>
        <v>0</v>
      </c>
      <c r="Q167" s="136">
        <v>0</v>
      </c>
      <c r="R167" s="136">
        <f t="shared" si="12"/>
        <v>0</v>
      </c>
      <c r="S167" s="136">
        <v>0</v>
      </c>
      <c r="T167" s="137">
        <f t="shared" si="13"/>
        <v>0</v>
      </c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R167" s="138" t="s">
        <v>229</v>
      </c>
      <c r="AT167" s="138" t="s">
        <v>297</v>
      </c>
      <c r="AU167" s="138" t="s">
        <v>197</v>
      </c>
      <c r="AY167" s="40" t="s">
        <v>187</v>
      </c>
      <c r="BE167" s="139">
        <f t="shared" si="14"/>
        <v>0</v>
      </c>
      <c r="BF167" s="139">
        <f t="shared" si="15"/>
        <v>0</v>
      </c>
      <c r="BG167" s="139">
        <f t="shared" si="16"/>
        <v>0</v>
      </c>
      <c r="BH167" s="139">
        <f t="shared" si="17"/>
        <v>0</v>
      </c>
      <c r="BI167" s="139">
        <f t="shared" si="18"/>
        <v>0</v>
      </c>
      <c r="BJ167" s="40" t="s">
        <v>8</v>
      </c>
      <c r="BK167" s="139">
        <f t="shared" si="19"/>
        <v>0</v>
      </c>
      <c r="BL167" s="40" t="s">
        <v>194</v>
      </c>
      <c r="BM167" s="138" t="s">
        <v>379</v>
      </c>
    </row>
    <row r="168" spans="1:65" s="51" customFormat="1" ht="16.5" customHeight="1">
      <c r="A168" s="48"/>
      <c r="B168" s="49"/>
      <c r="C168" s="165" t="s">
        <v>307</v>
      </c>
      <c r="D168" s="165" t="s">
        <v>297</v>
      </c>
      <c r="E168" s="166" t="s">
        <v>1326</v>
      </c>
      <c r="F168" s="167" t="s">
        <v>1308</v>
      </c>
      <c r="G168" s="168" t="s">
        <v>859</v>
      </c>
      <c r="H168" s="169">
        <v>1</v>
      </c>
      <c r="I168" s="29"/>
      <c r="J168" s="170">
        <f t="shared" si="10"/>
        <v>0</v>
      </c>
      <c r="K168" s="167" t="s">
        <v>1</v>
      </c>
      <c r="L168" s="171"/>
      <c r="M168" s="172" t="s">
        <v>1</v>
      </c>
      <c r="N168" s="173" t="s">
        <v>40</v>
      </c>
      <c r="O168" s="135"/>
      <c r="P168" s="136">
        <f t="shared" si="11"/>
        <v>0</v>
      </c>
      <c r="Q168" s="136">
        <v>0</v>
      </c>
      <c r="R168" s="136">
        <f t="shared" si="12"/>
        <v>0</v>
      </c>
      <c r="S168" s="136">
        <v>0</v>
      </c>
      <c r="T168" s="137">
        <f t="shared" si="13"/>
        <v>0</v>
      </c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R168" s="138" t="s">
        <v>229</v>
      </c>
      <c r="AT168" s="138" t="s">
        <v>297</v>
      </c>
      <c r="AU168" s="138" t="s">
        <v>197</v>
      </c>
      <c r="AY168" s="40" t="s">
        <v>187</v>
      </c>
      <c r="BE168" s="139">
        <f t="shared" si="14"/>
        <v>0</v>
      </c>
      <c r="BF168" s="139">
        <f t="shared" si="15"/>
        <v>0</v>
      </c>
      <c r="BG168" s="139">
        <f t="shared" si="16"/>
        <v>0</v>
      </c>
      <c r="BH168" s="139">
        <f t="shared" si="17"/>
        <v>0</v>
      </c>
      <c r="BI168" s="139">
        <f t="shared" si="18"/>
        <v>0</v>
      </c>
      <c r="BJ168" s="40" t="s">
        <v>8</v>
      </c>
      <c r="BK168" s="139">
        <f t="shared" si="19"/>
        <v>0</v>
      </c>
      <c r="BL168" s="40" t="s">
        <v>194</v>
      </c>
      <c r="BM168" s="138" t="s">
        <v>923</v>
      </c>
    </row>
    <row r="169" spans="1:65" s="51" customFormat="1" ht="16.5" customHeight="1">
      <c r="A169" s="48"/>
      <c r="B169" s="49"/>
      <c r="C169" s="165" t="s">
        <v>308</v>
      </c>
      <c r="D169" s="165" t="s">
        <v>297</v>
      </c>
      <c r="E169" s="166" t="s">
        <v>1327</v>
      </c>
      <c r="F169" s="167" t="s">
        <v>1328</v>
      </c>
      <c r="G169" s="168" t="s">
        <v>859</v>
      </c>
      <c r="H169" s="169">
        <v>7</v>
      </c>
      <c r="I169" s="29"/>
      <c r="J169" s="170">
        <f t="shared" si="10"/>
        <v>0</v>
      </c>
      <c r="K169" s="167" t="s">
        <v>1</v>
      </c>
      <c r="L169" s="171"/>
      <c r="M169" s="172" t="s">
        <v>1</v>
      </c>
      <c r="N169" s="173" t="s">
        <v>40</v>
      </c>
      <c r="O169" s="135"/>
      <c r="P169" s="136">
        <f t="shared" si="11"/>
        <v>0</v>
      </c>
      <c r="Q169" s="136">
        <v>0</v>
      </c>
      <c r="R169" s="136">
        <f t="shared" si="12"/>
        <v>0</v>
      </c>
      <c r="S169" s="136">
        <v>0</v>
      </c>
      <c r="T169" s="137">
        <f t="shared" si="13"/>
        <v>0</v>
      </c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R169" s="138" t="s">
        <v>229</v>
      </c>
      <c r="AT169" s="138" t="s">
        <v>297</v>
      </c>
      <c r="AU169" s="138" t="s">
        <v>197</v>
      </c>
      <c r="AY169" s="40" t="s">
        <v>187</v>
      </c>
      <c r="BE169" s="139">
        <f t="shared" si="14"/>
        <v>0</v>
      </c>
      <c r="BF169" s="139">
        <f t="shared" si="15"/>
        <v>0</v>
      </c>
      <c r="BG169" s="139">
        <f t="shared" si="16"/>
        <v>0</v>
      </c>
      <c r="BH169" s="139">
        <f t="shared" si="17"/>
        <v>0</v>
      </c>
      <c r="BI169" s="139">
        <f t="shared" si="18"/>
        <v>0</v>
      </c>
      <c r="BJ169" s="40" t="s">
        <v>8</v>
      </c>
      <c r="BK169" s="139">
        <f t="shared" si="19"/>
        <v>0</v>
      </c>
      <c r="BL169" s="40" t="s">
        <v>194</v>
      </c>
      <c r="BM169" s="138" t="s">
        <v>926</v>
      </c>
    </row>
    <row r="170" spans="1:65" s="114" customFormat="1" ht="22.9" customHeight="1">
      <c r="B170" s="115"/>
      <c r="D170" s="116" t="s">
        <v>74</v>
      </c>
      <c r="E170" s="125" t="s">
        <v>1249</v>
      </c>
      <c r="F170" s="125" t="s">
        <v>1250</v>
      </c>
      <c r="I170" s="24"/>
      <c r="J170" s="126">
        <f>BK170</f>
        <v>0</v>
      </c>
      <c r="L170" s="115"/>
      <c r="M170" s="119"/>
      <c r="N170" s="120"/>
      <c r="O170" s="120"/>
      <c r="P170" s="121">
        <f>SUM(P171:P172)</f>
        <v>0</v>
      </c>
      <c r="Q170" s="120"/>
      <c r="R170" s="121">
        <f>SUM(R171:R172)</f>
        <v>0</v>
      </c>
      <c r="S170" s="120"/>
      <c r="T170" s="122">
        <f>SUM(T171:T172)</f>
        <v>0</v>
      </c>
      <c r="AR170" s="116" t="s">
        <v>197</v>
      </c>
      <c r="AT170" s="123" t="s">
        <v>74</v>
      </c>
      <c r="AU170" s="123" t="s">
        <v>8</v>
      </c>
      <c r="AY170" s="116" t="s">
        <v>187</v>
      </c>
      <c r="BK170" s="124">
        <f>SUM(BK171:BK172)</f>
        <v>0</v>
      </c>
    </row>
    <row r="171" spans="1:65" s="51" customFormat="1" ht="16.5" customHeight="1">
      <c r="A171" s="48"/>
      <c r="B171" s="49"/>
      <c r="C171" s="165" t="s">
        <v>310</v>
      </c>
      <c r="D171" s="165" t="s">
        <v>297</v>
      </c>
      <c r="E171" s="166" t="s">
        <v>1171</v>
      </c>
      <c r="F171" s="167" t="s">
        <v>1263</v>
      </c>
      <c r="G171" s="168" t="s">
        <v>382</v>
      </c>
      <c r="H171" s="169">
        <v>1</v>
      </c>
      <c r="I171" s="29"/>
      <c r="J171" s="170">
        <f>ROUND(I171*H171,0)</f>
        <v>0</v>
      </c>
      <c r="K171" s="167" t="s">
        <v>1</v>
      </c>
      <c r="L171" s="171"/>
      <c r="M171" s="172" t="s">
        <v>1</v>
      </c>
      <c r="N171" s="173" t="s">
        <v>40</v>
      </c>
      <c r="O171" s="135"/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R171" s="138" t="s">
        <v>383</v>
      </c>
      <c r="AT171" s="138" t="s">
        <v>297</v>
      </c>
      <c r="AU171" s="138" t="s">
        <v>83</v>
      </c>
      <c r="AY171" s="40" t="s">
        <v>187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40" t="s">
        <v>8</v>
      </c>
      <c r="BK171" s="139">
        <f>ROUND(I171*H171,0)</f>
        <v>0</v>
      </c>
      <c r="BL171" s="40" t="s">
        <v>368</v>
      </c>
      <c r="BM171" s="138" t="s">
        <v>1329</v>
      </c>
    </row>
    <row r="172" spans="1:65" s="51" customFormat="1" ht="16.5" customHeight="1">
      <c r="A172" s="48"/>
      <c r="B172" s="49"/>
      <c r="C172" s="165" t="s">
        <v>313</v>
      </c>
      <c r="D172" s="165" t="s">
        <v>297</v>
      </c>
      <c r="E172" s="166" t="s">
        <v>1176</v>
      </c>
      <c r="F172" s="167" t="s">
        <v>1259</v>
      </c>
      <c r="G172" s="168" t="s">
        <v>382</v>
      </c>
      <c r="H172" s="169">
        <v>1</v>
      </c>
      <c r="I172" s="29"/>
      <c r="J172" s="170">
        <f>ROUND(I172*H172,0)</f>
        <v>0</v>
      </c>
      <c r="K172" s="167" t="s">
        <v>1</v>
      </c>
      <c r="L172" s="171"/>
      <c r="M172" s="174" t="s">
        <v>1</v>
      </c>
      <c r="N172" s="175" t="s">
        <v>40</v>
      </c>
      <c r="O172" s="176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R172" s="138" t="s">
        <v>383</v>
      </c>
      <c r="AT172" s="138" t="s">
        <v>297</v>
      </c>
      <c r="AU172" s="138" t="s">
        <v>83</v>
      </c>
      <c r="AY172" s="40" t="s">
        <v>187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40" t="s">
        <v>8</v>
      </c>
      <c r="BK172" s="139">
        <f>ROUND(I172*H172,0)</f>
        <v>0</v>
      </c>
      <c r="BL172" s="40" t="s">
        <v>368</v>
      </c>
      <c r="BM172" s="138" t="s">
        <v>1330</v>
      </c>
    </row>
    <row r="173" spans="1:65" s="51" customFormat="1" ht="6.95" customHeight="1">
      <c r="A173" s="48"/>
      <c r="B173" s="79"/>
      <c r="C173" s="80"/>
      <c r="D173" s="80"/>
      <c r="E173" s="80"/>
      <c r="F173" s="80"/>
      <c r="G173" s="80"/>
      <c r="H173" s="80"/>
      <c r="I173" s="80"/>
      <c r="J173" s="80"/>
      <c r="K173" s="80"/>
      <c r="L173" s="49"/>
      <c r="M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</row>
  </sheetData>
  <sheetProtection algorithmName="SHA-512" hashValue="2ihMtZbB4gUHJV7c1xfeS9sAqPsmtUnkxtE8hoql6gwnpfTxQohmbuA1lYqFVc2Tqe0vJbRHeyRryii9Q9VbBQ==" saltValue="YGRmN578bxGk952j6i6lgA==" spinCount="100000" sheet="1" objects="1" scenarios="1"/>
  <autoFilter ref="C123:K17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topLeftCell="A110" workbookViewId="0">
      <selection activeCell="E128" sqref="E128:F128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4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123</v>
      </c>
    </row>
    <row r="3" spans="1:4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</row>
    <row r="4" spans="1:46" ht="24.95" customHeight="1">
      <c r="B4" s="44"/>
      <c r="D4" s="45" t="s">
        <v>130</v>
      </c>
      <c r="L4" s="44"/>
      <c r="M4" s="46" t="s">
        <v>11</v>
      </c>
      <c r="AT4" s="40" t="s">
        <v>3</v>
      </c>
    </row>
    <row r="5" spans="1:46" ht="6.95" customHeight="1">
      <c r="B5" s="44"/>
      <c r="L5" s="44"/>
    </row>
    <row r="6" spans="1:46" ht="12" customHeight="1">
      <c r="B6" s="44"/>
      <c r="D6" s="47" t="s">
        <v>16</v>
      </c>
      <c r="L6" s="44"/>
    </row>
    <row r="7" spans="1:4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4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46" s="51" customFormat="1" ht="16.5" customHeight="1">
      <c r="A9" s="48"/>
      <c r="B9" s="49"/>
      <c r="C9" s="48"/>
      <c r="D9" s="48"/>
      <c r="E9" s="276" t="s">
        <v>1410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4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4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46" s="51" customFormat="1" ht="12" customHeight="1">
      <c r="A12" s="48"/>
      <c r="B12" s="49"/>
      <c r="C12" s="48"/>
      <c r="D12" s="47" t="s">
        <v>19</v>
      </c>
      <c r="E12" s="48"/>
      <c r="F12" s="52" t="s">
        <v>20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4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4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">
        <v>1</v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46" s="51" customFormat="1" ht="18" customHeight="1">
      <c r="A15" s="48"/>
      <c r="B15" s="49"/>
      <c r="C15" s="48"/>
      <c r="D15" s="48"/>
      <c r="E15" s="52" t="s">
        <v>25</v>
      </c>
      <c r="F15" s="48"/>
      <c r="G15" s="48"/>
      <c r="H15" s="48"/>
      <c r="I15" s="47" t="s">
        <v>26</v>
      </c>
      <c r="J15" s="52" t="s">
        <v>1</v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4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">
        <v>1</v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">
        <v>30</v>
      </c>
      <c r="F21" s="48"/>
      <c r="G21" s="48"/>
      <c r="H21" s="48"/>
      <c r="I21" s="47" t="s">
        <v>26</v>
      </c>
      <c r="J21" s="52" t="s">
        <v>1</v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">
        <v>1</v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">
        <v>33</v>
      </c>
      <c r="F24" s="48"/>
      <c r="G24" s="48"/>
      <c r="H24" s="48"/>
      <c r="I24" s="47" t="s">
        <v>26</v>
      </c>
      <c r="J24" s="52" t="s">
        <v>1</v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ROUND(J126,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ROUND((SUM(BE126:BE145)),  0)</f>
        <v>0</v>
      </c>
      <c r="G33" s="48"/>
      <c r="H33" s="48"/>
      <c r="I33" s="64">
        <v>0.21</v>
      </c>
      <c r="J33" s="63">
        <f>ROUND(((SUM(BE126:BE145))*I33),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ROUND((SUM(BF126:BF145)),  0)</f>
        <v>0</v>
      </c>
      <c r="G34" s="48"/>
      <c r="H34" s="48"/>
      <c r="I34" s="64">
        <v>0.15</v>
      </c>
      <c r="J34" s="63">
        <f>ROUND(((SUM(BF126:BF145))*I34),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ROUND((SUM(BG126:BG145)),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ROUND((SUM(BH126:BH145)),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ROUND((SUM(BI126:BI145)),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16.5" customHeight="1">
      <c r="A87" s="48"/>
      <c r="B87" s="49"/>
      <c r="C87" s="48"/>
      <c r="D87" s="48"/>
      <c r="E87" s="276" t="str">
        <f>E9</f>
        <v>99aa - Vedlejší náklady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>Dvůr Králové nad Labem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J126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1:31" s="87" customFormat="1" ht="24.95" customHeight="1">
      <c r="B97" s="88"/>
      <c r="D97" s="89" t="s">
        <v>1331</v>
      </c>
      <c r="E97" s="90"/>
      <c r="F97" s="90"/>
      <c r="G97" s="90"/>
      <c r="H97" s="90"/>
      <c r="I97" s="90"/>
      <c r="J97" s="91">
        <f>J127</f>
        <v>0</v>
      </c>
      <c r="L97" s="88"/>
    </row>
    <row r="98" spans="1:31" s="92" customFormat="1" ht="19.899999999999999" customHeight="1">
      <c r="B98" s="93"/>
      <c r="D98" s="94" t="s">
        <v>1332</v>
      </c>
      <c r="E98" s="95"/>
      <c r="F98" s="95"/>
      <c r="G98" s="95"/>
      <c r="H98" s="95"/>
      <c r="I98" s="95"/>
      <c r="J98" s="96">
        <f>J128</f>
        <v>0</v>
      </c>
      <c r="L98" s="93"/>
    </row>
    <row r="99" spans="1:31" s="92" customFormat="1" ht="19.899999999999999" customHeight="1">
      <c r="B99" s="93"/>
      <c r="D99" s="94" t="s">
        <v>1333</v>
      </c>
      <c r="E99" s="95"/>
      <c r="F99" s="95"/>
      <c r="G99" s="95"/>
      <c r="H99" s="95"/>
      <c r="I99" s="95"/>
      <c r="J99" s="96">
        <f>J130</f>
        <v>0</v>
      </c>
      <c r="L99" s="93"/>
    </row>
    <row r="100" spans="1:31" s="92" customFormat="1" ht="19.899999999999999" customHeight="1">
      <c r="B100" s="93"/>
      <c r="D100" s="94" t="s">
        <v>1334</v>
      </c>
      <c r="E100" s="95"/>
      <c r="F100" s="95"/>
      <c r="G100" s="95"/>
      <c r="H100" s="95"/>
      <c r="I100" s="95"/>
      <c r="J100" s="96">
        <f>J132</f>
        <v>0</v>
      </c>
      <c r="L100" s="93"/>
    </row>
    <row r="101" spans="1:31" s="92" customFormat="1" ht="19.899999999999999" customHeight="1">
      <c r="B101" s="93"/>
      <c r="D101" s="94" t="s">
        <v>1335</v>
      </c>
      <c r="E101" s="95"/>
      <c r="F101" s="95"/>
      <c r="G101" s="95"/>
      <c r="H101" s="95"/>
      <c r="I101" s="95"/>
      <c r="J101" s="96">
        <f>J134</f>
        <v>0</v>
      </c>
      <c r="L101" s="93"/>
    </row>
    <row r="102" spans="1:31" s="92" customFormat="1" ht="19.899999999999999" customHeight="1">
      <c r="B102" s="93"/>
      <c r="D102" s="94" t="s">
        <v>1336</v>
      </c>
      <c r="E102" s="95"/>
      <c r="F102" s="95"/>
      <c r="G102" s="95"/>
      <c r="H102" s="95"/>
      <c r="I102" s="95"/>
      <c r="J102" s="96">
        <f>J136</f>
        <v>0</v>
      </c>
      <c r="L102" s="93"/>
    </row>
    <row r="103" spans="1:31" s="92" customFormat="1" ht="19.899999999999999" customHeight="1">
      <c r="B103" s="93"/>
      <c r="D103" s="94" t="s">
        <v>1337</v>
      </c>
      <c r="E103" s="95"/>
      <c r="F103" s="95"/>
      <c r="G103" s="95"/>
      <c r="H103" s="95"/>
      <c r="I103" s="95"/>
      <c r="J103" s="96">
        <f>J138</f>
        <v>0</v>
      </c>
      <c r="L103" s="93"/>
    </row>
    <row r="104" spans="1:31" s="92" customFormat="1" ht="19.899999999999999" customHeight="1">
      <c r="B104" s="93"/>
      <c r="D104" s="94" t="s">
        <v>1338</v>
      </c>
      <c r="E104" s="95"/>
      <c r="F104" s="95"/>
      <c r="G104" s="95"/>
      <c r="H104" s="95"/>
      <c r="I104" s="95"/>
      <c r="J104" s="96">
        <f>J140</f>
        <v>0</v>
      </c>
      <c r="L104" s="93"/>
    </row>
    <row r="105" spans="1:31" s="92" customFormat="1" ht="19.899999999999999" customHeight="1">
      <c r="B105" s="93"/>
      <c r="D105" s="94" t="s">
        <v>1339</v>
      </c>
      <c r="E105" s="95"/>
      <c r="F105" s="95"/>
      <c r="G105" s="95"/>
      <c r="H105" s="95"/>
      <c r="I105" s="95"/>
      <c r="J105" s="96">
        <f>J142</f>
        <v>0</v>
      </c>
      <c r="L105" s="93"/>
    </row>
    <row r="106" spans="1:31" s="92" customFormat="1" ht="19.899999999999999" customHeight="1">
      <c r="B106" s="93"/>
      <c r="D106" s="94" t="s">
        <v>1340</v>
      </c>
      <c r="E106" s="95"/>
      <c r="F106" s="95"/>
      <c r="G106" s="95"/>
      <c r="H106" s="95"/>
      <c r="I106" s="95"/>
      <c r="J106" s="96">
        <f>J144</f>
        <v>0</v>
      </c>
      <c r="L106" s="93"/>
    </row>
    <row r="107" spans="1:31" s="51" customFormat="1" ht="21.75" customHeight="1">
      <c r="A107" s="48"/>
      <c r="B107" s="49"/>
      <c r="C107" s="48"/>
      <c r="D107" s="48"/>
      <c r="E107" s="48"/>
      <c r="F107" s="48"/>
      <c r="G107" s="48"/>
      <c r="H107" s="48"/>
      <c r="I107" s="48"/>
      <c r="J107" s="48"/>
      <c r="K107" s="48"/>
      <c r="L107" s="50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08" spans="1:31" s="51" customFormat="1" ht="6.95" customHeight="1">
      <c r="A108" s="48"/>
      <c r="B108" s="79"/>
      <c r="C108" s="80"/>
      <c r="D108" s="80"/>
      <c r="E108" s="80"/>
      <c r="F108" s="80"/>
      <c r="G108" s="80"/>
      <c r="H108" s="80"/>
      <c r="I108" s="80"/>
      <c r="J108" s="80"/>
      <c r="K108" s="80"/>
      <c r="L108" s="50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12" spans="1:31" s="51" customFormat="1" ht="6.95" customHeight="1">
      <c r="A112" s="48"/>
      <c r="B112" s="81"/>
      <c r="C112" s="82"/>
      <c r="D112" s="82"/>
      <c r="E112" s="82"/>
      <c r="F112" s="82"/>
      <c r="G112" s="82"/>
      <c r="H112" s="82"/>
      <c r="I112" s="82"/>
      <c r="J112" s="82"/>
      <c r="K112" s="82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3" s="51" customFormat="1" ht="24.95" customHeight="1">
      <c r="A113" s="48"/>
      <c r="B113" s="49"/>
      <c r="C113" s="45" t="s">
        <v>172</v>
      </c>
      <c r="D113" s="48"/>
      <c r="E113" s="48"/>
      <c r="F113" s="48"/>
      <c r="G113" s="48"/>
      <c r="H113" s="48"/>
      <c r="I113" s="48"/>
      <c r="J113" s="48"/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3" s="51" customFormat="1" ht="6.95" customHeight="1">
      <c r="A114" s="48"/>
      <c r="B114" s="49"/>
      <c r="C114" s="48"/>
      <c r="D114" s="48"/>
      <c r="E114" s="48"/>
      <c r="F114" s="48"/>
      <c r="G114" s="48"/>
      <c r="H114" s="48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3" s="51" customFormat="1" ht="12" customHeight="1">
      <c r="A115" s="48"/>
      <c r="B115" s="49"/>
      <c r="C115" s="47" t="s">
        <v>16</v>
      </c>
      <c r="D115" s="48"/>
      <c r="E115" s="48"/>
      <c r="F115" s="48"/>
      <c r="G115" s="48"/>
      <c r="H115" s="48"/>
      <c r="I115" s="48"/>
      <c r="J115" s="48"/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3" s="51" customFormat="1" ht="26.25" customHeight="1">
      <c r="A116" s="48"/>
      <c r="B116" s="49"/>
      <c r="C116" s="48"/>
      <c r="D116" s="48"/>
      <c r="E116" s="280" t="str">
        <f>E7</f>
        <v>Expozice Jihozápadní Afrika, ZOO Dvůr Králové a.s. - Změna B, 3.etapa-1.část</v>
      </c>
      <c r="F116" s="281"/>
      <c r="G116" s="281"/>
      <c r="H116" s="281"/>
      <c r="I116" s="48"/>
      <c r="J116" s="48"/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3" s="51" customFormat="1" ht="12" customHeight="1">
      <c r="A117" s="48"/>
      <c r="B117" s="49"/>
      <c r="C117" s="47" t="s">
        <v>143</v>
      </c>
      <c r="D117" s="48"/>
      <c r="E117" s="48"/>
      <c r="F117" s="48"/>
      <c r="G117" s="48"/>
      <c r="H117" s="48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3" s="51" customFormat="1" ht="16.5" customHeight="1">
      <c r="A118" s="48"/>
      <c r="B118" s="49"/>
      <c r="C118" s="48"/>
      <c r="D118" s="48"/>
      <c r="E118" s="276" t="str">
        <f>E9</f>
        <v>99aa - Vedlejší náklady - Změna B, 3.etapa-1.část</v>
      </c>
      <c r="F118" s="279"/>
      <c r="G118" s="279"/>
      <c r="H118" s="279"/>
      <c r="I118" s="48"/>
      <c r="J118" s="48"/>
      <c r="K118" s="48"/>
      <c r="L118" s="50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63" s="51" customFormat="1" ht="6.95" customHeight="1">
      <c r="A119" s="48"/>
      <c r="B119" s="49"/>
      <c r="C119" s="48"/>
      <c r="D119" s="48"/>
      <c r="E119" s="48"/>
      <c r="F119" s="48"/>
      <c r="G119" s="48"/>
      <c r="H119" s="48"/>
      <c r="I119" s="48"/>
      <c r="J119" s="48"/>
      <c r="K119" s="48"/>
      <c r="L119" s="50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1:63" s="51" customFormat="1" ht="12" customHeight="1">
      <c r="A120" s="48"/>
      <c r="B120" s="49"/>
      <c r="C120" s="47" t="s">
        <v>19</v>
      </c>
      <c r="D120" s="48"/>
      <c r="E120" s="48"/>
      <c r="F120" s="52" t="str">
        <f>F12</f>
        <v>Dvůr Králové nad Labem</v>
      </c>
      <c r="G120" s="48"/>
      <c r="H120" s="48"/>
      <c r="I120" s="47" t="s">
        <v>21</v>
      </c>
      <c r="J120" s="53" t="str">
        <f>IF(J12="","",J12)</f>
        <v>20. 9. 2020</v>
      </c>
      <c r="K120" s="48"/>
      <c r="L120" s="50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1:63" s="51" customFormat="1" ht="6.95" customHeight="1">
      <c r="A121" s="48"/>
      <c r="B121" s="49"/>
      <c r="C121" s="48"/>
      <c r="D121" s="48"/>
      <c r="E121" s="48"/>
      <c r="F121" s="48"/>
      <c r="G121" s="48"/>
      <c r="H121" s="48"/>
      <c r="I121" s="48"/>
      <c r="J121" s="48"/>
      <c r="K121" s="48"/>
      <c r="L121" s="5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</row>
    <row r="122" spans="1:63" s="51" customFormat="1" ht="40.15" customHeight="1">
      <c r="A122" s="48"/>
      <c r="B122" s="49"/>
      <c r="C122" s="47" t="s">
        <v>23</v>
      </c>
      <c r="D122" s="48"/>
      <c r="E122" s="48"/>
      <c r="F122" s="52" t="str">
        <f>E15</f>
        <v>ZOO Dvůr Králové a.s., Štefánikova 1029, D.K.n.L.</v>
      </c>
      <c r="G122" s="48"/>
      <c r="H122" s="48"/>
      <c r="I122" s="47" t="s">
        <v>29</v>
      </c>
      <c r="J122" s="83" t="str">
        <f>E21</f>
        <v>Projektis spol. s r.o., Legionářská 562, D.K.n.L.</v>
      </c>
      <c r="K122" s="48"/>
      <c r="L122" s="50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</row>
    <row r="123" spans="1:63" s="51" customFormat="1" ht="15.2" customHeight="1">
      <c r="A123" s="48"/>
      <c r="B123" s="49"/>
      <c r="C123" s="47" t="s">
        <v>27</v>
      </c>
      <c r="D123" s="48"/>
      <c r="E123" s="48"/>
      <c r="F123" s="52" t="str">
        <f>IF(E18="","",E18)</f>
        <v>Vyplň údaj</v>
      </c>
      <c r="G123" s="48"/>
      <c r="H123" s="48"/>
      <c r="I123" s="47" t="s">
        <v>32</v>
      </c>
      <c r="J123" s="83" t="str">
        <f>E24</f>
        <v>ing. V. Švehla</v>
      </c>
      <c r="K123" s="48"/>
      <c r="L123" s="50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</row>
    <row r="124" spans="1:63" s="51" customFormat="1" ht="10.35" customHeight="1">
      <c r="A124" s="48"/>
      <c r="B124" s="49"/>
      <c r="C124" s="48"/>
      <c r="D124" s="48"/>
      <c r="E124" s="48"/>
      <c r="F124" s="48"/>
      <c r="G124" s="48"/>
      <c r="H124" s="48"/>
      <c r="I124" s="48"/>
      <c r="J124" s="48"/>
      <c r="K124" s="48"/>
      <c r="L124" s="50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</row>
    <row r="125" spans="1:63" s="106" customFormat="1" ht="29.25" customHeight="1">
      <c r="A125" s="97"/>
      <c r="B125" s="98"/>
      <c r="C125" s="99" t="s">
        <v>173</v>
      </c>
      <c r="D125" s="100" t="s">
        <v>60</v>
      </c>
      <c r="E125" s="100" t="s">
        <v>56</v>
      </c>
      <c r="F125" s="100" t="s">
        <v>57</v>
      </c>
      <c r="G125" s="100" t="s">
        <v>174</v>
      </c>
      <c r="H125" s="100" t="s">
        <v>175</v>
      </c>
      <c r="I125" s="100" t="s">
        <v>176</v>
      </c>
      <c r="J125" s="100" t="s">
        <v>158</v>
      </c>
      <c r="K125" s="101" t="s">
        <v>177</v>
      </c>
      <c r="L125" s="102"/>
      <c r="M125" s="103" t="s">
        <v>1</v>
      </c>
      <c r="N125" s="104" t="s">
        <v>39</v>
      </c>
      <c r="O125" s="104" t="s">
        <v>178</v>
      </c>
      <c r="P125" s="104" t="s">
        <v>179</v>
      </c>
      <c r="Q125" s="104" t="s">
        <v>180</v>
      </c>
      <c r="R125" s="104" t="s">
        <v>181</v>
      </c>
      <c r="S125" s="104" t="s">
        <v>182</v>
      </c>
      <c r="T125" s="105" t="s">
        <v>183</v>
      </c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</row>
    <row r="126" spans="1:63" s="51" customFormat="1" ht="22.9" customHeight="1">
      <c r="A126" s="48"/>
      <c r="B126" s="49"/>
      <c r="C126" s="107" t="s">
        <v>184</v>
      </c>
      <c r="D126" s="48"/>
      <c r="E126" s="48"/>
      <c r="F126" s="48"/>
      <c r="G126" s="48"/>
      <c r="H126" s="48"/>
      <c r="I126" s="48"/>
      <c r="J126" s="108">
        <f>BK126</f>
        <v>0</v>
      </c>
      <c r="K126" s="48"/>
      <c r="L126" s="49"/>
      <c r="M126" s="109"/>
      <c r="N126" s="110"/>
      <c r="O126" s="58"/>
      <c r="P126" s="111">
        <f>P127</f>
        <v>0</v>
      </c>
      <c r="Q126" s="58"/>
      <c r="R126" s="111">
        <f>R127</f>
        <v>0</v>
      </c>
      <c r="S126" s="58"/>
      <c r="T126" s="112">
        <f>T127</f>
        <v>0</v>
      </c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T126" s="40" t="s">
        <v>74</v>
      </c>
      <c r="AU126" s="40" t="s">
        <v>160</v>
      </c>
      <c r="BK126" s="113">
        <f>BK127</f>
        <v>0</v>
      </c>
    </row>
    <row r="127" spans="1:63" s="114" customFormat="1" ht="25.9" customHeight="1">
      <c r="B127" s="115"/>
      <c r="D127" s="116" t="s">
        <v>74</v>
      </c>
      <c r="E127" s="117" t="s">
        <v>1341</v>
      </c>
      <c r="F127" s="117" t="s">
        <v>1342</v>
      </c>
      <c r="J127" s="118">
        <f>BK127</f>
        <v>0</v>
      </c>
      <c r="L127" s="115"/>
      <c r="M127" s="119"/>
      <c r="N127" s="120"/>
      <c r="O127" s="120"/>
      <c r="P127" s="121">
        <f>P128+P130+P132+P134+P136+P138+P140+P142+P144</f>
        <v>0</v>
      </c>
      <c r="Q127" s="120"/>
      <c r="R127" s="121">
        <f>R128+R130+R132+R134+R136+R138+R140+R142+R144</f>
        <v>0</v>
      </c>
      <c r="S127" s="120"/>
      <c r="T127" s="122">
        <f>T128+T130+T132+T134+T136+T138+T140+T142+T144</f>
        <v>0</v>
      </c>
      <c r="AR127" s="116" t="s">
        <v>208</v>
      </c>
      <c r="AT127" s="123" t="s">
        <v>74</v>
      </c>
      <c r="AU127" s="123" t="s">
        <v>75</v>
      </c>
      <c r="AY127" s="116" t="s">
        <v>187</v>
      </c>
      <c r="BK127" s="124">
        <f>BK128+BK130+BK132+BK134+BK136+BK138+BK140+BK142+BK144</f>
        <v>0</v>
      </c>
    </row>
    <row r="128" spans="1:63" s="114" customFormat="1" ht="22.9" customHeight="1">
      <c r="B128" s="115"/>
      <c r="D128" s="116" t="s">
        <v>74</v>
      </c>
      <c r="E128" s="125" t="s">
        <v>1343</v>
      </c>
      <c r="F128" s="125" t="s">
        <v>1344</v>
      </c>
      <c r="J128" s="126">
        <f>BK128</f>
        <v>0</v>
      </c>
      <c r="L128" s="115"/>
      <c r="M128" s="119"/>
      <c r="N128" s="120"/>
      <c r="O128" s="120"/>
      <c r="P128" s="121">
        <f>P129</f>
        <v>0</v>
      </c>
      <c r="Q128" s="120"/>
      <c r="R128" s="121">
        <f>R129</f>
        <v>0</v>
      </c>
      <c r="S128" s="120"/>
      <c r="T128" s="122">
        <f>T129</f>
        <v>0</v>
      </c>
      <c r="AR128" s="116" t="s">
        <v>208</v>
      </c>
      <c r="AT128" s="123" t="s">
        <v>74</v>
      </c>
      <c r="AU128" s="123" t="s">
        <v>8</v>
      </c>
      <c r="AY128" s="116" t="s">
        <v>187</v>
      </c>
      <c r="BK128" s="124">
        <f>BK129</f>
        <v>0</v>
      </c>
    </row>
    <row r="129" spans="1:65" s="51" customFormat="1" ht="16.5" customHeight="1">
      <c r="A129" s="48"/>
      <c r="B129" s="49"/>
      <c r="C129" s="127" t="s">
        <v>8</v>
      </c>
      <c r="D129" s="127" t="s">
        <v>189</v>
      </c>
      <c r="E129" s="128" t="s">
        <v>1345</v>
      </c>
      <c r="F129" s="129" t="s">
        <v>1344</v>
      </c>
      <c r="G129" s="130" t="s">
        <v>382</v>
      </c>
      <c r="H129" s="131">
        <v>1</v>
      </c>
      <c r="I129" s="25"/>
      <c r="J129" s="132">
        <f>ROUND(I129*H129,0)</f>
        <v>0</v>
      </c>
      <c r="K129" s="129" t="s">
        <v>193</v>
      </c>
      <c r="L129" s="49"/>
      <c r="M129" s="133" t="s">
        <v>1</v>
      </c>
      <c r="N129" s="134" t="s">
        <v>40</v>
      </c>
      <c r="O129" s="135"/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R129" s="138" t="s">
        <v>1346</v>
      </c>
      <c r="AT129" s="138" t="s">
        <v>189</v>
      </c>
      <c r="AU129" s="138" t="s">
        <v>83</v>
      </c>
      <c r="AY129" s="40" t="s">
        <v>187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40" t="s">
        <v>8</v>
      </c>
      <c r="BK129" s="139">
        <f>ROUND(I129*H129,0)</f>
        <v>0</v>
      </c>
      <c r="BL129" s="40" t="s">
        <v>1346</v>
      </c>
      <c r="BM129" s="138" t="s">
        <v>1347</v>
      </c>
    </row>
    <row r="130" spans="1:65" s="114" customFormat="1" ht="22.9" customHeight="1">
      <c r="B130" s="115"/>
      <c r="D130" s="116" t="s">
        <v>74</v>
      </c>
      <c r="E130" s="125" t="s">
        <v>1348</v>
      </c>
      <c r="F130" s="125" t="s">
        <v>1349</v>
      </c>
      <c r="I130" s="24"/>
      <c r="J130" s="126">
        <f>BK130</f>
        <v>0</v>
      </c>
      <c r="L130" s="115"/>
      <c r="M130" s="119"/>
      <c r="N130" s="120"/>
      <c r="O130" s="120"/>
      <c r="P130" s="121">
        <f>P131</f>
        <v>0</v>
      </c>
      <c r="Q130" s="120"/>
      <c r="R130" s="121">
        <f>R131</f>
        <v>0</v>
      </c>
      <c r="S130" s="120"/>
      <c r="T130" s="122">
        <f>T131</f>
        <v>0</v>
      </c>
      <c r="AR130" s="116" t="s">
        <v>208</v>
      </c>
      <c r="AT130" s="123" t="s">
        <v>74</v>
      </c>
      <c r="AU130" s="123" t="s">
        <v>8</v>
      </c>
      <c r="AY130" s="116" t="s">
        <v>187</v>
      </c>
      <c r="BK130" s="124">
        <f>BK131</f>
        <v>0</v>
      </c>
    </row>
    <row r="131" spans="1:65" s="51" customFormat="1" ht="16.5" customHeight="1">
      <c r="A131" s="48"/>
      <c r="B131" s="49"/>
      <c r="C131" s="127" t="s">
        <v>83</v>
      </c>
      <c r="D131" s="127" t="s">
        <v>189</v>
      </c>
      <c r="E131" s="128" t="s">
        <v>1350</v>
      </c>
      <c r="F131" s="129" t="s">
        <v>1349</v>
      </c>
      <c r="G131" s="130" t="s">
        <v>382</v>
      </c>
      <c r="H131" s="131">
        <v>1</v>
      </c>
      <c r="I131" s="25"/>
      <c r="J131" s="132">
        <f>ROUND(I131*H131,0)</f>
        <v>0</v>
      </c>
      <c r="K131" s="129" t="s">
        <v>193</v>
      </c>
      <c r="L131" s="49"/>
      <c r="M131" s="133" t="s">
        <v>1</v>
      </c>
      <c r="N131" s="134" t="s">
        <v>40</v>
      </c>
      <c r="O131" s="135"/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R131" s="138" t="s">
        <v>1346</v>
      </c>
      <c r="AT131" s="138" t="s">
        <v>189</v>
      </c>
      <c r="AU131" s="138" t="s">
        <v>83</v>
      </c>
      <c r="AY131" s="40" t="s">
        <v>187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40" t="s">
        <v>8</v>
      </c>
      <c r="BK131" s="139">
        <f>ROUND(I131*H131,0)</f>
        <v>0</v>
      </c>
      <c r="BL131" s="40" t="s">
        <v>1346</v>
      </c>
      <c r="BM131" s="138" t="s">
        <v>1351</v>
      </c>
    </row>
    <row r="132" spans="1:65" s="114" customFormat="1" ht="22.9" customHeight="1">
      <c r="B132" s="115"/>
      <c r="D132" s="116" t="s">
        <v>74</v>
      </c>
      <c r="E132" s="125" t="s">
        <v>1352</v>
      </c>
      <c r="F132" s="125" t="s">
        <v>1353</v>
      </c>
      <c r="I132" s="24"/>
      <c r="J132" s="126">
        <f>BK132</f>
        <v>0</v>
      </c>
      <c r="L132" s="115"/>
      <c r="M132" s="119"/>
      <c r="N132" s="120"/>
      <c r="O132" s="120"/>
      <c r="P132" s="121">
        <f>P133</f>
        <v>0</v>
      </c>
      <c r="Q132" s="120"/>
      <c r="R132" s="121">
        <f>R133</f>
        <v>0</v>
      </c>
      <c r="S132" s="120"/>
      <c r="T132" s="122">
        <f>T133</f>
        <v>0</v>
      </c>
      <c r="AR132" s="116" t="s">
        <v>208</v>
      </c>
      <c r="AT132" s="123" t="s">
        <v>74</v>
      </c>
      <c r="AU132" s="123" t="s">
        <v>8</v>
      </c>
      <c r="AY132" s="116" t="s">
        <v>187</v>
      </c>
      <c r="BK132" s="124">
        <f>BK133</f>
        <v>0</v>
      </c>
    </row>
    <row r="133" spans="1:65" s="51" customFormat="1" ht="16.5" customHeight="1">
      <c r="A133" s="48"/>
      <c r="B133" s="49"/>
      <c r="C133" s="127" t="s">
        <v>197</v>
      </c>
      <c r="D133" s="127" t="s">
        <v>189</v>
      </c>
      <c r="E133" s="128" t="s">
        <v>1354</v>
      </c>
      <c r="F133" s="129" t="s">
        <v>1353</v>
      </c>
      <c r="G133" s="130" t="s">
        <v>382</v>
      </c>
      <c r="H133" s="131">
        <v>1</v>
      </c>
      <c r="I133" s="25"/>
      <c r="J133" s="132">
        <f>ROUND(I133*H133,0)</f>
        <v>0</v>
      </c>
      <c r="K133" s="129" t="s">
        <v>193</v>
      </c>
      <c r="L133" s="49"/>
      <c r="M133" s="133" t="s">
        <v>1</v>
      </c>
      <c r="N133" s="134" t="s">
        <v>40</v>
      </c>
      <c r="O133" s="135"/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R133" s="138" t="s">
        <v>1346</v>
      </c>
      <c r="AT133" s="138" t="s">
        <v>189</v>
      </c>
      <c r="AU133" s="138" t="s">
        <v>83</v>
      </c>
      <c r="AY133" s="40" t="s">
        <v>187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40" t="s">
        <v>8</v>
      </c>
      <c r="BK133" s="139">
        <f>ROUND(I133*H133,0)</f>
        <v>0</v>
      </c>
      <c r="BL133" s="40" t="s">
        <v>1346</v>
      </c>
      <c r="BM133" s="138" t="s">
        <v>1355</v>
      </c>
    </row>
    <row r="134" spans="1:65" s="114" customFormat="1" ht="22.9" customHeight="1">
      <c r="B134" s="115"/>
      <c r="D134" s="116" t="s">
        <v>74</v>
      </c>
      <c r="E134" s="125" t="s">
        <v>1356</v>
      </c>
      <c r="F134" s="125" t="s">
        <v>1357</v>
      </c>
      <c r="I134" s="24"/>
      <c r="J134" s="126">
        <f>BK134</f>
        <v>0</v>
      </c>
      <c r="L134" s="115"/>
      <c r="M134" s="119"/>
      <c r="N134" s="120"/>
      <c r="O134" s="120"/>
      <c r="P134" s="121">
        <f>P135</f>
        <v>0</v>
      </c>
      <c r="Q134" s="120"/>
      <c r="R134" s="121">
        <f>R135</f>
        <v>0</v>
      </c>
      <c r="S134" s="120"/>
      <c r="T134" s="122">
        <f>T135</f>
        <v>0</v>
      </c>
      <c r="AR134" s="116" t="s">
        <v>208</v>
      </c>
      <c r="AT134" s="123" t="s">
        <v>74</v>
      </c>
      <c r="AU134" s="123" t="s">
        <v>8</v>
      </c>
      <c r="AY134" s="116" t="s">
        <v>187</v>
      </c>
      <c r="BK134" s="124">
        <f>BK135</f>
        <v>0</v>
      </c>
    </row>
    <row r="135" spans="1:65" s="51" customFormat="1" ht="16.5" customHeight="1">
      <c r="A135" s="48"/>
      <c r="B135" s="49"/>
      <c r="C135" s="127" t="s">
        <v>194</v>
      </c>
      <c r="D135" s="127" t="s">
        <v>189</v>
      </c>
      <c r="E135" s="128" t="s">
        <v>1358</v>
      </c>
      <c r="F135" s="129" t="s">
        <v>1357</v>
      </c>
      <c r="G135" s="130" t="s">
        <v>382</v>
      </c>
      <c r="H135" s="131">
        <v>1</v>
      </c>
      <c r="I135" s="25"/>
      <c r="J135" s="132">
        <f>ROUND(I135*H135,0)</f>
        <v>0</v>
      </c>
      <c r="K135" s="129" t="s">
        <v>193</v>
      </c>
      <c r="L135" s="49"/>
      <c r="M135" s="133" t="s">
        <v>1</v>
      </c>
      <c r="N135" s="134" t="s">
        <v>40</v>
      </c>
      <c r="O135" s="135"/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R135" s="138" t="s">
        <v>1346</v>
      </c>
      <c r="AT135" s="138" t="s">
        <v>189</v>
      </c>
      <c r="AU135" s="138" t="s">
        <v>83</v>
      </c>
      <c r="AY135" s="40" t="s">
        <v>187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40" t="s">
        <v>8</v>
      </c>
      <c r="BK135" s="139">
        <f>ROUND(I135*H135,0)</f>
        <v>0</v>
      </c>
      <c r="BL135" s="40" t="s">
        <v>1346</v>
      </c>
      <c r="BM135" s="138" t="s">
        <v>1359</v>
      </c>
    </row>
    <row r="136" spans="1:65" s="114" customFormat="1" ht="22.9" customHeight="1">
      <c r="B136" s="115"/>
      <c r="D136" s="116" t="s">
        <v>74</v>
      </c>
      <c r="E136" s="125" t="s">
        <v>1360</v>
      </c>
      <c r="F136" s="125" t="s">
        <v>1361</v>
      </c>
      <c r="I136" s="24"/>
      <c r="J136" s="126">
        <f>BK136</f>
        <v>0</v>
      </c>
      <c r="L136" s="115"/>
      <c r="M136" s="119"/>
      <c r="N136" s="120"/>
      <c r="O136" s="120"/>
      <c r="P136" s="121">
        <f>P137</f>
        <v>0</v>
      </c>
      <c r="Q136" s="120"/>
      <c r="R136" s="121">
        <f>R137</f>
        <v>0</v>
      </c>
      <c r="S136" s="120"/>
      <c r="T136" s="122">
        <f>T137</f>
        <v>0</v>
      </c>
      <c r="AR136" s="116" t="s">
        <v>208</v>
      </c>
      <c r="AT136" s="123" t="s">
        <v>74</v>
      </c>
      <c r="AU136" s="123" t="s">
        <v>8</v>
      </c>
      <c r="AY136" s="116" t="s">
        <v>187</v>
      </c>
      <c r="BK136" s="124">
        <f>BK137</f>
        <v>0</v>
      </c>
    </row>
    <row r="137" spans="1:65" s="51" customFormat="1" ht="16.5" customHeight="1">
      <c r="A137" s="48"/>
      <c r="B137" s="49"/>
      <c r="C137" s="127" t="s">
        <v>208</v>
      </c>
      <c r="D137" s="127" t="s">
        <v>189</v>
      </c>
      <c r="E137" s="128" t="s">
        <v>1362</v>
      </c>
      <c r="F137" s="129" t="s">
        <v>1361</v>
      </c>
      <c r="G137" s="130" t="s">
        <v>382</v>
      </c>
      <c r="H137" s="131">
        <v>1</v>
      </c>
      <c r="I137" s="25"/>
      <c r="J137" s="132">
        <f>ROUND(I137*H137,0)</f>
        <v>0</v>
      </c>
      <c r="K137" s="129" t="s">
        <v>193</v>
      </c>
      <c r="L137" s="49"/>
      <c r="M137" s="133" t="s">
        <v>1</v>
      </c>
      <c r="N137" s="134" t="s">
        <v>40</v>
      </c>
      <c r="O137" s="135"/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R137" s="138" t="s">
        <v>1346</v>
      </c>
      <c r="AT137" s="138" t="s">
        <v>189</v>
      </c>
      <c r="AU137" s="138" t="s">
        <v>83</v>
      </c>
      <c r="AY137" s="40" t="s">
        <v>187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40" t="s">
        <v>8</v>
      </c>
      <c r="BK137" s="139">
        <f>ROUND(I137*H137,0)</f>
        <v>0</v>
      </c>
      <c r="BL137" s="40" t="s">
        <v>1346</v>
      </c>
      <c r="BM137" s="138" t="s">
        <v>1363</v>
      </c>
    </row>
    <row r="138" spans="1:65" s="114" customFormat="1" ht="22.9" customHeight="1">
      <c r="B138" s="115"/>
      <c r="D138" s="116" t="s">
        <v>74</v>
      </c>
      <c r="E138" s="125" t="s">
        <v>1364</v>
      </c>
      <c r="F138" s="125" t="s">
        <v>1365</v>
      </c>
      <c r="I138" s="24"/>
      <c r="J138" s="126">
        <f>BK138</f>
        <v>0</v>
      </c>
      <c r="L138" s="115"/>
      <c r="M138" s="119"/>
      <c r="N138" s="120"/>
      <c r="O138" s="120"/>
      <c r="P138" s="121">
        <f>P139</f>
        <v>0</v>
      </c>
      <c r="Q138" s="120"/>
      <c r="R138" s="121">
        <f>R139</f>
        <v>0</v>
      </c>
      <c r="S138" s="120"/>
      <c r="T138" s="122">
        <f>T139</f>
        <v>0</v>
      </c>
      <c r="AR138" s="116" t="s">
        <v>208</v>
      </c>
      <c r="AT138" s="123" t="s">
        <v>74</v>
      </c>
      <c r="AU138" s="123" t="s">
        <v>8</v>
      </c>
      <c r="AY138" s="116" t="s">
        <v>187</v>
      </c>
      <c r="BK138" s="124">
        <f>BK139</f>
        <v>0</v>
      </c>
    </row>
    <row r="139" spans="1:65" s="51" customFormat="1" ht="16.5" customHeight="1">
      <c r="A139" s="48"/>
      <c r="B139" s="49"/>
      <c r="C139" s="127" t="s">
        <v>221</v>
      </c>
      <c r="D139" s="127" t="s">
        <v>189</v>
      </c>
      <c r="E139" s="128" t="s">
        <v>1366</v>
      </c>
      <c r="F139" s="129" t="s">
        <v>1365</v>
      </c>
      <c r="G139" s="130" t="s">
        <v>382</v>
      </c>
      <c r="H139" s="131">
        <v>1</v>
      </c>
      <c r="I139" s="25"/>
      <c r="J139" s="132">
        <f>ROUND(I139*H139,0)</f>
        <v>0</v>
      </c>
      <c r="K139" s="129" t="s">
        <v>193</v>
      </c>
      <c r="L139" s="49"/>
      <c r="M139" s="133" t="s">
        <v>1</v>
      </c>
      <c r="N139" s="134" t="s">
        <v>40</v>
      </c>
      <c r="O139" s="135"/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R139" s="138" t="s">
        <v>1346</v>
      </c>
      <c r="AT139" s="138" t="s">
        <v>189</v>
      </c>
      <c r="AU139" s="138" t="s">
        <v>83</v>
      </c>
      <c r="AY139" s="40" t="s">
        <v>187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40" t="s">
        <v>8</v>
      </c>
      <c r="BK139" s="139">
        <f>ROUND(I139*H139,0)</f>
        <v>0</v>
      </c>
      <c r="BL139" s="40" t="s">
        <v>1346</v>
      </c>
      <c r="BM139" s="138" t="s">
        <v>1367</v>
      </c>
    </row>
    <row r="140" spans="1:65" s="114" customFormat="1" ht="22.9" customHeight="1">
      <c r="B140" s="115"/>
      <c r="D140" s="116" t="s">
        <v>74</v>
      </c>
      <c r="E140" s="125" t="s">
        <v>1368</v>
      </c>
      <c r="F140" s="125" t="s">
        <v>1369</v>
      </c>
      <c r="I140" s="24"/>
      <c r="J140" s="126">
        <f>BK140</f>
        <v>0</v>
      </c>
      <c r="L140" s="115"/>
      <c r="M140" s="119"/>
      <c r="N140" s="120"/>
      <c r="O140" s="120"/>
      <c r="P140" s="121">
        <f>P141</f>
        <v>0</v>
      </c>
      <c r="Q140" s="120"/>
      <c r="R140" s="121">
        <f>R141</f>
        <v>0</v>
      </c>
      <c r="S140" s="120"/>
      <c r="T140" s="122">
        <f>T141</f>
        <v>0</v>
      </c>
      <c r="AR140" s="116" t="s">
        <v>208</v>
      </c>
      <c r="AT140" s="123" t="s">
        <v>74</v>
      </c>
      <c r="AU140" s="123" t="s">
        <v>8</v>
      </c>
      <c r="AY140" s="116" t="s">
        <v>187</v>
      </c>
      <c r="BK140" s="124">
        <f>BK141</f>
        <v>0</v>
      </c>
    </row>
    <row r="141" spans="1:65" s="51" customFormat="1" ht="16.5" customHeight="1">
      <c r="A141" s="48"/>
      <c r="B141" s="49"/>
      <c r="C141" s="127" t="s">
        <v>224</v>
      </c>
      <c r="D141" s="127" t="s">
        <v>189</v>
      </c>
      <c r="E141" s="128" t="s">
        <v>1370</v>
      </c>
      <c r="F141" s="129" t="s">
        <v>1369</v>
      </c>
      <c r="G141" s="130" t="s">
        <v>382</v>
      </c>
      <c r="H141" s="131">
        <v>1</v>
      </c>
      <c r="I141" s="25"/>
      <c r="J141" s="132">
        <f>ROUND(I141*H141,0)</f>
        <v>0</v>
      </c>
      <c r="K141" s="129" t="s">
        <v>193</v>
      </c>
      <c r="L141" s="49"/>
      <c r="M141" s="133" t="s">
        <v>1</v>
      </c>
      <c r="N141" s="134" t="s">
        <v>40</v>
      </c>
      <c r="O141" s="135"/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R141" s="138" t="s">
        <v>1346</v>
      </c>
      <c r="AT141" s="138" t="s">
        <v>189</v>
      </c>
      <c r="AU141" s="138" t="s">
        <v>83</v>
      </c>
      <c r="AY141" s="40" t="s">
        <v>187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40" t="s">
        <v>8</v>
      </c>
      <c r="BK141" s="139">
        <f>ROUND(I141*H141,0)</f>
        <v>0</v>
      </c>
      <c r="BL141" s="40" t="s">
        <v>1346</v>
      </c>
      <c r="BM141" s="138" t="s">
        <v>1371</v>
      </c>
    </row>
    <row r="142" spans="1:65" s="114" customFormat="1" ht="22.9" customHeight="1">
      <c r="B142" s="115"/>
      <c r="D142" s="116" t="s">
        <v>74</v>
      </c>
      <c r="E142" s="125" t="s">
        <v>1372</v>
      </c>
      <c r="F142" s="125" t="s">
        <v>1373</v>
      </c>
      <c r="I142" s="24"/>
      <c r="J142" s="126">
        <f>BK142</f>
        <v>0</v>
      </c>
      <c r="L142" s="115"/>
      <c r="M142" s="119"/>
      <c r="N142" s="120"/>
      <c r="O142" s="120"/>
      <c r="P142" s="121">
        <f>P143</f>
        <v>0</v>
      </c>
      <c r="Q142" s="120"/>
      <c r="R142" s="121">
        <f>R143</f>
        <v>0</v>
      </c>
      <c r="S142" s="120"/>
      <c r="T142" s="122">
        <f>T143</f>
        <v>0</v>
      </c>
      <c r="AR142" s="116" t="s">
        <v>208</v>
      </c>
      <c r="AT142" s="123" t="s">
        <v>74</v>
      </c>
      <c r="AU142" s="123" t="s">
        <v>8</v>
      </c>
      <c r="AY142" s="116" t="s">
        <v>187</v>
      </c>
      <c r="BK142" s="124">
        <f>BK143</f>
        <v>0</v>
      </c>
    </row>
    <row r="143" spans="1:65" s="51" customFormat="1" ht="16.5" customHeight="1">
      <c r="A143" s="48"/>
      <c r="B143" s="49"/>
      <c r="C143" s="127" t="s">
        <v>229</v>
      </c>
      <c r="D143" s="127" t="s">
        <v>189</v>
      </c>
      <c r="E143" s="128" t="s">
        <v>1374</v>
      </c>
      <c r="F143" s="129" t="s">
        <v>1375</v>
      </c>
      <c r="G143" s="130" t="s">
        <v>382</v>
      </c>
      <c r="H143" s="131">
        <v>1</v>
      </c>
      <c r="I143" s="25"/>
      <c r="J143" s="132">
        <f>ROUND(I143*H143,0)</f>
        <v>0</v>
      </c>
      <c r="K143" s="129" t="s">
        <v>193</v>
      </c>
      <c r="L143" s="49"/>
      <c r="M143" s="133" t="s">
        <v>1</v>
      </c>
      <c r="N143" s="134" t="s">
        <v>40</v>
      </c>
      <c r="O143" s="135"/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R143" s="138" t="s">
        <v>1346</v>
      </c>
      <c r="AT143" s="138" t="s">
        <v>189</v>
      </c>
      <c r="AU143" s="138" t="s">
        <v>83</v>
      </c>
      <c r="AY143" s="40" t="s">
        <v>187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40" t="s">
        <v>8</v>
      </c>
      <c r="BK143" s="139">
        <f>ROUND(I143*H143,0)</f>
        <v>0</v>
      </c>
      <c r="BL143" s="40" t="s">
        <v>1346</v>
      </c>
      <c r="BM143" s="138" t="s">
        <v>1376</v>
      </c>
    </row>
    <row r="144" spans="1:65" s="114" customFormat="1" ht="22.9" customHeight="1">
      <c r="B144" s="115"/>
      <c r="D144" s="116" t="s">
        <v>74</v>
      </c>
      <c r="E144" s="125" t="s">
        <v>1377</v>
      </c>
      <c r="F144" s="125" t="s">
        <v>1378</v>
      </c>
      <c r="I144" s="24"/>
      <c r="J144" s="126">
        <f>BK144</f>
        <v>0</v>
      </c>
      <c r="L144" s="115"/>
      <c r="M144" s="119"/>
      <c r="N144" s="120"/>
      <c r="O144" s="120"/>
      <c r="P144" s="121">
        <f>P145</f>
        <v>0</v>
      </c>
      <c r="Q144" s="120"/>
      <c r="R144" s="121">
        <f>R145</f>
        <v>0</v>
      </c>
      <c r="S144" s="120"/>
      <c r="T144" s="122">
        <f>T145</f>
        <v>0</v>
      </c>
      <c r="AR144" s="116" t="s">
        <v>208</v>
      </c>
      <c r="AT144" s="123" t="s">
        <v>74</v>
      </c>
      <c r="AU144" s="123" t="s">
        <v>8</v>
      </c>
      <c r="AY144" s="116" t="s">
        <v>187</v>
      </c>
      <c r="BK144" s="124">
        <f>BK145</f>
        <v>0</v>
      </c>
    </row>
    <row r="145" spans="1:65" s="51" customFormat="1" ht="16.5" customHeight="1">
      <c r="A145" s="48"/>
      <c r="B145" s="49"/>
      <c r="C145" s="127" t="s">
        <v>232</v>
      </c>
      <c r="D145" s="127" t="s">
        <v>189</v>
      </c>
      <c r="E145" s="128" t="s">
        <v>1379</v>
      </c>
      <c r="F145" s="129" t="s">
        <v>1378</v>
      </c>
      <c r="G145" s="130" t="s">
        <v>382</v>
      </c>
      <c r="H145" s="131">
        <v>1</v>
      </c>
      <c r="I145" s="25"/>
      <c r="J145" s="132">
        <f>ROUND(I145*H145,0)</f>
        <v>0</v>
      </c>
      <c r="K145" s="129" t="s">
        <v>193</v>
      </c>
      <c r="L145" s="49"/>
      <c r="M145" s="232" t="s">
        <v>1</v>
      </c>
      <c r="N145" s="233" t="s">
        <v>40</v>
      </c>
      <c r="O145" s="176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R145" s="138" t="s">
        <v>1346</v>
      </c>
      <c r="AT145" s="138" t="s">
        <v>189</v>
      </c>
      <c r="AU145" s="138" t="s">
        <v>83</v>
      </c>
      <c r="AY145" s="40" t="s">
        <v>187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40" t="s">
        <v>8</v>
      </c>
      <c r="BK145" s="139">
        <f>ROUND(I145*H145,0)</f>
        <v>0</v>
      </c>
      <c r="BL145" s="40" t="s">
        <v>1346</v>
      </c>
      <c r="BM145" s="138" t="s">
        <v>1380</v>
      </c>
    </row>
    <row r="146" spans="1:65" s="51" customFormat="1" ht="6.95" customHeight="1">
      <c r="A146" s="48"/>
      <c r="B146" s="79"/>
      <c r="C146" s="80"/>
      <c r="D146" s="80"/>
      <c r="E146" s="80"/>
      <c r="F146" s="80"/>
      <c r="G146" s="80"/>
      <c r="H146" s="80"/>
      <c r="I146" s="80"/>
      <c r="J146" s="80"/>
      <c r="K146" s="80"/>
      <c r="L146" s="49"/>
      <c r="M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</row>
  </sheetData>
  <sheetProtection algorithmName="SHA-512" hashValue="xD8E8gL76qwtKL/4GyWgJ3jtv3J2JfVU7OyEhm1sEYhQPUZOs3+6qBbjDt+yxYUhPWEG00VoncYVBujh9xQ50A==" saltValue="9bVAUxKDF1Pq1dWwXraaOg==" spinCount="100000" sheet="1" objects="1" scenarios="1"/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0"/>
  <sheetViews>
    <sheetView showGridLines="0" workbookViewId="0">
      <selection activeCell="C13" sqref="C13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5"/>
      <c r="C3" s="6"/>
      <c r="D3" s="6"/>
      <c r="E3" s="6"/>
      <c r="F3" s="6"/>
      <c r="G3" s="6"/>
      <c r="H3" s="7"/>
    </row>
    <row r="4" spans="1:8" s="1" customFormat="1" ht="24.95" customHeight="1">
      <c r="B4" s="7"/>
      <c r="C4" s="8" t="s">
        <v>1381</v>
      </c>
      <c r="H4" s="7"/>
    </row>
    <row r="5" spans="1:8" s="1" customFormat="1" ht="12" customHeight="1">
      <c r="B5" s="7"/>
      <c r="C5" s="9" t="s">
        <v>14</v>
      </c>
      <c r="D5" s="284" t="s">
        <v>1398</v>
      </c>
      <c r="E5" s="285"/>
      <c r="F5" s="285"/>
      <c r="H5" s="7"/>
    </row>
    <row r="6" spans="1:8" s="1" customFormat="1" ht="36.950000000000003" customHeight="1">
      <c r="B6" s="7"/>
      <c r="C6" s="10" t="s">
        <v>16</v>
      </c>
      <c r="D6" s="286" t="s">
        <v>1397</v>
      </c>
      <c r="E6" s="285"/>
      <c r="F6" s="285"/>
      <c r="H6" s="7"/>
    </row>
    <row r="7" spans="1:8" s="1" customFormat="1" ht="16.5" customHeight="1">
      <c r="B7" s="7"/>
      <c r="C7" s="11" t="s">
        <v>21</v>
      </c>
      <c r="D7" s="18" t="str">
        <f>'Rekapitulace stavby'!AN8</f>
        <v>20. 9. 2020</v>
      </c>
      <c r="H7" s="7"/>
    </row>
    <row r="8" spans="1:8" s="2" customFormat="1" ht="10.9" customHeight="1">
      <c r="A8" s="14"/>
      <c r="B8" s="15"/>
      <c r="C8" s="14"/>
      <c r="D8" s="14"/>
      <c r="E8" s="14"/>
      <c r="F8" s="14"/>
      <c r="G8" s="14"/>
      <c r="H8" s="15"/>
    </row>
    <row r="9" spans="1:8" s="3" customFormat="1" ht="29.25" customHeight="1">
      <c r="A9" s="19"/>
      <c r="B9" s="20"/>
      <c r="C9" s="21" t="s">
        <v>56</v>
      </c>
      <c r="D9" s="22" t="s">
        <v>57</v>
      </c>
      <c r="E9" s="22" t="s">
        <v>174</v>
      </c>
      <c r="F9" s="23" t="s">
        <v>1382</v>
      </c>
      <c r="G9" s="19"/>
      <c r="H9" s="20"/>
    </row>
    <row r="10" spans="1:8" s="2" customFormat="1" ht="26.45" customHeight="1">
      <c r="A10" s="14"/>
      <c r="B10" s="15"/>
      <c r="C10" s="31" t="s">
        <v>1383</v>
      </c>
      <c r="D10" s="31" t="s">
        <v>86</v>
      </c>
      <c r="E10" s="14"/>
      <c r="F10" s="14"/>
      <c r="G10" s="14"/>
      <c r="H10" s="15"/>
    </row>
    <row r="11" spans="1:8" s="2" customFormat="1" ht="16.899999999999999" customHeight="1">
      <c r="A11" s="14"/>
      <c r="B11" s="15"/>
      <c r="C11" s="32" t="s">
        <v>124</v>
      </c>
      <c r="D11" s="33" t="s">
        <v>125</v>
      </c>
      <c r="E11" s="34" t="s">
        <v>1</v>
      </c>
      <c r="F11" s="35">
        <v>582.19399999999996</v>
      </c>
      <c r="G11" s="14"/>
      <c r="H11" s="15"/>
    </row>
    <row r="12" spans="1:8" s="2" customFormat="1" ht="16.899999999999999" customHeight="1">
      <c r="A12" s="14"/>
      <c r="B12" s="15"/>
      <c r="C12" s="36" t="s">
        <v>1</v>
      </c>
      <c r="D12" s="36" t="s">
        <v>211</v>
      </c>
      <c r="E12" s="4" t="s">
        <v>1</v>
      </c>
      <c r="F12" s="37">
        <v>492.37400000000002</v>
      </c>
      <c r="G12" s="14"/>
      <c r="H12" s="15"/>
    </row>
    <row r="13" spans="1:8" s="2" customFormat="1" ht="16.899999999999999" customHeight="1">
      <c r="A13" s="14"/>
      <c r="B13" s="15"/>
      <c r="C13" s="36" t="s">
        <v>1</v>
      </c>
      <c r="D13" s="36" t="s">
        <v>212</v>
      </c>
      <c r="E13" s="4" t="s">
        <v>1</v>
      </c>
      <c r="F13" s="37">
        <v>25.388999999999999</v>
      </c>
      <c r="G13" s="14"/>
      <c r="H13" s="15"/>
    </row>
    <row r="14" spans="1:8" s="2" customFormat="1" ht="16.899999999999999" customHeight="1">
      <c r="A14" s="14"/>
      <c r="B14" s="15"/>
      <c r="C14" s="36" t="s">
        <v>1</v>
      </c>
      <c r="D14" s="36" t="s">
        <v>213</v>
      </c>
      <c r="E14" s="4" t="s">
        <v>1</v>
      </c>
      <c r="F14" s="37">
        <v>12.96</v>
      </c>
      <c r="G14" s="14"/>
      <c r="H14" s="15"/>
    </row>
    <row r="15" spans="1:8" s="2" customFormat="1" ht="16.899999999999999" customHeight="1">
      <c r="A15" s="14"/>
      <c r="B15" s="15"/>
      <c r="C15" s="36" t="s">
        <v>1</v>
      </c>
      <c r="D15" s="36" t="s">
        <v>214</v>
      </c>
      <c r="E15" s="4" t="s">
        <v>1</v>
      </c>
      <c r="F15" s="37">
        <v>7.7519999999999998</v>
      </c>
      <c r="G15" s="14"/>
      <c r="H15" s="15"/>
    </row>
    <row r="16" spans="1:8" s="2" customFormat="1" ht="16.899999999999999" customHeight="1">
      <c r="A16" s="14"/>
      <c r="B16" s="15"/>
      <c r="C16" s="36" t="s">
        <v>1</v>
      </c>
      <c r="D16" s="36" t="s">
        <v>215</v>
      </c>
      <c r="E16" s="4" t="s">
        <v>1</v>
      </c>
      <c r="F16" s="37">
        <v>10.56</v>
      </c>
      <c r="G16" s="14"/>
      <c r="H16" s="15"/>
    </row>
    <row r="17" spans="1:8" s="2" customFormat="1" ht="16.899999999999999" customHeight="1">
      <c r="A17" s="14"/>
      <c r="B17" s="15"/>
      <c r="C17" s="36" t="s">
        <v>1</v>
      </c>
      <c r="D17" s="36" t="s">
        <v>216</v>
      </c>
      <c r="E17" s="4" t="s">
        <v>1</v>
      </c>
      <c r="F17" s="37">
        <v>12.096</v>
      </c>
      <c r="G17" s="14"/>
      <c r="H17" s="15"/>
    </row>
    <row r="18" spans="1:8" s="2" customFormat="1" ht="16.899999999999999" customHeight="1">
      <c r="A18" s="14"/>
      <c r="B18" s="15"/>
      <c r="C18" s="36" t="s">
        <v>1</v>
      </c>
      <c r="D18" s="36" t="s">
        <v>217</v>
      </c>
      <c r="E18" s="4" t="s">
        <v>1</v>
      </c>
      <c r="F18" s="37">
        <v>18.710999999999999</v>
      </c>
      <c r="G18" s="14"/>
      <c r="H18" s="15"/>
    </row>
    <row r="19" spans="1:8" s="2" customFormat="1" ht="16.899999999999999" customHeight="1">
      <c r="A19" s="14"/>
      <c r="B19" s="15"/>
      <c r="C19" s="36" t="s">
        <v>1</v>
      </c>
      <c r="D19" s="36" t="s">
        <v>218</v>
      </c>
      <c r="E19" s="4" t="s">
        <v>1</v>
      </c>
      <c r="F19" s="37">
        <v>2.3519999999999999</v>
      </c>
      <c r="G19" s="14"/>
      <c r="H19" s="15"/>
    </row>
    <row r="20" spans="1:8" s="2" customFormat="1" ht="16.899999999999999" customHeight="1">
      <c r="A20" s="14"/>
      <c r="B20" s="15"/>
      <c r="C20" s="36" t="s">
        <v>124</v>
      </c>
      <c r="D20" s="36" t="s">
        <v>219</v>
      </c>
      <c r="E20" s="4" t="s">
        <v>1</v>
      </c>
      <c r="F20" s="37">
        <v>582.19399999999996</v>
      </c>
      <c r="G20" s="14"/>
      <c r="H20" s="15"/>
    </row>
    <row r="21" spans="1:8" s="2" customFormat="1" ht="16.899999999999999" customHeight="1">
      <c r="A21" s="14"/>
      <c r="B21" s="15"/>
      <c r="C21" s="38" t="s">
        <v>1384</v>
      </c>
      <c r="D21" s="14"/>
      <c r="E21" s="14"/>
      <c r="F21" s="14"/>
      <c r="G21" s="14"/>
      <c r="H21" s="15"/>
    </row>
    <row r="22" spans="1:8" s="2" customFormat="1" ht="16.899999999999999" customHeight="1">
      <c r="A22" s="14"/>
      <c r="B22" s="15"/>
      <c r="C22" s="36" t="s">
        <v>209</v>
      </c>
      <c r="D22" s="36" t="s">
        <v>210</v>
      </c>
      <c r="E22" s="4" t="s">
        <v>192</v>
      </c>
      <c r="F22" s="37">
        <v>291.09699999999998</v>
      </c>
      <c r="G22" s="14"/>
      <c r="H22" s="15"/>
    </row>
    <row r="23" spans="1:8" s="2" customFormat="1" ht="16.899999999999999" customHeight="1">
      <c r="A23" s="14"/>
      <c r="B23" s="15"/>
      <c r="C23" s="36" t="s">
        <v>222</v>
      </c>
      <c r="D23" s="36" t="s">
        <v>223</v>
      </c>
      <c r="E23" s="4" t="s">
        <v>192</v>
      </c>
      <c r="F23" s="37">
        <v>291.09699999999998</v>
      </c>
      <c r="G23" s="14"/>
      <c r="H23" s="15"/>
    </row>
    <row r="24" spans="1:8" s="2" customFormat="1" ht="16.899999999999999" customHeight="1">
      <c r="A24" s="14"/>
      <c r="B24" s="15"/>
      <c r="C24" s="36" t="s">
        <v>198</v>
      </c>
      <c r="D24" s="36" t="s">
        <v>199</v>
      </c>
      <c r="E24" s="4" t="s">
        <v>192</v>
      </c>
      <c r="F24" s="37">
        <v>483.91300000000001</v>
      </c>
      <c r="G24" s="14"/>
      <c r="H24" s="15"/>
    </row>
    <row r="25" spans="1:8" s="2" customFormat="1" ht="22.5">
      <c r="A25" s="14"/>
      <c r="B25" s="15"/>
      <c r="C25" s="36" t="s">
        <v>233</v>
      </c>
      <c r="D25" s="36" t="s">
        <v>234</v>
      </c>
      <c r="E25" s="4" t="s">
        <v>192</v>
      </c>
      <c r="F25" s="37">
        <v>313.45699999999999</v>
      </c>
      <c r="G25" s="14"/>
      <c r="H25" s="15"/>
    </row>
    <row r="26" spans="1:8" s="2" customFormat="1" ht="22.5">
      <c r="A26" s="14"/>
      <c r="B26" s="15"/>
      <c r="C26" s="36" t="s">
        <v>236</v>
      </c>
      <c r="D26" s="36" t="s">
        <v>237</v>
      </c>
      <c r="E26" s="4" t="s">
        <v>192</v>
      </c>
      <c r="F26" s="37">
        <v>6269.14</v>
      </c>
      <c r="G26" s="14"/>
      <c r="H26" s="15"/>
    </row>
    <row r="27" spans="1:8" s="2" customFormat="1" ht="22.5">
      <c r="A27" s="14"/>
      <c r="B27" s="15"/>
      <c r="C27" s="36" t="s">
        <v>239</v>
      </c>
      <c r="D27" s="36" t="s">
        <v>240</v>
      </c>
      <c r="E27" s="4" t="s">
        <v>192</v>
      </c>
      <c r="F27" s="37">
        <v>313.45699999999999</v>
      </c>
      <c r="G27" s="14"/>
      <c r="H27" s="15"/>
    </row>
    <row r="28" spans="1:8" s="2" customFormat="1" ht="22.5">
      <c r="A28" s="14"/>
      <c r="B28" s="15"/>
      <c r="C28" s="36" t="s">
        <v>242</v>
      </c>
      <c r="D28" s="36" t="s">
        <v>243</v>
      </c>
      <c r="E28" s="4" t="s">
        <v>192</v>
      </c>
      <c r="F28" s="37">
        <v>6269.14</v>
      </c>
      <c r="G28" s="14"/>
      <c r="H28" s="15"/>
    </row>
    <row r="29" spans="1:8" s="2" customFormat="1" ht="16.899999999999999" customHeight="1">
      <c r="A29" s="14"/>
      <c r="B29" s="15"/>
      <c r="C29" s="36" t="s">
        <v>190</v>
      </c>
      <c r="D29" s="36" t="s">
        <v>191</v>
      </c>
      <c r="E29" s="4" t="s">
        <v>192</v>
      </c>
      <c r="F29" s="37">
        <v>483.91300000000001</v>
      </c>
      <c r="G29" s="14"/>
      <c r="H29" s="15"/>
    </row>
    <row r="30" spans="1:8" s="2" customFormat="1" ht="22.5">
      <c r="A30" s="14"/>
      <c r="B30" s="15"/>
      <c r="C30" s="36" t="s">
        <v>248</v>
      </c>
      <c r="D30" s="36" t="s">
        <v>249</v>
      </c>
      <c r="E30" s="4" t="s">
        <v>250</v>
      </c>
      <c r="F30" s="37">
        <v>1128.4449999999999</v>
      </c>
      <c r="G30" s="14"/>
      <c r="H30" s="15"/>
    </row>
    <row r="31" spans="1:8" s="2" customFormat="1" ht="16.899999999999999" customHeight="1">
      <c r="A31" s="14"/>
      <c r="B31" s="15"/>
      <c r="C31" s="36" t="s">
        <v>245</v>
      </c>
      <c r="D31" s="36" t="s">
        <v>246</v>
      </c>
      <c r="E31" s="4" t="s">
        <v>192</v>
      </c>
      <c r="F31" s="37">
        <v>626.91399999999999</v>
      </c>
      <c r="G31" s="14"/>
      <c r="H31" s="15"/>
    </row>
    <row r="32" spans="1:8" s="2" customFormat="1" ht="16.899999999999999" customHeight="1">
      <c r="A32" s="14"/>
      <c r="B32" s="15"/>
      <c r="C32" s="36" t="s">
        <v>254</v>
      </c>
      <c r="D32" s="36" t="s">
        <v>255</v>
      </c>
      <c r="E32" s="4" t="s">
        <v>192</v>
      </c>
      <c r="F32" s="37">
        <v>483.91300000000001</v>
      </c>
      <c r="G32" s="14"/>
      <c r="H32" s="15"/>
    </row>
    <row r="33" spans="1:8" s="2" customFormat="1" ht="16.899999999999999" customHeight="1">
      <c r="A33" s="14"/>
      <c r="B33" s="15"/>
      <c r="C33" s="32" t="s">
        <v>127</v>
      </c>
      <c r="D33" s="33" t="s">
        <v>128</v>
      </c>
      <c r="E33" s="34" t="s">
        <v>1</v>
      </c>
      <c r="F33" s="35">
        <v>129.47</v>
      </c>
      <c r="G33" s="14"/>
      <c r="H33" s="15"/>
    </row>
    <row r="34" spans="1:8" s="2" customFormat="1" ht="16.899999999999999" customHeight="1">
      <c r="A34" s="14"/>
      <c r="B34" s="15"/>
      <c r="C34" s="36" t="s">
        <v>1</v>
      </c>
      <c r="D34" s="36" t="s">
        <v>204</v>
      </c>
      <c r="E34" s="4" t="s">
        <v>1</v>
      </c>
      <c r="F34" s="37">
        <v>70.56</v>
      </c>
      <c r="G34" s="14"/>
      <c r="H34" s="15"/>
    </row>
    <row r="35" spans="1:8" s="2" customFormat="1" ht="16.899999999999999" customHeight="1">
      <c r="A35" s="14"/>
      <c r="B35" s="15"/>
      <c r="C35" s="36" t="s">
        <v>1</v>
      </c>
      <c r="D35" s="36" t="s">
        <v>205</v>
      </c>
      <c r="E35" s="4" t="s">
        <v>1</v>
      </c>
      <c r="F35" s="37">
        <v>26.24</v>
      </c>
      <c r="G35" s="14"/>
      <c r="H35" s="15"/>
    </row>
    <row r="36" spans="1:8" s="2" customFormat="1" ht="16.899999999999999" customHeight="1">
      <c r="A36" s="14"/>
      <c r="B36" s="15"/>
      <c r="C36" s="36" t="s">
        <v>1</v>
      </c>
      <c r="D36" s="36" t="s">
        <v>206</v>
      </c>
      <c r="E36" s="4" t="s">
        <v>1</v>
      </c>
      <c r="F36" s="37">
        <v>15.9</v>
      </c>
      <c r="G36" s="14"/>
      <c r="H36" s="15"/>
    </row>
    <row r="37" spans="1:8" s="2" customFormat="1" ht="16.899999999999999" customHeight="1">
      <c r="A37" s="14"/>
      <c r="B37" s="15"/>
      <c r="C37" s="36" t="s">
        <v>1</v>
      </c>
      <c r="D37" s="36" t="s">
        <v>207</v>
      </c>
      <c r="E37" s="4" t="s">
        <v>1</v>
      </c>
      <c r="F37" s="37">
        <v>16.77</v>
      </c>
      <c r="G37" s="14"/>
      <c r="H37" s="15"/>
    </row>
    <row r="38" spans="1:8" s="2" customFormat="1" ht="16.899999999999999" customHeight="1">
      <c r="A38" s="14"/>
      <c r="B38" s="15"/>
      <c r="C38" s="36" t="s">
        <v>127</v>
      </c>
      <c r="D38" s="36" t="s">
        <v>196</v>
      </c>
      <c r="E38" s="4" t="s">
        <v>1</v>
      </c>
      <c r="F38" s="37">
        <v>129.47</v>
      </c>
      <c r="G38" s="14"/>
      <c r="H38" s="15"/>
    </row>
    <row r="39" spans="1:8" s="2" customFormat="1" ht="16.899999999999999" customHeight="1">
      <c r="A39" s="14"/>
      <c r="B39" s="15"/>
      <c r="C39" s="38" t="s">
        <v>1384</v>
      </c>
      <c r="D39" s="14"/>
      <c r="E39" s="14"/>
      <c r="F39" s="14"/>
      <c r="G39" s="14"/>
      <c r="H39" s="15"/>
    </row>
    <row r="40" spans="1:8" s="2" customFormat="1" ht="22.5">
      <c r="A40" s="14"/>
      <c r="B40" s="15"/>
      <c r="C40" s="36" t="s">
        <v>202</v>
      </c>
      <c r="D40" s="36" t="s">
        <v>203</v>
      </c>
      <c r="E40" s="4" t="s">
        <v>192</v>
      </c>
      <c r="F40" s="37">
        <v>51.787999999999997</v>
      </c>
      <c r="G40" s="14"/>
      <c r="H40" s="15"/>
    </row>
    <row r="41" spans="1:8" s="2" customFormat="1" ht="16.899999999999999" customHeight="1">
      <c r="A41" s="14"/>
      <c r="B41" s="15"/>
      <c r="C41" s="36" t="s">
        <v>198</v>
      </c>
      <c r="D41" s="36" t="s">
        <v>199</v>
      </c>
      <c r="E41" s="4" t="s">
        <v>192</v>
      </c>
      <c r="F41" s="37">
        <v>51.787999999999997</v>
      </c>
      <c r="G41" s="14"/>
      <c r="H41" s="15"/>
    </row>
    <row r="42" spans="1:8" s="2" customFormat="1" ht="16.899999999999999" customHeight="1">
      <c r="A42" s="14"/>
      <c r="B42" s="15"/>
      <c r="C42" s="36" t="s">
        <v>198</v>
      </c>
      <c r="D42" s="36" t="s">
        <v>199</v>
      </c>
      <c r="E42" s="4" t="s">
        <v>192</v>
      </c>
      <c r="F42" s="37">
        <v>51.787999999999997</v>
      </c>
      <c r="G42" s="14"/>
      <c r="H42" s="15"/>
    </row>
    <row r="43" spans="1:8" s="2" customFormat="1" ht="16.899999999999999" customHeight="1">
      <c r="A43" s="14"/>
      <c r="B43" s="15"/>
      <c r="C43" s="36" t="s">
        <v>190</v>
      </c>
      <c r="D43" s="36" t="s">
        <v>191</v>
      </c>
      <c r="E43" s="4" t="s">
        <v>192</v>
      </c>
      <c r="F43" s="37">
        <v>51.787999999999997</v>
      </c>
      <c r="G43" s="14"/>
      <c r="H43" s="15"/>
    </row>
    <row r="44" spans="1:8" s="2" customFormat="1" ht="16.899999999999999" customHeight="1">
      <c r="A44" s="14"/>
      <c r="B44" s="15"/>
      <c r="C44" s="36" t="s">
        <v>190</v>
      </c>
      <c r="D44" s="36" t="s">
        <v>191</v>
      </c>
      <c r="E44" s="4" t="s">
        <v>192</v>
      </c>
      <c r="F44" s="37">
        <v>51.787999999999997</v>
      </c>
      <c r="G44" s="14"/>
      <c r="H44" s="15"/>
    </row>
    <row r="45" spans="1:8" s="2" customFormat="1" ht="16.899999999999999" customHeight="1">
      <c r="A45" s="14"/>
      <c r="B45" s="15"/>
      <c r="C45" s="36" t="s">
        <v>200</v>
      </c>
      <c r="D45" s="36" t="s">
        <v>201</v>
      </c>
      <c r="E45" s="4" t="s">
        <v>192</v>
      </c>
      <c r="F45" s="37">
        <v>51.787999999999997</v>
      </c>
      <c r="G45" s="14"/>
      <c r="H45" s="15"/>
    </row>
    <row r="46" spans="1:8" s="2" customFormat="1" ht="16.899999999999999" customHeight="1">
      <c r="A46" s="14"/>
      <c r="B46" s="15"/>
      <c r="C46" s="36" t="s">
        <v>254</v>
      </c>
      <c r="D46" s="36" t="s">
        <v>255</v>
      </c>
      <c r="E46" s="4" t="s">
        <v>192</v>
      </c>
      <c r="F46" s="37">
        <v>51.787999999999997</v>
      </c>
      <c r="G46" s="14"/>
      <c r="H46" s="15"/>
    </row>
    <row r="47" spans="1:8" s="2" customFormat="1" ht="16.899999999999999" customHeight="1">
      <c r="A47" s="14"/>
      <c r="B47" s="15"/>
      <c r="C47" s="36" t="s">
        <v>300</v>
      </c>
      <c r="D47" s="36" t="s">
        <v>301</v>
      </c>
      <c r="E47" s="4" t="s">
        <v>267</v>
      </c>
      <c r="F47" s="37">
        <v>129.47</v>
      </c>
      <c r="G47" s="14"/>
      <c r="H47" s="15"/>
    </row>
    <row r="48" spans="1:8" s="2" customFormat="1" ht="16.899999999999999" customHeight="1">
      <c r="A48" s="14"/>
      <c r="B48" s="15"/>
      <c r="C48" s="32" t="s">
        <v>131</v>
      </c>
      <c r="D48" s="33" t="s">
        <v>132</v>
      </c>
      <c r="E48" s="34" t="s">
        <v>1</v>
      </c>
      <c r="F48" s="35">
        <v>44.72</v>
      </c>
      <c r="G48" s="14"/>
      <c r="H48" s="15"/>
    </row>
    <row r="49" spans="1:8" s="2" customFormat="1" ht="16.899999999999999" customHeight="1">
      <c r="A49" s="14"/>
      <c r="B49" s="15"/>
      <c r="C49" s="36" t="s">
        <v>1</v>
      </c>
      <c r="D49" s="36" t="s">
        <v>227</v>
      </c>
      <c r="E49" s="4" t="s">
        <v>1</v>
      </c>
      <c r="F49" s="37">
        <v>16.64</v>
      </c>
      <c r="G49" s="14"/>
      <c r="H49" s="15"/>
    </row>
    <row r="50" spans="1:8" s="2" customFormat="1" ht="16.899999999999999" customHeight="1">
      <c r="A50" s="14"/>
      <c r="B50" s="15"/>
      <c r="C50" s="36" t="s">
        <v>1</v>
      </c>
      <c r="D50" s="36" t="s">
        <v>228</v>
      </c>
      <c r="E50" s="4" t="s">
        <v>1</v>
      </c>
      <c r="F50" s="37">
        <v>28.08</v>
      </c>
      <c r="G50" s="14"/>
      <c r="H50" s="15"/>
    </row>
    <row r="51" spans="1:8" s="2" customFormat="1" ht="16.899999999999999" customHeight="1">
      <c r="A51" s="14"/>
      <c r="B51" s="15"/>
      <c r="C51" s="36" t="s">
        <v>131</v>
      </c>
      <c r="D51" s="36" t="s">
        <v>196</v>
      </c>
      <c r="E51" s="4" t="s">
        <v>1</v>
      </c>
      <c r="F51" s="37">
        <v>44.72</v>
      </c>
      <c r="G51" s="14"/>
      <c r="H51" s="15"/>
    </row>
    <row r="52" spans="1:8" s="2" customFormat="1" ht="16.899999999999999" customHeight="1">
      <c r="A52" s="14"/>
      <c r="B52" s="15"/>
      <c r="C52" s="38" t="s">
        <v>1384</v>
      </c>
      <c r="D52" s="14"/>
      <c r="E52" s="14"/>
      <c r="F52" s="14"/>
      <c r="G52" s="14"/>
      <c r="H52" s="15"/>
    </row>
    <row r="53" spans="1:8" s="2" customFormat="1" ht="16.899999999999999" customHeight="1">
      <c r="A53" s="14"/>
      <c r="B53" s="15"/>
      <c r="C53" s="36" t="s">
        <v>225</v>
      </c>
      <c r="D53" s="36" t="s">
        <v>226</v>
      </c>
      <c r="E53" s="4" t="s">
        <v>192</v>
      </c>
      <c r="F53" s="37">
        <v>22.36</v>
      </c>
      <c r="G53" s="14"/>
      <c r="H53" s="15"/>
    </row>
    <row r="54" spans="1:8" s="2" customFormat="1" ht="16.899999999999999" customHeight="1">
      <c r="A54" s="14"/>
      <c r="B54" s="15"/>
      <c r="C54" s="36" t="s">
        <v>230</v>
      </c>
      <c r="D54" s="36" t="s">
        <v>231</v>
      </c>
      <c r="E54" s="4" t="s">
        <v>192</v>
      </c>
      <c r="F54" s="37">
        <v>22.36</v>
      </c>
      <c r="G54" s="14"/>
      <c r="H54" s="15"/>
    </row>
    <row r="55" spans="1:8" s="2" customFormat="1" ht="16.899999999999999" customHeight="1">
      <c r="A55" s="14"/>
      <c r="B55" s="15"/>
      <c r="C55" s="36" t="s">
        <v>198</v>
      </c>
      <c r="D55" s="36" t="s">
        <v>199</v>
      </c>
      <c r="E55" s="4" t="s">
        <v>192</v>
      </c>
      <c r="F55" s="37">
        <v>483.91300000000001</v>
      </c>
      <c r="G55" s="14"/>
      <c r="H55" s="15"/>
    </row>
    <row r="56" spans="1:8" s="2" customFormat="1" ht="22.5">
      <c r="A56" s="14"/>
      <c r="B56" s="15"/>
      <c r="C56" s="36" t="s">
        <v>233</v>
      </c>
      <c r="D56" s="36" t="s">
        <v>234</v>
      </c>
      <c r="E56" s="4" t="s">
        <v>192</v>
      </c>
      <c r="F56" s="37">
        <v>313.45699999999999</v>
      </c>
      <c r="G56" s="14"/>
      <c r="H56" s="15"/>
    </row>
    <row r="57" spans="1:8" s="2" customFormat="1" ht="22.5">
      <c r="A57" s="14"/>
      <c r="B57" s="15"/>
      <c r="C57" s="36" t="s">
        <v>236</v>
      </c>
      <c r="D57" s="36" t="s">
        <v>237</v>
      </c>
      <c r="E57" s="4" t="s">
        <v>192</v>
      </c>
      <c r="F57" s="37">
        <v>6269.14</v>
      </c>
      <c r="G57" s="14"/>
      <c r="H57" s="15"/>
    </row>
    <row r="58" spans="1:8" s="2" customFormat="1" ht="22.5">
      <c r="A58" s="14"/>
      <c r="B58" s="15"/>
      <c r="C58" s="36" t="s">
        <v>239</v>
      </c>
      <c r="D58" s="36" t="s">
        <v>240</v>
      </c>
      <c r="E58" s="4" t="s">
        <v>192</v>
      </c>
      <c r="F58" s="37">
        <v>313.45699999999999</v>
      </c>
      <c r="G58" s="14"/>
      <c r="H58" s="15"/>
    </row>
    <row r="59" spans="1:8" s="2" customFormat="1" ht="22.5">
      <c r="A59" s="14"/>
      <c r="B59" s="15"/>
      <c r="C59" s="36" t="s">
        <v>242</v>
      </c>
      <c r="D59" s="36" t="s">
        <v>243</v>
      </c>
      <c r="E59" s="4" t="s">
        <v>192</v>
      </c>
      <c r="F59" s="37">
        <v>6269.14</v>
      </c>
      <c r="G59" s="14"/>
      <c r="H59" s="15"/>
    </row>
    <row r="60" spans="1:8" s="2" customFormat="1" ht="16.899999999999999" customHeight="1">
      <c r="A60" s="14"/>
      <c r="B60" s="15"/>
      <c r="C60" s="36" t="s">
        <v>190</v>
      </c>
      <c r="D60" s="36" t="s">
        <v>191</v>
      </c>
      <c r="E60" s="4" t="s">
        <v>192</v>
      </c>
      <c r="F60" s="37">
        <v>483.91300000000001</v>
      </c>
      <c r="G60" s="14"/>
      <c r="H60" s="15"/>
    </row>
    <row r="61" spans="1:8" s="2" customFormat="1" ht="22.5">
      <c r="A61" s="14"/>
      <c r="B61" s="15"/>
      <c r="C61" s="36" t="s">
        <v>248</v>
      </c>
      <c r="D61" s="36" t="s">
        <v>249</v>
      </c>
      <c r="E61" s="4" t="s">
        <v>250</v>
      </c>
      <c r="F61" s="37">
        <v>1128.4449999999999</v>
      </c>
      <c r="G61" s="14"/>
      <c r="H61" s="15"/>
    </row>
    <row r="62" spans="1:8" s="2" customFormat="1" ht="16.899999999999999" customHeight="1">
      <c r="A62" s="14"/>
      <c r="B62" s="15"/>
      <c r="C62" s="36" t="s">
        <v>245</v>
      </c>
      <c r="D62" s="36" t="s">
        <v>246</v>
      </c>
      <c r="E62" s="4" t="s">
        <v>192</v>
      </c>
      <c r="F62" s="37">
        <v>626.91399999999999</v>
      </c>
      <c r="G62" s="14"/>
      <c r="H62" s="15"/>
    </row>
    <row r="63" spans="1:8" s="2" customFormat="1" ht="16.899999999999999" customHeight="1">
      <c r="A63" s="14"/>
      <c r="B63" s="15"/>
      <c r="C63" s="36" t="s">
        <v>254</v>
      </c>
      <c r="D63" s="36" t="s">
        <v>255</v>
      </c>
      <c r="E63" s="4" t="s">
        <v>192</v>
      </c>
      <c r="F63" s="37">
        <v>483.91300000000001</v>
      </c>
      <c r="G63" s="14"/>
      <c r="H63" s="15"/>
    </row>
    <row r="64" spans="1:8" s="2" customFormat="1" ht="16.899999999999999" customHeight="1">
      <c r="A64" s="14"/>
      <c r="B64" s="15"/>
      <c r="C64" s="32" t="s">
        <v>134</v>
      </c>
      <c r="D64" s="33" t="s">
        <v>135</v>
      </c>
      <c r="E64" s="34" t="s">
        <v>1</v>
      </c>
      <c r="F64" s="35">
        <v>81.834999999999994</v>
      </c>
      <c r="G64" s="14"/>
      <c r="H64" s="15"/>
    </row>
    <row r="65" spans="1:8" s="2" customFormat="1" ht="16.899999999999999" customHeight="1">
      <c r="A65" s="14"/>
      <c r="B65" s="15"/>
      <c r="C65" s="36" t="s">
        <v>1</v>
      </c>
      <c r="D65" s="36" t="s">
        <v>278</v>
      </c>
      <c r="E65" s="4" t="s">
        <v>1</v>
      </c>
      <c r="F65" s="37">
        <v>21.504000000000001</v>
      </c>
      <c r="G65" s="14"/>
      <c r="H65" s="15"/>
    </row>
    <row r="66" spans="1:8" s="2" customFormat="1" ht="16.899999999999999" customHeight="1">
      <c r="A66" s="14"/>
      <c r="B66" s="15"/>
      <c r="C66" s="36" t="s">
        <v>1</v>
      </c>
      <c r="D66" s="36" t="s">
        <v>279</v>
      </c>
      <c r="E66" s="4" t="s">
        <v>1</v>
      </c>
      <c r="F66" s="37">
        <v>10.44</v>
      </c>
      <c r="G66" s="14"/>
      <c r="H66" s="15"/>
    </row>
    <row r="67" spans="1:8" s="2" customFormat="1" ht="16.899999999999999" customHeight="1">
      <c r="A67" s="14"/>
      <c r="B67" s="15"/>
      <c r="C67" s="36" t="s">
        <v>1</v>
      </c>
      <c r="D67" s="36" t="s">
        <v>280</v>
      </c>
      <c r="E67" s="4" t="s">
        <v>1</v>
      </c>
      <c r="F67" s="37">
        <v>5.9039999999999999</v>
      </c>
      <c r="G67" s="14"/>
      <c r="H67" s="15"/>
    </row>
    <row r="68" spans="1:8" s="2" customFormat="1" ht="16.899999999999999" customHeight="1">
      <c r="A68" s="14"/>
      <c r="B68" s="15"/>
      <c r="C68" s="36" t="s">
        <v>1</v>
      </c>
      <c r="D68" s="36" t="s">
        <v>281</v>
      </c>
      <c r="E68" s="4" t="s">
        <v>1</v>
      </c>
      <c r="F68" s="37">
        <v>8.3699999999999992</v>
      </c>
      <c r="G68" s="14"/>
      <c r="H68" s="15"/>
    </row>
    <row r="69" spans="1:8" s="2" customFormat="1" ht="16.899999999999999" customHeight="1">
      <c r="A69" s="14"/>
      <c r="B69" s="15"/>
      <c r="C69" s="36" t="s">
        <v>1</v>
      </c>
      <c r="D69" s="36" t="s">
        <v>282</v>
      </c>
      <c r="E69" s="4" t="s">
        <v>1</v>
      </c>
      <c r="F69" s="37">
        <v>9.3369999999999997</v>
      </c>
      <c r="G69" s="14"/>
      <c r="H69" s="15"/>
    </row>
    <row r="70" spans="1:8" s="2" customFormat="1" ht="16.899999999999999" customHeight="1">
      <c r="A70" s="14"/>
      <c r="B70" s="15"/>
      <c r="C70" s="36" t="s">
        <v>1</v>
      </c>
      <c r="D70" s="36" t="s">
        <v>283</v>
      </c>
      <c r="E70" s="4" t="s">
        <v>1</v>
      </c>
      <c r="F70" s="37">
        <v>2.016</v>
      </c>
      <c r="G70" s="14"/>
      <c r="H70" s="15"/>
    </row>
    <row r="71" spans="1:8" s="2" customFormat="1" ht="16.899999999999999" customHeight="1">
      <c r="A71" s="14"/>
      <c r="B71" s="15"/>
      <c r="C71" s="36" t="s">
        <v>1</v>
      </c>
      <c r="D71" s="36" t="s">
        <v>284</v>
      </c>
      <c r="E71" s="4" t="s">
        <v>1</v>
      </c>
      <c r="F71" s="37">
        <v>10.584</v>
      </c>
      <c r="G71" s="14"/>
      <c r="H71" s="15"/>
    </row>
    <row r="72" spans="1:8" s="2" customFormat="1" ht="16.899999999999999" customHeight="1">
      <c r="A72" s="14"/>
      <c r="B72" s="15"/>
      <c r="C72" s="36" t="s">
        <v>1</v>
      </c>
      <c r="D72" s="36" t="s">
        <v>285</v>
      </c>
      <c r="E72" s="4" t="s">
        <v>1</v>
      </c>
      <c r="F72" s="37">
        <v>4.5359999999999996</v>
      </c>
      <c r="G72" s="14"/>
      <c r="H72" s="15"/>
    </row>
    <row r="73" spans="1:8" s="2" customFormat="1" ht="16.899999999999999" customHeight="1">
      <c r="A73" s="14"/>
      <c r="B73" s="15"/>
      <c r="C73" s="36" t="s">
        <v>1</v>
      </c>
      <c r="D73" s="36" t="s">
        <v>286</v>
      </c>
      <c r="E73" s="4" t="s">
        <v>1</v>
      </c>
      <c r="F73" s="37">
        <v>2.3940000000000001</v>
      </c>
      <c r="G73" s="14"/>
      <c r="H73" s="15"/>
    </row>
    <row r="74" spans="1:8" s="2" customFormat="1" ht="16.899999999999999" customHeight="1">
      <c r="A74" s="14"/>
      <c r="B74" s="15"/>
      <c r="C74" s="36" t="s">
        <v>1</v>
      </c>
      <c r="D74" s="36" t="s">
        <v>287</v>
      </c>
      <c r="E74" s="4" t="s">
        <v>1</v>
      </c>
      <c r="F74" s="37">
        <v>6.75</v>
      </c>
      <c r="G74" s="14"/>
      <c r="H74" s="15"/>
    </row>
    <row r="75" spans="1:8" s="2" customFormat="1" ht="16.899999999999999" customHeight="1">
      <c r="A75" s="14"/>
      <c r="B75" s="15"/>
      <c r="C75" s="36" t="s">
        <v>134</v>
      </c>
      <c r="D75" s="36" t="s">
        <v>288</v>
      </c>
      <c r="E75" s="4" t="s">
        <v>1</v>
      </c>
      <c r="F75" s="37">
        <v>81.834999999999994</v>
      </c>
      <c r="G75" s="14"/>
      <c r="H75" s="15"/>
    </row>
    <row r="76" spans="1:8" s="2" customFormat="1" ht="16.899999999999999" customHeight="1">
      <c r="A76" s="14"/>
      <c r="B76" s="15"/>
      <c r="C76" s="38" t="s">
        <v>1384</v>
      </c>
      <c r="D76" s="14"/>
      <c r="E76" s="14"/>
      <c r="F76" s="14"/>
      <c r="G76" s="14"/>
      <c r="H76" s="15"/>
    </row>
    <row r="77" spans="1:8" s="2" customFormat="1" ht="16.899999999999999" customHeight="1">
      <c r="A77" s="14"/>
      <c r="B77" s="15"/>
      <c r="C77" s="36" t="s">
        <v>276</v>
      </c>
      <c r="D77" s="36" t="s">
        <v>277</v>
      </c>
      <c r="E77" s="4" t="s">
        <v>192</v>
      </c>
      <c r="F77" s="37">
        <v>88.370999999999995</v>
      </c>
      <c r="G77" s="14"/>
      <c r="H77" s="15"/>
    </row>
    <row r="78" spans="1:8" s="2" customFormat="1" ht="16.899999999999999" customHeight="1">
      <c r="A78" s="14"/>
      <c r="B78" s="15"/>
      <c r="C78" s="36" t="s">
        <v>198</v>
      </c>
      <c r="D78" s="36" t="s">
        <v>199</v>
      </c>
      <c r="E78" s="4" t="s">
        <v>192</v>
      </c>
      <c r="F78" s="37">
        <v>483.91300000000001</v>
      </c>
      <c r="G78" s="14"/>
      <c r="H78" s="15"/>
    </row>
    <row r="79" spans="1:8" s="2" customFormat="1" ht="16.899999999999999" customHeight="1">
      <c r="A79" s="14"/>
      <c r="B79" s="15"/>
      <c r="C79" s="36" t="s">
        <v>190</v>
      </c>
      <c r="D79" s="36" t="s">
        <v>191</v>
      </c>
      <c r="E79" s="4" t="s">
        <v>192</v>
      </c>
      <c r="F79" s="37">
        <v>483.91300000000001</v>
      </c>
      <c r="G79" s="14"/>
      <c r="H79" s="15"/>
    </row>
    <row r="80" spans="1:8" s="2" customFormat="1" ht="16.899999999999999" customHeight="1">
      <c r="A80" s="14"/>
      <c r="B80" s="15"/>
      <c r="C80" s="36" t="s">
        <v>254</v>
      </c>
      <c r="D80" s="36" t="s">
        <v>255</v>
      </c>
      <c r="E80" s="4" t="s">
        <v>192</v>
      </c>
      <c r="F80" s="37">
        <v>483.91300000000001</v>
      </c>
      <c r="G80" s="14"/>
      <c r="H80" s="15"/>
    </row>
    <row r="81" spans="1:8" s="2" customFormat="1" ht="16.899999999999999" customHeight="1">
      <c r="A81" s="14"/>
      <c r="B81" s="15"/>
      <c r="C81" s="32" t="s">
        <v>137</v>
      </c>
      <c r="D81" s="33" t="s">
        <v>138</v>
      </c>
      <c r="E81" s="34" t="s">
        <v>1</v>
      </c>
      <c r="F81" s="35">
        <v>26.765999999999998</v>
      </c>
      <c r="G81" s="14"/>
      <c r="H81" s="15"/>
    </row>
    <row r="82" spans="1:8" s="2" customFormat="1" ht="16.899999999999999" customHeight="1">
      <c r="A82" s="14"/>
      <c r="B82" s="15"/>
      <c r="C82" s="36" t="s">
        <v>1</v>
      </c>
      <c r="D82" s="36" t="s">
        <v>262</v>
      </c>
      <c r="E82" s="4" t="s">
        <v>1</v>
      </c>
      <c r="F82" s="37">
        <v>21.733000000000001</v>
      </c>
      <c r="G82" s="14"/>
      <c r="H82" s="15"/>
    </row>
    <row r="83" spans="1:8" s="2" customFormat="1" ht="16.899999999999999" customHeight="1">
      <c r="A83" s="14"/>
      <c r="B83" s="15"/>
      <c r="C83" s="36" t="s">
        <v>1</v>
      </c>
      <c r="D83" s="36" t="s">
        <v>263</v>
      </c>
      <c r="E83" s="4" t="s">
        <v>1</v>
      </c>
      <c r="F83" s="37">
        <v>2.4809999999999999</v>
      </c>
      <c r="G83" s="14"/>
      <c r="H83" s="15"/>
    </row>
    <row r="84" spans="1:8" s="2" customFormat="1" ht="16.899999999999999" customHeight="1">
      <c r="A84" s="14"/>
      <c r="B84" s="15"/>
      <c r="C84" s="36" t="s">
        <v>1</v>
      </c>
      <c r="D84" s="36" t="s">
        <v>264</v>
      </c>
      <c r="E84" s="4" t="s">
        <v>1</v>
      </c>
      <c r="F84" s="37">
        <v>2.552</v>
      </c>
      <c r="G84" s="14"/>
      <c r="H84" s="15"/>
    </row>
    <row r="85" spans="1:8" s="2" customFormat="1" ht="16.899999999999999" customHeight="1">
      <c r="A85" s="14"/>
      <c r="B85" s="15"/>
      <c r="C85" s="36" t="s">
        <v>137</v>
      </c>
      <c r="D85" s="36" t="s">
        <v>265</v>
      </c>
      <c r="E85" s="4" t="s">
        <v>1</v>
      </c>
      <c r="F85" s="37">
        <v>26.765999999999998</v>
      </c>
      <c r="G85" s="14"/>
      <c r="H85" s="15"/>
    </row>
    <row r="86" spans="1:8" s="2" customFormat="1" ht="16.899999999999999" customHeight="1">
      <c r="A86" s="14"/>
      <c r="B86" s="15"/>
      <c r="C86" s="38" t="s">
        <v>1384</v>
      </c>
      <c r="D86" s="14"/>
      <c r="E86" s="14"/>
      <c r="F86" s="14"/>
      <c r="G86" s="14"/>
      <c r="H86" s="15"/>
    </row>
    <row r="87" spans="1:8" s="2" customFormat="1" ht="16.899999999999999" customHeight="1">
      <c r="A87" s="14"/>
      <c r="B87" s="15"/>
      <c r="C87" s="36" t="s">
        <v>260</v>
      </c>
      <c r="D87" s="36" t="s">
        <v>261</v>
      </c>
      <c r="E87" s="4" t="s">
        <v>192</v>
      </c>
      <c r="F87" s="37">
        <v>38.081000000000003</v>
      </c>
      <c r="G87" s="14"/>
      <c r="H87" s="15"/>
    </row>
    <row r="88" spans="1:8" s="2" customFormat="1" ht="16.899999999999999" customHeight="1">
      <c r="A88" s="14"/>
      <c r="B88" s="15"/>
      <c r="C88" s="36" t="s">
        <v>198</v>
      </c>
      <c r="D88" s="36" t="s">
        <v>199</v>
      </c>
      <c r="E88" s="4" t="s">
        <v>192</v>
      </c>
      <c r="F88" s="37">
        <v>483.91300000000001</v>
      </c>
      <c r="G88" s="14"/>
      <c r="H88" s="15"/>
    </row>
    <row r="89" spans="1:8" s="2" customFormat="1" ht="16.899999999999999" customHeight="1">
      <c r="A89" s="14"/>
      <c r="B89" s="15"/>
      <c r="C89" s="36" t="s">
        <v>190</v>
      </c>
      <c r="D89" s="36" t="s">
        <v>191</v>
      </c>
      <c r="E89" s="4" t="s">
        <v>192</v>
      </c>
      <c r="F89" s="37">
        <v>483.91300000000001</v>
      </c>
      <c r="G89" s="14"/>
      <c r="H89" s="15"/>
    </row>
    <row r="90" spans="1:8" s="2" customFormat="1" ht="16.899999999999999" customHeight="1">
      <c r="A90" s="14"/>
      <c r="B90" s="15"/>
      <c r="C90" s="36" t="s">
        <v>254</v>
      </c>
      <c r="D90" s="36" t="s">
        <v>255</v>
      </c>
      <c r="E90" s="4" t="s">
        <v>192</v>
      </c>
      <c r="F90" s="37">
        <v>483.91300000000001</v>
      </c>
      <c r="G90" s="14"/>
      <c r="H90" s="15"/>
    </row>
    <row r="91" spans="1:8" s="2" customFormat="1" ht="16.899999999999999" customHeight="1">
      <c r="A91" s="14"/>
      <c r="B91" s="15"/>
      <c r="C91" s="32" t="s">
        <v>140</v>
      </c>
      <c r="D91" s="33" t="s">
        <v>141</v>
      </c>
      <c r="E91" s="34" t="s">
        <v>1</v>
      </c>
      <c r="F91" s="35">
        <v>34.4</v>
      </c>
      <c r="G91" s="14"/>
      <c r="H91" s="15"/>
    </row>
    <row r="92" spans="1:8" s="2" customFormat="1" ht="16.899999999999999" customHeight="1">
      <c r="A92" s="14"/>
      <c r="B92" s="15"/>
      <c r="C92" s="36" t="s">
        <v>1</v>
      </c>
      <c r="D92" s="36" t="s">
        <v>272</v>
      </c>
      <c r="E92" s="4" t="s">
        <v>1</v>
      </c>
      <c r="F92" s="37">
        <v>12.8</v>
      </c>
      <c r="G92" s="14"/>
      <c r="H92" s="15"/>
    </row>
    <row r="93" spans="1:8" s="2" customFormat="1" ht="16.899999999999999" customHeight="1">
      <c r="A93" s="14"/>
      <c r="B93" s="15"/>
      <c r="C93" s="36" t="s">
        <v>1</v>
      </c>
      <c r="D93" s="36" t="s">
        <v>273</v>
      </c>
      <c r="E93" s="4" t="s">
        <v>1</v>
      </c>
      <c r="F93" s="37">
        <v>21.6</v>
      </c>
      <c r="G93" s="14"/>
      <c r="H93" s="15"/>
    </row>
    <row r="94" spans="1:8" s="2" customFormat="1" ht="16.899999999999999" customHeight="1">
      <c r="A94" s="14"/>
      <c r="B94" s="15"/>
      <c r="C94" s="36" t="s">
        <v>140</v>
      </c>
      <c r="D94" s="36" t="s">
        <v>196</v>
      </c>
      <c r="E94" s="4" t="s">
        <v>1</v>
      </c>
      <c r="F94" s="37">
        <v>34.4</v>
      </c>
      <c r="G94" s="14"/>
      <c r="H94" s="15"/>
    </row>
    <row r="95" spans="1:8" s="2" customFormat="1" ht="16.899999999999999" customHeight="1">
      <c r="A95" s="14"/>
      <c r="B95" s="15"/>
      <c r="C95" s="38" t="s">
        <v>1384</v>
      </c>
      <c r="D95" s="14"/>
      <c r="E95" s="14"/>
      <c r="F95" s="14"/>
      <c r="G95" s="14"/>
      <c r="H95" s="15"/>
    </row>
    <row r="96" spans="1:8" s="2" customFormat="1" ht="16.899999999999999" customHeight="1">
      <c r="A96" s="14"/>
      <c r="B96" s="15"/>
      <c r="C96" s="36" t="s">
        <v>270</v>
      </c>
      <c r="D96" s="36" t="s">
        <v>271</v>
      </c>
      <c r="E96" s="4" t="s">
        <v>192</v>
      </c>
      <c r="F96" s="37">
        <v>34.4</v>
      </c>
      <c r="G96" s="14"/>
      <c r="H96" s="15"/>
    </row>
    <row r="97" spans="1:8" s="2" customFormat="1" ht="16.899999999999999" customHeight="1">
      <c r="A97" s="14"/>
      <c r="B97" s="15"/>
      <c r="C97" s="36" t="s">
        <v>198</v>
      </c>
      <c r="D97" s="36" t="s">
        <v>199</v>
      </c>
      <c r="E97" s="4" t="s">
        <v>192</v>
      </c>
      <c r="F97" s="37">
        <v>483.91300000000001</v>
      </c>
      <c r="G97" s="14"/>
      <c r="H97" s="15"/>
    </row>
    <row r="98" spans="1:8" s="2" customFormat="1" ht="16.899999999999999" customHeight="1">
      <c r="A98" s="14"/>
      <c r="B98" s="15"/>
      <c r="C98" s="36" t="s">
        <v>190</v>
      </c>
      <c r="D98" s="36" t="s">
        <v>191</v>
      </c>
      <c r="E98" s="4" t="s">
        <v>192</v>
      </c>
      <c r="F98" s="37">
        <v>483.91300000000001</v>
      </c>
      <c r="G98" s="14"/>
      <c r="H98" s="15"/>
    </row>
    <row r="99" spans="1:8" s="2" customFormat="1" ht="16.899999999999999" customHeight="1">
      <c r="A99" s="14"/>
      <c r="B99" s="15"/>
      <c r="C99" s="36" t="s">
        <v>254</v>
      </c>
      <c r="D99" s="36" t="s">
        <v>255</v>
      </c>
      <c r="E99" s="4" t="s">
        <v>192</v>
      </c>
      <c r="F99" s="37">
        <v>483.91300000000001</v>
      </c>
      <c r="G99" s="14"/>
      <c r="H99" s="15"/>
    </row>
    <row r="100" spans="1:8" s="2" customFormat="1" ht="16.899999999999999" customHeight="1">
      <c r="A100" s="14"/>
      <c r="B100" s="15"/>
      <c r="C100" s="32" t="s">
        <v>144</v>
      </c>
      <c r="D100" s="33" t="s">
        <v>145</v>
      </c>
      <c r="E100" s="34" t="s">
        <v>1</v>
      </c>
      <c r="F100" s="35">
        <v>2304.6</v>
      </c>
      <c r="G100" s="14"/>
      <c r="H100" s="15"/>
    </row>
    <row r="101" spans="1:8" s="2" customFormat="1" ht="16.899999999999999" customHeight="1">
      <c r="A101" s="14"/>
      <c r="B101" s="15"/>
      <c r="C101" s="36" t="s">
        <v>1</v>
      </c>
      <c r="D101" s="36" t="s">
        <v>351</v>
      </c>
      <c r="E101" s="4" t="s">
        <v>1</v>
      </c>
      <c r="F101" s="37">
        <v>2438.5</v>
      </c>
      <c r="G101" s="14"/>
      <c r="H101" s="15"/>
    </row>
    <row r="102" spans="1:8" s="2" customFormat="1" ht="16.899999999999999" customHeight="1">
      <c r="A102" s="14"/>
      <c r="B102" s="15"/>
      <c r="C102" s="36" t="s">
        <v>1</v>
      </c>
      <c r="D102" s="36" t="s">
        <v>352</v>
      </c>
      <c r="E102" s="4" t="s">
        <v>1</v>
      </c>
      <c r="F102" s="37">
        <v>-133.9</v>
      </c>
      <c r="G102" s="14"/>
      <c r="H102" s="15"/>
    </row>
    <row r="103" spans="1:8" s="2" customFormat="1" ht="16.899999999999999" customHeight="1">
      <c r="A103" s="14"/>
      <c r="B103" s="15"/>
      <c r="C103" s="36" t="s">
        <v>144</v>
      </c>
      <c r="D103" s="36" t="s">
        <v>196</v>
      </c>
      <c r="E103" s="4" t="s">
        <v>1</v>
      </c>
      <c r="F103" s="37">
        <v>2304.6</v>
      </c>
      <c r="G103" s="14"/>
      <c r="H103" s="15"/>
    </row>
    <row r="104" spans="1:8" s="2" customFormat="1" ht="16.899999999999999" customHeight="1">
      <c r="A104" s="14"/>
      <c r="B104" s="15"/>
      <c r="C104" s="38" t="s">
        <v>1384</v>
      </c>
      <c r="D104" s="14"/>
      <c r="E104" s="14"/>
      <c r="F104" s="14"/>
      <c r="G104" s="14"/>
      <c r="H104" s="15"/>
    </row>
    <row r="105" spans="1:8" s="2" customFormat="1" ht="16.899999999999999" customHeight="1">
      <c r="A105" s="14"/>
      <c r="B105" s="15"/>
      <c r="C105" s="36" t="s">
        <v>349</v>
      </c>
      <c r="D105" s="36" t="s">
        <v>350</v>
      </c>
      <c r="E105" s="4" t="s">
        <v>309</v>
      </c>
      <c r="F105" s="37">
        <v>3271.8</v>
      </c>
      <c r="G105" s="14"/>
      <c r="H105" s="15"/>
    </row>
    <row r="106" spans="1:8" s="2" customFormat="1" ht="16.899999999999999" customHeight="1">
      <c r="A106" s="14"/>
      <c r="B106" s="15"/>
      <c r="C106" s="36" t="s">
        <v>366</v>
      </c>
      <c r="D106" s="36" t="s">
        <v>367</v>
      </c>
      <c r="E106" s="4" t="s">
        <v>267</v>
      </c>
      <c r="F106" s="37">
        <v>92.183999999999997</v>
      </c>
      <c r="G106" s="14"/>
      <c r="H106" s="15"/>
    </row>
    <row r="107" spans="1:8" s="2" customFormat="1" ht="16.899999999999999" customHeight="1">
      <c r="A107" s="14"/>
      <c r="B107" s="15"/>
      <c r="C107" s="36" t="s">
        <v>369</v>
      </c>
      <c r="D107" s="36" t="s">
        <v>370</v>
      </c>
      <c r="E107" s="4" t="s">
        <v>267</v>
      </c>
      <c r="F107" s="37">
        <v>92.183999999999997</v>
      </c>
      <c r="G107" s="14"/>
      <c r="H107" s="15"/>
    </row>
    <row r="108" spans="1:8" s="2" customFormat="1" ht="16.899999999999999" customHeight="1">
      <c r="A108" s="14"/>
      <c r="B108" s="15"/>
      <c r="C108" s="36" t="s">
        <v>372</v>
      </c>
      <c r="D108" s="36" t="s">
        <v>373</v>
      </c>
      <c r="E108" s="4" t="s">
        <v>267</v>
      </c>
      <c r="F108" s="37">
        <v>92.183999999999997</v>
      </c>
      <c r="G108" s="14"/>
      <c r="H108" s="15"/>
    </row>
    <row r="109" spans="1:8" s="2" customFormat="1" ht="16.899999999999999" customHeight="1">
      <c r="A109" s="14"/>
      <c r="B109" s="15"/>
      <c r="C109" s="36" t="s">
        <v>356</v>
      </c>
      <c r="D109" s="36" t="s">
        <v>357</v>
      </c>
      <c r="E109" s="4" t="s">
        <v>309</v>
      </c>
      <c r="F109" s="37">
        <v>2304.6</v>
      </c>
      <c r="G109" s="14"/>
      <c r="H109" s="15"/>
    </row>
    <row r="110" spans="1:8" s="2" customFormat="1" ht="16.899999999999999" customHeight="1">
      <c r="A110" s="14"/>
      <c r="B110" s="15"/>
      <c r="C110" s="32" t="s">
        <v>148</v>
      </c>
      <c r="D110" s="33" t="s">
        <v>149</v>
      </c>
      <c r="E110" s="34" t="s">
        <v>1</v>
      </c>
      <c r="F110" s="35">
        <v>823.4</v>
      </c>
      <c r="G110" s="14"/>
      <c r="H110" s="15"/>
    </row>
    <row r="111" spans="1:8" s="2" customFormat="1" ht="16.899999999999999" customHeight="1">
      <c r="A111" s="14"/>
      <c r="B111" s="15"/>
      <c r="C111" s="36" t="s">
        <v>1</v>
      </c>
      <c r="D111" s="36" t="s">
        <v>150</v>
      </c>
      <c r="E111" s="4" t="s">
        <v>1</v>
      </c>
      <c r="F111" s="37">
        <v>823.4</v>
      </c>
      <c r="G111" s="14"/>
      <c r="H111" s="15"/>
    </row>
    <row r="112" spans="1:8" s="2" customFormat="1" ht="16.899999999999999" customHeight="1">
      <c r="A112" s="14"/>
      <c r="B112" s="15"/>
      <c r="C112" s="36" t="s">
        <v>148</v>
      </c>
      <c r="D112" s="36" t="s">
        <v>196</v>
      </c>
      <c r="E112" s="4" t="s">
        <v>1</v>
      </c>
      <c r="F112" s="37">
        <v>823.4</v>
      </c>
      <c r="G112" s="14"/>
      <c r="H112" s="15"/>
    </row>
    <row r="113" spans="1:8" s="2" customFormat="1" ht="16.899999999999999" customHeight="1">
      <c r="A113" s="14"/>
      <c r="B113" s="15"/>
      <c r="C113" s="38" t="s">
        <v>1384</v>
      </c>
      <c r="D113" s="14"/>
      <c r="E113" s="14"/>
      <c r="F113" s="14"/>
      <c r="G113" s="14"/>
      <c r="H113" s="15"/>
    </row>
    <row r="114" spans="1:8" s="2" customFormat="1" ht="16.899999999999999" customHeight="1">
      <c r="A114" s="14"/>
      <c r="B114" s="15"/>
      <c r="C114" s="36" t="s">
        <v>349</v>
      </c>
      <c r="D114" s="36" t="s">
        <v>350</v>
      </c>
      <c r="E114" s="4" t="s">
        <v>309</v>
      </c>
      <c r="F114" s="37">
        <v>3271.8</v>
      </c>
      <c r="G114" s="14"/>
      <c r="H114" s="15"/>
    </row>
    <row r="115" spans="1:8" s="2" customFormat="1" ht="16.899999999999999" customHeight="1">
      <c r="A115" s="14"/>
      <c r="B115" s="15"/>
      <c r="C115" s="36" t="s">
        <v>359</v>
      </c>
      <c r="D115" s="36" t="s">
        <v>360</v>
      </c>
      <c r="E115" s="4" t="s">
        <v>309</v>
      </c>
      <c r="F115" s="37">
        <v>823.4</v>
      </c>
      <c r="G115" s="14"/>
      <c r="H115" s="15"/>
    </row>
    <row r="116" spans="1:8" s="2" customFormat="1" ht="16.899999999999999" customHeight="1">
      <c r="A116" s="14"/>
      <c r="B116" s="15"/>
      <c r="C116" s="32" t="s">
        <v>152</v>
      </c>
      <c r="D116" s="33" t="s">
        <v>153</v>
      </c>
      <c r="E116" s="34" t="s">
        <v>1</v>
      </c>
      <c r="F116" s="35">
        <v>143.80000000000001</v>
      </c>
      <c r="G116" s="14"/>
      <c r="H116" s="15"/>
    </row>
    <row r="117" spans="1:8" s="2" customFormat="1" ht="16.899999999999999" customHeight="1">
      <c r="A117" s="14"/>
      <c r="B117" s="15"/>
      <c r="C117" s="36" t="s">
        <v>1</v>
      </c>
      <c r="D117" s="36" t="s">
        <v>353</v>
      </c>
      <c r="E117" s="4" t="s">
        <v>1</v>
      </c>
      <c r="F117" s="37">
        <v>133.9</v>
      </c>
      <c r="G117" s="14"/>
      <c r="H117" s="15"/>
    </row>
    <row r="118" spans="1:8" s="2" customFormat="1" ht="16.899999999999999" customHeight="1">
      <c r="A118" s="14"/>
      <c r="B118" s="15"/>
      <c r="C118" s="36" t="s">
        <v>1</v>
      </c>
      <c r="D118" s="36" t="s">
        <v>354</v>
      </c>
      <c r="E118" s="4" t="s">
        <v>1</v>
      </c>
      <c r="F118" s="37">
        <v>9.9</v>
      </c>
      <c r="G118" s="14"/>
      <c r="H118" s="15"/>
    </row>
    <row r="119" spans="1:8" s="2" customFormat="1" ht="16.899999999999999" customHeight="1">
      <c r="A119" s="14"/>
      <c r="B119" s="15"/>
      <c r="C119" s="36" t="s">
        <v>152</v>
      </c>
      <c r="D119" s="36" t="s">
        <v>196</v>
      </c>
      <c r="E119" s="4" t="s">
        <v>1</v>
      </c>
      <c r="F119" s="37">
        <v>143.80000000000001</v>
      </c>
      <c r="G119" s="14"/>
      <c r="H119" s="15"/>
    </row>
    <row r="120" spans="1:8" s="2" customFormat="1" ht="16.899999999999999" customHeight="1">
      <c r="A120" s="14"/>
      <c r="B120" s="15"/>
      <c r="C120" s="38" t="s">
        <v>1384</v>
      </c>
      <c r="D120" s="14"/>
      <c r="E120" s="14"/>
      <c r="F120" s="14"/>
      <c r="G120" s="14"/>
      <c r="H120" s="15"/>
    </row>
    <row r="121" spans="1:8" s="2" customFormat="1" ht="16.899999999999999" customHeight="1">
      <c r="A121" s="14"/>
      <c r="B121" s="15"/>
      <c r="C121" s="36" t="s">
        <v>349</v>
      </c>
      <c r="D121" s="36" t="s">
        <v>350</v>
      </c>
      <c r="E121" s="4" t="s">
        <v>309</v>
      </c>
      <c r="F121" s="37">
        <v>3271.8</v>
      </c>
      <c r="G121" s="14"/>
      <c r="H121" s="15"/>
    </row>
    <row r="122" spans="1:8" s="2" customFormat="1" ht="16.899999999999999" customHeight="1">
      <c r="A122" s="14"/>
      <c r="B122" s="15"/>
      <c r="C122" s="36" t="s">
        <v>362</v>
      </c>
      <c r="D122" s="36" t="s">
        <v>363</v>
      </c>
      <c r="E122" s="4" t="s">
        <v>309</v>
      </c>
      <c r="F122" s="37">
        <v>143.80000000000001</v>
      </c>
      <c r="G122" s="14"/>
      <c r="H122" s="15"/>
    </row>
    <row r="123" spans="1:8" s="2" customFormat="1" ht="26.45" customHeight="1">
      <c r="A123" s="14"/>
      <c r="B123" s="15"/>
      <c r="C123" s="31" t="s">
        <v>1385</v>
      </c>
      <c r="D123" s="31" t="s">
        <v>92</v>
      </c>
      <c r="E123" s="14"/>
      <c r="F123" s="14"/>
      <c r="G123" s="14"/>
      <c r="H123" s="15"/>
    </row>
    <row r="124" spans="1:8" s="2" customFormat="1" ht="16.899999999999999" customHeight="1">
      <c r="A124" s="14"/>
      <c r="B124" s="15"/>
      <c r="C124" s="32" t="s">
        <v>124</v>
      </c>
      <c r="D124" s="33" t="s">
        <v>125</v>
      </c>
      <c r="E124" s="34" t="s">
        <v>1</v>
      </c>
      <c r="F124" s="35">
        <v>341.81299999999999</v>
      </c>
      <c r="G124" s="14"/>
      <c r="H124" s="15"/>
    </row>
    <row r="125" spans="1:8" s="2" customFormat="1" ht="16.899999999999999" customHeight="1">
      <c r="A125" s="14"/>
      <c r="B125" s="15"/>
      <c r="C125" s="36" t="s">
        <v>1</v>
      </c>
      <c r="D125" s="36" t="s">
        <v>400</v>
      </c>
      <c r="E125" s="4" t="s">
        <v>1</v>
      </c>
      <c r="F125" s="37">
        <v>0</v>
      </c>
      <c r="G125" s="14"/>
      <c r="H125" s="15"/>
    </row>
    <row r="126" spans="1:8" s="2" customFormat="1" ht="16.899999999999999" customHeight="1">
      <c r="A126" s="14"/>
      <c r="B126" s="15"/>
      <c r="C126" s="36" t="s">
        <v>1</v>
      </c>
      <c r="D126" s="36" t="s">
        <v>401</v>
      </c>
      <c r="E126" s="4" t="s">
        <v>1</v>
      </c>
      <c r="F126" s="37">
        <v>216.535</v>
      </c>
      <c r="G126" s="14"/>
      <c r="H126" s="15"/>
    </row>
    <row r="127" spans="1:8" s="2" customFormat="1" ht="16.899999999999999" customHeight="1">
      <c r="A127" s="14"/>
      <c r="B127" s="15"/>
      <c r="C127" s="36" t="s">
        <v>1</v>
      </c>
      <c r="D127" s="36" t="s">
        <v>402</v>
      </c>
      <c r="E127" s="4" t="s">
        <v>1</v>
      </c>
      <c r="F127" s="37">
        <v>34.213999999999999</v>
      </c>
      <c r="G127" s="14"/>
      <c r="H127" s="15"/>
    </row>
    <row r="128" spans="1:8" s="2" customFormat="1" ht="16.899999999999999" customHeight="1">
      <c r="A128" s="14"/>
      <c r="B128" s="15"/>
      <c r="C128" s="36" t="s">
        <v>1</v>
      </c>
      <c r="D128" s="36" t="s">
        <v>403</v>
      </c>
      <c r="E128" s="4" t="s">
        <v>1</v>
      </c>
      <c r="F128" s="37">
        <v>91.063999999999993</v>
      </c>
      <c r="G128" s="14"/>
      <c r="H128" s="15"/>
    </row>
    <row r="129" spans="1:8" s="2" customFormat="1" ht="16.899999999999999" customHeight="1">
      <c r="A129" s="14"/>
      <c r="B129" s="15"/>
      <c r="C129" s="36" t="s">
        <v>124</v>
      </c>
      <c r="D129" s="36" t="s">
        <v>219</v>
      </c>
      <c r="E129" s="4" t="s">
        <v>1</v>
      </c>
      <c r="F129" s="37">
        <v>341.81299999999999</v>
      </c>
      <c r="G129" s="14"/>
      <c r="H129" s="15"/>
    </row>
    <row r="130" spans="1:8" s="2" customFormat="1" ht="16.899999999999999" customHeight="1">
      <c r="A130" s="14"/>
      <c r="B130" s="15"/>
      <c r="C130" s="38" t="s">
        <v>1384</v>
      </c>
      <c r="D130" s="14"/>
      <c r="E130" s="14"/>
      <c r="F130" s="14"/>
      <c r="G130" s="14"/>
      <c r="H130" s="15"/>
    </row>
    <row r="131" spans="1:8" s="2" customFormat="1" ht="16.899999999999999" customHeight="1">
      <c r="A131" s="14"/>
      <c r="B131" s="15"/>
      <c r="C131" s="36" t="s">
        <v>398</v>
      </c>
      <c r="D131" s="36" t="s">
        <v>399</v>
      </c>
      <c r="E131" s="4" t="s">
        <v>192</v>
      </c>
      <c r="F131" s="37">
        <v>170.90700000000001</v>
      </c>
      <c r="G131" s="14"/>
      <c r="H131" s="15"/>
    </row>
    <row r="132" spans="1:8" s="2" customFormat="1" ht="16.899999999999999" customHeight="1">
      <c r="A132" s="14"/>
      <c r="B132" s="15"/>
      <c r="C132" s="36" t="s">
        <v>404</v>
      </c>
      <c r="D132" s="36" t="s">
        <v>405</v>
      </c>
      <c r="E132" s="4" t="s">
        <v>192</v>
      </c>
      <c r="F132" s="37">
        <v>170.90700000000001</v>
      </c>
      <c r="G132" s="14"/>
      <c r="H132" s="15"/>
    </row>
    <row r="133" spans="1:8" s="2" customFormat="1" ht="16.899999999999999" customHeight="1">
      <c r="A133" s="14"/>
      <c r="B133" s="15"/>
      <c r="C133" s="36" t="s">
        <v>198</v>
      </c>
      <c r="D133" s="36" t="s">
        <v>199</v>
      </c>
      <c r="E133" s="4" t="s">
        <v>192</v>
      </c>
      <c r="F133" s="37">
        <v>290.01900000000001</v>
      </c>
      <c r="G133" s="14"/>
      <c r="H133" s="15"/>
    </row>
    <row r="134" spans="1:8" s="2" customFormat="1" ht="22.5">
      <c r="A134" s="14"/>
      <c r="B134" s="15"/>
      <c r="C134" s="36" t="s">
        <v>233</v>
      </c>
      <c r="D134" s="36" t="s">
        <v>234</v>
      </c>
      <c r="E134" s="4" t="s">
        <v>192</v>
      </c>
      <c r="F134" s="37">
        <v>181.619</v>
      </c>
      <c r="G134" s="14"/>
      <c r="H134" s="15"/>
    </row>
    <row r="135" spans="1:8" s="2" customFormat="1" ht="22.5">
      <c r="A135" s="14"/>
      <c r="B135" s="15"/>
      <c r="C135" s="36" t="s">
        <v>236</v>
      </c>
      <c r="D135" s="36" t="s">
        <v>237</v>
      </c>
      <c r="E135" s="4" t="s">
        <v>192</v>
      </c>
      <c r="F135" s="37">
        <v>3632.38</v>
      </c>
      <c r="G135" s="14"/>
      <c r="H135" s="15"/>
    </row>
    <row r="136" spans="1:8" s="2" customFormat="1" ht="22.5">
      <c r="A136" s="14"/>
      <c r="B136" s="15"/>
      <c r="C136" s="36" t="s">
        <v>239</v>
      </c>
      <c r="D136" s="36" t="s">
        <v>240</v>
      </c>
      <c r="E136" s="4" t="s">
        <v>192</v>
      </c>
      <c r="F136" s="37">
        <v>181.619</v>
      </c>
      <c r="G136" s="14"/>
      <c r="H136" s="15"/>
    </row>
    <row r="137" spans="1:8" s="2" customFormat="1" ht="22.5">
      <c r="A137" s="14"/>
      <c r="B137" s="15"/>
      <c r="C137" s="36" t="s">
        <v>242</v>
      </c>
      <c r="D137" s="36" t="s">
        <v>243</v>
      </c>
      <c r="E137" s="4" t="s">
        <v>192</v>
      </c>
      <c r="F137" s="37">
        <v>3632.38</v>
      </c>
      <c r="G137" s="14"/>
      <c r="H137" s="15"/>
    </row>
    <row r="138" spans="1:8" s="2" customFormat="1" ht="16.899999999999999" customHeight="1">
      <c r="A138" s="14"/>
      <c r="B138" s="15"/>
      <c r="C138" s="36" t="s">
        <v>190</v>
      </c>
      <c r="D138" s="36" t="s">
        <v>191</v>
      </c>
      <c r="E138" s="4" t="s">
        <v>192</v>
      </c>
      <c r="F138" s="37">
        <v>290.01900000000001</v>
      </c>
      <c r="G138" s="14"/>
      <c r="H138" s="15"/>
    </row>
    <row r="139" spans="1:8" s="2" customFormat="1" ht="22.5">
      <c r="A139" s="14"/>
      <c r="B139" s="15"/>
      <c r="C139" s="36" t="s">
        <v>248</v>
      </c>
      <c r="D139" s="36" t="s">
        <v>249</v>
      </c>
      <c r="E139" s="4" t="s">
        <v>250</v>
      </c>
      <c r="F139" s="37">
        <v>653.82600000000002</v>
      </c>
      <c r="G139" s="14"/>
      <c r="H139" s="15"/>
    </row>
    <row r="140" spans="1:8" s="2" customFormat="1" ht="16.899999999999999" customHeight="1">
      <c r="A140" s="14"/>
      <c r="B140" s="15"/>
      <c r="C140" s="36" t="s">
        <v>245</v>
      </c>
      <c r="D140" s="36" t="s">
        <v>246</v>
      </c>
      <c r="E140" s="4" t="s">
        <v>192</v>
      </c>
      <c r="F140" s="37">
        <v>363.23700000000002</v>
      </c>
      <c r="G140" s="14"/>
      <c r="H140" s="15"/>
    </row>
    <row r="141" spans="1:8" s="2" customFormat="1" ht="16.899999999999999" customHeight="1">
      <c r="A141" s="14"/>
      <c r="B141" s="15"/>
      <c r="C141" s="36" t="s">
        <v>254</v>
      </c>
      <c r="D141" s="36" t="s">
        <v>255</v>
      </c>
      <c r="E141" s="4" t="s">
        <v>192</v>
      </c>
      <c r="F141" s="37">
        <v>290.01900000000001</v>
      </c>
      <c r="G141" s="14"/>
      <c r="H141" s="15"/>
    </row>
    <row r="142" spans="1:8" s="2" customFormat="1" ht="16.899999999999999" customHeight="1">
      <c r="A142" s="14"/>
      <c r="B142" s="15"/>
      <c r="C142" s="32" t="s">
        <v>127</v>
      </c>
      <c r="D142" s="33" t="s">
        <v>128</v>
      </c>
      <c r="E142" s="34" t="s">
        <v>1</v>
      </c>
      <c r="F142" s="35">
        <v>74.88</v>
      </c>
      <c r="G142" s="14"/>
      <c r="H142" s="15"/>
    </row>
    <row r="143" spans="1:8" s="2" customFormat="1" ht="16.899999999999999" customHeight="1">
      <c r="A143" s="14"/>
      <c r="B143" s="15"/>
      <c r="C143" s="36" t="s">
        <v>1</v>
      </c>
      <c r="D143" s="36" t="s">
        <v>396</v>
      </c>
      <c r="E143" s="4" t="s">
        <v>1</v>
      </c>
      <c r="F143" s="37">
        <v>31.68</v>
      </c>
      <c r="G143" s="14"/>
      <c r="H143" s="15"/>
    </row>
    <row r="144" spans="1:8" s="2" customFormat="1" ht="16.899999999999999" customHeight="1">
      <c r="A144" s="14"/>
      <c r="B144" s="15"/>
      <c r="C144" s="36" t="s">
        <v>1</v>
      </c>
      <c r="D144" s="36" t="s">
        <v>397</v>
      </c>
      <c r="E144" s="4" t="s">
        <v>1</v>
      </c>
      <c r="F144" s="37">
        <v>43.2</v>
      </c>
      <c r="G144" s="14"/>
      <c r="H144" s="15"/>
    </row>
    <row r="145" spans="1:8" s="2" customFormat="1" ht="16.899999999999999" customHeight="1">
      <c r="A145" s="14"/>
      <c r="B145" s="15"/>
      <c r="C145" s="36" t="s">
        <v>127</v>
      </c>
      <c r="D145" s="36" t="s">
        <v>196</v>
      </c>
      <c r="E145" s="4" t="s">
        <v>1</v>
      </c>
      <c r="F145" s="37">
        <v>74.88</v>
      </c>
      <c r="G145" s="14"/>
      <c r="H145" s="15"/>
    </row>
    <row r="146" spans="1:8" s="2" customFormat="1" ht="16.899999999999999" customHeight="1">
      <c r="A146" s="14"/>
      <c r="B146" s="15"/>
      <c r="C146" s="38" t="s">
        <v>1384</v>
      </c>
      <c r="D146" s="14"/>
      <c r="E146" s="14"/>
      <c r="F146" s="14"/>
      <c r="G146" s="14"/>
      <c r="H146" s="15"/>
    </row>
    <row r="147" spans="1:8" s="2" customFormat="1" ht="22.5">
      <c r="A147" s="14"/>
      <c r="B147" s="15"/>
      <c r="C147" s="36" t="s">
        <v>202</v>
      </c>
      <c r="D147" s="36" t="s">
        <v>203</v>
      </c>
      <c r="E147" s="4" t="s">
        <v>192</v>
      </c>
      <c r="F147" s="37">
        <v>29.952000000000002</v>
      </c>
      <c r="G147" s="14"/>
      <c r="H147" s="15"/>
    </row>
    <row r="148" spans="1:8" s="2" customFormat="1" ht="16.899999999999999" customHeight="1">
      <c r="A148" s="14"/>
      <c r="B148" s="15"/>
      <c r="C148" s="36" t="s">
        <v>198</v>
      </c>
      <c r="D148" s="36" t="s">
        <v>199</v>
      </c>
      <c r="E148" s="4" t="s">
        <v>192</v>
      </c>
      <c r="F148" s="37">
        <v>29.952000000000002</v>
      </c>
      <c r="G148" s="14"/>
      <c r="H148" s="15"/>
    </row>
    <row r="149" spans="1:8" s="2" customFormat="1" ht="16.899999999999999" customHeight="1">
      <c r="A149" s="14"/>
      <c r="B149" s="15"/>
      <c r="C149" s="36" t="s">
        <v>198</v>
      </c>
      <c r="D149" s="36" t="s">
        <v>199</v>
      </c>
      <c r="E149" s="4" t="s">
        <v>192</v>
      </c>
      <c r="F149" s="37">
        <v>29.952000000000002</v>
      </c>
      <c r="G149" s="14"/>
      <c r="H149" s="15"/>
    </row>
    <row r="150" spans="1:8" s="2" customFormat="1" ht="16.899999999999999" customHeight="1">
      <c r="A150" s="14"/>
      <c r="B150" s="15"/>
      <c r="C150" s="36" t="s">
        <v>190</v>
      </c>
      <c r="D150" s="36" t="s">
        <v>191</v>
      </c>
      <c r="E150" s="4" t="s">
        <v>192</v>
      </c>
      <c r="F150" s="37">
        <v>29.952000000000002</v>
      </c>
      <c r="G150" s="14"/>
      <c r="H150" s="15"/>
    </row>
    <row r="151" spans="1:8" s="2" customFormat="1" ht="16.899999999999999" customHeight="1">
      <c r="A151" s="14"/>
      <c r="B151" s="15"/>
      <c r="C151" s="36" t="s">
        <v>190</v>
      </c>
      <c r="D151" s="36" t="s">
        <v>191</v>
      </c>
      <c r="E151" s="4" t="s">
        <v>192</v>
      </c>
      <c r="F151" s="37">
        <v>29.952000000000002</v>
      </c>
      <c r="G151" s="14"/>
      <c r="H151" s="15"/>
    </row>
    <row r="152" spans="1:8" s="2" customFormat="1" ht="16.899999999999999" customHeight="1">
      <c r="A152" s="14"/>
      <c r="B152" s="15"/>
      <c r="C152" s="36" t="s">
        <v>200</v>
      </c>
      <c r="D152" s="36" t="s">
        <v>201</v>
      </c>
      <c r="E152" s="4" t="s">
        <v>192</v>
      </c>
      <c r="F152" s="37">
        <v>29.952000000000002</v>
      </c>
      <c r="G152" s="14"/>
      <c r="H152" s="15"/>
    </row>
    <row r="153" spans="1:8" s="2" customFormat="1" ht="16.899999999999999" customHeight="1">
      <c r="A153" s="14"/>
      <c r="B153" s="15"/>
      <c r="C153" s="36" t="s">
        <v>254</v>
      </c>
      <c r="D153" s="36" t="s">
        <v>255</v>
      </c>
      <c r="E153" s="4" t="s">
        <v>192</v>
      </c>
      <c r="F153" s="37">
        <v>29.952000000000002</v>
      </c>
      <c r="G153" s="14"/>
      <c r="H153" s="15"/>
    </row>
    <row r="154" spans="1:8" s="2" customFormat="1" ht="16.899999999999999" customHeight="1">
      <c r="A154" s="14"/>
      <c r="B154" s="15"/>
      <c r="C154" s="36" t="s">
        <v>300</v>
      </c>
      <c r="D154" s="36" t="s">
        <v>301</v>
      </c>
      <c r="E154" s="4" t="s">
        <v>267</v>
      </c>
      <c r="F154" s="37">
        <v>74.88</v>
      </c>
      <c r="G154" s="14"/>
      <c r="H154" s="15"/>
    </row>
    <row r="155" spans="1:8" s="2" customFormat="1" ht="16.899999999999999" customHeight="1">
      <c r="A155" s="14"/>
      <c r="B155" s="15"/>
      <c r="C155" s="32" t="s">
        <v>131</v>
      </c>
      <c r="D155" s="33" t="s">
        <v>132</v>
      </c>
      <c r="E155" s="34" t="s">
        <v>1</v>
      </c>
      <c r="F155" s="35">
        <v>21.423999999999999</v>
      </c>
      <c r="G155" s="14"/>
      <c r="H155" s="15"/>
    </row>
    <row r="156" spans="1:8" s="2" customFormat="1" ht="16.899999999999999" customHeight="1">
      <c r="A156" s="14"/>
      <c r="B156" s="15"/>
      <c r="C156" s="36" t="s">
        <v>1</v>
      </c>
      <c r="D156" s="36" t="s">
        <v>406</v>
      </c>
      <c r="E156" s="4" t="s">
        <v>1</v>
      </c>
      <c r="F156" s="37">
        <v>8.32</v>
      </c>
      <c r="G156" s="14"/>
      <c r="H156" s="15"/>
    </row>
    <row r="157" spans="1:8" s="2" customFormat="1" ht="16.899999999999999" customHeight="1">
      <c r="A157" s="14"/>
      <c r="B157" s="15"/>
      <c r="C157" s="36" t="s">
        <v>1</v>
      </c>
      <c r="D157" s="36" t="s">
        <v>407</v>
      </c>
      <c r="E157" s="4" t="s">
        <v>1</v>
      </c>
      <c r="F157" s="37">
        <v>13.103999999999999</v>
      </c>
      <c r="G157" s="14"/>
      <c r="H157" s="15"/>
    </row>
    <row r="158" spans="1:8" s="2" customFormat="1" ht="16.899999999999999" customHeight="1">
      <c r="A158" s="14"/>
      <c r="B158" s="15"/>
      <c r="C158" s="36" t="s">
        <v>131</v>
      </c>
      <c r="D158" s="36" t="s">
        <v>196</v>
      </c>
      <c r="E158" s="4" t="s">
        <v>1</v>
      </c>
      <c r="F158" s="37">
        <v>21.423999999999999</v>
      </c>
      <c r="G158" s="14"/>
      <c r="H158" s="15"/>
    </row>
    <row r="159" spans="1:8" s="2" customFormat="1" ht="16.899999999999999" customHeight="1">
      <c r="A159" s="14"/>
      <c r="B159" s="15"/>
      <c r="C159" s="38" t="s">
        <v>1384</v>
      </c>
      <c r="D159" s="14"/>
      <c r="E159" s="14"/>
      <c r="F159" s="14"/>
      <c r="G159" s="14"/>
      <c r="H159" s="15"/>
    </row>
    <row r="160" spans="1:8" s="2" customFormat="1" ht="16.899999999999999" customHeight="1">
      <c r="A160" s="14"/>
      <c r="B160" s="15"/>
      <c r="C160" s="36" t="s">
        <v>225</v>
      </c>
      <c r="D160" s="36" t="s">
        <v>226</v>
      </c>
      <c r="E160" s="4" t="s">
        <v>192</v>
      </c>
      <c r="F160" s="37">
        <v>10.712</v>
      </c>
      <c r="G160" s="14"/>
      <c r="H160" s="15"/>
    </row>
    <row r="161" spans="1:8" s="2" customFormat="1" ht="16.899999999999999" customHeight="1">
      <c r="A161" s="14"/>
      <c r="B161" s="15"/>
      <c r="C161" s="36" t="s">
        <v>230</v>
      </c>
      <c r="D161" s="36" t="s">
        <v>231</v>
      </c>
      <c r="E161" s="4" t="s">
        <v>192</v>
      </c>
      <c r="F161" s="37">
        <v>10.712</v>
      </c>
      <c r="G161" s="14"/>
      <c r="H161" s="15"/>
    </row>
    <row r="162" spans="1:8" s="2" customFormat="1" ht="16.899999999999999" customHeight="1">
      <c r="A162" s="14"/>
      <c r="B162" s="15"/>
      <c r="C162" s="36" t="s">
        <v>198</v>
      </c>
      <c r="D162" s="36" t="s">
        <v>199</v>
      </c>
      <c r="E162" s="4" t="s">
        <v>192</v>
      </c>
      <c r="F162" s="37">
        <v>290.01900000000001</v>
      </c>
      <c r="G162" s="14"/>
      <c r="H162" s="15"/>
    </row>
    <row r="163" spans="1:8" s="2" customFormat="1" ht="22.5">
      <c r="A163" s="14"/>
      <c r="B163" s="15"/>
      <c r="C163" s="36" t="s">
        <v>233</v>
      </c>
      <c r="D163" s="36" t="s">
        <v>234</v>
      </c>
      <c r="E163" s="4" t="s">
        <v>192</v>
      </c>
      <c r="F163" s="37">
        <v>181.619</v>
      </c>
      <c r="G163" s="14"/>
      <c r="H163" s="15"/>
    </row>
    <row r="164" spans="1:8" s="2" customFormat="1" ht="22.5">
      <c r="A164" s="14"/>
      <c r="B164" s="15"/>
      <c r="C164" s="36" t="s">
        <v>236</v>
      </c>
      <c r="D164" s="36" t="s">
        <v>237</v>
      </c>
      <c r="E164" s="4" t="s">
        <v>192</v>
      </c>
      <c r="F164" s="37">
        <v>3632.38</v>
      </c>
      <c r="G164" s="14"/>
      <c r="H164" s="15"/>
    </row>
    <row r="165" spans="1:8" s="2" customFormat="1" ht="22.5">
      <c r="A165" s="14"/>
      <c r="B165" s="15"/>
      <c r="C165" s="36" t="s">
        <v>239</v>
      </c>
      <c r="D165" s="36" t="s">
        <v>240</v>
      </c>
      <c r="E165" s="4" t="s">
        <v>192</v>
      </c>
      <c r="F165" s="37">
        <v>181.619</v>
      </c>
      <c r="G165" s="14"/>
      <c r="H165" s="15"/>
    </row>
    <row r="166" spans="1:8" s="2" customFormat="1" ht="22.5">
      <c r="A166" s="14"/>
      <c r="B166" s="15"/>
      <c r="C166" s="36" t="s">
        <v>242</v>
      </c>
      <c r="D166" s="36" t="s">
        <v>243</v>
      </c>
      <c r="E166" s="4" t="s">
        <v>192</v>
      </c>
      <c r="F166" s="37">
        <v>3632.38</v>
      </c>
      <c r="G166" s="14"/>
      <c r="H166" s="15"/>
    </row>
    <row r="167" spans="1:8" s="2" customFormat="1" ht="16.899999999999999" customHeight="1">
      <c r="A167" s="14"/>
      <c r="B167" s="15"/>
      <c r="C167" s="36" t="s">
        <v>190</v>
      </c>
      <c r="D167" s="36" t="s">
        <v>191</v>
      </c>
      <c r="E167" s="4" t="s">
        <v>192</v>
      </c>
      <c r="F167" s="37">
        <v>290.01900000000001</v>
      </c>
      <c r="G167" s="14"/>
      <c r="H167" s="15"/>
    </row>
    <row r="168" spans="1:8" s="2" customFormat="1" ht="22.5">
      <c r="A168" s="14"/>
      <c r="B168" s="15"/>
      <c r="C168" s="36" t="s">
        <v>248</v>
      </c>
      <c r="D168" s="36" t="s">
        <v>249</v>
      </c>
      <c r="E168" s="4" t="s">
        <v>250</v>
      </c>
      <c r="F168" s="37">
        <v>653.82600000000002</v>
      </c>
      <c r="G168" s="14"/>
      <c r="H168" s="15"/>
    </row>
    <row r="169" spans="1:8" s="2" customFormat="1" ht="16.899999999999999" customHeight="1">
      <c r="A169" s="14"/>
      <c r="B169" s="15"/>
      <c r="C169" s="36" t="s">
        <v>245</v>
      </c>
      <c r="D169" s="36" t="s">
        <v>246</v>
      </c>
      <c r="E169" s="4" t="s">
        <v>192</v>
      </c>
      <c r="F169" s="37">
        <v>363.23700000000002</v>
      </c>
      <c r="G169" s="14"/>
      <c r="H169" s="15"/>
    </row>
    <row r="170" spans="1:8" s="2" customFormat="1" ht="16.899999999999999" customHeight="1">
      <c r="A170" s="14"/>
      <c r="B170" s="15"/>
      <c r="C170" s="36" t="s">
        <v>254</v>
      </c>
      <c r="D170" s="36" t="s">
        <v>255</v>
      </c>
      <c r="E170" s="4" t="s">
        <v>192</v>
      </c>
      <c r="F170" s="37">
        <v>290.01900000000001</v>
      </c>
      <c r="G170" s="14"/>
      <c r="H170" s="15"/>
    </row>
    <row r="171" spans="1:8" s="2" customFormat="1" ht="16.899999999999999" customHeight="1">
      <c r="A171" s="14"/>
      <c r="B171" s="15"/>
      <c r="C171" s="32" t="s">
        <v>134</v>
      </c>
      <c r="D171" s="33" t="s">
        <v>135</v>
      </c>
      <c r="E171" s="34" t="s">
        <v>1</v>
      </c>
      <c r="F171" s="35">
        <v>25.431999999999999</v>
      </c>
      <c r="G171" s="14"/>
      <c r="H171" s="15"/>
    </row>
    <row r="172" spans="1:8" s="2" customFormat="1" ht="16.899999999999999" customHeight="1">
      <c r="A172" s="14"/>
      <c r="B172" s="15"/>
      <c r="C172" s="36" t="s">
        <v>1</v>
      </c>
      <c r="D172" s="36" t="s">
        <v>413</v>
      </c>
      <c r="E172" s="4" t="s">
        <v>1</v>
      </c>
      <c r="F172" s="37">
        <v>8.0640000000000001</v>
      </c>
      <c r="G172" s="14"/>
      <c r="H172" s="15"/>
    </row>
    <row r="173" spans="1:8" s="2" customFormat="1" ht="16.899999999999999" customHeight="1">
      <c r="A173" s="14"/>
      <c r="B173" s="15"/>
      <c r="C173" s="36" t="s">
        <v>1</v>
      </c>
      <c r="D173" s="36" t="s">
        <v>414</v>
      </c>
      <c r="E173" s="4" t="s">
        <v>1</v>
      </c>
      <c r="F173" s="37">
        <v>10.368</v>
      </c>
      <c r="G173" s="14"/>
      <c r="H173" s="15"/>
    </row>
    <row r="174" spans="1:8" s="2" customFormat="1" ht="16.899999999999999" customHeight="1">
      <c r="A174" s="14"/>
      <c r="B174" s="15"/>
      <c r="C174" s="36" t="s">
        <v>1</v>
      </c>
      <c r="D174" s="36" t="s">
        <v>415</v>
      </c>
      <c r="E174" s="4" t="s">
        <v>1</v>
      </c>
      <c r="F174" s="37">
        <v>2.9039999999999999</v>
      </c>
      <c r="G174" s="14"/>
      <c r="H174" s="15"/>
    </row>
    <row r="175" spans="1:8" s="2" customFormat="1" ht="16.899999999999999" customHeight="1">
      <c r="A175" s="14"/>
      <c r="B175" s="15"/>
      <c r="C175" s="36" t="s">
        <v>1</v>
      </c>
      <c r="D175" s="36" t="s">
        <v>416</v>
      </c>
      <c r="E175" s="4" t="s">
        <v>1</v>
      </c>
      <c r="F175" s="37">
        <v>4.0960000000000001</v>
      </c>
      <c r="G175" s="14"/>
      <c r="H175" s="15"/>
    </row>
    <row r="176" spans="1:8" s="2" customFormat="1" ht="16.899999999999999" customHeight="1">
      <c r="A176" s="14"/>
      <c r="B176" s="15"/>
      <c r="C176" s="36" t="s">
        <v>134</v>
      </c>
      <c r="D176" s="36" t="s">
        <v>288</v>
      </c>
      <c r="E176" s="4" t="s">
        <v>1</v>
      </c>
      <c r="F176" s="37">
        <v>25.431999999999999</v>
      </c>
      <c r="G176" s="14"/>
      <c r="H176" s="15"/>
    </row>
    <row r="177" spans="1:8" s="2" customFormat="1" ht="16.899999999999999" customHeight="1">
      <c r="A177" s="14"/>
      <c r="B177" s="15"/>
      <c r="C177" s="38" t="s">
        <v>1384</v>
      </c>
      <c r="D177" s="14"/>
      <c r="E177" s="14"/>
      <c r="F177" s="14"/>
      <c r="G177" s="14"/>
      <c r="H177" s="15"/>
    </row>
    <row r="178" spans="1:8" s="2" customFormat="1" ht="16.899999999999999" customHeight="1">
      <c r="A178" s="14"/>
      <c r="B178" s="15"/>
      <c r="C178" s="36" t="s">
        <v>276</v>
      </c>
      <c r="D178" s="36" t="s">
        <v>277</v>
      </c>
      <c r="E178" s="4" t="s">
        <v>192</v>
      </c>
      <c r="F178" s="37">
        <v>30.42</v>
      </c>
      <c r="G178" s="14"/>
      <c r="H178" s="15"/>
    </row>
    <row r="179" spans="1:8" s="2" customFormat="1" ht="16.899999999999999" customHeight="1">
      <c r="A179" s="14"/>
      <c r="B179" s="15"/>
      <c r="C179" s="36" t="s">
        <v>198</v>
      </c>
      <c r="D179" s="36" t="s">
        <v>199</v>
      </c>
      <c r="E179" s="4" t="s">
        <v>192</v>
      </c>
      <c r="F179" s="37">
        <v>290.01900000000001</v>
      </c>
      <c r="G179" s="14"/>
      <c r="H179" s="15"/>
    </row>
    <row r="180" spans="1:8" s="2" customFormat="1" ht="16.899999999999999" customHeight="1">
      <c r="A180" s="14"/>
      <c r="B180" s="15"/>
      <c r="C180" s="36" t="s">
        <v>190</v>
      </c>
      <c r="D180" s="36" t="s">
        <v>191</v>
      </c>
      <c r="E180" s="4" t="s">
        <v>192</v>
      </c>
      <c r="F180" s="37">
        <v>290.01900000000001</v>
      </c>
      <c r="G180" s="14"/>
      <c r="H180" s="15"/>
    </row>
    <row r="181" spans="1:8" s="2" customFormat="1" ht="16.899999999999999" customHeight="1">
      <c r="A181" s="14"/>
      <c r="B181" s="15"/>
      <c r="C181" s="36" t="s">
        <v>254</v>
      </c>
      <c r="D181" s="36" t="s">
        <v>255</v>
      </c>
      <c r="E181" s="4" t="s">
        <v>192</v>
      </c>
      <c r="F181" s="37">
        <v>290.01900000000001</v>
      </c>
      <c r="G181" s="14"/>
      <c r="H181" s="15"/>
    </row>
    <row r="182" spans="1:8" s="2" customFormat="1" ht="16.899999999999999" customHeight="1">
      <c r="A182" s="14"/>
      <c r="B182" s="15"/>
      <c r="C182" s="32" t="s">
        <v>137</v>
      </c>
      <c r="D182" s="33" t="s">
        <v>138</v>
      </c>
      <c r="E182" s="34" t="s">
        <v>1</v>
      </c>
      <c r="F182" s="35">
        <v>31.306000000000001</v>
      </c>
      <c r="G182" s="14"/>
      <c r="H182" s="15"/>
    </row>
    <row r="183" spans="1:8" s="2" customFormat="1" ht="16.899999999999999" customHeight="1">
      <c r="A183" s="14"/>
      <c r="B183" s="15"/>
      <c r="C183" s="36" t="s">
        <v>1</v>
      </c>
      <c r="D183" s="36" t="s">
        <v>408</v>
      </c>
      <c r="E183" s="4" t="s">
        <v>1</v>
      </c>
      <c r="F183" s="37">
        <v>26.344999999999999</v>
      </c>
      <c r="G183" s="14"/>
      <c r="H183" s="15"/>
    </row>
    <row r="184" spans="1:8" s="2" customFormat="1" ht="16.899999999999999" customHeight="1">
      <c r="A184" s="14"/>
      <c r="B184" s="15"/>
      <c r="C184" s="36" t="s">
        <v>1</v>
      </c>
      <c r="D184" s="36" t="s">
        <v>409</v>
      </c>
      <c r="E184" s="4" t="s">
        <v>1</v>
      </c>
      <c r="F184" s="37">
        <v>1.452</v>
      </c>
      <c r="G184" s="14"/>
      <c r="H184" s="15"/>
    </row>
    <row r="185" spans="1:8" s="2" customFormat="1" ht="16.899999999999999" customHeight="1">
      <c r="A185" s="14"/>
      <c r="B185" s="15"/>
      <c r="C185" s="36" t="s">
        <v>1</v>
      </c>
      <c r="D185" s="36" t="s">
        <v>410</v>
      </c>
      <c r="E185" s="4" t="s">
        <v>1</v>
      </c>
      <c r="F185" s="37">
        <v>3.5089999999999999</v>
      </c>
      <c r="G185" s="14"/>
      <c r="H185" s="15"/>
    </row>
    <row r="186" spans="1:8" s="2" customFormat="1" ht="16.899999999999999" customHeight="1">
      <c r="A186" s="14"/>
      <c r="B186" s="15"/>
      <c r="C186" s="36" t="s">
        <v>137</v>
      </c>
      <c r="D186" s="36" t="s">
        <v>265</v>
      </c>
      <c r="E186" s="4" t="s">
        <v>1</v>
      </c>
      <c r="F186" s="37">
        <v>31.306000000000001</v>
      </c>
      <c r="G186" s="14"/>
      <c r="H186" s="15"/>
    </row>
    <row r="187" spans="1:8" s="2" customFormat="1" ht="16.899999999999999" customHeight="1">
      <c r="A187" s="14"/>
      <c r="B187" s="15"/>
      <c r="C187" s="38" t="s">
        <v>1384</v>
      </c>
      <c r="D187" s="14"/>
      <c r="E187" s="14"/>
      <c r="F187" s="14"/>
      <c r="G187" s="14"/>
      <c r="H187" s="15"/>
    </row>
    <row r="188" spans="1:8" s="2" customFormat="1" ht="16.899999999999999" customHeight="1">
      <c r="A188" s="14"/>
      <c r="B188" s="15"/>
      <c r="C188" s="36" t="s">
        <v>260</v>
      </c>
      <c r="D188" s="36" t="s">
        <v>261</v>
      </c>
      <c r="E188" s="4" t="s">
        <v>192</v>
      </c>
      <c r="F188" s="37">
        <v>33.902000000000001</v>
      </c>
      <c r="G188" s="14"/>
      <c r="H188" s="15"/>
    </row>
    <row r="189" spans="1:8" s="2" customFormat="1" ht="16.899999999999999" customHeight="1">
      <c r="A189" s="14"/>
      <c r="B189" s="15"/>
      <c r="C189" s="36" t="s">
        <v>198</v>
      </c>
      <c r="D189" s="36" t="s">
        <v>199</v>
      </c>
      <c r="E189" s="4" t="s">
        <v>192</v>
      </c>
      <c r="F189" s="37">
        <v>290.01900000000001</v>
      </c>
      <c r="G189" s="14"/>
      <c r="H189" s="15"/>
    </row>
    <row r="190" spans="1:8" s="2" customFormat="1" ht="16.899999999999999" customHeight="1">
      <c r="A190" s="14"/>
      <c r="B190" s="15"/>
      <c r="C190" s="36" t="s">
        <v>190</v>
      </c>
      <c r="D190" s="36" t="s">
        <v>191</v>
      </c>
      <c r="E190" s="4" t="s">
        <v>192</v>
      </c>
      <c r="F190" s="37">
        <v>290.01900000000001</v>
      </c>
      <c r="G190" s="14"/>
      <c r="H190" s="15"/>
    </row>
    <row r="191" spans="1:8" s="2" customFormat="1" ht="16.899999999999999" customHeight="1">
      <c r="A191" s="14"/>
      <c r="B191" s="15"/>
      <c r="C191" s="36" t="s">
        <v>254</v>
      </c>
      <c r="D191" s="36" t="s">
        <v>255</v>
      </c>
      <c r="E191" s="4" t="s">
        <v>192</v>
      </c>
      <c r="F191" s="37">
        <v>290.01900000000001</v>
      </c>
      <c r="G191" s="14"/>
      <c r="H191" s="15"/>
    </row>
    <row r="192" spans="1:8" s="2" customFormat="1" ht="16.899999999999999" customHeight="1">
      <c r="A192" s="14"/>
      <c r="B192" s="15"/>
      <c r="C192" s="32" t="s">
        <v>140</v>
      </c>
      <c r="D192" s="33" t="s">
        <v>141</v>
      </c>
      <c r="E192" s="34" t="s">
        <v>1</v>
      </c>
      <c r="F192" s="35">
        <v>16.48</v>
      </c>
      <c r="G192" s="14"/>
      <c r="H192" s="15"/>
    </row>
    <row r="193" spans="1:8" s="2" customFormat="1" ht="16.899999999999999" customHeight="1">
      <c r="A193" s="14"/>
      <c r="B193" s="15"/>
      <c r="C193" s="36" t="s">
        <v>1</v>
      </c>
      <c r="D193" s="36" t="s">
        <v>411</v>
      </c>
      <c r="E193" s="4" t="s">
        <v>1</v>
      </c>
      <c r="F193" s="37">
        <v>6.4</v>
      </c>
      <c r="G193" s="14"/>
      <c r="H193" s="15"/>
    </row>
    <row r="194" spans="1:8" s="2" customFormat="1" ht="16.899999999999999" customHeight="1">
      <c r="A194" s="14"/>
      <c r="B194" s="15"/>
      <c r="C194" s="36" t="s">
        <v>1</v>
      </c>
      <c r="D194" s="36" t="s">
        <v>412</v>
      </c>
      <c r="E194" s="4" t="s">
        <v>1</v>
      </c>
      <c r="F194" s="37">
        <v>10.08</v>
      </c>
      <c r="G194" s="14"/>
      <c r="H194" s="15"/>
    </row>
    <row r="195" spans="1:8" s="2" customFormat="1" ht="16.899999999999999" customHeight="1">
      <c r="A195" s="14"/>
      <c r="B195" s="15"/>
      <c r="C195" s="36" t="s">
        <v>140</v>
      </c>
      <c r="D195" s="36" t="s">
        <v>196</v>
      </c>
      <c r="E195" s="4" t="s">
        <v>1</v>
      </c>
      <c r="F195" s="37">
        <v>16.48</v>
      </c>
      <c r="G195" s="14"/>
      <c r="H195" s="15"/>
    </row>
    <row r="196" spans="1:8" s="2" customFormat="1" ht="16.899999999999999" customHeight="1">
      <c r="A196" s="14"/>
      <c r="B196" s="15"/>
      <c r="C196" s="38" t="s">
        <v>1384</v>
      </c>
      <c r="D196" s="14"/>
      <c r="E196" s="14"/>
      <c r="F196" s="14"/>
      <c r="G196" s="14"/>
      <c r="H196" s="15"/>
    </row>
    <row r="197" spans="1:8" s="2" customFormat="1" ht="16.899999999999999" customHeight="1">
      <c r="A197" s="14"/>
      <c r="B197" s="15"/>
      <c r="C197" s="36" t="s">
        <v>270</v>
      </c>
      <c r="D197" s="36" t="s">
        <v>271</v>
      </c>
      <c r="E197" s="4" t="s">
        <v>192</v>
      </c>
      <c r="F197" s="37">
        <v>16.48</v>
      </c>
      <c r="G197" s="14"/>
      <c r="H197" s="15"/>
    </row>
    <row r="198" spans="1:8" s="2" customFormat="1" ht="16.899999999999999" customHeight="1">
      <c r="A198" s="14"/>
      <c r="B198" s="15"/>
      <c r="C198" s="36" t="s">
        <v>198</v>
      </c>
      <c r="D198" s="36" t="s">
        <v>199</v>
      </c>
      <c r="E198" s="4" t="s">
        <v>192</v>
      </c>
      <c r="F198" s="37">
        <v>290.01900000000001</v>
      </c>
      <c r="G198" s="14"/>
      <c r="H198" s="15"/>
    </row>
    <row r="199" spans="1:8" s="2" customFormat="1" ht="16.899999999999999" customHeight="1">
      <c r="A199" s="14"/>
      <c r="B199" s="15"/>
      <c r="C199" s="36" t="s">
        <v>190</v>
      </c>
      <c r="D199" s="36" t="s">
        <v>191</v>
      </c>
      <c r="E199" s="4" t="s">
        <v>192</v>
      </c>
      <c r="F199" s="37">
        <v>290.01900000000001</v>
      </c>
      <c r="G199" s="14"/>
      <c r="H199" s="15"/>
    </row>
    <row r="200" spans="1:8" s="2" customFormat="1" ht="16.899999999999999" customHeight="1">
      <c r="A200" s="14"/>
      <c r="B200" s="15"/>
      <c r="C200" s="36" t="s">
        <v>254</v>
      </c>
      <c r="D200" s="36" t="s">
        <v>255</v>
      </c>
      <c r="E200" s="4" t="s">
        <v>192</v>
      </c>
      <c r="F200" s="37">
        <v>290.01900000000001</v>
      </c>
      <c r="G200" s="14"/>
      <c r="H200" s="15"/>
    </row>
    <row r="201" spans="1:8" s="2" customFormat="1" ht="16.899999999999999" customHeight="1">
      <c r="A201" s="14"/>
      <c r="B201" s="15"/>
      <c r="C201" s="32" t="s">
        <v>144</v>
      </c>
      <c r="D201" s="33" t="s">
        <v>145</v>
      </c>
      <c r="E201" s="34" t="s">
        <v>1</v>
      </c>
      <c r="F201" s="35">
        <v>1651.5</v>
      </c>
      <c r="G201" s="14"/>
      <c r="H201" s="15"/>
    </row>
    <row r="202" spans="1:8" s="2" customFormat="1" ht="16.899999999999999" customHeight="1">
      <c r="A202" s="14"/>
      <c r="B202" s="15"/>
      <c r="C202" s="36" t="s">
        <v>1</v>
      </c>
      <c r="D202" s="36" t="s">
        <v>417</v>
      </c>
      <c r="E202" s="4" t="s">
        <v>1</v>
      </c>
      <c r="F202" s="37">
        <v>1785.4</v>
      </c>
      <c r="G202" s="14"/>
      <c r="H202" s="15"/>
    </row>
    <row r="203" spans="1:8" s="2" customFormat="1" ht="16.899999999999999" customHeight="1">
      <c r="A203" s="14"/>
      <c r="B203" s="15"/>
      <c r="C203" s="36" t="s">
        <v>1</v>
      </c>
      <c r="D203" s="36" t="s">
        <v>352</v>
      </c>
      <c r="E203" s="4" t="s">
        <v>1</v>
      </c>
      <c r="F203" s="37">
        <v>-133.9</v>
      </c>
      <c r="G203" s="14"/>
      <c r="H203" s="15"/>
    </row>
    <row r="204" spans="1:8" s="2" customFormat="1" ht="16.899999999999999" customHeight="1">
      <c r="A204" s="14"/>
      <c r="B204" s="15"/>
      <c r="C204" s="36" t="s">
        <v>144</v>
      </c>
      <c r="D204" s="36" t="s">
        <v>196</v>
      </c>
      <c r="E204" s="4" t="s">
        <v>1</v>
      </c>
      <c r="F204" s="37">
        <v>1651.5</v>
      </c>
      <c r="G204" s="14"/>
      <c r="H204" s="15"/>
    </row>
    <row r="205" spans="1:8" s="2" customFormat="1" ht="16.899999999999999" customHeight="1">
      <c r="A205" s="14"/>
      <c r="B205" s="15"/>
      <c r="C205" s="38" t="s">
        <v>1384</v>
      </c>
      <c r="D205" s="14"/>
      <c r="E205" s="14"/>
      <c r="F205" s="14"/>
      <c r="G205" s="14"/>
      <c r="H205" s="15"/>
    </row>
    <row r="206" spans="1:8" s="2" customFormat="1" ht="16.899999999999999" customHeight="1">
      <c r="A206" s="14"/>
      <c r="B206" s="15"/>
      <c r="C206" s="36" t="s">
        <v>349</v>
      </c>
      <c r="D206" s="36" t="s">
        <v>350</v>
      </c>
      <c r="E206" s="4" t="s">
        <v>309</v>
      </c>
      <c r="F206" s="37">
        <v>2447.6</v>
      </c>
      <c r="G206" s="14"/>
      <c r="H206" s="15"/>
    </row>
    <row r="207" spans="1:8" s="2" customFormat="1" ht="16.899999999999999" customHeight="1">
      <c r="A207" s="14"/>
      <c r="B207" s="15"/>
      <c r="C207" s="36" t="s">
        <v>366</v>
      </c>
      <c r="D207" s="36" t="s">
        <v>367</v>
      </c>
      <c r="E207" s="4" t="s">
        <v>267</v>
      </c>
      <c r="F207" s="37">
        <v>66.06</v>
      </c>
      <c r="G207" s="14"/>
      <c r="H207" s="15"/>
    </row>
    <row r="208" spans="1:8" s="2" customFormat="1" ht="16.899999999999999" customHeight="1">
      <c r="A208" s="14"/>
      <c r="B208" s="15"/>
      <c r="C208" s="36" t="s">
        <v>369</v>
      </c>
      <c r="D208" s="36" t="s">
        <v>370</v>
      </c>
      <c r="E208" s="4" t="s">
        <v>267</v>
      </c>
      <c r="F208" s="37">
        <v>66.06</v>
      </c>
      <c r="G208" s="14"/>
      <c r="H208" s="15"/>
    </row>
    <row r="209" spans="1:8" s="2" customFormat="1" ht="16.899999999999999" customHeight="1">
      <c r="A209" s="14"/>
      <c r="B209" s="15"/>
      <c r="C209" s="36" t="s">
        <v>372</v>
      </c>
      <c r="D209" s="36" t="s">
        <v>373</v>
      </c>
      <c r="E209" s="4" t="s">
        <v>267</v>
      </c>
      <c r="F209" s="37">
        <v>66.06</v>
      </c>
      <c r="G209" s="14"/>
      <c r="H209" s="15"/>
    </row>
    <row r="210" spans="1:8" s="2" customFormat="1" ht="16.899999999999999" customHeight="1">
      <c r="A210" s="14"/>
      <c r="B210" s="15"/>
      <c r="C210" s="36" t="s">
        <v>356</v>
      </c>
      <c r="D210" s="36" t="s">
        <v>357</v>
      </c>
      <c r="E210" s="4" t="s">
        <v>309</v>
      </c>
      <c r="F210" s="37">
        <v>1651.5</v>
      </c>
      <c r="G210" s="14"/>
      <c r="H210" s="15"/>
    </row>
    <row r="211" spans="1:8" s="2" customFormat="1" ht="16.899999999999999" customHeight="1">
      <c r="A211" s="14"/>
      <c r="B211" s="15"/>
      <c r="C211" s="32" t="s">
        <v>148</v>
      </c>
      <c r="D211" s="33" t="s">
        <v>149</v>
      </c>
      <c r="E211" s="34" t="s">
        <v>1</v>
      </c>
      <c r="F211" s="35">
        <v>547.4</v>
      </c>
      <c r="G211" s="14"/>
      <c r="H211" s="15"/>
    </row>
    <row r="212" spans="1:8" s="2" customFormat="1" ht="16.899999999999999" customHeight="1">
      <c r="A212" s="14"/>
      <c r="B212" s="15"/>
      <c r="C212" s="36" t="s">
        <v>1</v>
      </c>
      <c r="D212" s="36" t="s">
        <v>418</v>
      </c>
      <c r="E212" s="4" t="s">
        <v>1</v>
      </c>
      <c r="F212" s="37">
        <v>544.9</v>
      </c>
      <c r="G212" s="14"/>
      <c r="H212" s="15"/>
    </row>
    <row r="213" spans="1:8" s="2" customFormat="1" ht="16.899999999999999" customHeight="1">
      <c r="A213" s="14"/>
      <c r="B213" s="15"/>
      <c r="C213" s="36" t="s">
        <v>1</v>
      </c>
      <c r="D213" s="36" t="s">
        <v>419</v>
      </c>
      <c r="E213" s="4" t="s">
        <v>1</v>
      </c>
      <c r="F213" s="37">
        <v>2.5</v>
      </c>
      <c r="G213" s="14"/>
      <c r="H213" s="15"/>
    </row>
    <row r="214" spans="1:8" s="2" customFormat="1" ht="16.899999999999999" customHeight="1">
      <c r="A214" s="14"/>
      <c r="B214" s="15"/>
      <c r="C214" s="36" t="s">
        <v>148</v>
      </c>
      <c r="D214" s="36" t="s">
        <v>196</v>
      </c>
      <c r="E214" s="4" t="s">
        <v>1</v>
      </c>
      <c r="F214" s="37">
        <v>547.4</v>
      </c>
      <c r="G214" s="14"/>
      <c r="H214" s="15"/>
    </row>
    <row r="215" spans="1:8" s="2" customFormat="1" ht="16.899999999999999" customHeight="1">
      <c r="A215" s="14"/>
      <c r="B215" s="15"/>
      <c r="C215" s="38" t="s">
        <v>1384</v>
      </c>
      <c r="D215" s="14"/>
      <c r="E215" s="14"/>
      <c r="F215" s="14"/>
      <c r="G215" s="14"/>
      <c r="H215" s="15"/>
    </row>
    <row r="216" spans="1:8" s="2" customFormat="1" ht="16.899999999999999" customHeight="1">
      <c r="A216" s="14"/>
      <c r="B216" s="15"/>
      <c r="C216" s="36" t="s">
        <v>349</v>
      </c>
      <c r="D216" s="36" t="s">
        <v>350</v>
      </c>
      <c r="E216" s="4" t="s">
        <v>309</v>
      </c>
      <c r="F216" s="37">
        <v>2447.6</v>
      </c>
      <c r="G216" s="14"/>
      <c r="H216" s="15"/>
    </row>
    <row r="217" spans="1:8" s="2" customFormat="1" ht="16.899999999999999" customHeight="1">
      <c r="A217" s="14"/>
      <c r="B217" s="15"/>
      <c r="C217" s="36" t="s">
        <v>359</v>
      </c>
      <c r="D217" s="36" t="s">
        <v>360</v>
      </c>
      <c r="E217" s="4" t="s">
        <v>309</v>
      </c>
      <c r="F217" s="37">
        <v>547.4</v>
      </c>
      <c r="G217" s="14"/>
      <c r="H217" s="15"/>
    </row>
    <row r="218" spans="1:8" s="2" customFormat="1" ht="16.899999999999999" customHeight="1">
      <c r="A218" s="14"/>
      <c r="B218" s="15"/>
      <c r="C218" s="32" t="s">
        <v>152</v>
      </c>
      <c r="D218" s="33" t="s">
        <v>153</v>
      </c>
      <c r="E218" s="34" t="s">
        <v>1</v>
      </c>
      <c r="F218" s="35">
        <v>248.7</v>
      </c>
      <c r="G218" s="14"/>
      <c r="H218" s="15"/>
    </row>
    <row r="219" spans="1:8" s="2" customFormat="1" ht="16.899999999999999" customHeight="1">
      <c r="A219" s="14"/>
      <c r="B219" s="15"/>
      <c r="C219" s="36" t="s">
        <v>1</v>
      </c>
      <c r="D219" s="36" t="s">
        <v>353</v>
      </c>
      <c r="E219" s="4" t="s">
        <v>1</v>
      </c>
      <c r="F219" s="37">
        <v>133.9</v>
      </c>
      <c r="G219" s="14"/>
      <c r="H219" s="15"/>
    </row>
    <row r="220" spans="1:8" s="2" customFormat="1" ht="16.899999999999999" customHeight="1">
      <c r="A220" s="14"/>
      <c r="B220" s="15"/>
      <c r="C220" s="36" t="s">
        <v>1</v>
      </c>
      <c r="D220" s="36" t="s">
        <v>354</v>
      </c>
      <c r="E220" s="4" t="s">
        <v>1</v>
      </c>
      <c r="F220" s="37">
        <v>9.9</v>
      </c>
      <c r="G220" s="14"/>
      <c r="H220" s="15"/>
    </row>
    <row r="221" spans="1:8" s="2" customFormat="1" ht="16.899999999999999" customHeight="1">
      <c r="A221" s="14"/>
      <c r="B221" s="15"/>
      <c r="C221" s="36" t="s">
        <v>1</v>
      </c>
      <c r="D221" s="36" t="s">
        <v>420</v>
      </c>
      <c r="E221" s="4" t="s">
        <v>1</v>
      </c>
      <c r="F221" s="37">
        <v>104.9</v>
      </c>
      <c r="G221" s="14"/>
      <c r="H221" s="15"/>
    </row>
    <row r="222" spans="1:8" s="2" customFormat="1" ht="16.899999999999999" customHeight="1">
      <c r="A222" s="14"/>
      <c r="B222" s="15"/>
      <c r="C222" s="36" t="s">
        <v>152</v>
      </c>
      <c r="D222" s="36" t="s">
        <v>196</v>
      </c>
      <c r="E222" s="4" t="s">
        <v>1</v>
      </c>
      <c r="F222" s="37">
        <v>248.7</v>
      </c>
      <c r="G222" s="14"/>
      <c r="H222" s="15"/>
    </row>
    <row r="223" spans="1:8" s="2" customFormat="1" ht="16.899999999999999" customHeight="1">
      <c r="A223" s="14"/>
      <c r="B223" s="15"/>
      <c r="C223" s="38" t="s">
        <v>1384</v>
      </c>
      <c r="D223" s="14"/>
      <c r="E223" s="14"/>
      <c r="F223" s="14"/>
      <c r="G223" s="14"/>
      <c r="H223" s="15"/>
    </row>
    <row r="224" spans="1:8" s="2" customFormat="1" ht="16.899999999999999" customHeight="1">
      <c r="A224" s="14"/>
      <c r="B224" s="15"/>
      <c r="C224" s="36" t="s">
        <v>349</v>
      </c>
      <c r="D224" s="36" t="s">
        <v>350</v>
      </c>
      <c r="E224" s="4" t="s">
        <v>309</v>
      </c>
      <c r="F224" s="37">
        <v>2447.6</v>
      </c>
      <c r="G224" s="14"/>
      <c r="H224" s="15"/>
    </row>
    <row r="225" spans="1:8" s="2" customFormat="1" ht="16.899999999999999" customHeight="1">
      <c r="A225" s="14"/>
      <c r="B225" s="15"/>
      <c r="C225" s="36" t="s">
        <v>362</v>
      </c>
      <c r="D225" s="36" t="s">
        <v>363</v>
      </c>
      <c r="E225" s="4" t="s">
        <v>309</v>
      </c>
      <c r="F225" s="37">
        <v>248.7</v>
      </c>
      <c r="G225" s="14"/>
      <c r="H225" s="15"/>
    </row>
    <row r="226" spans="1:8" s="2" customFormat="1" ht="26.45" customHeight="1">
      <c r="A226" s="14"/>
      <c r="B226" s="15"/>
      <c r="C226" s="31" t="s">
        <v>1386</v>
      </c>
      <c r="D226" s="31" t="s">
        <v>95</v>
      </c>
      <c r="E226" s="14"/>
      <c r="F226" s="14"/>
      <c r="G226" s="14"/>
      <c r="H226" s="15"/>
    </row>
    <row r="227" spans="1:8" s="2" customFormat="1" ht="16.899999999999999" customHeight="1">
      <c r="A227" s="14"/>
      <c r="B227" s="15"/>
      <c r="C227" s="32" t="s">
        <v>124</v>
      </c>
      <c r="D227" s="33" t="s">
        <v>424</v>
      </c>
      <c r="E227" s="34" t="s">
        <v>1</v>
      </c>
      <c r="F227" s="35">
        <v>124</v>
      </c>
      <c r="G227" s="14"/>
      <c r="H227" s="15"/>
    </row>
    <row r="228" spans="1:8" s="2" customFormat="1" ht="16.899999999999999" customHeight="1">
      <c r="A228" s="14"/>
      <c r="B228" s="15"/>
      <c r="C228" s="36" t="s">
        <v>1</v>
      </c>
      <c r="D228" s="36" t="s">
        <v>441</v>
      </c>
      <c r="E228" s="4" t="s">
        <v>1</v>
      </c>
      <c r="F228" s="37">
        <v>124</v>
      </c>
      <c r="G228" s="14"/>
      <c r="H228" s="15"/>
    </row>
    <row r="229" spans="1:8" s="2" customFormat="1" ht="16.899999999999999" customHeight="1">
      <c r="A229" s="14"/>
      <c r="B229" s="15"/>
      <c r="C229" s="36" t="s">
        <v>124</v>
      </c>
      <c r="D229" s="36" t="s">
        <v>196</v>
      </c>
      <c r="E229" s="4" t="s">
        <v>1</v>
      </c>
      <c r="F229" s="37">
        <v>124</v>
      </c>
      <c r="G229" s="14"/>
      <c r="H229" s="15"/>
    </row>
    <row r="230" spans="1:8" s="2" customFormat="1" ht="16.899999999999999" customHeight="1">
      <c r="A230" s="14"/>
      <c r="B230" s="15"/>
      <c r="C230" s="38" t="s">
        <v>1384</v>
      </c>
      <c r="D230" s="14"/>
      <c r="E230" s="14"/>
      <c r="F230" s="14"/>
      <c r="G230" s="14"/>
      <c r="H230" s="15"/>
    </row>
    <row r="231" spans="1:8" s="2" customFormat="1" ht="16.899999999999999" customHeight="1">
      <c r="A231" s="14"/>
      <c r="B231" s="15"/>
      <c r="C231" s="36" t="s">
        <v>438</v>
      </c>
      <c r="D231" s="36" t="s">
        <v>439</v>
      </c>
      <c r="E231" s="4" t="s">
        <v>192</v>
      </c>
      <c r="F231" s="37">
        <v>62</v>
      </c>
      <c r="G231" s="14"/>
      <c r="H231" s="15"/>
    </row>
    <row r="232" spans="1:8" s="2" customFormat="1" ht="16.899999999999999" customHeight="1">
      <c r="A232" s="14"/>
      <c r="B232" s="15"/>
      <c r="C232" s="36" t="s">
        <v>442</v>
      </c>
      <c r="D232" s="36" t="s">
        <v>443</v>
      </c>
      <c r="E232" s="4" t="s">
        <v>192</v>
      </c>
      <c r="F232" s="37">
        <v>62</v>
      </c>
      <c r="G232" s="14"/>
      <c r="H232" s="15"/>
    </row>
    <row r="233" spans="1:8" s="2" customFormat="1" ht="22.5">
      <c r="A233" s="14"/>
      <c r="B233" s="15"/>
      <c r="C233" s="36" t="s">
        <v>233</v>
      </c>
      <c r="D233" s="36" t="s">
        <v>234</v>
      </c>
      <c r="E233" s="4" t="s">
        <v>192</v>
      </c>
      <c r="F233" s="37">
        <v>62</v>
      </c>
      <c r="G233" s="14"/>
      <c r="H233" s="15"/>
    </row>
    <row r="234" spans="1:8" s="2" customFormat="1" ht="22.5">
      <c r="A234" s="14"/>
      <c r="B234" s="15"/>
      <c r="C234" s="36" t="s">
        <v>236</v>
      </c>
      <c r="D234" s="36" t="s">
        <v>237</v>
      </c>
      <c r="E234" s="4" t="s">
        <v>192</v>
      </c>
      <c r="F234" s="37">
        <v>1240</v>
      </c>
      <c r="G234" s="14"/>
      <c r="H234" s="15"/>
    </row>
    <row r="235" spans="1:8" s="2" customFormat="1" ht="22.5">
      <c r="A235" s="14"/>
      <c r="B235" s="15"/>
      <c r="C235" s="36" t="s">
        <v>239</v>
      </c>
      <c r="D235" s="36" t="s">
        <v>240</v>
      </c>
      <c r="E235" s="4" t="s">
        <v>192</v>
      </c>
      <c r="F235" s="37">
        <v>62</v>
      </c>
      <c r="G235" s="14"/>
      <c r="H235" s="15"/>
    </row>
    <row r="236" spans="1:8" s="2" customFormat="1" ht="22.5">
      <c r="A236" s="14"/>
      <c r="B236" s="15"/>
      <c r="C236" s="36" t="s">
        <v>242</v>
      </c>
      <c r="D236" s="36" t="s">
        <v>243</v>
      </c>
      <c r="E236" s="4" t="s">
        <v>192</v>
      </c>
      <c r="F236" s="37">
        <v>1240</v>
      </c>
      <c r="G236" s="14"/>
      <c r="H236" s="15"/>
    </row>
    <row r="237" spans="1:8" s="2" customFormat="1" ht="22.5">
      <c r="A237" s="14"/>
      <c r="B237" s="15"/>
      <c r="C237" s="36" t="s">
        <v>248</v>
      </c>
      <c r="D237" s="36" t="s">
        <v>249</v>
      </c>
      <c r="E237" s="4" t="s">
        <v>250</v>
      </c>
      <c r="F237" s="37">
        <v>223.2</v>
      </c>
      <c r="G237" s="14"/>
      <c r="H237" s="15"/>
    </row>
    <row r="238" spans="1:8" s="2" customFormat="1" ht="16.899999999999999" customHeight="1">
      <c r="A238" s="14"/>
      <c r="B238" s="15"/>
      <c r="C238" s="36" t="s">
        <v>245</v>
      </c>
      <c r="D238" s="36" t="s">
        <v>246</v>
      </c>
      <c r="E238" s="4" t="s">
        <v>192</v>
      </c>
      <c r="F238" s="37">
        <v>124</v>
      </c>
      <c r="G238" s="14"/>
      <c r="H238" s="15"/>
    </row>
    <row r="239" spans="1:8" s="2" customFormat="1" ht="16.899999999999999" customHeight="1">
      <c r="A239" s="14"/>
      <c r="B239" s="15"/>
      <c r="C239" s="32" t="s">
        <v>426</v>
      </c>
      <c r="D239" s="33" t="s">
        <v>427</v>
      </c>
      <c r="E239" s="34" t="s">
        <v>1</v>
      </c>
      <c r="F239" s="35">
        <v>178.5</v>
      </c>
      <c r="G239" s="14"/>
      <c r="H239" s="15"/>
    </row>
    <row r="240" spans="1:8" s="2" customFormat="1" ht="16.899999999999999" customHeight="1">
      <c r="A240" s="14"/>
      <c r="B240" s="15"/>
      <c r="C240" s="36" t="s">
        <v>1</v>
      </c>
      <c r="D240" s="36" t="s">
        <v>497</v>
      </c>
      <c r="E240" s="4" t="s">
        <v>1</v>
      </c>
      <c r="F240" s="37">
        <v>178.5</v>
      </c>
      <c r="G240" s="14"/>
      <c r="H240" s="15"/>
    </row>
    <row r="241" spans="1:8" s="2" customFormat="1" ht="16.899999999999999" customHeight="1">
      <c r="A241" s="14"/>
      <c r="B241" s="15"/>
      <c r="C241" s="36" t="s">
        <v>426</v>
      </c>
      <c r="D241" s="36" t="s">
        <v>196</v>
      </c>
      <c r="E241" s="4" t="s">
        <v>1</v>
      </c>
      <c r="F241" s="37">
        <v>178.5</v>
      </c>
      <c r="G241" s="14"/>
      <c r="H241" s="15"/>
    </row>
    <row r="242" spans="1:8" s="2" customFormat="1" ht="16.899999999999999" customHeight="1">
      <c r="A242" s="14"/>
      <c r="B242" s="15"/>
      <c r="C242" s="38" t="s">
        <v>1384</v>
      </c>
      <c r="D242" s="14"/>
      <c r="E242" s="14"/>
      <c r="F242" s="14"/>
      <c r="G242" s="14"/>
      <c r="H242" s="15"/>
    </row>
    <row r="243" spans="1:8" s="2" customFormat="1" ht="22.5">
      <c r="A243" s="14"/>
      <c r="B243" s="15"/>
      <c r="C243" s="36" t="s">
        <v>494</v>
      </c>
      <c r="D243" s="36" t="s">
        <v>495</v>
      </c>
      <c r="E243" s="4" t="s">
        <v>267</v>
      </c>
      <c r="F243" s="37">
        <v>178.5</v>
      </c>
      <c r="G243" s="14"/>
      <c r="H243" s="15"/>
    </row>
    <row r="244" spans="1:8" s="2" customFormat="1" ht="16.899999999999999" customHeight="1">
      <c r="A244" s="14"/>
      <c r="B244" s="15"/>
      <c r="C244" s="36" t="s">
        <v>460</v>
      </c>
      <c r="D244" s="36" t="s">
        <v>461</v>
      </c>
      <c r="E244" s="4" t="s">
        <v>267</v>
      </c>
      <c r="F244" s="37">
        <v>178.5</v>
      </c>
      <c r="G244" s="14"/>
      <c r="H244" s="15"/>
    </row>
    <row r="245" spans="1:8" s="2" customFormat="1" ht="16.899999999999999" customHeight="1">
      <c r="A245" s="14"/>
      <c r="B245" s="15"/>
      <c r="C245" s="36" t="s">
        <v>472</v>
      </c>
      <c r="D245" s="36" t="s">
        <v>473</v>
      </c>
      <c r="E245" s="4" t="s">
        <v>267</v>
      </c>
      <c r="F245" s="37">
        <v>178.5</v>
      </c>
      <c r="G245" s="14"/>
      <c r="H245" s="15"/>
    </row>
    <row r="246" spans="1:8" s="2" customFormat="1" ht="16.899999999999999" customHeight="1">
      <c r="A246" s="14"/>
      <c r="B246" s="15"/>
      <c r="C246" s="36" t="s">
        <v>475</v>
      </c>
      <c r="D246" s="36" t="s">
        <v>476</v>
      </c>
      <c r="E246" s="4" t="s">
        <v>267</v>
      </c>
      <c r="F246" s="37">
        <v>178.5</v>
      </c>
      <c r="G246" s="14"/>
      <c r="H246" s="15"/>
    </row>
    <row r="247" spans="1:8" s="2" customFormat="1" ht="16.899999999999999" customHeight="1">
      <c r="A247" s="14"/>
      <c r="B247" s="15"/>
      <c r="C247" s="36" t="s">
        <v>502</v>
      </c>
      <c r="D247" s="36" t="s">
        <v>503</v>
      </c>
      <c r="E247" s="4" t="s">
        <v>267</v>
      </c>
      <c r="F247" s="37">
        <v>357</v>
      </c>
      <c r="G247" s="14"/>
      <c r="H247" s="15"/>
    </row>
    <row r="248" spans="1:8" s="2" customFormat="1" ht="16.899999999999999" customHeight="1">
      <c r="A248" s="14"/>
      <c r="B248" s="15"/>
      <c r="C248" s="36" t="s">
        <v>498</v>
      </c>
      <c r="D248" s="36" t="s">
        <v>499</v>
      </c>
      <c r="E248" s="4" t="s">
        <v>267</v>
      </c>
      <c r="F248" s="37">
        <v>205.27500000000001</v>
      </c>
      <c r="G248" s="14"/>
      <c r="H248" s="15"/>
    </row>
    <row r="249" spans="1:8" s="2" customFormat="1" ht="16.899999999999999" customHeight="1">
      <c r="A249" s="14"/>
      <c r="B249" s="15"/>
      <c r="C249" s="36" t="s">
        <v>506</v>
      </c>
      <c r="D249" s="36" t="s">
        <v>507</v>
      </c>
      <c r="E249" s="4" t="s">
        <v>267</v>
      </c>
      <c r="F249" s="37">
        <v>392.7</v>
      </c>
      <c r="G249" s="14"/>
      <c r="H249" s="15"/>
    </row>
    <row r="250" spans="1:8" s="2" customFormat="1" ht="16.899999999999999" customHeight="1">
      <c r="A250" s="14"/>
      <c r="B250" s="15"/>
      <c r="C250" s="32" t="s">
        <v>429</v>
      </c>
      <c r="D250" s="33" t="s">
        <v>430</v>
      </c>
      <c r="E250" s="34" t="s">
        <v>1</v>
      </c>
      <c r="F250" s="35">
        <v>46.8</v>
      </c>
      <c r="G250" s="14"/>
      <c r="H250" s="15"/>
    </row>
    <row r="251" spans="1:8" s="2" customFormat="1" ht="16.899999999999999" customHeight="1">
      <c r="A251" s="14"/>
      <c r="B251" s="15"/>
      <c r="C251" s="36" t="s">
        <v>1</v>
      </c>
      <c r="D251" s="36" t="s">
        <v>513</v>
      </c>
      <c r="E251" s="4" t="s">
        <v>1</v>
      </c>
      <c r="F251" s="37">
        <v>46.8</v>
      </c>
      <c r="G251" s="14"/>
      <c r="H251" s="15"/>
    </row>
    <row r="252" spans="1:8" s="2" customFormat="1" ht="16.899999999999999" customHeight="1">
      <c r="A252" s="14"/>
      <c r="B252" s="15"/>
      <c r="C252" s="36" t="s">
        <v>429</v>
      </c>
      <c r="D252" s="36" t="s">
        <v>196</v>
      </c>
      <c r="E252" s="4" t="s">
        <v>1</v>
      </c>
      <c r="F252" s="37">
        <v>46.8</v>
      </c>
      <c r="G252" s="14"/>
      <c r="H252" s="15"/>
    </row>
    <row r="253" spans="1:8" s="2" customFormat="1" ht="16.899999999999999" customHeight="1">
      <c r="A253" s="14"/>
      <c r="B253" s="15"/>
      <c r="C253" s="38" t="s">
        <v>1384</v>
      </c>
      <c r="D253" s="14"/>
      <c r="E253" s="14"/>
      <c r="F253" s="14"/>
      <c r="G253" s="14"/>
      <c r="H253" s="15"/>
    </row>
    <row r="254" spans="1:8" s="2" customFormat="1" ht="16.899999999999999" customHeight="1">
      <c r="A254" s="14"/>
      <c r="B254" s="15"/>
      <c r="C254" s="36" t="s">
        <v>510</v>
      </c>
      <c r="D254" s="36" t="s">
        <v>511</v>
      </c>
      <c r="E254" s="4" t="s">
        <v>267</v>
      </c>
      <c r="F254" s="37">
        <v>46.8</v>
      </c>
      <c r="G254" s="14"/>
      <c r="H254" s="15"/>
    </row>
    <row r="255" spans="1:8" s="2" customFormat="1" ht="16.899999999999999" customHeight="1">
      <c r="A255" s="14"/>
      <c r="B255" s="15"/>
      <c r="C255" s="36" t="s">
        <v>506</v>
      </c>
      <c r="D255" s="36" t="s">
        <v>507</v>
      </c>
      <c r="E255" s="4" t="s">
        <v>267</v>
      </c>
      <c r="F255" s="37">
        <v>51.48</v>
      </c>
      <c r="G255" s="14"/>
      <c r="H255" s="15"/>
    </row>
    <row r="256" spans="1:8" s="2" customFormat="1" ht="16.899999999999999" customHeight="1">
      <c r="A256" s="14"/>
      <c r="B256" s="15"/>
      <c r="C256" s="32" t="s">
        <v>432</v>
      </c>
      <c r="D256" s="33" t="s">
        <v>433</v>
      </c>
      <c r="E256" s="34" t="s">
        <v>1</v>
      </c>
      <c r="F256" s="35">
        <v>6.24</v>
      </c>
      <c r="G256" s="14"/>
      <c r="H256" s="15"/>
    </row>
    <row r="257" spans="1:8" s="2" customFormat="1" ht="16.899999999999999" customHeight="1">
      <c r="A257" s="14"/>
      <c r="B257" s="15"/>
      <c r="C257" s="36" t="s">
        <v>1</v>
      </c>
      <c r="D257" s="36" t="s">
        <v>457</v>
      </c>
      <c r="E257" s="4" t="s">
        <v>1</v>
      </c>
      <c r="F257" s="37">
        <v>6.24</v>
      </c>
      <c r="G257" s="14"/>
      <c r="H257" s="15"/>
    </row>
    <row r="258" spans="1:8" s="2" customFormat="1" ht="16.899999999999999" customHeight="1">
      <c r="A258" s="14"/>
      <c r="B258" s="15"/>
      <c r="C258" s="36" t="s">
        <v>432</v>
      </c>
      <c r="D258" s="36" t="s">
        <v>196</v>
      </c>
      <c r="E258" s="4" t="s">
        <v>1</v>
      </c>
      <c r="F258" s="37">
        <v>6.24</v>
      </c>
      <c r="G258" s="14"/>
      <c r="H258" s="15"/>
    </row>
    <row r="259" spans="1:8" s="2" customFormat="1" ht="16.899999999999999" customHeight="1">
      <c r="A259" s="14"/>
      <c r="B259" s="15"/>
      <c r="C259" s="38" t="s">
        <v>1384</v>
      </c>
      <c r="D259" s="14"/>
      <c r="E259" s="14"/>
      <c r="F259" s="14"/>
      <c r="G259" s="14"/>
      <c r="H259" s="15"/>
    </row>
    <row r="260" spans="1:8" s="2" customFormat="1" ht="22.5">
      <c r="A260" s="14"/>
      <c r="B260" s="15"/>
      <c r="C260" s="36" t="s">
        <v>454</v>
      </c>
      <c r="D260" s="36" t="s">
        <v>455</v>
      </c>
      <c r="E260" s="4" t="s">
        <v>192</v>
      </c>
      <c r="F260" s="37">
        <v>6.24</v>
      </c>
      <c r="G260" s="14"/>
      <c r="H260" s="15"/>
    </row>
    <row r="261" spans="1:8" s="2" customFormat="1" ht="16.899999999999999" customHeight="1">
      <c r="A261" s="14"/>
      <c r="B261" s="15"/>
      <c r="C261" s="36" t="s">
        <v>198</v>
      </c>
      <c r="D261" s="36" t="s">
        <v>199</v>
      </c>
      <c r="E261" s="4" t="s">
        <v>192</v>
      </c>
      <c r="F261" s="37">
        <v>6.24</v>
      </c>
      <c r="G261" s="14"/>
      <c r="H261" s="15"/>
    </row>
    <row r="262" spans="1:8" s="2" customFormat="1" ht="16.899999999999999" customHeight="1">
      <c r="A262" s="14"/>
      <c r="B262" s="15"/>
      <c r="C262" s="36" t="s">
        <v>450</v>
      </c>
      <c r="D262" s="36" t="s">
        <v>451</v>
      </c>
      <c r="E262" s="4" t="s">
        <v>192</v>
      </c>
      <c r="F262" s="37">
        <v>6.24</v>
      </c>
      <c r="G262" s="14"/>
      <c r="H262" s="15"/>
    </row>
    <row r="263" spans="1:8" s="2" customFormat="1" ht="16.899999999999999" customHeight="1">
      <c r="A263" s="14"/>
      <c r="B263" s="15"/>
      <c r="C263" s="32" t="s">
        <v>134</v>
      </c>
      <c r="D263" s="33" t="s">
        <v>1387</v>
      </c>
      <c r="E263" s="34" t="s">
        <v>1</v>
      </c>
      <c r="F263" s="35">
        <v>0</v>
      </c>
      <c r="G263" s="14"/>
      <c r="H263" s="15"/>
    </row>
    <row r="264" spans="1:8" s="2" customFormat="1" ht="16.899999999999999" customHeight="1">
      <c r="A264" s="14"/>
      <c r="B264" s="15"/>
      <c r="C264" s="32" t="s">
        <v>140</v>
      </c>
      <c r="D264" s="33" t="s">
        <v>435</v>
      </c>
      <c r="E264" s="34" t="s">
        <v>1</v>
      </c>
      <c r="F264" s="35">
        <v>46.8</v>
      </c>
      <c r="G264" s="14"/>
      <c r="H264" s="15"/>
    </row>
    <row r="265" spans="1:8" s="2" customFormat="1" ht="16.899999999999999" customHeight="1">
      <c r="A265" s="14"/>
      <c r="B265" s="15"/>
      <c r="C265" s="36" t="s">
        <v>1</v>
      </c>
      <c r="D265" s="36" t="s">
        <v>466</v>
      </c>
      <c r="E265" s="4" t="s">
        <v>1</v>
      </c>
      <c r="F265" s="37">
        <v>46.8</v>
      </c>
      <c r="G265" s="14"/>
      <c r="H265" s="15"/>
    </row>
    <row r="266" spans="1:8" s="2" customFormat="1" ht="16.899999999999999" customHeight="1">
      <c r="A266" s="14"/>
      <c r="B266" s="15"/>
      <c r="C266" s="36" t="s">
        <v>140</v>
      </c>
      <c r="D266" s="36" t="s">
        <v>196</v>
      </c>
      <c r="E266" s="4" t="s">
        <v>1</v>
      </c>
      <c r="F266" s="37">
        <v>46.8</v>
      </c>
      <c r="G266" s="14"/>
      <c r="H266" s="15"/>
    </row>
    <row r="267" spans="1:8" s="2" customFormat="1" ht="16.899999999999999" customHeight="1">
      <c r="A267" s="14"/>
      <c r="B267" s="15"/>
      <c r="C267" s="38" t="s">
        <v>1384</v>
      </c>
      <c r="D267" s="14"/>
      <c r="E267" s="14"/>
      <c r="F267" s="14"/>
      <c r="G267" s="14"/>
      <c r="H267" s="15"/>
    </row>
    <row r="268" spans="1:8" s="2" customFormat="1" ht="16.899999999999999" customHeight="1">
      <c r="A268" s="14"/>
      <c r="B268" s="15"/>
      <c r="C268" s="36" t="s">
        <v>463</v>
      </c>
      <c r="D268" s="36" t="s">
        <v>464</v>
      </c>
      <c r="E268" s="4" t="s">
        <v>267</v>
      </c>
      <c r="F268" s="37">
        <v>46.8</v>
      </c>
      <c r="G268" s="14"/>
      <c r="H268" s="15"/>
    </row>
    <row r="269" spans="1:8" s="2" customFormat="1" ht="16.899999999999999" customHeight="1">
      <c r="A269" s="14"/>
      <c r="B269" s="15"/>
      <c r="C269" s="36" t="s">
        <v>467</v>
      </c>
      <c r="D269" s="36" t="s">
        <v>468</v>
      </c>
      <c r="E269" s="4" t="s">
        <v>250</v>
      </c>
      <c r="F269" s="37">
        <v>18.72</v>
      </c>
      <c r="G269" s="14"/>
      <c r="H269" s="15"/>
    </row>
    <row r="270" spans="1:8" s="2" customFormat="1" ht="26.45" customHeight="1">
      <c r="A270" s="14"/>
      <c r="B270" s="15"/>
      <c r="C270" s="31" t="s">
        <v>1388</v>
      </c>
      <c r="D270" s="31" t="s">
        <v>98</v>
      </c>
      <c r="E270" s="14"/>
      <c r="F270" s="14"/>
      <c r="G270" s="14"/>
      <c r="H270" s="15"/>
    </row>
    <row r="271" spans="1:8" s="2" customFormat="1" ht="16.899999999999999" customHeight="1">
      <c r="A271" s="14"/>
      <c r="B271" s="15"/>
      <c r="C271" s="32" t="s">
        <v>124</v>
      </c>
      <c r="D271" s="33" t="s">
        <v>125</v>
      </c>
      <c r="E271" s="34" t="s">
        <v>1</v>
      </c>
      <c r="F271" s="35">
        <v>30.812000000000001</v>
      </c>
      <c r="G271" s="14"/>
      <c r="H271" s="15"/>
    </row>
    <row r="272" spans="1:8" s="2" customFormat="1" ht="16.899999999999999" customHeight="1">
      <c r="A272" s="14"/>
      <c r="B272" s="15"/>
      <c r="C272" s="36" t="s">
        <v>1</v>
      </c>
      <c r="D272" s="36" t="s">
        <v>551</v>
      </c>
      <c r="E272" s="4" t="s">
        <v>1</v>
      </c>
      <c r="F272" s="37">
        <v>20.312000000000001</v>
      </c>
      <c r="G272" s="14"/>
      <c r="H272" s="15"/>
    </row>
    <row r="273" spans="1:8" s="2" customFormat="1" ht="16.899999999999999" customHeight="1">
      <c r="A273" s="14"/>
      <c r="B273" s="15"/>
      <c r="C273" s="36" t="s">
        <v>1</v>
      </c>
      <c r="D273" s="36" t="s">
        <v>552</v>
      </c>
      <c r="E273" s="4" t="s">
        <v>1</v>
      </c>
      <c r="F273" s="37">
        <v>10.5</v>
      </c>
      <c r="G273" s="14"/>
      <c r="H273" s="15"/>
    </row>
    <row r="274" spans="1:8" s="2" customFormat="1" ht="16.899999999999999" customHeight="1">
      <c r="A274" s="14"/>
      <c r="B274" s="15"/>
      <c r="C274" s="36" t="s">
        <v>124</v>
      </c>
      <c r="D274" s="36" t="s">
        <v>196</v>
      </c>
      <c r="E274" s="4" t="s">
        <v>1</v>
      </c>
      <c r="F274" s="37">
        <v>30.812000000000001</v>
      </c>
      <c r="G274" s="14"/>
      <c r="H274" s="15"/>
    </row>
    <row r="275" spans="1:8" s="2" customFormat="1" ht="16.899999999999999" customHeight="1">
      <c r="A275" s="14"/>
      <c r="B275" s="15"/>
      <c r="C275" s="38" t="s">
        <v>1384</v>
      </c>
      <c r="D275" s="14"/>
      <c r="E275" s="14"/>
      <c r="F275" s="14"/>
      <c r="G275" s="14"/>
      <c r="H275" s="15"/>
    </row>
    <row r="276" spans="1:8" s="2" customFormat="1" ht="16.899999999999999" customHeight="1">
      <c r="A276" s="14"/>
      <c r="B276" s="15"/>
      <c r="C276" s="36" t="s">
        <v>548</v>
      </c>
      <c r="D276" s="36" t="s">
        <v>549</v>
      </c>
      <c r="E276" s="4" t="s">
        <v>192</v>
      </c>
      <c r="F276" s="37">
        <v>15.406000000000001</v>
      </c>
      <c r="G276" s="14"/>
      <c r="H276" s="15"/>
    </row>
    <row r="277" spans="1:8" s="2" customFormat="1" ht="16.899999999999999" customHeight="1">
      <c r="A277" s="14"/>
      <c r="B277" s="15"/>
      <c r="C277" s="36" t="s">
        <v>553</v>
      </c>
      <c r="D277" s="36" t="s">
        <v>554</v>
      </c>
      <c r="E277" s="4" t="s">
        <v>192</v>
      </c>
      <c r="F277" s="37">
        <v>15.406000000000001</v>
      </c>
      <c r="G277" s="14"/>
      <c r="H277" s="15"/>
    </row>
    <row r="278" spans="1:8" s="2" customFormat="1" ht="22.5">
      <c r="A278" s="14"/>
      <c r="B278" s="15"/>
      <c r="C278" s="36" t="s">
        <v>233</v>
      </c>
      <c r="D278" s="36" t="s">
        <v>234</v>
      </c>
      <c r="E278" s="4" t="s">
        <v>192</v>
      </c>
      <c r="F278" s="37">
        <v>15.406000000000001</v>
      </c>
      <c r="G278" s="14"/>
      <c r="H278" s="15"/>
    </row>
    <row r="279" spans="1:8" s="2" customFormat="1" ht="22.5">
      <c r="A279" s="14"/>
      <c r="B279" s="15"/>
      <c r="C279" s="36" t="s">
        <v>236</v>
      </c>
      <c r="D279" s="36" t="s">
        <v>237</v>
      </c>
      <c r="E279" s="4" t="s">
        <v>192</v>
      </c>
      <c r="F279" s="37">
        <v>308.12</v>
      </c>
      <c r="G279" s="14"/>
      <c r="H279" s="15"/>
    </row>
    <row r="280" spans="1:8" s="2" customFormat="1" ht="22.5">
      <c r="A280" s="14"/>
      <c r="B280" s="15"/>
      <c r="C280" s="36" t="s">
        <v>239</v>
      </c>
      <c r="D280" s="36" t="s">
        <v>240</v>
      </c>
      <c r="E280" s="4" t="s">
        <v>192</v>
      </c>
      <c r="F280" s="37">
        <v>15.406000000000001</v>
      </c>
      <c r="G280" s="14"/>
      <c r="H280" s="15"/>
    </row>
    <row r="281" spans="1:8" s="2" customFormat="1" ht="22.5">
      <c r="A281" s="14"/>
      <c r="B281" s="15"/>
      <c r="C281" s="36" t="s">
        <v>242</v>
      </c>
      <c r="D281" s="36" t="s">
        <v>243</v>
      </c>
      <c r="E281" s="4" t="s">
        <v>192</v>
      </c>
      <c r="F281" s="37">
        <v>308.12</v>
      </c>
      <c r="G281" s="14"/>
      <c r="H281" s="15"/>
    </row>
    <row r="282" spans="1:8" s="2" customFormat="1" ht="22.5">
      <c r="A282" s="14"/>
      <c r="B282" s="15"/>
      <c r="C282" s="36" t="s">
        <v>248</v>
      </c>
      <c r="D282" s="36" t="s">
        <v>249</v>
      </c>
      <c r="E282" s="4" t="s">
        <v>250</v>
      </c>
      <c r="F282" s="37">
        <v>55.462000000000003</v>
      </c>
      <c r="G282" s="14"/>
      <c r="H282" s="15"/>
    </row>
    <row r="283" spans="1:8" s="2" customFormat="1" ht="16.899999999999999" customHeight="1">
      <c r="A283" s="14"/>
      <c r="B283" s="15"/>
      <c r="C283" s="36" t="s">
        <v>245</v>
      </c>
      <c r="D283" s="36" t="s">
        <v>246</v>
      </c>
      <c r="E283" s="4" t="s">
        <v>192</v>
      </c>
      <c r="F283" s="37">
        <v>30.812000000000001</v>
      </c>
      <c r="G283" s="14"/>
      <c r="H283" s="15"/>
    </row>
    <row r="284" spans="1:8" s="2" customFormat="1" ht="16.899999999999999" customHeight="1">
      <c r="A284" s="14"/>
      <c r="B284" s="15"/>
      <c r="C284" s="32" t="s">
        <v>538</v>
      </c>
      <c r="D284" s="33" t="s">
        <v>539</v>
      </c>
      <c r="E284" s="34" t="s">
        <v>1</v>
      </c>
      <c r="F284" s="35">
        <v>11</v>
      </c>
      <c r="G284" s="14"/>
      <c r="H284" s="15"/>
    </row>
    <row r="285" spans="1:8" s="2" customFormat="1" ht="16.899999999999999" customHeight="1">
      <c r="A285" s="14"/>
      <c r="B285" s="15"/>
      <c r="C285" s="36" t="s">
        <v>1</v>
      </c>
      <c r="D285" s="36" t="s">
        <v>567</v>
      </c>
      <c r="E285" s="4" t="s">
        <v>1</v>
      </c>
      <c r="F285" s="37">
        <v>11</v>
      </c>
      <c r="G285" s="14"/>
      <c r="H285" s="15"/>
    </row>
    <row r="286" spans="1:8" s="2" customFormat="1" ht="16.899999999999999" customHeight="1">
      <c r="A286" s="14"/>
      <c r="B286" s="15"/>
      <c r="C286" s="36" t="s">
        <v>538</v>
      </c>
      <c r="D286" s="36" t="s">
        <v>196</v>
      </c>
      <c r="E286" s="4" t="s">
        <v>1</v>
      </c>
      <c r="F286" s="37">
        <v>11</v>
      </c>
      <c r="G286" s="14"/>
      <c r="H286" s="15"/>
    </row>
    <row r="287" spans="1:8" s="2" customFormat="1" ht="16.899999999999999" customHeight="1">
      <c r="A287" s="14"/>
      <c r="B287" s="15"/>
      <c r="C287" s="38" t="s">
        <v>1384</v>
      </c>
      <c r="D287" s="14"/>
      <c r="E287" s="14"/>
      <c r="F287" s="14"/>
      <c r="G287" s="14"/>
      <c r="H287" s="15"/>
    </row>
    <row r="288" spans="1:8" s="2" customFormat="1" ht="16.899999999999999" customHeight="1">
      <c r="A288" s="14"/>
      <c r="B288" s="15"/>
      <c r="C288" s="36" t="s">
        <v>254</v>
      </c>
      <c r="D288" s="36" t="s">
        <v>255</v>
      </c>
      <c r="E288" s="4" t="s">
        <v>192</v>
      </c>
      <c r="F288" s="37">
        <v>11</v>
      </c>
      <c r="G288" s="14"/>
      <c r="H288" s="15"/>
    </row>
    <row r="289" spans="1:8" s="2" customFormat="1" ht="16.899999999999999" customHeight="1">
      <c r="A289" s="14"/>
      <c r="B289" s="15"/>
      <c r="C289" s="36" t="s">
        <v>568</v>
      </c>
      <c r="D289" s="36" t="s">
        <v>569</v>
      </c>
      <c r="E289" s="4" t="s">
        <v>250</v>
      </c>
      <c r="F289" s="37">
        <v>22</v>
      </c>
      <c r="G289" s="14"/>
      <c r="H289" s="15"/>
    </row>
    <row r="290" spans="1:8" s="2" customFormat="1" ht="16.899999999999999" customHeight="1">
      <c r="A290" s="14"/>
      <c r="B290" s="15"/>
      <c r="C290" s="32" t="s">
        <v>127</v>
      </c>
      <c r="D290" s="33" t="s">
        <v>128</v>
      </c>
      <c r="E290" s="34" t="s">
        <v>1</v>
      </c>
      <c r="F290" s="35">
        <v>15</v>
      </c>
      <c r="G290" s="14"/>
      <c r="H290" s="15"/>
    </row>
    <row r="291" spans="1:8" s="2" customFormat="1" ht="16.899999999999999" customHeight="1">
      <c r="A291" s="14"/>
      <c r="B291" s="15"/>
      <c r="C291" s="36" t="s">
        <v>1</v>
      </c>
      <c r="D291" s="36" t="s">
        <v>547</v>
      </c>
      <c r="E291" s="4" t="s">
        <v>1</v>
      </c>
      <c r="F291" s="37">
        <v>15</v>
      </c>
      <c r="G291" s="14"/>
      <c r="H291" s="15"/>
    </row>
    <row r="292" spans="1:8" s="2" customFormat="1" ht="16.899999999999999" customHeight="1">
      <c r="A292" s="14"/>
      <c r="B292" s="15"/>
      <c r="C292" s="36" t="s">
        <v>127</v>
      </c>
      <c r="D292" s="36" t="s">
        <v>196</v>
      </c>
      <c r="E292" s="4" t="s">
        <v>1</v>
      </c>
      <c r="F292" s="37">
        <v>15</v>
      </c>
      <c r="G292" s="14"/>
      <c r="H292" s="15"/>
    </row>
    <row r="293" spans="1:8" s="2" customFormat="1" ht="16.899999999999999" customHeight="1">
      <c r="A293" s="14"/>
      <c r="B293" s="15"/>
      <c r="C293" s="38" t="s">
        <v>1384</v>
      </c>
      <c r="D293" s="14"/>
      <c r="E293" s="14"/>
      <c r="F293" s="14"/>
      <c r="G293" s="14"/>
      <c r="H293" s="15"/>
    </row>
    <row r="294" spans="1:8" s="2" customFormat="1" ht="22.5">
      <c r="A294" s="14"/>
      <c r="B294" s="15"/>
      <c r="C294" s="36" t="s">
        <v>202</v>
      </c>
      <c r="D294" s="36" t="s">
        <v>545</v>
      </c>
      <c r="E294" s="4" t="s">
        <v>192</v>
      </c>
      <c r="F294" s="37">
        <v>10.5</v>
      </c>
      <c r="G294" s="14"/>
      <c r="H294" s="15"/>
    </row>
    <row r="295" spans="1:8" s="2" customFormat="1" ht="16.899999999999999" customHeight="1">
      <c r="A295" s="14"/>
      <c r="B295" s="15"/>
      <c r="C295" s="36" t="s">
        <v>198</v>
      </c>
      <c r="D295" s="36" t="s">
        <v>199</v>
      </c>
      <c r="E295" s="4" t="s">
        <v>192</v>
      </c>
      <c r="F295" s="37">
        <v>10.5</v>
      </c>
      <c r="G295" s="14"/>
      <c r="H295" s="15"/>
    </row>
    <row r="296" spans="1:8" s="2" customFormat="1" ht="16.899999999999999" customHeight="1">
      <c r="A296" s="14"/>
      <c r="B296" s="15"/>
      <c r="C296" s="36" t="s">
        <v>198</v>
      </c>
      <c r="D296" s="36" t="s">
        <v>199</v>
      </c>
      <c r="E296" s="4" t="s">
        <v>192</v>
      </c>
      <c r="F296" s="37">
        <v>10.5</v>
      </c>
      <c r="G296" s="14"/>
      <c r="H296" s="15"/>
    </row>
    <row r="297" spans="1:8" s="2" customFormat="1" ht="16.899999999999999" customHeight="1">
      <c r="A297" s="14"/>
      <c r="B297" s="15"/>
      <c r="C297" s="36" t="s">
        <v>450</v>
      </c>
      <c r="D297" s="36" t="s">
        <v>451</v>
      </c>
      <c r="E297" s="4" t="s">
        <v>192</v>
      </c>
      <c r="F297" s="37">
        <v>10.5</v>
      </c>
      <c r="G297" s="14"/>
      <c r="H297" s="15"/>
    </row>
    <row r="298" spans="1:8" s="2" customFormat="1" ht="16.899999999999999" customHeight="1">
      <c r="A298" s="14"/>
      <c r="B298" s="15"/>
      <c r="C298" s="36" t="s">
        <v>450</v>
      </c>
      <c r="D298" s="36" t="s">
        <v>451</v>
      </c>
      <c r="E298" s="4" t="s">
        <v>192</v>
      </c>
      <c r="F298" s="37">
        <v>10.5</v>
      </c>
      <c r="G298" s="14"/>
      <c r="H298" s="15"/>
    </row>
    <row r="299" spans="1:8" s="2" customFormat="1" ht="16.899999999999999" customHeight="1">
      <c r="A299" s="14"/>
      <c r="B299" s="15"/>
      <c r="C299" s="36" t="s">
        <v>200</v>
      </c>
      <c r="D299" s="36" t="s">
        <v>201</v>
      </c>
      <c r="E299" s="4" t="s">
        <v>192</v>
      </c>
      <c r="F299" s="37">
        <v>10.5</v>
      </c>
      <c r="G299" s="14"/>
      <c r="H299" s="15"/>
    </row>
    <row r="300" spans="1:8" s="2" customFormat="1" ht="16.899999999999999" customHeight="1">
      <c r="A300" s="14"/>
      <c r="B300" s="15"/>
      <c r="C300" s="36" t="s">
        <v>254</v>
      </c>
      <c r="D300" s="36" t="s">
        <v>255</v>
      </c>
      <c r="E300" s="4" t="s">
        <v>192</v>
      </c>
      <c r="F300" s="37">
        <v>10.5</v>
      </c>
      <c r="G300" s="14"/>
      <c r="H300" s="15"/>
    </row>
    <row r="301" spans="1:8" s="2" customFormat="1" ht="26.45" customHeight="1">
      <c r="A301" s="14"/>
      <c r="B301" s="15"/>
      <c r="C301" s="31" t="s">
        <v>1389</v>
      </c>
      <c r="D301" s="31" t="s">
        <v>101</v>
      </c>
      <c r="E301" s="14"/>
      <c r="F301" s="14"/>
      <c r="G301" s="14"/>
      <c r="H301" s="15"/>
    </row>
    <row r="302" spans="1:8" s="2" customFormat="1" ht="16.899999999999999" customHeight="1">
      <c r="A302" s="14"/>
      <c r="B302" s="15"/>
      <c r="C302" s="32" t="s">
        <v>124</v>
      </c>
      <c r="D302" s="33" t="s">
        <v>632</v>
      </c>
      <c r="E302" s="34" t="s">
        <v>1</v>
      </c>
      <c r="F302" s="35">
        <v>100</v>
      </c>
      <c r="G302" s="14"/>
      <c r="H302" s="15"/>
    </row>
    <row r="303" spans="1:8" s="2" customFormat="1" ht="16.899999999999999" customHeight="1">
      <c r="A303" s="14"/>
      <c r="B303" s="15"/>
      <c r="C303" s="36" t="s">
        <v>1</v>
      </c>
      <c r="D303" s="36" t="s">
        <v>639</v>
      </c>
      <c r="E303" s="4" t="s">
        <v>1</v>
      </c>
      <c r="F303" s="37">
        <v>0</v>
      </c>
      <c r="G303" s="14"/>
      <c r="H303" s="15"/>
    </row>
    <row r="304" spans="1:8" s="2" customFormat="1" ht="16.899999999999999" customHeight="1">
      <c r="A304" s="14"/>
      <c r="B304" s="15"/>
      <c r="C304" s="36" t="s">
        <v>1</v>
      </c>
      <c r="D304" s="36" t="s">
        <v>640</v>
      </c>
      <c r="E304" s="4" t="s">
        <v>1</v>
      </c>
      <c r="F304" s="37">
        <v>100</v>
      </c>
      <c r="G304" s="14"/>
      <c r="H304" s="15"/>
    </row>
    <row r="305" spans="1:8" s="2" customFormat="1" ht="16.899999999999999" customHeight="1">
      <c r="A305" s="14"/>
      <c r="B305" s="15"/>
      <c r="C305" s="36" t="s">
        <v>1</v>
      </c>
      <c r="D305" s="36" t="s">
        <v>641</v>
      </c>
      <c r="E305" s="4" t="s">
        <v>1</v>
      </c>
      <c r="F305" s="37">
        <v>0</v>
      </c>
      <c r="G305" s="14"/>
      <c r="H305" s="15"/>
    </row>
    <row r="306" spans="1:8" s="2" customFormat="1" ht="16.899999999999999" customHeight="1">
      <c r="A306" s="14"/>
      <c r="B306" s="15"/>
      <c r="C306" s="36" t="s">
        <v>124</v>
      </c>
      <c r="D306" s="36" t="s">
        <v>196</v>
      </c>
      <c r="E306" s="4" t="s">
        <v>1</v>
      </c>
      <c r="F306" s="37">
        <v>100</v>
      </c>
      <c r="G306" s="14"/>
      <c r="H306" s="15"/>
    </row>
    <row r="307" spans="1:8" s="2" customFormat="1" ht="16.899999999999999" customHeight="1">
      <c r="A307" s="14"/>
      <c r="B307" s="15"/>
      <c r="C307" s="38" t="s">
        <v>1384</v>
      </c>
      <c r="D307" s="14"/>
      <c r="E307" s="14"/>
      <c r="F307" s="14"/>
      <c r="G307" s="14"/>
      <c r="H307" s="15"/>
    </row>
    <row r="308" spans="1:8" s="2" customFormat="1" ht="16.899999999999999" customHeight="1">
      <c r="A308" s="14"/>
      <c r="B308" s="15"/>
      <c r="C308" s="36" t="s">
        <v>438</v>
      </c>
      <c r="D308" s="36" t="s">
        <v>439</v>
      </c>
      <c r="E308" s="4" t="s">
        <v>192</v>
      </c>
      <c r="F308" s="37">
        <v>50</v>
      </c>
      <c r="G308" s="14"/>
      <c r="H308" s="15"/>
    </row>
    <row r="309" spans="1:8" s="2" customFormat="1" ht="16.899999999999999" customHeight="1">
      <c r="A309" s="14"/>
      <c r="B309" s="15"/>
      <c r="C309" s="36" t="s">
        <v>442</v>
      </c>
      <c r="D309" s="36" t="s">
        <v>443</v>
      </c>
      <c r="E309" s="4" t="s">
        <v>192</v>
      </c>
      <c r="F309" s="37">
        <v>50</v>
      </c>
      <c r="G309" s="14"/>
      <c r="H309" s="15"/>
    </row>
    <row r="310" spans="1:8" s="2" customFormat="1" ht="22.5">
      <c r="A310" s="14"/>
      <c r="B310" s="15"/>
      <c r="C310" s="36" t="s">
        <v>233</v>
      </c>
      <c r="D310" s="36" t="s">
        <v>234</v>
      </c>
      <c r="E310" s="4" t="s">
        <v>192</v>
      </c>
      <c r="F310" s="37">
        <v>50</v>
      </c>
      <c r="G310" s="14"/>
      <c r="H310" s="15"/>
    </row>
    <row r="311" spans="1:8" s="2" customFormat="1" ht="22.5">
      <c r="A311" s="14"/>
      <c r="B311" s="15"/>
      <c r="C311" s="36" t="s">
        <v>236</v>
      </c>
      <c r="D311" s="36" t="s">
        <v>237</v>
      </c>
      <c r="E311" s="4" t="s">
        <v>192</v>
      </c>
      <c r="F311" s="37">
        <v>1000</v>
      </c>
      <c r="G311" s="14"/>
      <c r="H311" s="15"/>
    </row>
    <row r="312" spans="1:8" s="2" customFormat="1" ht="22.5">
      <c r="A312" s="14"/>
      <c r="B312" s="15"/>
      <c r="C312" s="36" t="s">
        <v>239</v>
      </c>
      <c r="D312" s="36" t="s">
        <v>240</v>
      </c>
      <c r="E312" s="4" t="s">
        <v>192</v>
      </c>
      <c r="F312" s="37">
        <v>50</v>
      </c>
      <c r="G312" s="14"/>
      <c r="H312" s="15"/>
    </row>
    <row r="313" spans="1:8" s="2" customFormat="1" ht="22.5">
      <c r="A313" s="14"/>
      <c r="B313" s="15"/>
      <c r="C313" s="36" t="s">
        <v>242</v>
      </c>
      <c r="D313" s="36" t="s">
        <v>243</v>
      </c>
      <c r="E313" s="4" t="s">
        <v>192</v>
      </c>
      <c r="F313" s="37">
        <v>1000</v>
      </c>
      <c r="G313" s="14"/>
      <c r="H313" s="15"/>
    </row>
    <row r="314" spans="1:8" s="2" customFormat="1" ht="22.5">
      <c r="A314" s="14"/>
      <c r="B314" s="15"/>
      <c r="C314" s="36" t="s">
        <v>248</v>
      </c>
      <c r="D314" s="36" t="s">
        <v>249</v>
      </c>
      <c r="E314" s="4" t="s">
        <v>250</v>
      </c>
      <c r="F314" s="37">
        <v>180</v>
      </c>
      <c r="G314" s="14"/>
      <c r="H314" s="15"/>
    </row>
    <row r="315" spans="1:8" s="2" customFormat="1" ht="16.899999999999999" customHeight="1">
      <c r="A315" s="14"/>
      <c r="B315" s="15"/>
      <c r="C315" s="36" t="s">
        <v>245</v>
      </c>
      <c r="D315" s="36" t="s">
        <v>246</v>
      </c>
      <c r="E315" s="4" t="s">
        <v>192</v>
      </c>
      <c r="F315" s="37">
        <v>100</v>
      </c>
      <c r="G315" s="14"/>
      <c r="H315" s="15"/>
    </row>
    <row r="316" spans="1:8" s="2" customFormat="1" ht="16.899999999999999" customHeight="1">
      <c r="A316" s="14"/>
      <c r="B316" s="15"/>
      <c r="C316" s="32" t="s">
        <v>127</v>
      </c>
      <c r="D316" s="33" t="s">
        <v>634</v>
      </c>
      <c r="E316" s="34" t="s">
        <v>1</v>
      </c>
      <c r="F316" s="35">
        <v>150</v>
      </c>
      <c r="G316" s="14"/>
      <c r="H316" s="15"/>
    </row>
    <row r="317" spans="1:8" s="2" customFormat="1" ht="16.899999999999999" customHeight="1">
      <c r="A317" s="14"/>
      <c r="B317" s="15"/>
      <c r="C317" s="36" t="s">
        <v>1</v>
      </c>
      <c r="D317" s="36" t="s">
        <v>651</v>
      </c>
      <c r="E317" s="4" t="s">
        <v>1</v>
      </c>
      <c r="F317" s="37">
        <v>150</v>
      </c>
      <c r="G317" s="14"/>
      <c r="H317" s="15"/>
    </row>
    <row r="318" spans="1:8" s="2" customFormat="1" ht="16.899999999999999" customHeight="1">
      <c r="A318" s="14"/>
      <c r="B318" s="15"/>
      <c r="C318" s="36" t="s">
        <v>1</v>
      </c>
      <c r="D318" s="36" t="s">
        <v>652</v>
      </c>
      <c r="E318" s="4" t="s">
        <v>1</v>
      </c>
      <c r="F318" s="37">
        <v>0</v>
      </c>
      <c r="G318" s="14"/>
      <c r="H318" s="15"/>
    </row>
    <row r="319" spans="1:8" s="2" customFormat="1" ht="16.899999999999999" customHeight="1">
      <c r="A319" s="14"/>
      <c r="B319" s="15"/>
      <c r="C319" s="36" t="s">
        <v>127</v>
      </c>
      <c r="D319" s="36" t="s">
        <v>196</v>
      </c>
      <c r="E319" s="4" t="s">
        <v>1</v>
      </c>
      <c r="F319" s="37">
        <v>150</v>
      </c>
      <c r="G319" s="14"/>
      <c r="H319" s="15"/>
    </row>
    <row r="320" spans="1:8" s="2" customFormat="1" ht="16.899999999999999" customHeight="1">
      <c r="A320" s="14"/>
      <c r="B320" s="15"/>
      <c r="C320" s="38" t="s">
        <v>1384</v>
      </c>
      <c r="D320" s="14"/>
      <c r="E320" s="14"/>
      <c r="F320" s="14"/>
      <c r="G320" s="14"/>
      <c r="H320" s="15"/>
    </row>
    <row r="321" spans="1:8" s="2" customFormat="1" ht="22.5">
      <c r="A321" s="14"/>
      <c r="B321" s="15"/>
      <c r="C321" s="36" t="s">
        <v>454</v>
      </c>
      <c r="D321" s="36" t="s">
        <v>455</v>
      </c>
      <c r="E321" s="4" t="s">
        <v>192</v>
      </c>
      <c r="F321" s="37">
        <v>150</v>
      </c>
      <c r="G321" s="14"/>
      <c r="H321" s="15"/>
    </row>
    <row r="322" spans="1:8" s="2" customFormat="1" ht="16.899999999999999" customHeight="1">
      <c r="A322" s="14"/>
      <c r="B322" s="15"/>
      <c r="C322" s="36" t="s">
        <v>653</v>
      </c>
      <c r="D322" s="36" t="s">
        <v>654</v>
      </c>
      <c r="E322" s="4" t="s">
        <v>250</v>
      </c>
      <c r="F322" s="37">
        <v>270</v>
      </c>
      <c r="G322" s="14"/>
      <c r="H322" s="15"/>
    </row>
    <row r="323" spans="1:8" s="2" customFormat="1" ht="16.899999999999999" customHeight="1">
      <c r="A323" s="14"/>
      <c r="B323" s="15"/>
      <c r="C323" s="32" t="s">
        <v>134</v>
      </c>
      <c r="D323" s="33" t="s">
        <v>636</v>
      </c>
      <c r="E323" s="34" t="s">
        <v>1</v>
      </c>
      <c r="F323" s="35">
        <v>2154</v>
      </c>
      <c r="G323" s="14"/>
      <c r="H323" s="15"/>
    </row>
    <row r="324" spans="1:8" s="2" customFormat="1" ht="16.899999999999999" customHeight="1">
      <c r="A324" s="14"/>
      <c r="B324" s="15"/>
      <c r="C324" s="36" t="s">
        <v>1</v>
      </c>
      <c r="D324" s="36" t="s">
        <v>660</v>
      </c>
      <c r="E324" s="4" t="s">
        <v>1</v>
      </c>
      <c r="F324" s="37">
        <v>204</v>
      </c>
      <c r="G324" s="14"/>
      <c r="H324" s="15"/>
    </row>
    <row r="325" spans="1:8" s="2" customFormat="1" ht="16.899999999999999" customHeight="1">
      <c r="A325" s="14"/>
      <c r="B325" s="15"/>
      <c r="C325" s="36" t="s">
        <v>1</v>
      </c>
      <c r="D325" s="36" t="s">
        <v>662</v>
      </c>
      <c r="E325" s="4" t="s">
        <v>1</v>
      </c>
      <c r="F325" s="37">
        <v>1950</v>
      </c>
      <c r="G325" s="14"/>
      <c r="H325" s="15"/>
    </row>
    <row r="326" spans="1:8" s="2" customFormat="1" ht="16.899999999999999" customHeight="1">
      <c r="A326" s="14"/>
      <c r="B326" s="15"/>
      <c r="C326" s="36" t="s">
        <v>134</v>
      </c>
      <c r="D326" s="36" t="s">
        <v>219</v>
      </c>
      <c r="E326" s="4" t="s">
        <v>1</v>
      </c>
      <c r="F326" s="37">
        <v>2154</v>
      </c>
      <c r="G326" s="14"/>
      <c r="H326" s="15"/>
    </row>
    <row r="327" spans="1:8" s="2" customFormat="1" ht="16.899999999999999" customHeight="1">
      <c r="A327" s="14"/>
      <c r="B327" s="15"/>
      <c r="C327" s="38" t="s">
        <v>1384</v>
      </c>
      <c r="D327" s="14"/>
      <c r="E327" s="14"/>
      <c r="F327" s="14"/>
      <c r="G327" s="14"/>
      <c r="H327" s="15"/>
    </row>
    <row r="328" spans="1:8" s="2" customFormat="1" ht="16.899999999999999" customHeight="1">
      <c r="A328" s="14"/>
      <c r="B328" s="15"/>
      <c r="C328" s="36" t="s">
        <v>672</v>
      </c>
      <c r="D328" s="36" t="s">
        <v>673</v>
      </c>
      <c r="E328" s="4" t="s">
        <v>267</v>
      </c>
      <c r="F328" s="37">
        <v>2154</v>
      </c>
      <c r="G328" s="14"/>
      <c r="H328" s="15"/>
    </row>
    <row r="329" spans="1:8" s="2" customFormat="1" ht="16.899999999999999" customHeight="1">
      <c r="A329" s="14"/>
      <c r="B329" s="15"/>
      <c r="C329" s="36" t="s">
        <v>669</v>
      </c>
      <c r="D329" s="36" t="s">
        <v>670</v>
      </c>
      <c r="E329" s="4" t="s">
        <v>267</v>
      </c>
      <c r="F329" s="37">
        <v>2154</v>
      </c>
      <c r="G329" s="14"/>
      <c r="H329" s="15"/>
    </row>
    <row r="330" spans="1:8" s="2" customFormat="1" ht="16.899999999999999" customHeight="1">
      <c r="A330" s="14"/>
      <c r="B330" s="15"/>
      <c r="C330" s="36" t="s">
        <v>675</v>
      </c>
      <c r="D330" s="36" t="s">
        <v>676</v>
      </c>
      <c r="E330" s="4" t="s">
        <v>250</v>
      </c>
      <c r="F330" s="37">
        <v>646.20000000000005</v>
      </c>
      <c r="G330" s="14"/>
      <c r="H330" s="15"/>
    </row>
    <row r="331" spans="1:8" s="2" customFormat="1" ht="16.899999999999999" customHeight="1">
      <c r="A331" s="14"/>
      <c r="B331" s="15"/>
      <c r="C331" s="32" t="s">
        <v>137</v>
      </c>
      <c r="D331" s="33" t="s">
        <v>1390</v>
      </c>
      <c r="E331" s="34" t="s">
        <v>1</v>
      </c>
      <c r="F331" s="35">
        <v>0</v>
      </c>
      <c r="G331" s="14"/>
      <c r="H331" s="15"/>
    </row>
    <row r="332" spans="1:8" s="2" customFormat="1" ht="16.899999999999999" customHeight="1">
      <c r="A332" s="14"/>
      <c r="B332" s="15"/>
      <c r="C332" s="36" t="s">
        <v>1</v>
      </c>
      <c r="D332" s="36" t="s">
        <v>695</v>
      </c>
      <c r="E332" s="4" t="s">
        <v>1</v>
      </c>
      <c r="F332" s="37">
        <v>0</v>
      </c>
      <c r="G332" s="14"/>
      <c r="H332" s="15"/>
    </row>
    <row r="333" spans="1:8" s="2" customFormat="1" ht="16.899999999999999" customHeight="1">
      <c r="A333" s="14"/>
      <c r="B333" s="15"/>
      <c r="C333" s="36" t="s">
        <v>137</v>
      </c>
      <c r="D333" s="36" t="s">
        <v>196</v>
      </c>
      <c r="E333" s="4" t="s">
        <v>1</v>
      </c>
      <c r="F333" s="37">
        <v>0</v>
      </c>
      <c r="G333" s="14"/>
      <c r="H333" s="15"/>
    </row>
    <row r="334" spans="1:8" s="2" customFormat="1" ht="16.899999999999999" customHeight="1">
      <c r="A334" s="14"/>
      <c r="B334" s="15"/>
      <c r="C334" s="32" t="s">
        <v>140</v>
      </c>
      <c r="D334" s="33" t="s">
        <v>1391</v>
      </c>
      <c r="E334" s="34" t="s">
        <v>1</v>
      </c>
      <c r="F334" s="35">
        <v>0</v>
      </c>
      <c r="G334" s="14"/>
      <c r="H334" s="15"/>
    </row>
    <row r="335" spans="1:8" s="2" customFormat="1" ht="16.899999999999999" customHeight="1">
      <c r="A335" s="14"/>
      <c r="B335" s="15"/>
      <c r="C335" s="36" t="s">
        <v>1</v>
      </c>
      <c r="D335" s="36" t="s">
        <v>75</v>
      </c>
      <c r="E335" s="4" t="s">
        <v>1</v>
      </c>
      <c r="F335" s="37">
        <v>0</v>
      </c>
      <c r="G335" s="14"/>
      <c r="H335" s="15"/>
    </row>
    <row r="336" spans="1:8" s="2" customFormat="1" ht="16.899999999999999" customHeight="1">
      <c r="A336" s="14"/>
      <c r="B336" s="15"/>
      <c r="C336" s="36" t="s">
        <v>140</v>
      </c>
      <c r="D336" s="36" t="s">
        <v>196</v>
      </c>
      <c r="E336" s="4" t="s">
        <v>1</v>
      </c>
      <c r="F336" s="37">
        <v>0</v>
      </c>
      <c r="G336" s="14"/>
      <c r="H336" s="15"/>
    </row>
    <row r="337" spans="1:8" s="2" customFormat="1" ht="26.45" customHeight="1">
      <c r="A337" s="14"/>
      <c r="B337" s="15"/>
      <c r="C337" s="31" t="s">
        <v>1392</v>
      </c>
      <c r="D337" s="31" t="s">
        <v>104</v>
      </c>
      <c r="E337" s="14"/>
      <c r="F337" s="14"/>
      <c r="G337" s="14"/>
      <c r="H337" s="15"/>
    </row>
    <row r="338" spans="1:8" s="2" customFormat="1" ht="16.899999999999999" customHeight="1">
      <c r="A338" s="14"/>
      <c r="B338" s="15"/>
      <c r="C338" s="32" t="s">
        <v>124</v>
      </c>
      <c r="D338" s="33" t="s">
        <v>125</v>
      </c>
      <c r="E338" s="34" t="s">
        <v>1</v>
      </c>
      <c r="F338" s="35">
        <v>0</v>
      </c>
      <c r="G338" s="14"/>
      <c r="H338" s="15"/>
    </row>
    <row r="339" spans="1:8" s="2" customFormat="1" ht="16.899999999999999" customHeight="1">
      <c r="A339" s="14"/>
      <c r="B339" s="15"/>
      <c r="C339" s="32" t="s">
        <v>426</v>
      </c>
      <c r="D339" s="33" t="s">
        <v>682</v>
      </c>
      <c r="E339" s="34" t="s">
        <v>1</v>
      </c>
      <c r="F339" s="35">
        <v>4</v>
      </c>
      <c r="G339" s="14"/>
      <c r="H339" s="15"/>
    </row>
    <row r="340" spans="1:8" s="2" customFormat="1" ht="16.899999999999999" customHeight="1">
      <c r="A340" s="14"/>
      <c r="B340" s="15"/>
      <c r="C340" s="36" t="s">
        <v>1</v>
      </c>
      <c r="D340" s="36" t="s">
        <v>693</v>
      </c>
      <c r="E340" s="4" t="s">
        <v>1</v>
      </c>
      <c r="F340" s="37">
        <v>4</v>
      </c>
      <c r="G340" s="14"/>
      <c r="H340" s="15"/>
    </row>
    <row r="341" spans="1:8" s="2" customFormat="1" ht="16.899999999999999" customHeight="1">
      <c r="A341" s="14"/>
      <c r="B341" s="15"/>
      <c r="C341" s="36" t="s">
        <v>426</v>
      </c>
      <c r="D341" s="36" t="s">
        <v>694</v>
      </c>
      <c r="E341" s="4" t="s">
        <v>1</v>
      </c>
      <c r="F341" s="37">
        <v>4</v>
      </c>
      <c r="G341" s="14"/>
      <c r="H341" s="15"/>
    </row>
    <row r="342" spans="1:8" s="2" customFormat="1" ht="16.899999999999999" customHeight="1">
      <c r="A342" s="14"/>
      <c r="B342" s="15"/>
      <c r="C342" s="38" t="s">
        <v>1384</v>
      </c>
      <c r="D342" s="14"/>
      <c r="E342" s="14"/>
      <c r="F342" s="14"/>
      <c r="G342" s="14"/>
      <c r="H342" s="15"/>
    </row>
    <row r="343" spans="1:8" s="2" customFormat="1" ht="16.899999999999999" customHeight="1">
      <c r="A343" s="14"/>
      <c r="B343" s="15"/>
      <c r="C343" s="36" t="s">
        <v>690</v>
      </c>
      <c r="D343" s="36" t="s">
        <v>691</v>
      </c>
      <c r="E343" s="4" t="s">
        <v>192</v>
      </c>
      <c r="F343" s="37">
        <v>2</v>
      </c>
      <c r="G343" s="14"/>
      <c r="H343" s="15"/>
    </row>
    <row r="344" spans="1:8" s="2" customFormat="1" ht="16.899999999999999" customHeight="1">
      <c r="A344" s="14"/>
      <c r="B344" s="15"/>
      <c r="C344" s="36" t="s">
        <v>699</v>
      </c>
      <c r="D344" s="36" t="s">
        <v>700</v>
      </c>
      <c r="E344" s="4" t="s">
        <v>192</v>
      </c>
      <c r="F344" s="37">
        <v>2</v>
      </c>
      <c r="G344" s="14"/>
      <c r="H344" s="15"/>
    </row>
    <row r="345" spans="1:8" s="2" customFormat="1" ht="22.5">
      <c r="A345" s="14"/>
      <c r="B345" s="15"/>
      <c r="C345" s="36" t="s">
        <v>233</v>
      </c>
      <c r="D345" s="36" t="s">
        <v>234</v>
      </c>
      <c r="E345" s="4" t="s">
        <v>192</v>
      </c>
      <c r="F345" s="37">
        <v>2</v>
      </c>
      <c r="G345" s="14"/>
      <c r="H345" s="15"/>
    </row>
    <row r="346" spans="1:8" s="2" customFormat="1" ht="22.5">
      <c r="A346" s="14"/>
      <c r="B346" s="15"/>
      <c r="C346" s="36" t="s">
        <v>236</v>
      </c>
      <c r="D346" s="36" t="s">
        <v>237</v>
      </c>
      <c r="E346" s="4" t="s">
        <v>192</v>
      </c>
      <c r="F346" s="37">
        <v>40</v>
      </c>
      <c r="G346" s="14"/>
      <c r="H346" s="15"/>
    </row>
    <row r="347" spans="1:8" s="2" customFormat="1" ht="22.5">
      <c r="A347" s="14"/>
      <c r="B347" s="15"/>
      <c r="C347" s="36" t="s">
        <v>239</v>
      </c>
      <c r="D347" s="36" t="s">
        <v>240</v>
      </c>
      <c r="E347" s="4" t="s">
        <v>192</v>
      </c>
      <c r="F347" s="37">
        <v>2</v>
      </c>
      <c r="G347" s="14"/>
      <c r="H347" s="15"/>
    </row>
    <row r="348" spans="1:8" s="2" customFormat="1" ht="22.5">
      <c r="A348" s="14"/>
      <c r="B348" s="15"/>
      <c r="C348" s="36" t="s">
        <v>242</v>
      </c>
      <c r="D348" s="36" t="s">
        <v>243</v>
      </c>
      <c r="E348" s="4" t="s">
        <v>192</v>
      </c>
      <c r="F348" s="37">
        <v>40</v>
      </c>
      <c r="G348" s="14"/>
      <c r="H348" s="15"/>
    </row>
    <row r="349" spans="1:8" s="2" customFormat="1" ht="22.5">
      <c r="A349" s="14"/>
      <c r="B349" s="15"/>
      <c r="C349" s="36" t="s">
        <v>248</v>
      </c>
      <c r="D349" s="36" t="s">
        <v>249</v>
      </c>
      <c r="E349" s="4" t="s">
        <v>250</v>
      </c>
      <c r="F349" s="37">
        <v>7.2</v>
      </c>
      <c r="G349" s="14"/>
      <c r="H349" s="15"/>
    </row>
    <row r="350" spans="1:8" s="2" customFormat="1" ht="16.899999999999999" customHeight="1">
      <c r="A350" s="14"/>
      <c r="B350" s="15"/>
      <c r="C350" s="36" t="s">
        <v>245</v>
      </c>
      <c r="D350" s="36" t="s">
        <v>246</v>
      </c>
      <c r="E350" s="4" t="s">
        <v>192</v>
      </c>
      <c r="F350" s="37">
        <v>4</v>
      </c>
      <c r="G350" s="14"/>
      <c r="H350" s="15"/>
    </row>
    <row r="351" spans="1:8" s="2" customFormat="1" ht="16.899999999999999" customHeight="1">
      <c r="A351" s="14"/>
      <c r="B351" s="15"/>
      <c r="C351" s="32" t="s">
        <v>429</v>
      </c>
      <c r="D351" s="33" t="s">
        <v>683</v>
      </c>
      <c r="E351" s="34" t="s">
        <v>1</v>
      </c>
      <c r="F351" s="35">
        <v>0</v>
      </c>
      <c r="G351" s="14"/>
      <c r="H351" s="15"/>
    </row>
    <row r="352" spans="1:8" s="2" customFormat="1" ht="16.899999999999999" customHeight="1">
      <c r="A352" s="14"/>
      <c r="B352" s="15"/>
      <c r="C352" s="36" t="s">
        <v>1</v>
      </c>
      <c r="D352" s="36" t="s">
        <v>695</v>
      </c>
      <c r="E352" s="4" t="s">
        <v>1</v>
      </c>
      <c r="F352" s="37">
        <v>0</v>
      </c>
      <c r="G352" s="14"/>
      <c r="H352" s="15"/>
    </row>
    <row r="353" spans="1:8" s="2" customFormat="1" ht="16.899999999999999" customHeight="1">
      <c r="A353" s="14"/>
      <c r="B353" s="15"/>
      <c r="C353" s="36" t="s">
        <v>429</v>
      </c>
      <c r="D353" s="36" t="s">
        <v>696</v>
      </c>
      <c r="E353" s="4" t="s">
        <v>1</v>
      </c>
      <c r="F353" s="37">
        <v>0</v>
      </c>
      <c r="G353" s="14"/>
      <c r="H353" s="15"/>
    </row>
    <row r="354" spans="1:8" s="2" customFormat="1" ht="16.899999999999999" customHeight="1">
      <c r="A354" s="14"/>
      <c r="B354" s="15"/>
      <c r="C354" s="38" t="s">
        <v>1384</v>
      </c>
      <c r="D354" s="14"/>
      <c r="E354" s="14"/>
      <c r="F354" s="14"/>
      <c r="G354" s="14"/>
      <c r="H354" s="15"/>
    </row>
    <row r="355" spans="1:8" s="2" customFormat="1" ht="16.899999999999999" customHeight="1">
      <c r="A355" s="14"/>
      <c r="B355" s="15"/>
      <c r="C355" s="36" t="s">
        <v>690</v>
      </c>
      <c r="D355" s="36" t="s">
        <v>691</v>
      </c>
      <c r="E355" s="4" t="s">
        <v>192</v>
      </c>
      <c r="F355" s="37">
        <v>2</v>
      </c>
      <c r="G355" s="14"/>
      <c r="H355" s="15"/>
    </row>
    <row r="356" spans="1:8" s="2" customFormat="1" ht="16.899999999999999" customHeight="1">
      <c r="A356" s="14"/>
      <c r="B356" s="15"/>
      <c r="C356" s="36" t="s">
        <v>699</v>
      </c>
      <c r="D356" s="36" t="s">
        <v>700</v>
      </c>
      <c r="E356" s="4" t="s">
        <v>192</v>
      </c>
      <c r="F356" s="37">
        <v>2</v>
      </c>
      <c r="G356" s="14"/>
      <c r="H356" s="15"/>
    </row>
    <row r="357" spans="1:8" s="2" customFormat="1" ht="22.5">
      <c r="A357" s="14"/>
      <c r="B357" s="15"/>
      <c r="C357" s="36" t="s">
        <v>233</v>
      </c>
      <c r="D357" s="36" t="s">
        <v>234</v>
      </c>
      <c r="E357" s="4" t="s">
        <v>192</v>
      </c>
      <c r="F357" s="37">
        <v>2</v>
      </c>
      <c r="G357" s="14"/>
      <c r="H357" s="15"/>
    </row>
    <row r="358" spans="1:8" s="2" customFormat="1" ht="22.5">
      <c r="A358" s="14"/>
      <c r="B358" s="15"/>
      <c r="C358" s="36" t="s">
        <v>236</v>
      </c>
      <c r="D358" s="36" t="s">
        <v>237</v>
      </c>
      <c r="E358" s="4" t="s">
        <v>192</v>
      </c>
      <c r="F358" s="37">
        <v>40</v>
      </c>
      <c r="G358" s="14"/>
      <c r="H358" s="15"/>
    </row>
    <row r="359" spans="1:8" s="2" customFormat="1" ht="22.5">
      <c r="A359" s="14"/>
      <c r="B359" s="15"/>
      <c r="C359" s="36" t="s">
        <v>239</v>
      </c>
      <c r="D359" s="36" t="s">
        <v>240</v>
      </c>
      <c r="E359" s="4" t="s">
        <v>192</v>
      </c>
      <c r="F359" s="37">
        <v>2</v>
      </c>
      <c r="G359" s="14"/>
      <c r="H359" s="15"/>
    </row>
    <row r="360" spans="1:8" s="2" customFormat="1" ht="22.5">
      <c r="A360" s="14"/>
      <c r="B360" s="15"/>
      <c r="C360" s="36" t="s">
        <v>242</v>
      </c>
      <c r="D360" s="36" t="s">
        <v>243</v>
      </c>
      <c r="E360" s="4" t="s">
        <v>192</v>
      </c>
      <c r="F360" s="37">
        <v>40</v>
      </c>
      <c r="G360" s="14"/>
      <c r="H360" s="15"/>
    </row>
    <row r="361" spans="1:8" s="2" customFormat="1" ht="22.5">
      <c r="A361" s="14"/>
      <c r="B361" s="15"/>
      <c r="C361" s="36" t="s">
        <v>248</v>
      </c>
      <c r="D361" s="36" t="s">
        <v>249</v>
      </c>
      <c r="E361" s="4" t="s">
        <v>250</v>
      </c>
      <c r="F361" s="37">
        <v>7.2</v>
      </c>
      <c r="G361" s="14"/>
      <c r="H361" s="15"/>
    </row>
    <row r="362" spans="1:8" s="2" customFormat="1" ht="16.899999999999999" customHeight="1">
      <c r="A362" s="14"/>
      <c r="B362" s="15"/>
      <c r="C362" s="36" t="s">
        <v>245</v>
      </c>
      <c r="D362" s="36" t="s">
        <v>246</v>
      </c>
      <c r="E362" s="4" t="s">
        <v>192</v>
      </c>
      <c r="F362" s="37">
        <v>4</v>
      </c>
      <c r="G362" s="14"/>
      <c r="H362" s="15"/>
    </row>
    <row r="363" spans="1:8" s="2" customFormat="1" ht="16.899999999999999" customHeight="1">
      <c r="A363" s="14"/>
      <c r="B363" s="15"/>
      <c r="C363" s="32" t="s">
        <v>127</v>
      </c>
      <c r="D363" s="33" t="s">
        <v>1393</v>
      </c>
      <c r="E363" s="34" t="s">
        <v>1</v>
      </c>
      <c r="F363" s="35">
        <v>0</v>
      </c>
      <c r="G363" s="14"/>
      <c r="H363" s="15"/>
    </row>
    <row r="364" spans="1:8" s="2" customFormat="1" ht="16.899999999999999" customHeight="1">
      <c r="A364" s="14"/>
      <c r="B364" s="15"/>
      <c r="C364" s="36" t="s">
        <v>1</v>
      </c>
      <c r="D364" s="36" t="s">
        <v>1394</v>
      </c>
      <c r="E364" s="4" t="s">
        <v>1</v>
      </c>
      <c r="F364" s="37">
        <v>0</v>
      </c>
      <c r="G364" s="14"/>
      <c r="H364" s="15"/>
    </row>
    <row r="365" spans="1:8" s="2" customFormat="1" ht="16.899999999999999" customHeight="1">
      <c r="A365" s="14"/>
      <c r="B365" s="15"/>
      <c r="C365" s="36" t="s">
        <v>127</v>
      </c>
      <c r="D365" s="36" t="s">
        <v>1395</v>
      </c>
      <c r="E365" s="4" t="s">
        <v>1</v>
      </c>
      <c r="F365" s="37">
        <v>0</v>
      </c>
      <c r="G365" s="14"/>
      <c r="H365" s="15"/>
    </row>
    <row r="366" spans="1:8" s="2" customFormat="1" ht="16.899999999999999" customHeight="1">
      <c r="A366" s="14"/>
      <c r="B366" s="15"/>
      <c r="C366" s="32" t="s">
        <v>134</v>
      </c>
      <c r="D366" s="33" t="s">
        <v>684</v>
      </c>
      <c r="E366" s="34" t="s">
        <v>1</v>
      </c>
      <c r="F366" s="35">
        <v>40</v>
      </c>
      <c r="G366" s="14"/>
      <c r="H366" s="15"/>
    </row>
    <row r="367" spans="1:8" s="2" customFormat="1" ht="16.899999999999999" customHeight="1">
      <c r="A367" s="14"/>
      <c r="B367" s="15"/>
      <c r="C367" s="36" t="s">
        <v>1</v>
      </c>
      <c r="D367" s="36" t="s">
        <v>720</v>
      </c>
      <c r="E367" s="4" t="s">
        <v>1</v>
      </c>
      <c r="F367" s="37">
        <v>40</v>
      </c>
      <c r="G367" s="14"/>
      <c r="H367" s="15"/>
    </row>
    <row r="368" spans="1:8" s="2" customFormat="1" ht="16.899999999999999" customHeight="1">
      <c r="A368" s="14"/>
      <c r="B368" s="15"/>
      <c r="C368" s="36" t="s">
        <v>134</v>
      </c>
      <c r="D368" s="36" t="s">
        <v>721</v>
      </c>
      <c r="E368" s="4" t="s">
        <v>1</v>
      </c>
      <c r="F368" s="37">
        <v>40</v>
      </c>
      <c r="G368" s="14"/>
      <c r="H368" s="15"/>
    </row>
    <row r="369" spans="1:8" s="2" customFormat="1" ht="16.899999999999999" customHeight="1">
      <c r="A369" s="14"/>
      <c r="B369" s="15"/>
      <c r="C369" s="38" t="s">
        <v>1384</v>
      </c>
      <c r="D369" s="14"/>
      <c r="E369" s="14"/>
      <c r="F369" s="14"/>
      <c r="G369" s="14"/>
      <c r="H369" s="15"/>
    </row>
    <row r="370" spans="1:8" s="2" customFormat="1" ht="16.899999999999999" customHeight="1">
      <c r="A370" s="14"/>
      <c r="B370" s="15"/>
      <c r="C370" s="36" t="s">
        <v>717</v>
      </c>
      <c r="D370" s="36" t="s">
        <v>718</v>
      </c>
      <c r="E370" s="4" t="s">
        <v>267</v>
      </c>
      <c r="F370" s="37">
        <v>40</v>
      </c>
      <c r="G370" s="14"/>
      <c r="H370" s="15"/>
    </row>
    <row r="371" spans="1:8" s="2" customFormat="1" ht="16.899999999999999" customHeight="1">
      <c r="A371" s="14"/>
      <c r="B371" s="15"/>
      <c r="C371" s="36" t="s">
        <v>460</v>
      </c>
      <c r="D371" s="36" t="s">
        <v>461</v>
      </c>
      <c r="E371" s="4" t="s">
        <v>267</v>
      </c>
      <c r="F371" s="37">
        <v>40</v>
      </c>
      <c r="G371" s="14"/>
      <c r="H371" s="15"/>
    </row>
    <row r="372" spans="1:8" s="2" customFormat="1" ht="16.899999999999999" customHeight="1">
      <c r="A372" s="14"/>
      <c r="B372" s="15"/>
      <c r="C372" s="36" t="s">
        <v>722</v>
      </c>
      <c r="D372" s="36" t="s">
        <v>723</v>
      </c>
      <c r="E372" s="4" t="s">
        <v>267</v>
      </c>
      <c r="F372" s="37">
        <v>40</v>
      </c>
      <c r="G372" s="14"/>
      <c r="H372" s="15"/>
    </row>
    <row r="373" spans="1:8" s="2" customFormat="1" ht="16.899999999999999" customHeight="1">
      <c r="A373" s="14"/>
      <c r="B373" s="15"/>
      <c r="C373" s="36" t="s">
        <v>725</v>
      </c>
      <c r="D373" s="36" t="s">
        <v>726</v>
      </c>
      <c r="E373" s="4" t="s">
        <v>267</v>
      </c>
      <c r="F373" s="37">
        <v>40</v>
      </c>
      <c r="G373" s="14"/>
      <c r="H373" s="15"/>
    </row>
    <row r="374" spans="1:8" s="2" customFormat="1" ht="16.899999999999999" customHeight="1">
      <c r="A374" s="14"/>
      <c r="B374" s="15"/>
      <c r="C374" s="36" t="s">
        <v>728</v>
      </c>
      <c r="D374" s="36" t="s">
        <v>729</v>
      </c>
      <c r="E374" s="4" t="s">
        <v>267</v>
      </c>
      <c r="F374" s="37">
        <v>80</v>
      </c>
      <c r="G374" s="14"/>
      <c r="H374" s="15"/>
    </row>
    <row r="375" spans="1:8" s="2" customFormat="1" ht="22.5">
      <c r="A375" s="14"/>
      <c r="B375" s="15"/>
      <c r="C375" s="36" t="s">
        <v>732</v>
      </c>
      <c r="D375" s="36" t="s">
        <v>733</v>
      </c>
      <c r="E375" s="4" t="s">
        <v>267</v>
      </c>
      <c r="F375" s="37">
        <v>40</v>
      </c>
      <c r="G375" s="14"/>
      <c r="H375" s="15"/>
    </row>
    <row r="376" spans="1:8" s="2" customFormat="1" ht="16.899999999999999" customHeight="1">
      <c r="A376" s="14"/>
      <c r="B376" s="15"/>
      <c r="C376" s="32" t="s">
        <v>714</v>
      </c>
      <c r="D376" s="33" t="s">
        <v>1396</v>
      </c>
      <c r="E376" s="34" t="s">
        <v>1</v>
      </c>
      <c r="F376" s="35">
        <v>0</v>
      </c>
      <c r="G376" s="14"/>
      <c r="H376" s="15"/>
    </row>
    <row r="377" spans="1:8" s="2" customFormat="1" ht="16.899999999999999" customHeight="1">
      <c r="A377" s="14"/>
      <c r="B377" s="15"/>
      <c r="C377" s="36" t="s">
        <v>1</v>
      </c>
      <c r="D377" s="36" t="s">
        <v>75</v>
      </c>
      <c r="E377" s="4" t="s">
        <v>1</v>
      </c>
      <c r="F377" s="37">
        <v>0</v>
      </c>
      <c r="G377" s="14"/>
      <c r="H377" s="15"/>
    </row>
    <row r="378" spans="1:8" s="2" customFormat="1" ht="16.899999999999999" customHeight="1">
      <c r="A378" s="14"/>
      <c r="B378" s="15"/>
      <c r="C378" s="36" t="s">
        <v>714</v>
      </c>
      <c r="D378" s="36" t="s">
        <v>715</v>
      </c>
      <c r="E378" s="4" t="s">
        <v>1</v>
      </c>
      <c r="F378" s="37">
        <v>0</v>
      </c>
      <c r="G378" s="14"/>
      <c r="H378" s="15"/>
    </row>
    <row r="379" spans="1:8" s="2" customFormat="1" ht="7.35" customHeight="1">
      <c r="A379" s="14"/>
      <c r="B379" s="16"/>
      <c r="C379" s="17"/>
      <c r="D379" s="17"/>
      <c r="E379" s="17"/>
      <c r="F379" s="17"/>
      <c r="G379" s="17"/>
      <c r="H379" s="15"/>
    </row>
    <row r="380" spans="1:8" s="2" customFormat="1">
      <c r="A380" s="14"/>
      <c r="B380" s="14"/>
      <c r="C380" s="14"/>
      <c r="D380" s="14"/>
      <c r="E380" s="14"/>
      <c r="F380" s="14"/>
      <c r="G380" s="14"/>
      <c r="H380" s="14"/>
    </row>
  </sheetData>
  <sheetProtection algorithmName="SHA-512" hashValue="pTeOmEfK4WLwnpKGCvDCt8IsCVHwH9EkUFuGfcA0RctN+4BE4RFuSQhSBmcD+AloxC/7h0BwFbndPZn6Y0hMUA==" saltValue="4n7VbAFAPQHY9wbDSDM6qg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>
      <selection activeCell="F45" sqref="F45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0" style="39" hidden="1" customWidth="1"/>
    <col min="66" max="16384" width="9.33203125" style="39"/>
  </cols>
  <sheetData>
    <row r="2" spans="1:5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88</v>
      </c>
      <c r="AZ2" s="41" t="s">
        <v>124</v>
      </c>
      <c r="BA2" s="41" t="s">
        <v>125</v>
      </c>
      <c r="BB2" s="41" t="s">
        <v>1</v>
      </c>
      <c r="BC2" s="41" t="s">
        <v>126</v>
      </c>
      <c r="BD2" s="41" t="s">
        <v>83</v>
      </c>
    </row>
    <row r="3" spans="1:5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  <c r="AZ3" s="41" t="s">
        <v>127</v>
      </c>
      <c r="BA3" s="41" t="s">
        <v>128</v>
      </c>
      <c r="BB3" s="41" t="s">
        <v>1</v>
      </c>
      <c r="BC3" s="41" t="s">
        <v>129</v>
      </c>
      <c r="BD3" s="41" t="s">
        <v>83</v>
      </c>
    </row>
    <row r="4" spans="1:56" ht="24.95" customHeight="1">
      <c r="B4" s="44"/>
      <c r="D4" s="45" t="s">
        <v>130</v>
      </c>
      <c r="L4" s="44"/>
      <c r="M4" s="46" t="s">
        <v>11</v>
      </c>
      <c r="AT4" s="40" t="s">
        <v>3</v>
      </c>
      <c r="AZ4" s="41" t="s">
        <v>131</v>
      </c>
      <c r="BA4" s="41" t="s">
        <v>132</v>
      </c>
      <c r="BB4" s="41" t="s">
        <v>1</v>
      </c>
      <c r="BC4" s="41" t="s">
        <v>133</v>
      </c>
      <c r="BD4" s="41" t="s">
        <v>83</v>
      </c>
    </row>
    <row r="5" spans="1:56" ht="6.95" customHeight="1">
      <c r="B5" s="44"/>
      <c r="L5" s="44"/>
      <c r="AZ5" s="41" t="s">
        <v>134</v>
      </c>
      <c r="BA5" s="41" t="s">
        <v>135</v>
      </c>
      <c r="BB5" s="41" t="s">
        <v>1</v>
      </c>
      <c r="BC5" s="41" t="s">
        <v>136</v>
      </c>
      <c r="BD5" s="41" t="s">
        <v>83</v>
      </c>
    </row>
    <row r="6" spans="1:56" ht="12" customHeight="1">
      <c r="B6" s="44"/>
      <c r="D6" s="47" t="s">
        <v>16</v>
      </c>
      <c r="L6" s="44"/>
      <c r="AZ6" s="41" t="s">
        <v>137</v>
      </c>
      <c r="BA6" s="41" t="s">
        <v>138</v>
      </c>
      <c r="BB6" s="41" t="s">
        <v>1</v>
      </c>
      <c r="BC6" s="41" t="s">
        <v>139</v>
      </c>
      <c r="BD6" s="41" t="s">
        <v>83</v>
      </c>
    </row>
    <row r="7" spans="1:5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  <c r="AZ7" s="41" t="s">
        <v>140</v>
      </c>
      <c r="BA7" s="41" t="s">
        <v>141</v>
      </c>
      <c r="BB7" s="41" t="s">
        <v>1</v>
      </c>
      <c r="BC7" s="41" t="s">
        <v>142</v>
      </c>
      <c r="BD7" s="41" t="s">
        <v>83</v>
      </c>
    </row>
    <row r="8" spans="1:56" ht="12" customHeight="1">
      <c r="B8" s="44"/>
      <c r="D8" s="47" t="s">
        <v>143</v>
      </c>
      <c r="L8" s="44"/>
      <c r="AZ8" s="41" t="s">
        <v>144</v>
      </c>
      <c r="BA8" s="41" t="s">
        <v>145</v>
      </c>
      <c r="BB8" s="41" t="s">
        <v>1</v>
      </c>
      <c r="BC8" s="41" t="s">
        <v>146</v>
      </c>
      <c r="BD8" s="41" t="s">
        <v>83</v>
      </c>
    </row>
    <row r="9" spans="1:56" s="51" customFormat="1" ht="16.5" customHeight="1">
      <c r="A9" s="48"/>
      <c r="B9" s="49"/>
      <c r="C9" s="48"/>
      <c r="D9" s="48"/>
      <c r="E9" s="280" t="s">
        <v>1399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Z9" s="41" t="s">
        <v>148</v>
      </c>
      <c r="BA9" s="41" t="s">
        <v>149</v>
      </c>
      <c r="BB9" s="41" t="s">
        <v>1</v>
      </c>
      <c r="BC9" s="41" t="s">
        <v>150</v>
      </c>
      <c r="BD9" s="41" t="s">
        <v>83</v>
      </c>
    </row>
    <row r="10" spans="1:56" s="51" customFormat="1" ht="12" customHeight="1">
      <c r="A10" s="48"/>
      <c r="B10" s="49"/>
      <c r="C10" s="48"/>
      <c r="D10" s="47" t="s">
        <v>151</v>
      </c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Z10" s="41" t="s">
        <v>152</v>
      </c>
      <c r="BA10" s="41" t="s">
        <v>153</v>
      </c>
      <c r="BB10" s="41" t="s">
        <v>1</v>
      </c>
      <c r="BC10" s="41" t="s">
        <v>154</v>
      </c>
      <c r="BD10" s="41" t="s">
        <v>83</v>
      </c>
    </row>
    <row r="11" spans="1:56" s="51" customFormat="1" ht="16.5" customHeight="1">
      <c r="A11" s="48"/>
      <c r="B11" s="49"/>
      <c r="C11" s="48"/>
      <c r="D11" s="48"/>
      <c r="E11" s="276" t="s">
        <v>155</v>
      </c>
      <c r="F11" s="279"/>
      <c r="G11" s="279"/>
      <c r="H11" s="279"/>
      <c r="I11" s="48"/>
      <c r="J11" s="48"/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56" s="51" customFormat="1">
      <c r="A12" s="48"/>
      <c r="B12" s="49"/>
      <c r="C12" s="48"/>
      <c r="D12" s="48"/>
      <c r="E12" s="48"/>
      <c r="F12" s="48"/>
      <c r="G12" s="48"/>
      <c r="H12" s="48"/>
      <c r="I12" s="48"/>
      <c r="J12" s="48"/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56" s="51" customFormat="1" ht="12" customHeight="1">
      <c r="A13" s="48"/>
      <c r="B13" s="49"/>
      <c r="C13" s="48"/>
      <c r="D13" s="47" t="s">
        <v>17</v>
      </c>
      <c r="E13" s="48"/>
      <c r="F13" s="52" t="s">
        <v>1</v>
      </c>
      <c r="G13" s="48"/>
      <c r="H13" s="48"/>
      <c r="I13" s="47" t="s">
        <v>18</v>
      </c>
      <c r="J13" s="52" t="s">
        <v>1</v>
      </c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56" s="51" customFormat="1" ht="12" customHeight="1">
      <c r="A14" s="48"/>
      <c r="B14" s="49"/>
      <c r="C14" s="48"/>
      <c r="D14" s="47" t="s">
        <v>19</v>
      </c>
      <c r="E14" s="48"/>
      <c r="F14" s="52" t="s">
        <v>20</v>
      </c>
      <c r="G14" s="48"/>
      <c r="H14" s="48"/>
      <c r="I14" s="47" t="s">
        <v>21</v>
      </c>
      <c r="J14" s="53" t="str">
        <f>'Rekapitulace stavby'!AN8</f>
        <v>20. 9. 2020</v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56" s="51" customFormat="1" ht="10.9" customHeight="1">
      <c r="A15" s="48"/>
      <c r="B15" s="49"/>
      <c r="C15" s="48"/>
      <c r="D15" s="48"/>
      <c r="E15" s="48"/>
      <c r="F15" s="48"/>
      <c r="G15" s="48"/>
      <c r="H15" s="48"/>
      <c r="I15" s="48"/>
      <c r="J15" s="48"/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56" s="51" customFormat="1" ht="12" customHeight="1">
      <c r="A16" s="48"/>
      <c r="B16" s="49"/>
      <c r="C16" s="48"/>
      <c r="D16" s="47" t="s">
        <v>23</v>
      </c>
      <c r="E16" s="48"/>
      <c r="F16" s="48"/>
      <c r="G16" s="48"/>
      <c r="H16" s="48"/>
      <c r="I16" s="47" t="s">
        <v>24</v>
      </c>
      <c r="J16" s="52" t="s">
        <v>1</v>
      </c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8" customHeight="1">
      <c r="A17" s="48"/>
      <c r="B17" s="49"/>
      <c r="C17" s="48"/>
      <c r="D17" s="48"/>
      <c r="E17" s="52" t="s">
        <v>25</v>
      </c>
      <c r="F17" s="48"/>
      <c r="G17" s="48"/>
      <c r="H17" s="48"/>
      <c r="I17" s="47" t="s">
        <v>26</v>
      </c>
      <c r="J17" s="52" t="s">
        <v>1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6.95" customHeight="1">
      <c r="A18" s="48"/>
      <c r="B18" s="49"/>
      <c r="C18" s="48"/>
      <c r="D18" s="48"/>
      <c r="E18" s="48"/>
      <c r="F18" s="48"/>
      <c r="G18" s="48"/>
      <c r="H18" s="48"/>
      <c r="I18" s="48"/>
      <c r="J18" s="48"/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12" customHeight="1">
      <c r="A19" s="48"/>
      <c r="B19" s="49"/>
      <c r="C19" s="48"/>
      <c r="D19" s="47" t="s">
        <v>27</v>
      </c>
      <c r="E19" s="48"/>
      <c r="F19" s="48"/>
      <c r="G19" s="48"/>
      <c r="H19" s="48"/>
      <c r="I19" s="47" t="s">
        <v>24</v>
      </c>
      <c r="J19" s="12" t="str">
        <f>'Rekapitulace stavby'!AN13</f>
        <v>Vyplň údaj</v>
      </c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8" customHeight="1">
      <c r="A20" s="48"/>
      <c r="B20" s="49"/>
      <c r="C20" s="48"/>
      <c r="D20" s="48"/>
      <c r="E20" s="282" t="str">
        <f>'Rekapitulace stavby'!E14</f>
        <v>Vyplň údaj</v>
      </c>
      <c r="F20" s="283"/>
      <c r="G20" s="283"/>
      <c r="H20" s="283"/>
      <c r="I20" s="47" t="s">
        <v>26</v>
      </c>
      <c r="J20" s="12" t="str">
        <f>'Rekapitulace stavby'!AN14</f>
        <v>Vyplň údaj</v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6.95" customHeight="1">
      <c r="A21" s="48"/>
      <c r="B21" s="49"/>
      <c r="C21" s="48"/>
      <c r="D21" s="48"/>
      <c r="E21" s="48"/>
      <c r="F21" s="48"/>
      <c r="G21" s="48"/>
      <c r="H21" s="48"/>
      <c r="I21" s="48"/>
      <c r="J21" s="48"/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12" customHeight="1">
      <c r="A22" s="48"/>
      <c r="B22" s="49"/>
      <c r="C22" s="48"/>
      <c r="D22" s="47" t="s">
        <v>29</v>
      </c>
      <c r="E22" s="48"/>
      <c r="F22" s="48"/>
      <c r="G22" s="48"/>
      <c r="H22" s="48"/>
      <c r="I22" s="47" t="s">
        <v>24</v>
      </c>
      <c r="J22" s="52" t="s">
        <v>1</v>
      </c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8" customHeight="1">
      <c r="A23" s="48"/>
      <c r="B23" s="49"/>
      <c r="C23" s="48"/>
      <c r="D23" s="48"/>
      <c r="E23" s="52" t="s">
        <v>30</v>
      </c>
      <c r="F23" s="48"/>
      <c r="G23" s="48"/>
      <c r="H23" s="48"/>
      <c r="I23" s="47" t="s">
        <v>26</v>
      </c>
      <c r="J23" s="52" t="s">
        <v>1</v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6.95" customHeight="1">
      <c r="A24" s="48"/>
      <c r="B24" s="49"/>
      <c r="C24" s="48"/>
      <c r="D24" s="48"/>
      <c r="E24" s="48"/>
      <c r="F24" s="48"/>
      <c r="G24" s="48"/>
      <c r="H24" s="48"/>
      <c r="I24" s="48"/>
      <c r="J24" s="48"/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12" customHeight="1">
      <c r="A25" s="48"/>
      <c r="B25" s="49"/>
      <c r="C25" s="48"/>
      <c r="D25" s="47" t="s">
        <v>32</v>
      </c>
      <c r="E25" s="48"/>
      <c r="F25" s="48"/>
      <c r="G25" s="48"/>
      <c r="H25" s="48"/>
      <c r="I25" s="47" t="s">
        <v>24</v>
      </c>
      <c r="J25" s="52" t="s">
        <v>1</v>
      </c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8" customHeight="1">
      <c r="A26" s="48"/>
      <c r="B26" s="49"/>
      <c r="C26" s="48"/>
      <c r="D26" s="48"/>
      <c r="E26" s="52" t="s">
        <v>33</v>
      </c>
      <c r="F26" s="48"/>
      <c r="G26" s="48"/>
      <c r="H26" s="48"/>
      <c r="I26" s="47" t="s">
        <v>26</v>
      </c>
      <c r="J26" s="52" t="s">
        <v>1</v>
      </c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1" customFormat="1" ht="6.95" customHeight="1">
      <c r="A27" s="48"/>
      <c r="B27" s="49"/>
      <c r="C27" s="48"/>
      <c r="D27" s="48"/>
      <c r="E27" s="48"/>
      <c r="F27" s="48"/>
      <c r="G27" s="48"/>
      <c r="H27" s="48"/>
      <c r="I27" s="48"/>
      <c r="J27" s="48"/>
      <c r="K27" s="48"/>
      <c r="L27" s="50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</row>
    <row r="28" spans="1:31" s="51" customFormat="1" ht="12" customHeight="1">
      <c r="A28" s="48"/>
      <c r="B28" s="49"/>
      <c r="C28" s="48"/>
      <c r="D28" s="47" t="s">
        <v>34</v>
      </c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7" customFormat="1" ht="16.5" customHeight="1">
      <c r="A29" s="54"/>
      <c r="B29" s="55"/>
      <c r="C29" s="54"/>
      <c r="D29" s="54"/>
      <c r="E29" s="269" t="s">
        <v>1</v>
      </c>
      <c r="F29" s="269"/>
      <c r="G29" s="269"/>
      <c r="H29" s="269"/>
      <c r="I29" s="54"/>
      <c r="J29" s="54"/>
      <c r="K29" s="54"/>
      <c r="L29" s="56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</row>
    <row r="30" spans="1:31" s="51" customFormat="1" ht="6.95" customHeight="1">
      <c r="A30" s="48"/>
      <c r="B30" s="49"/>
      <c r="C30" s="48"/>
      <c r="D30" s="48"/>
      <c r="E30" s="48"/>
      <c r="F30" s="48"/>
      <c r="G30" s="48"/>
      <c r="H30" s="48"/>
      <c r="I30" s="48"/>
      <c r="J30" s="48"/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25.35" customHeight="1">
      <c r="A32" s="48"/>
      <c r="B32" s="49"/>
      <c r="C32" s="48"/>
      <c r="D32" s="59" t="s">
        <v>35</v>
      </c>
      <c r="E32" s="48"/>
      <c r="F32" s="48"/>
      <c r="G32" s="48"/>
      <c r="H32" s="48"/>
      <c r="I32" s="48"/>
      <c r="J32" s="60">
        <f>ROUND(J122, 0)</f>
        <v>0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6.95" customHeight="1">
      <c r="A33" s="48"/>
      <c r="B33" s="49"/>
      <c r="C33" s="48"/>
      <c r="D33" s="58"/>
      <c r="E33" s="58"/>
      <c r="F33" s="58"/>
      <c r="G33" s="58"/>
      <c r="H33" s="58"/>
      <c r="I33" s="58"/>
      <c r="J33" s="58"/>
      <c r="K33" s="5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8"/>
      <c r="F34" s="61" t="s">
        <v>37</v>
      </c>
      <c r="G34" s="48"/>
      <c r="H34" s="48"/>
      <c r="I34" s="61" t="s">
        <v>36</v>
      </c>
      <c r="J34" s="61" t="s">
        <v>38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customHeight="1">
      <c r="A35" s="48"/>
      <c r="B35" s="49"/>
      <c r="C35" s="48"/>
      <c r="D35" s="62" t="s">
        <v>39</v>
      </c>
      <c r="E35" s="47" t="s">
        <v>40</v>
      </c>
      <c r="F35" s="63">
        <f>ROUND((SUM(BE122:BE125)),  0)</f>
        <v>0</v>
      </c>
      <c r="G35" s="48"/>
      <c r="H35" s="48"/>
      <c r="I35" s="64">
        <v>0.21</v>
      </c>
      <c r="J35" s="63">
        <f>ROUND(((SUM(BE122:BE125))*I35),  0)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customHeight="1">
      <c r="A36" s="48"/>
      <c r="B36" s="49"/>
      <c r="C36" s="48"/>
      <c r="D36" s="48"/>
      <c r="E36" s="47" t="s">
        <v>41</v>
      </c>
      <c r="F36" s="63">
        <f>ROUND((SUM(BF122:BF125)),  0)</f>
        <v>0</v>
      </c>
      <c r="G36" s="48"/>
      <c r="H36" s="48"/>
      <c r="I36" s="64">
        <v>0.15</v>
      </c>
      <c r="J36" s="63">
        <f>ROUND(((SUM(BF122:BF125))*I36),  0)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42</v>
      </c>
      <c r="F37" s="63">
        <f>ROUND((SUM(BG122:BG125)),  0)</f>
        <v>0</v>
      </c>
      <c r="G37" s="48"/>
      <c r="H37" s="48"/>
      <c r="I37" s="64">
        <v>0.21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14.45" hidden="1" customHeight="1">
      <c r="A38" s="48"/>
      <c r="B38" s="49"/>
      <c r="C38" s="48"/>
      <c r="D38" s="48"/>
      <c r="E38" s="47" t="s">
        <v>43</v>
      </c>
      <c r="F38" s="63">
        <f>ROUND((SUM(BH122:BH125)),  0)</f>
        <v>0</v>
      </c>
      <c r="G38" s="48"/>
      <c r="H38" s="48"/>
      <c r="I38" s="64">
        <v>0.15</v>
      </c>
      <c r="J38" s="63">
        <f>0</f>
        <v>0</v>
      </c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14.45" hidden="1" customHeight="1">
      <c r="A39" s="48"/>
      <c r="B39" s="49"/>
      <c r="C39" s="48"/>
      <c r="D39" s="48"/>
      <c r="E39" s="47" t="s">
        <v>44</v>
      </c>
      <c r="F39" s="63">
        <f>ROUND((SUM(BI122:BI125)),  0)</f>
        <v>0</v>
      </c>
      <c r="G39" s="48"/>
      <c r="H39" s="48"/>
      <c r="I39" s="64">
        <v>0</v>
      </c>
      <c r="J39" s="63">
        <f>0</f>
        <v>0</v>
      </c>
      <c r="K39" s="48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6.9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s="51" customFormat="1" ht="25.35" customHeight="1">
      <c r="A41" s="48"/>
      <c r="B41" s="49"/>
      <c r="C41" s="65"/>
      <c r="D41" s="66" t="s">
        <v>45</v>
      </c>
      <c r="E41" s="67"/>
      <c r="F41" s="67"/>
      <c r="G41" s="68" t="s">
        <v>46</v>
      </c>
      <c r="H41" s="69" t="s">
        <v>47</v>
      </c>
      <c r="I41" s="67"/>
      <c r="J41" s="70">
        <f>SUM(J32:J39)</f>
        <v>0</v>
      </c>
      <c r="K41" s="71"/>
      <c r="L41" s="50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</row>
    <row r="42" spans="1:31" s="51" customFormat="1" ht="14.45" customHeight="1">
      <c r="A42" s="48"/>
      <c r="B42" s="49"/>
      <c r="C42" s="48"/>
      <c r="D42" s="48"/>
      <c r="E42" s="48"/>
      <c r="F42" s="48"/>
      <c r="G42" s="48"/>
      <c r="H42" s="48"/>
      <c r="I42" s="48"/>
      <c r="J42" s="48"/>
      <c r="K42" s="48"/>
      <c r="L42" s="50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31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31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31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31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31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31" ht="12" customHeight="1">
      <c r="B86" s="44"/>
      <c r="C86" s="47" t="s">
        <v>143</v>
      </c>
      <c r="L86" s="44"/>
    </row>
    <row r="87" spans="1:31" s="51" customFormat="1" ht="16.5" customHeight="1">
      <c r="A87" s="48"/>
      <c r="B87" s="49"/>
      <c r="C87" s="48"/>
      <c r="D87" s="48"/>
      <c r="E87" s="280" t="s">
        <v>147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31" s="51" customFormat="1" ht="12" customHeight="1">
      <c r="A88" s="48"/>
      <c r="B88" s="49"/>
      <c r="C88" s="47" t="s">
        <v>151</v>
      </c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31" s="51" customFormat="1" ht="16.5" customHeight="1">
      <c r="A89" s="48"/>
      <c r="B89" s="49"/>
      <c r="C89" s="48"/>
      <c r="D89" s="48"/>
      <c r="E89" s="276" t="str">
        <f>E11</f>
        <v>a - AR + ST část</v>
      </c>
      <c r="F89" s="279"/>
      <c r="G89" s="279"/>
      <c r="H89" s="279"/>
      <c r="I89" s="48"/>
      <c r="J89" s="48"/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31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31" s="51" customFormat="1" ht="12" customHeight="1">
      <c r="A91" s="48"/>
      <c r="B91" s="49"/>
      <c r="C91" s="47" t="s">
        <v>19</v>
      </c>
      <c r="D91" s="48"/>
      <c r="E91" s="48"/>
      <c r="F91" s="52" t="str">
        <f>F14</f>
        <v>Dvůr Králové nad Labem</v>
      </c>
      <c r="G91" s="48"/>
      <c r="H91" s="48"/>
      <c r="I91" s="47" t="s">
        <v>21</v>
      </c>
      <c r="J91" s="53" t="str">
        <f>IF(J14="","",J14)</f>
        <v>20. 9. 2020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31" s="51" customFormat="1" ht="6.95" customHeight="1">
      <c r="A92" s="48"/>
      <c r="B92" s="49"/>
      <c r="C92" s="48"/>
      <c r="D92" s="48"/>
      <c r="E92" s="48"/>
      <c r="F92" s="48"/>
      <c r="G92" s="48"/>
      <c r="H92" s="48"/>
      <c r="I92" s="48"/>
      <c r="J92" s="48"/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31" s="51" customFormat="1" ht="40.15" customHeight="1">
      <c r="A93" s="48"/>
      <c r="B93" s="49"/>
      <c r="C93" s="47" t="s">
        <v>23</v>
      </c>
      <c r="D93" s="48"/>
      <c r="E93" s="48"/>
      <c r="F93" s="52" t="str">
        <f>E17</f>
        <v>ZOO Dvůr Králové a.s., Štefánikova 1029, D.K.n.L.</v>
      </c>
      <c r="G93" s="48"/>
      <c r="H93" s="48"/>
      <c r="I93" s="47" t="s">
        <v>29</v>
      </c>
      <c r="J93" s="83" t="str">
        <f>E23</f>
        <v>Projektis spol. s r.o., Legionářská 562, D.K.n.L.</v>
      </c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31" s="51" customFormat="1" ht="15.2" customHeight="1">
      <c r="A94" s="48"/>
      <c r="B94" s="49"/>
      <c r="C94" s="47" t="s">
        <v>27</v>
      </c>
      <c r="D94" s="48"/>
      <c r="E94" s="48"/>
      <c r="F94" s="52" t="str">
        <f>IF(E20="","",E20)</f>
        <v>Vyplň údaj</v>
      </c>
      <c r="G94" s="48"/>
      <c r="H94" s="48"/>
      <c r="I94" s="47" t="s">
        <v>32</v>
      </c>
      <c r="J94" s="83" t="str">
        <f>E26</f>
        <v>ing. V. Švehla</v>
      </c>
      <c r="K94" s="48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31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31" s="51" customFormat="1" ht="29.25" customHeight="1">
      <c r="A96" s="48"/>
      <c r="B96" s="49"/>
      <c r="C96" s="84" t="s">
        <v>157</v>
      </c>
      <c r="D96" s="65"/>
      <c r="E96" s="65"/>
      <c r="F96" s="65"/>
      <c r="G96" s="65"/>
      <c r="H96" s="65"/>
      <c r="I96" s="65"/>
      <c r="J96" s="85" t="s">
        <v>158</v>
      </c>
      <c r="K96" s="65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</row>
    <row r="97" spans="1:47" s="51" customFormat="1" ht="10.35" customHeight="1">
      <c r="A97" s="48"/>
      <c r="B97" s="49"/>
      <c r="C97" s="48"/>
      <c r="D97" s="48"/>
      <c r="E97" s="48"/>
      <c r="F97" s="48"/>
      <c r="G97" s="48"/>
      <c r="H97" s="48"/>
      <c r="I97" s="48"/>
      <c r="J97" s="48"/>
      <c r="K97" s="48"/>
      <c r="L97" s="50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</row>
    <row r="98" spans="1:47" s="51" customFormat="1" ht="22.9" customHeight="1">
      <c r="A98" s="48"/>
      <c r="B98" s="49"/>
      <c r="C98" s="86" t="s">
        <v>159</v>
      </c>
      <c r="D98" s="48"/>
      <c r="E98" s="48"/>
      <c r="F98" s="48"/>
      <c r="G98" s="48"/>
      <c r="H98" s="48"/>
      <c r="I98" s="48"/>
      <c r="J98" s="60">
        <f>J122</f>
        <v>0</v>
      </c>
      <c r="K98" s="48"/>
      <c r="L98" s="50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U98" s="40" t="s">
        <v>160</v>
      </c>
    </row>
    <row r="99" spans="1:47" s="87" customFormat="1" ht="24.95" customHeight="1">
      <c r="B99" s="88"/>
      <c r="D99" s="89" t="s">
        <v>170</v>
      </c>
      <c r="E99" s="90"/>
      <c r="F99" s="90"/>
      <c r="G99" s="90"/>
      <c r="H99" s="90"/>
      <c r="I99" s="90"/>
      <c r="J99" s="91">
        <f>J123</f>
        <v>0</v>
      </c>
      <c r="L99" s="88"/>
    </row>
    <row r="100" spans="1:47" s="92" customFormat="1" ht="19.899999999999999" customHeight="1">
      <c r="B100" s="93"/>
      <c r="D100" s="94" t="s">
        <v>171</v>
      </c>
      <c r="E100" s="95"/>
      <c r="F100" s="95"/>
      <c r="G100" s="95"/>
      <c r="H100" s="95"/>
      <c r="I100" s="95"/>
      <c r="J100" s="96">
        <f>J124</f>
        <v>0</v>
      </c>
      <c r="L100" s="93"/>
    </row>
    <row r="101" spans="1:47" s="51" customFormat="1" ht="21.75" customHeight="1">
      <c r="A101" s="48"/>
      <c r="B101" s="49"/>
      <c r="C101" s="48"/>
      <c r="D101" s="48"/>
      <c r="E101" s="48"/>
      <c r="F101" s="48"/>
      <c r="G101" s="48"/>
      <c r="H101" s="48"/>
      <c r="I101" s="48"/>
      <c r="J101" s="48"/>
      <c r="K101" s="48"/>
      <c r="L101" s="50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</row>
    <row r="102" spans="1:47" s="51" customFormat="1" ht="6.95" customHeight="1">
      <c r="A102" s="48"/>
      <c r="B102" s="79"/>
      <c r="C102" s="80"/>
      <c r="D102" s="80"/>
      <c r="E102" s="80"/>
      <c r="F102" s="80"/>
      <c r="G102" s="80"/>
      <c r="H102" s="80"/>
      <c r="I102" s="80"/>
      <c r="J102" s="80"/>
      <c r="K102" s="80"/>
      <c r="L102" s="50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</row>
    <row r="106" spans="1:47" s="51" customFormat="1" ht="6.95" customHeight="1">
      <c r="A106" s="48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50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1:47" s="51" customFormat="1" ht="24.95" customHeight="1">
      <c r="A107" s="48"/>
      <c r="B107" s="49"/>
      <c r="C107" s="45" t="s">
        <v>172</v>
      </c>
      <c r="D107" s="48"/>
      <c r="E107" s="48"/>
      <c r="F107" s="48"/>
      <c r="G107" s="48"/>
      <c r="H107" s="48"/>
      <c r="I107" s="48"/>
      <c r="J107" s="48"/>
      <c r="K107" s="48"/>
      <c r="L107" s="50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08" spans="1:47" s="51" customFormat="1" ht="6.95" customHeight="1">
      <c r="A108" s="48"/>
      <c r="B108" s="49"/>
      <c r="C108" s="48"/>
      <c r="D108" s="48"/>
      <c r="E108" s="48"/>
      <c r="F108" s="48"/>
      <c r="G108" s="48"/>
      <c r="H108" s="48"/>
      <c r="I108" s="48"/>
      <c r="J108" s="48"/>
      <c r="K108" s="48"/>
      <c r="L108" s="50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1:47" s="51" customFormat="1" ht="12" customHeight="1">
      <c r="A109" s="48"/>
      <c r="B109" s="49"/>
      <c r="C109" s="47" t="s">
        <v>16</v>
      </c>
      <c r="D109" s="48"/>
      <c r="E109" s="48"/>
      <c r="F109" s="48"/>
      <c r="G109" s="48"/>
      <c r="H109" s="48"/>
      <c r="I109" s="48"/>
      <c r="J109" s="48"/>
      <c r="K109" s="48"/>
      <c r="L109" s="50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47" s="51" customFormat="1" ht="26.25" customHeight="1">
      <c r="A110" s="48"/>
      <c r="B110" s="49"/>
      <c r="C110" s="48"/>
      <c r="D110" s="48"/>
      <c r="E110" s="280" t="str">
        <f>E7</f>
        <v>Expozice Jihozápadní Afrika, ZOO Dvůr Králové a.s. - Změna B, 3.etapa-1.část</v>
      </c>
      <c r="F110" s="281"/>
      <c r="G110" s="281"/>
      <c r="H110" s="281"/>
      <c r="I110" s="48"/>
      <c r="J110" s="48"/>
      <c r="K110" s="48"/>
      <c r="L110" s="50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47" ht="12" customHeight="1">
      <c r="B111" s="44"/>
      <c r="C111" s="47" t="s">
        <v>143</v>
      </c>
      <c r="L111" s="44"/>
    </row>
    <row r="112" spans="1:47" s="51" customFormat="1" ht="16.5" customHeight="1">
      <c r="A112" s="48"/>
      <c r="B112" s="49"/>
      <c r="C112" s="48"/>
      <c r="D112" s="48"/>
      <c r="E112" s="280" t="s">
        <v>147</v>
      </c>
      <c r="F112" s="279"/>
      <c r="G112" s="279"/>
      <c r="H112" s="279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12" customHeight="1">
      <c r="A113" s="48"/>
      <c r="B113" s="49"/>
      <c r="C113" s="47" t="s">
        <v>151</v>
      </c>
      <c r="D113" s="48"/>
      <c r="E113" s="48"/>
      <c r="F113" s="48"/>
      <c r="G113" s="48"/>
      <c r="H113" s="48"/>
      <c r="I113" s="48"/>
      <c r="J113" s="48"/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16.5" customHeight="1">
      <c r="A114" s="48"/>
      <c r="B114" s="49"/>
      <c r="C114" s="48"/>
      <c r="D114" s="48"/>
      <c r="E114" s="276" t="str">
        <f>E11</f>
        <v>a - AR + ST část</v>
      </c>
      <c r="F114" s="279"/>
      <c r="G114" s="279"/>
      <c r="H114" s="279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6.95" customHeight="1">
      <c r="A115" s="48"/>
      <c r="B115" s="49"/>
      <c r="C115" s="48"/>
      <c r="D115" s="48"/>
      <c r="E115" s="48"/>
      <c r="F115" s="48"/>
      <c r="G115" s="48"/>
      <c r="H115" s="48"/>
      <c r="I115" s="48"/>
      <c r="J115" s="48"/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12" customHeight="1">
      <c r="A116" s="48"/>
      <c r="B116" s="49"/>
      <c r="C116" s="47" t="s">
        <v>19</v>
      </c>
      <c r="D116" s="48"/>
      <c r="E116" s="48"/>
      <c r="F116" s="52" t="str">
        <f>F14</f>
        <v>Dvůr Králové nad Labem</v>
      </c>
      <c r="G116" s="48"/>
      <c r="H116" s="48"/>
      <c r="I116" s="47" t="s">
        <v>21</v>
      </c>
      <c r="J116" s="53" t="str">
        <f>IF(J14="","",J14)</f>
        <v>20. 9. 2020</v>
      </c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6.95" customHeight="1">
      <c r="A117" s="48"/>
      <c r="B117" s="49"/>
      <c r="C117" s="48"/>
      <c r="D117" s="48"/>
      <c r="E117" s="48"/>
      <c r="F117" s="48"/>
      <c r="G117" s="48"/>
      <c r="H117" s="48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51" customFormat="1" ht="40.15" customHeight="1">
      <c r="A118" s="48"/>
      <c r="B118" s="49"/>
      <c r="C118" s="47" t="s">
        <v>23</v>
      </c>
      <c r="D118" s="48"/>
      <c r="E118" s="48"/>
      <c r="F118" s="52" t="str">
        <f>E17</f>
        <v>ZOO Dvůr Králové a.s., Štefánikova 1029, D.K.n.L.</v>
      </c>
      <c r="G118" s="48"/>
      <c r="H118" s="48"/>
      <c r="I118" s="47" t="s">
        <v>29</v>
      </c>
      <c r="J118" s="83" t="str">
        <f>E23</f>
        <v>Projektis spol. s r.o., Legionářská 562, D.K.n.L.</v>
      </c>
      <c r="K118" s="48"/>
      <c r="L118" s="50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65" s="51" customFormat="1" ht="15.2" customHeight="1">
      <c r="A119" s="48"/>
      <c r="B119" s="49"/>
      <c r="C119" s="47" t="s">
        <v>27</v>
      </c>
      <c r="D119" s="48"/>
      <c r="E119" s="48"/>
      <c r="F119" s="52" t="str">
        <f>IF(E20="","",E20)</f>
        <v>Vyplň údaj</v>
      </c>
      <c r="G119" s="48"/>
      <c r="H119" s="48"/>
      <c r="I119" s="47" t="s">
        <v>32</v>
      </c>
      <c r="J119" s="83" t="str">
        <f>E26</f>
        <v>ing. V. Švehla</v>
      </c>
      <c r="K119" s="48"/>
      <c r="L119" s="50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1:65" s="51" customFormat="1" ht="10.35" customHeight="1">
      <c r="A120" s="48"/>
      <c r="B120" s="49"/>
      <c r="C120" s="48"/>
      <c r="D120" s="48"/>
      <c r="E120" s="48"/>
      <c r="F120" s="48"/>
      <c r="G120" s="48"/>
      <c r="H120" s="48"/>
      <c r="I120" s="48"/>
      <c r="J120" s="48"/>
      <c r="K120" s="48"/>
      <c r="L120" s="50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1:65" s="106" customFormat="1" ht="29.25" customHeight="1">
      <c r="A121" s="97"/>
      <c r="B121" s="98"/>
      <c r="C121" s="99" t="s">
        <v>173</v>
      </c>
      <c r="D121" s="100" t="s">
        <v>60</v>
      </c>
      <c r="E121" s="100" t="s">
        <v>56</v>
      </c>
      <c r="F121" s="100" t="s">
        <v>57</v>
      </c>
      <c r="G121" s="100" t="s">
        <v>174</v>
      </c>
      <c r="H121" s="100" t="s">
        <v>175</v>
      </c>
      <c r="I121" s="100" t="s">
        <v>176</v>
      </c>
      <c r="J121" s="100" t="s">
        <v>158</v>
      </c>
      <c r="K121" s="101" t="s">
        <v>177</v>
      </c>
      <c r="L121" s="102"/>
      <c r="M121" s="103" t="s">
        <v>1</v>
      </c>
      <c r="N121" s="104" t="s">
        <v>39</v>
      </c>
      <c r="O121" s="104" t="s">
        <v>178</v>
      </c>
      <c r="P121" s="104" t="s">
        <v>179</v>
      </c>
      <c r="Q121" s="104" t="s">
        <v>180</v>
      </c>
      <c r="R121" s="104" t="s">
        <v>181</v>
      </c>
      <c r="S121" s="104" t="s">
        <v>182</v>
      </c>
      <c r="T121" s="105" t="s">
        <v>183</v>
      </c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</row>
    <row r="122" spans="1:65" s="51" customFormat="1" ht="22.9" customHeight="1">
      <c r="A122" s="48"/>
      <c r="B122" s="49"/>
      <c r="C122" s="107" t="s">
        <v>184</v>
      </c>
      <c r="D122" s="48"/>
      <c r="E122" s="48"/>
      <c r="F122" s="48"/>
      <c r="G122" s="48"/>
      <c r="H122" s="48"/>
      <c r="I122" s="48"/>
      <c r="J122" s="108">
        <f>BK122</f>
        <v>0</v>
      </c>
      <c r="K122" s="48"/>
      <c r="L122" s="49"/>
      <c r="M122" s="109"/>
      <c r="N122" s="110"/>
      <c r="O122" s="58"/>
      <c r="P122" s="111" t="e">
        <f>#REF!+#REF!+P123</f>
        <v>#REF!</v>
      </c>
      <c r="Q122" s="58"/>
      <c r="R122" s="111" t="e">
        <f>#REF!+#REF!+R123</f>
        <v>#REF!</v>
      </c>
      <c r="S122" s="58"/>
      <c r="T122" s="112" t="e">
        <f>#REF!+#REF!+T123</f>
        <v>#REF!</v>
      </c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T122" s="40" t="s">
        <v>74</v>
      </c>
      <c r="AU122" s="40" t="s">
        <v>160</v>
      </c>
      <c r="BK122" s="113">
        <f>BK123</f>
        <v>0</v>
      </c>
    </row>
    <row r="123" spans="1:65" s="114" customFormat="1" ht="25.9" customHeight="1">
      <c r="B123" s="115"/>
      <c r="D123" s="116" t="s">
        <v>74</v>
      </c>
      <c r="E123" s="117" t="s">
        <v>297</v>
      </c>
      <c r="F123" s="117" t="s">
        <v>376</v>
      </c>
      <c r="I123" s="24"/>
      <c r="J123" s="118">
        <f>BK123</f>
        <v>0</v>
      </c>
      <c r="L123" s="115"/>
      <c r="M123" s="119"/>
      <c r="N123" s="120"/>
      <c r="O123" s="120"/>
      <c r="P123" s="121">
        <f>P124</f>
        <v>0</v>
      </c>
      <c r="Q123" s="120"/>
      <c r="R123" s="121">
        <f>R124</f>
        <v>0</v>
      </c>
      <c r="S123" s="120"/>
      <c r="T123" s="122">
        <f>T124</f>
        <v>0</v>
      </c>
      <c r="AR123" s="116" t="s">
        <v>197</v>
      </c>
      <c r="AT123" s="123" t="s">
        <v>74</v>
      </c>
      <c r="AU123" s="123" t="s">
        <v>75</v>
      </c>
      <c r="AY123" s="116" t="s">
        <v>187</v>
      </c>
      <c r="BK123" s="124">
        <f>BK124</f>
        <v>0</v>
      </c>
    </row>
    <row r="124" spans="1:65" s="114" customFormat="1" ht="22.9" customHeight="1">
      <c r="B124" s="115"/>
      <c r="D124" s="116" t="s">
        <v>74</v>
      </c>
      <c r="E124" s="125" t="s">
        <v>377</v>
      </c>
      <c r="F124" s="125" t="s">
        <v>378</v>
      </c>
      <c r="I124" s="24"/>
      <c r="J124" s="126">
        <f>BK124</f>
        <v>0</v>
      </c>
      <c r="L124" s="115"/>
      <c r="M124" s="119"/>
      <c r="N124" s="120"/>
      <c r="O124" s="120"/>
      <c r="P124" s="121">
        <f>P125</f>
        <v>0</v>
      </c>
      <c r="Q124" s="120"/>
      <c r="R124" s="121">
        <f>R125</f>
        <v>0</v>
      </c>
      <c r="S124" s="120"/>
      <c r="T124" s="122">
        <f>T125</f>
        <v>0</v>
      </c>
      <c r="AR124" s="116" t="s">
        <v>197</v>
      </c>
      <c r="AT124" s="123" t="s">
        <v>74</v>
      </c>
      <c r="AU124" s="123" t="s">
        <v>8</v>
      </c>
      <c r="AY124" s="116" t="s">
        <v>187</v>
      </c>
      <c r="BK124" s="124">
        <f>BK125</f>
        <v>0</v>
      </c>
    </row>
    <row r="125" spans="1:65" s="51" customFormat="1" ht="24.2" customHeight="1">
      <c r="A125" s="48"/>
      <c r="B125" s="49"/>
      <c r="C125" s="165" t="s">
        <v>379</v>
      </c>
      <c r="D125" s="165" t="s">
        <v>297</v>
      </c>
      <c r="E125" s="166" t="s">
        <v>380</v>
      </c>
      <c r="F125" s="167" t="s">
        <v>381</v>
      </c>
      <c r="G125" s="168" t="s">
        <v>382</v>
      </c>
      <c r="H125" s="169">
        <v>1</v>
      </c>
      <c r="I125" s="29"/>
      <c r="J125" s="170">
        <f>ROUND(I125*H125,0)</f>
        <v>0</v>
      </c>
      <c r="K125" s="167" t="s">
        <v>1</v>
      </c>
      <c r="L125" s="171"/>
      <c r="M125" s="174" t="s">
        <v>1</v>
      </c>
      <c r="N125" s="175" t="s">
        <v>40</v>
      </c>
      <c r="O125" s="176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R125" s="138" t="s">
        <v>383</v>
      </c>
      <c r="AT125" s="138" t="s">
        <v>297</v>
      </c>
      <c r="AU125" s="138" t="s">
        <v>83</v>
      </c>
      <c r="AY125" s="40" t="s">
        <v>187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40" t="s">
        <v>8</v>
      </c>
      <c r="BK125" s="139">
        <f>ROUND(I125*H125,0)</f>
        <v>0</v>
      </c>
      <c r="BL125" s="40" t="s">
        <v>368</v>
      </c>
      <c r="BM125" s="138" t="s">
        <v>384</v>
      </c>
    </row>
    <row r="126" spans="1:65" s="51" customFormat="1" ht="6.95" customHeight="1">
      <c r="A126" s="48"/>
      <c r="B126" s="79"/>
      <c r="C126" s="80"/>
      <c r="D126" s="80"/>
      <c r="E126" s="80"/>
      <c r="F126" s="80"/>
      <c r="G126" s="80"/>
      <c r="H126" s="80"/>
      <c r="I126" s="80"/>
      <c r="J126" s="80"/>
      <c r="K126" s="80"/>
      <c r="L126" s="49"/>
      <c r="M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</row>
  </sheetData>
  <sheetProtection algorithmName="SHA-512" hashValue="hJGo4y8EezK/FQY/jZyVmM/OPcPNqQ+CUsDaKzm4GEAx5xq4SYI2rltFq8ejV3DQz2txAjDPerjfVPdaFhAcfA==" saltValue="ZBaqvPqEyaK6Acb2ONAv0A==" spinCount="100000" sheet="1" objects="1" scenarios="1"/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>
      <selection activeCell="F46" sqref="F46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0" style="39" hidden="1" customWidth="1"/>
    <col min="66" max="16384" width="9.33203125" style="39"/>
  </cols>
  <sheetData>
    <row r="2" spans="1:5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93</v>
      </c>
      <c r="AZ2" s="41" t="s">
        <v>124</v>
      </c>
      <c r="BA2" s="41" t="s">
        <v>125</v>
      </c>
      <c r="BB2" s="41" t="s">
        <v>1</v>
      </c>
      <c r="BC2" s="41" t="s">
        <v>385</v>
      </c>
      <c r="BD2" s="41" t="s">
        <v>83</v>
      </c>
    </row>
    <row r="3" spans="1:5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  <c r="AZ3" s="41" t="s">
        <v>127</v>
      </c>
      <c r="BA3" s="41" t="s">
        <v>128</v>
      </c>
      <c r="BB3" s="41" t="s">
        <v>1</v>
      </c>
      <c r="BC3" s="41" t="s">
        <v>386</v>
      </c>
      <c r="BD3" s="41" t="s">
        <v>83</v>
      </c>
    </row>
    <row r="4" spans="1:56" ht="24.95" customHeight="1">
      <c r="B4" s="44"/>
      <c r="D4" s="45" t="s">
        <v>130</v>
      </c>
      <c r="L4" s="44"/>
      <c r="M4" s="46" t="s">
        <v>11</v>
      </c>
      <c r="AT4" s="40" t="s">
        <v>3</v>
      </c>
      <c r="AZ4" s="41" t="s">
        <v>131</v>
      </c>
      <c r="BA4" s="41" t="s">
        <v>132</v>
      </c>
      <c r="BB4" s="41" t="s">
        <v>1</v>
      </c>
      <c r="BC4" s="41" t="s">
        <v>387</v>
      </c>
      <c r="BD4" s="41" t="s">
        <v>83</v>
      </c>
    </row>
    <row r="5" spans="1:56" ht="6.95" customHeight="1">
      <c r="B5" s="44"/>
      <c r="L5" s="44"/>
      <c r="AZ5" s="41" t="s">
        <v>134</v>
      </c>
      <c r="BA5" s="41" t="s">
        <v>135</v>
      </c>
      <c r="BB5" s="41" t="s">
        <v>1</v>
      </c>
      <c r="BC5" s="41" t="s">
        <v>388</v>
      </c>
      <c r="BD5" s="41" t="s">
        <v>83</v>
      </c>
    </row>
    <row r="6" spans="1:56" ht="12" customHeight="1">
      <c r="B6" s="44"/>
      <c r="D6" s="47" t="s">
        <v>16</v>
      </c>
      <c r="L6" s="44"/>
      <c r="AZ6" s="41" t="s">
        <v>137</v>
      </c>
      <c r="BA6" s="41" t="s">
        <v>138</v>
      </c>
      <c r="BB6" s="41" t="s">
        <v>1</v>
      </c>
      <c r="BC6" s="41" t="s">
        <v>389</v>
      </c>
      <c r="BD6" s="41" t="s">
        <v>83</v>
      </c>
    </row>
    <row r="7" spans="1:5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  <c r="AZ7" s="41" t="s">
        <v>140</v>
      </c>
      <c r="BA7" s="41" t="s">
        <v>141</v>
      </c>
      <c r="BB7" s="41" t="s">
        <v>1</v>
      </c>
      <c r="BC7" s="41" t="s">
        <v>390</v>
      </c>
      <c r="BD7" s="41" t="s">
        <v>83</v>
      </c>
    </row>
    <row r="8" spans="1:56" ht="12" customHeight="1">
      <c r="B8" s="44"/>
      <c r="D8" s="47" t="s">
        <v>143</v>
      </c>
      <c r="L8" s="44"/>
      <c r="AZ8" s="41" t="s">
        <v>144</v>
      </c>
      <c r="BA8" s="41" t="s">
        <v>145</v>
      </c>
      <c r="BB8" s="41" t="s">
        <v>1</v>
      </c>
      <c r="BC8" s="41" t="s">
        <v>391</v>
      </c>
      <c r="BD8" s="41" t="s">
        <v>83</v>
      </c>
    </row>
    <row r="9" spans="1:56" s="51" customFormat="1" ht="16.5" customHeight="1">
      <c r="A9" s="48"/>
      <c r="B9" s="49"/>
      <c r="C9" s="48"/>
      <c r="D9" s="48"/>
      <c r="E9" s="280" t="s">
        <v>1400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Z9" s="41" t="s">
        <v>148</v>
      </c>
      <c r="BA9" s="41" t="s">
        <v>149</v>
      </c>
      <c r="BB9" s="41" t="s">
        <v>1</v>
      </c>
      <c r="BC9" s="41" t="s">
        <v>393</v>
      </c>
      <c r="BD9" s="41" t="s">
        <v>83</v>
      </c>
    </row>
    <row r="10" spans="1:56" s="51" customFormat="1" ht="12" customHeight="1">
      <c r="A10" s="48"/>
      <c r="B10" s="49"/>
      <c r="C10" s="48"/>
      <c r="D10" s="47" t="s">
        <v>151</v>
      </c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Z10" s="41" t="s">
        <v>152</v>
      </c>
      <c r="BA10" s="41" t="s">
        <v>153</v>
      </c>
      <c r="BB10" s="41" t="s">
        <v>1</v>
      </c>
      <c r="BC10" s="41" t="s">
        <v>394</v>
      </c>
      <c r="BD10" s="41" t="s">
        <v>83</v>
      </c>
    </row>
    <row r="11" spans="1:56" s="51" customFormat="1" ht="16.5" customHeight="1">
      <c r="A11" s="48"/>
      <c r="B11" s="49"/>
      <c r="C11" s="48"/>
      <c r="D11" s="48"/>
      <c r="E11" s="276" t="s">
        <v>395</v>
      </c>
      <c r="F11" s="279"/>
      <c r="G11" s="279"/>
      <c r="H11" s="279"/>
      <c r="I11" s="48"/>
      <c r="J11" s="48"/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56" s="51" customFormat="1">
      <c r="A12" s="48"/>
      <c r="B12" s="49"/>
      <c r="C12" s="48"/>
      <c r="D12" s="48"/>
      <c r="E12" s="48"/>
      <c r="F12" s="48"/>
      <c r="G12" s="48"/>
      <c r="H12" s="48"/>
      <c r="I12" s="48"/>
      <c r="J12" s="48"/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56" s="51" customFormat="1" ht="12" customHeight="1">
      <c r="A13" s="48"/>
      <c r="B13" s="49"/>
      <c r="C13" s="48"/>
      <c r="D13" s="47" t="s">
        <v>17</v>
      </c>
      <c r="E13" s="48"/>
      <c r="F13" s="52" t="s">
        <v>1</v>
      </c>
      <c r="G13" s="48"/>
      <c r="H13" s="48"/>
      <c r="I13" s="47" t="s">
        <v>18</v>
      </c>
      <c r="J13" s="52" t="s">
        <v>1</v>
      </c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56" s="51" customFormat="1" ht="12" customHeight="1">
      <c r="A14" s="48"/>
      <c r="B14" s="49"/>
      <c r="C14" s="48"/>
      <c r="D14" s="47" t="s">
        <v>19</v>
      </c>
      <c r="E14" s="48"/>
      <c r="F14" s="52" t="s">
        <v>20</v>
      </c>
      <c r="G14" s="48"/>
      <c r="H14" s="48"/>
      <c r="I14" s="47" t="s">
        <v>21</v>
      </c>
      <c r="J14" s="53" t="str">
        <f>'Rekapitulace stavby'!AN8</f>
        <v>20. 9. 2020</v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56" s="51" customFormat="1" ht="10.9" customHeight="1">
      <c r="A15" s="48"/>
      <c r="B15" s="49"/>
      <c r="C15" s="48"/>
      <c r="D15" s="48"/>
      <c r="E15" s="48"/>
      <c r="F15" s="48"/>
      <c r="G15" s="48"/>
      <c r="H15" s="48"/>
      <c r="I15" s="48"/>
      <c r="J15" s="48"/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56" s="51" customFormat="1" ht="12" customHeight="1">
      <c r="A16" s="48"/>
      <c r="B16" s="49"/>
      <c r="C16" s="48"/>
      <c r="D16" s="47" t="s">
        <v>23</v>
      </c>
      <c r="E16" s="48"/>
      <c r="F16" s="48"/>
      <c r="G16" s="48"/>
      <c r="H16" s="48"/>
      <c r="I16" s="47" t="s">
        <v>24</v>
      </c>
      <c r="J16" s="52" t="s">
        <v>1</v>
      </c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8" customHeight="1">
      <c r="A17" s="48"/>
      <c r="B17" s="49"/>
      <c r="C17" s="48"/>
      <c r="D17" s="48"/>
      <c r="E17" s="52" t="s">
        <v>25</v>
      </c>
      <c r="F17" s="48"/>
      <c r="G17" s="48"/>
      <c r="H17" s="48"/>
      <c r="I17" s="47" t="s">
        <v>26</v>
      </c>
      <c r="J17" s="52" t="s">
        <v>1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6.95" customHeight="1">
      <c r="A18" s="48"/>
      <c r="B18" s="49"/>
      <c r="C18" s="48"/>
      <c r="D18" s="48"/>
      <c r="E18" s="48"/>
      <c r="F18" s="48"/>
      <c r="G18" s="48"/>
      <c r="H18" s="48"/>
      <c r="I18" s="48"/>
      <c r="J18" s="48"/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12" customHeight="1">
      <c r="A19" s="48"/>
      <c r="B19" s="49"/>
      <c r="C19" s="48"/>
      <c r="D19" s="47" t="s">
        <v>27</v>
      </c>
      <c r="E19" s="48"/>
      <c r="F19" s="48"/>
      <c r="G19" s="48"/>
      <c r="H19" s="48"/>
      <c r="I19" s="47" t="s">
        <v>24</v>
      </c>
      <c r="J19" s="12" t="str">
        <f>'Rekapitulace stavby'!AN13</f>
        <v>Vyplň údaj</v>
      </c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8" customHeight="1">
      <c r="A20" s="48"/>
      <c r="B20" s="49"/>
      <c r="C20" s="48"/>
      <c r="D20" s="48"/>
      <c r="E20" s="282" t="str">
        <f>'Rekapitulace stavby'!E14</f>
        <v>Vyplň údaj</v>
      </c>
      <c r="F20" s="283"/>
      <c r="G20" s="283"/>
      <c r="H20" s="283"/>
      <c r="I20" s="47" t="s">
        <v>26</v>
      </c>
      <c r="J20" s="12" t="str">
        <f>'Rekapitulace stavby'!AN14</f>
        <v>Vyplň údaj</v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6.95" customHeight="1">
      <c r="A21" s="48"/>
      <c r="B21" s="49"/>
      <c r="C21" s="48"/>
      <c r="D21" s="48"/>
      <c r="E21" s="48"/>
      <c r="F21" s="48"/>
      <c r="G21" s="48"/>
      <c r="H21" s="48"/>
      <c r="I21" s="48"/>
      <c r="J21" s="48"/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12" customHeight="1">
      <c r="A22" s="48"/>
      <c r="B22" s="49"/>
      <c r="C22" s="48"/>
      <c r="D22" s="47" t="s">
        <v>29</v>
      </c>
      <c r="E22" s="48"/>
      <c r="F22" s="48"/>
      <c r="G22" s="48"/>
      <c r="H22" s="48"/>
      <c r="I22" s="47" t="s">
        <v>24</v>
      </c>
      <c r="J22" s="52" t="s">
        <v>1</v>
      </c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8" customHeight="1">
      <c r="A23" s="48"/>
      <c r="B23" s="49"/>
      <c r="C23" s="48"/>
      <c r="D23" s="48"/>
      <c r="E23" s="52" t="s">
        <v>30</v>
      </c>
      <c r="F23" s="48"/>
      <c r="G23" s="48"/>
      <c r="H23" s="48"/>
      <c r="I23" s="47" t="s">
        <v>26</v>
      </c>
      <c r="J23" s="52" t="s">
        <v>1</v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6.95" customHeight="1">
      <c r="A24" s="48"/>
      <c r="B24" s="49"/>
      <c r="C24" s="48"/>
      <c r="D24" s="48"/>
      <c r="E24" s="48"/>
      <c r="F24" s="48"/>
      <c r="G24" s="48"/>
      <c r="H24" s="48"/>
      <c r="I24" s="48"/>
      <c r="J24" s="48"/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12" customHeight="1">
      <c r="A25" s="48"/>
      <c r="B25" s="49"/>
      <c r="C25" s="48"/>
      <c r="D25" s="47" t="s">
        <v>32</v>
      </c>
      <c r="E25" s="48"/>
      <c r="F25" s="48"/>
      <c r="G25" s="48"/>
      <c r="H25" s="48"/>
      <c r="I25" s="47" t="s">
        <v>24</v>
      </c>
      <c r="J25" s="52" t="s">
        <v>1</v>
      </c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8" customHeight="1">
      <c r="A26" s="48"/>
      <c r="B26" s="49"/>
      <c r="C26" s="48"/>
      <c r="D26" s="48"/>
      <c r="E26" s="52" t="s">
        <v>33</v>
      </c>
      <c r="F26" s="48"/>
      <c r="G26" s="48"/>
      <c r="H26" s="48"/>
      <c r="I26" s="47" t="s">
        <v>26</v>
      </c>
      <c r="J26" s="52" t="s">
        <v>1</v>
      </c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1" customFormat="1" ht="6.95" customHeight="1">
      <c r="A27" s="48"/>
      <c r="B27" s="49"/>
      <c r="C27" s="48"/>
      <c r="D27" s="48"/>
      <c r="E27" s="48"/>
      <c r="F27" s="48"/>
      <c r="G27" s="48"/>
      <c r="H27" s="48"/>
      <c r="I27" s="48"/>
      <c r="J27" s="48"/>
      <c r="K27" s="48"/>
      <c r="L27" s="50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</row>
    <row r="28" spans="1:31" s="51" customFormat="1" ht="12" customHeight="1">
      <c r="A28" s="48"/>
      <c r="B28" s="49"/>
      <c r="C28" s="48"/>
      <c r="D28" s="47" t="s">
        <v>34</v>
      </c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7" customFormat="1" ht="16.5" customHeight="1">
      <c r="A29" s="54"/>
      <c r="B29" s="55"/>
      <c r="C29" s="54"/>
      <c r="D29" s="54"/>
      <c r="E29" s="269" t="s">
        <v>1</v>
      </c>
      <c r="F29" s="269"/>
      <c r="G29" s="269"/>
      <c r="H29" s="269"/>
      <c r="I29" s="54"/>
      <c r="J29" s="54"/>
      <c r="K29" s="54"/>
      <c r="L29" s="56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</row>
    <row r="30" spans="1:31" s="51" customFormat="1" ht="6.95" customHeight="1">
      <c r="A30" s="48"/>
      <c r="B30" s="49"/>
      <c r="C30" s="48"/>
      <c r="D30" s="48"/>
      <c r="E30" s="48"/>
      <c r="F30" s="48"/>
      <c r="G30" s="48"/>
      <c r="H30" s="48"/>
      <c r="I30" s="48"/>
      <c r="J30" s="48"/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25.35" customHeight="1">
      <c r="A32" s="48"/>
      <c r="B32" s="49"/>
      <c r="C32" s="48"/>
      <c r="D32" s="59" t="s">
        <v>35</v>
      </c>
      <c r="E32" s="48"/>
      <c r="F32" s="48"/>
      <c r="G32" s="48"/>
      <c r="H32" s="48"/>
      <c r="I32" s="48"/>
      <c r="J32" s="60">
        <f>ROUND(J122, 0)</f>
        <v>0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6.95" customHeight="1">
      <c r="A33" s="48"/>
      <c r="B33" s="49"/>
      <c r="C33" s="48"/>
      <c r="D33" s="58"/>
      <c r="E33" s="58"/>
      <c r="F33" s="58"/>
      <c r="G33" s="58"/>
      <c r="H33" s="58"/>
      <c r="I33" s="58"/>
      <c r="J33" s="58"/>
      <c r="K33" s="5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8"/>
      <c r="F34" s="61" t="s">
        <v>37</v>
      </c>
      <c r="G34" s="48"/>
      <c r="H34" s="48"/>
      <c r="I34" s="61" t="s">
        <v>36</v>
      </c>
      <c r="J34" s="61" t="s">
        <v>38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customHeight="1">
      <c r="A35" s="48"/>
      <c r="B35" s="49"/>
      <c r="C35" s="48"/>
      <c r="D35" s="62" t="s">
        <v>39</v>
      </c>
      <c r="E35" s="47" t="s">
        <v>40</v>
      </c>
      <c r="F35" s="63">
        <f>ROUND((SUM(BE122:BE125)),  0)</f>
        <v>0</v>
      </c>
      <c r="G35" s="48"/>
      <c r="H35" s="48"/>
      <c r="I35" s="64">
        <v>0.21</v>
      </c>
      <c r="J35" s="63">
        <f>ROUND(((SUM(BE122:BE125))*I35),  0)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customHeight="1">
      <c r="A36" s="48"/>
      <c r="B36" s="49"/>
      <c r="C36" s="48"/>
      <c r="D36" s="48"/>
      <c r="E36" s="47" t="s">
        <v>41</v>
      </c>
      <c r="F36" s="63">
        <f>ROUND((SUM(BF122:BF125)),  0)</f>
        <v>0</v>
      </c>
      <c r="G36" s="48"/>
      <c r="H36" s="48"/>
      <c r="I36" s="64">
        <v>0.15</v>
      </c>
      <c r="J36" s="63">
        <f>ROUND(((SUM(BF122:BF125))*I36),  0)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42</v>
      </c>
      <c r="F37" s="63">
        <f>ROUND((SUM(BG122:BG125)),  0)</f>
        <v>0</v>
      </c>
      <c r="G37" s="48"/>
      <c r="H37" s="48"/>
      <c r="I37" s="64">
        <v>0.21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14.45" hidden="1" customHeight="1">
      <c r="A38" s="48"/>
      <c r="B38" s="49"/>
      <c r="C38" s="48"/>
      <c r="D38" s="48"/>
      <c r="E38" s="47" t="s">
        <v>43</v>
      </c>
      <c r="F38" s="63">
        <f>ROUND((SUM(BH122:BH125)),  0)</f>
        <v>0</v>
      </c>
      <c r="G38" s="48"/>
      <c r="H38" s="48"/>
      <c r="I38" s="64">
        <v>0.15</v>
      </c>
      <c r="J38" s="63">
        <f>0</f>
        <v>0</v>
      </c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14.45" hidden="1" customHeight="1">
      <c r="A39" s="48"/>
      <c r="B39" s="49"/>
      <c r="C39" s="48"/>
      <c r="D39" s="48"/>
      <c r="E39" s="47" t="s">
        <v>44</v>
      </c>
      <c r="F39" s="63">
        <f>ROUND((SUM(BI122:BI125)),  0)</f>
        <v>0</v>
      </c>
      <c r="G39" s="48"/>
      <c r="H39" s="48"/>
      <c r="I39" s="64">
        <v>0</v>
      </c>
      <c r="J39" s="63">
        <f>0</f>
        <v>0</v>
      </c>
      <c r="K39" s="48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6.9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s="51" customFormat="1" ht="25.35" customHeight="1">
      <c r="A41" s="48"/>
      <c r="B41" s="49"/>
      <c r="C41" s="65"/>
      <c r="D41" s="66" t="s">
        <v>45</v>
      </c>
      <c r="E41" s="67"/>
      <c r="F41" s="67"/>
      <c r="G41" s="68" t="s">
        <v>46</v>
      </c>
      <c r="H41" s="69" t="s">
        <v>47</v>
      </c>
      <c r="I41" s="67"/>
      <c r="J41" s="70">
        <f>SUM(J32:J39)</f>
        <v>0</v>
      </c>
      <c r="K41" s="71"/>
      <c r="L41" s="50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</row>
    <row r="42" spans="1:31" s="51" customFormat="1" ht="14.45" customHeight="1">
      <c r="A42" s="48"/>
      <c r="B42" s="49"/>
      <c r="C42" s="48"/>
      <c r="D42" s="48"/>
      <c r="E42" s="48"/>
      <c r="F42" s="48"/>
      <c r="G42" s="48"/>
      <c r="H42" s="48"/>
      <c r="I42" s="48"/>
      <c r="J42" s="48"/>
      <c r="K42" s="48"/>
      <c r="L42" s="50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31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31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31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31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31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31" ht="12" customHeight="1">
      <c r="B86" s="44"/>
      <c r="C86" s="47" t="s">
        <v>143</v>
      </c>
      <c r="L86" s="44"/>
    </row>
    <row r="87" spans="1:31" s="51" customFormat="1" ht="16.5" customHeight="1">
      <c r="A87" s="48"/>
      <c r="B87" s="49"/>
      <c r="C87" s="48"/>
      <c r="D87" s="48"/>
      <c r="E87" s="280" t="s">
        <v>392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31" s="51" customFormat="1" ht="12" customHeight="1">
      <c r="A88" s="48"/>
      <c r="B88" s="49"/>
      <c r="C88" s="47" t="s">
        <v>151</v>
      </c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31" s="51" customFormat="1" ht="16.5" customHeight="1">
      <c r="A89" s="48"/>
      <c r="B89" s="49"/>
      <c r="C89" s="48"/>
      <c r="D89" s="48"/>
      <c r="E89" s="276" t="str">
        <f>E11</f>
        <v>a - AR a ST část</v>
      </c>
      <c r="F89" s="279"/>
      <c r="G89" s="279"/>
      <c r="H89" s="279"/>
      <c r="I89" s="48"/>
      <c r="J89" s="48"/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31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31" s="51" customFormat="1" ht="12" customHeight="1">
      <c r="A91" s="48"/>
      <c r="B91" s="49"/>
      <c r="C91" s="47" t="s">
        <v>19</v>
      </c>
      <c r="D91" s="48"/>
      <c r="E91" s="48"/>
      <c r="F91" s="52" t="str">
        <f>F14</f>
        <v>Dvůr Králové nad Labem</v>
      </c>
      <c r="G91" s="48"/>
      <c r="H91" s="48"/>
      <c r="I91" s="47" t="s">
        <v>21</v>
      </c>
      <c r="J91" s="53" t="str">
        <f>IF(J14="","",J14)</f>
        <v>20. 9. 2020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31" s="51" customFormat="1" ht="6.95" customHeight="1">
      <c r="A92" s="48"/>
      <c r="B92" s="49"/>
      <c r="C92" s="48"/>
      <c r="D92" s="48"/>
      <c r="E92" s="48"/>
      <c r="F92" s="48"/>
      <c r="G92" s="48"/>
      <c r="H92" s="48"/>
      <c r="I92" s="48"/>
      <c r="J92" s="48"/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31" s="51" customFormat="1" ht="40.15" customHeight="1">
      <c r="A93" s="48"/>
      <c r="B93" s="49"/>
      <c r="C93" s="47" t="s">
        <v>23</v>
      </c>
      <c r="D93" s="48"/>
      <c r="E93" s="48"/>
      <c r="F93" s="52" t="str">
        <f>E17</f>
        <v>ZOO Dvůr Králové a.s., Štefánikova 1029, D.K.n.L.</v>
      </c>
      <c r="G93" s="48"/>
      <c r="H93" s="48"/>
      <c r="I93" s="47" t="s">
        <v>29</v>
      </c>
      <c r="J93" s="83" t="str">
        <f>E23</f>
        <v>Projektis spol. s r.o., Legionářská 562, D.K.n.L.</v>
      </c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31" s="51" customFormat="1" ht="15.2" customHeight="1">
      <c r="A94" s="48"/>
      <c r="B94" s="49"/>
      <c r="C94" s="47" t="s">
        <v>27</v>
      </c>
      <c r="D94" s="48"/>
      <c r="E94" s="48"/>
      <c r="F94" s="52" t="str">
        <f>IF(E20="","",E20)</f>
        <v>Vyplň údaj</v>
      </c>
      <c r="G94" s="48"/>
      <c r="H94" s="48"/>
      <c r="I94" s="47" t="s">
        <v>32</v>
      </c>
      <c r="J94" s="83" t="str">
        <f>E26</f>
        <v>ing. V. Švehla</v>
      </c>
      <c r="K94" s="48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31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31" s="51" customFormat="1" ht="29.25" customHeight="1">
      <c r="A96" s="48"/>
      <c r="B96" s="49"/>
      <c r="C96" s="84" t="s">
        <v>157</v>
      </c>
      <c r="D96" s="65"/>
      <c r="E96" s="65"/>
      <c r="F96" s="65"/>
      <c r="G96" s="65"/>
      <c r="H96" s="65"/>
      <c r="I96" s="65"/>
      <c r="J96" s="85" t="s">
        <v>158</v>
      </c>
      <c r="K96" s="65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</row>
    <row r="97" spans="1:47" s="51" customFormat="1" ht="10.35" customHeight="1">
      <c r="A97" s="48"/>
      <c r="B97" s="49"/>
      <c r="C97" s="48"/>
      <c r="D97" s="48"/>
      <c r="E97" s="48"/>
      <c r="F97" s="48"/>
      <c r="G97" s="48"/>
      <c r="H97" s="48"/>
      <c r="I97" s="48"/>
      <c r="J97" s="48"/>
      <c r="K97" s="48"/>
      <c r="L97" s="50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</row>
    <row r="98" spans="1:47" s="51" customFormat="1" ht="22.9" customHeight="1">
      <c r="A98" s="48"/>
      <c r="B98" s="49"/>
      <c r="C98" s="86" t="s">
        <v>159</v>
      </c>
      <c r="D98" s="48"/>
      <c r="E98" s="48"/>
      <c r="F98" s="48"/>
      <c r="G98" s="48"/>
      <c r="H98" s="48"/>
      <c r="I98" s="48"/>
      <c r="J98" s="60">
        <f>J122</f>
        <v>0</v>
      </c>
      <c r="K98" s="48"/>
      <c r="L98" s="50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U98" s="40" t="s">
        <v>160</v>
      </c>
    </row>
    <row r="99" spans="1:47" s="87" customFormat="1" ht="24.95" customHeight="1">
      <c r="B99" s="88"/>
      <c r="D99" s="89" t="s">
        <v>170</v>
      </c>
      <c r="E99" s="90"/>
      <c r="F99" s="90"/>
      <c r="G99" s="90"/>
      <c r="H99" s="90"/>
      <c r="I99" s="90"/>
      <c r="J99" s="91">
        <f>J123</f>
        <v>0</v>
      </c>
      <c r="L99" s="88"/>
    </row>
    <row r="100" spans="1:47" s="92" customFormat="1" ht="19.899999999999999" customHeight="1">
      <c r="B100" s="93"/>
      <c r="D100" s="94" t="s">
        <v>171</v>
      </c>
      <c r="E100" s="95"/>
      <c r="F100" s="95"/>
      <c r="G100" s="95"/>
      <c r="H100" s="95"/>
      <c r="I100" s="95"/>
      <c r="J100" s="96">
        <f>J124</f>
        <v>0</v>
      </c>
      <c r="L100" s="93"/>
    </row>
    <row r="101" spans="1:47" s="51" customFormat="1" ht="21.75" customHeight="1">
      <c r="A101" s="48"/>
      <c r="B101" s="49"/>
      <c r="C101" s="48"/>
      <c r="D101" s="48"/>
      <c r="E101" s="48"/>
      <c r="F101" s="48"/>
      <c r="G101" s="48"/>
      <c r="H101" s="48"/>
      <c r="I101" s="48"/>
      <c r="J101" s="48"/>
      <c r="K101" s="48"/>
      <c r="L101" s="50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</row>
    <row r="102" spans="1:47" s="51" customFormat="1" ht="6.95" customHeight="1">
      <c r="A102" s="48"/>
      <c r="B102" s="79"/>
      <c r="C102" s="80"/>
      <c r="D102" s="80"/>
      <c r="E102" s="80"/>
      <c r="F102" s="80"/>
      <c r="G102" s="80"/>
      <c r="H102" s="80"/>
      <c r="I102" s="80"/>
      <c r="J102" s="80"/>
      <c r="K102" s="80"/>
      <c r="L102" s="50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</row>
    <row r="106" spans="1:47" s="51" customFormat="1" ht="6.95" customHeight="1">
      <c r="A106" s="48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50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1:47" s="51" customFormat="1" ht="24.95" customHeight="1">
      <c r="A107" s="48"/>
      <c r="B107" s="49"/>
      <c r="C107" s="45" t="s">
        <v>172</v>
      </c>
      <c r="D107" s="48"/>
      <c r="E107" s="48"/>
      <c r="F107" s="48"/>
      <c r="G107" s="48"/>
      <c r="H107" s="48"/>
      <c r="I107" s="48"/>
      <c r="J107" s="48"/>
      <c r="K107" s="48"/>
      <c r="L107" s="50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08" spans="1:47" s="51" customFormat="1" ht="6.95" customHeight="1">
      <c r="A108" s="48"/>
      <c r="B108" s="49"/>
      <c r="C108" s="48"/>
      <c r="D108" s="48"/>
      <c r="E108" s="48"/>
      <c r="F108" s="48"/>
      <c r="G108" s="48"/>
      <c r="H108" s="48"/>
      <c r="I108" s="48"/>
      <c r="J108" s="48"/>
      <c r="K108" s="48"/>
      <c r="L108" s="50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1:47" s="51" customFormat="1" ht="12" customHeight="1">
      <c r="A109" s="48"/>
      <c r="B109" s="49"/>
      <c r="C109" s="47" t="s">
        <v>16</v>
      </c>
      <c r="D109" s="48"/>
      <c r="E109" s="48"/>
      <c r="F109" s="48"/>
      <c r="G109" s="48"/>
      <c r="H109" s="48"/>
      <c r="I109" s="48"/>
      <c r="J109" s="48"/>
      <c r="K109" s="48"/>
      <c r="L109" s="50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47" s="51" customFormat="1" ht="26.25" customHeight="1">
      <c r="A110" s="48"/>
      <c r="B110" s="49"/>
      <c r="C110" s="48"/>
      <c r="D110" s="48"/>
      <c r="E110" s="280" t="str">
        <f>E7</f>
        <v>Expozice Jihozápadní Afrika, ZOO Dvůr Králové a.s. - Změna B, 3.etapa-1.část</v>
      </c>
      <c r="F110" s="281"/>
      <c r="G110" s="281"/>
      <c r="H110" s="281"/>
      <c r="I110" s="48"/>
      <c r="J110" s="48"/>
      <c r="K110" s="48"/>
      <c r="L110" s="50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47" ht="12" customHeight="1">
      <c r="B111" s="44"/>
      <c r="C111" s="47" t="s">
        <v>143</v>
      </c>
      <c r="L111" s="44"/>
    </row>
    <row r="112" spans="1:47" s="51" customFormat="1" ht="16.5" customHeight="1">
      <c r="A112" s="48"/>
      <c r="B112" s="49"/>
      <c r="C112" s="48"/>
      <c r="D112" s="48"/>
      <c r="E112" s="280" t="s">
        <v>392</v>
      </c>
      <c r="F112" s="279"/>
      <c r="G112" s="279"/>
      <c r="H112" s="279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12" customHeight="1">
      <c r="A113" s="48"/>
      <c r="B113" s="49"/>
      <c r="C113" s="47" t="s">
        <v>151</v>
      </c>
      <c r="D113" s="48"/>
      <c r="E113" s="48"/>
      <c r="F113" s="48"/>
      <c r="G113" s="48"/>
      <c r="H113" s="48"/>
      <c r="I113" s="48"/>
      <c r="J113" s="48"/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16.5" customHeight="1">
      <c r="A114" s="48"/>
      <c r="B114" s="49"/>
      <c r="C114" s="48"/>
      <c r="D114" s="48"/>
      <c r="E114" s="276" t="str">
        <f>E11</f>
        <v>a - AR a ST část</v>
      </c>
      <c r="F114" s="279"/>
      <c r="G114" s="279"/>
      <c r="H114" s="279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6.95" customHeight="1">
      <c r="A115" s="48"/>
      <c r="B115" s="49"/>
      <c r="C115" s="48"/>
      <c r="D115" s="48"/>
      <c r="E115" s="48"/>
      <c r="F115" s="48"/>
      <c r="G115" s="48"/>
      <c r="H115" s="48"/>
      <c r="I115" s="48"/>
      <c r="J115" s="48"/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12" customHeight="1">
      <c r="A116" s="48"/>
      <c r="B116" s="49"/>
      <c r="C116" s="47" t="s">
        <v>19</v>
      </c>
      <c r="D116" s="48"/>
      <c r="E116" s="48"/>
      <c r="F116" s="52" t="str">
        <f>F14</f>
        <v>Dvůr Králové nad Labem</v>
      </c>
      <c r="G116" s="48"/>
      <c r="H116" s="48"/>
      <c r="I116" s="47" t="s">
        <v>21</v>
      </c>
      <c r="J116" s="53" t="str">
        <f>IF(J14="","",J14)</f>
        <v>20. 9. 2020</v>
      </c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6.95" customHeight="1">
      <c r="A117" s="48"/>
      <c r="B117" s="49"/>
      <c r="C117" s="48"/>
      <c r="D117" s="48"/>
      <c r="E117" s="48"/>
      <c r="F117" s="48"/>
      <c r="G117" s="48"/>
      <c r="H117" s="48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51" customFormat="1" ht="40.15" customHeight="1">
      <c r="A118" s="48"/>
      <c r="B118" s="49"/>
      <c r="C118" s="47" t="s">
        <v>23</v>
      </c>
      <c r="D118" s="48"/>
      <c r="E118" s="48"/>
      <c r="F118" s="52" t="str">
        <f>E17</f>
        <v>ZOO Dvůr Králové a.s., Štefánikova 1029, D.K.n.L.</v>
      </c>
      <c r="G118" s="48"/>
      <c r="H118" s="48"/>
      <c r="I118" s="47" t="s">
        <v>29</v>
      </c>
      <c r="J118" s="83" t="str">
        <f>E23</f>
        <v>Projektis spol. s r.o., Legionářská 562, D.K.n.L.</v>
      </c>
      <c r="K118" s="48"/>
      <c r="L118" s="50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65" s="51" customFormat="1" ht="15.2" customHeight="1">
      <c r="A119" s="48"/>
      <c r="B119" s="49"/>
      <c r="C119" s="47" t="s">
        <v>27</v>
      </c>
      <c r="D119" s="48"/>
      <c r="E119" s="48"/>
      <c r="F119" s="52" t="str">
        <f>IF(E20="","",E20)</f>
        <v>Vyplň údaj</v>
      </c>
      <c r="G119" s="48"/>
      <c r="H119" s="48"/>
      <c r="I119" s="47" t="s">
        <v>32</v>
      </c>
      <c r="J119" s="83" t="str">
        <f>E26</f>
        <v>ing. V. Švehla</v>
      </c>
      <c r="K119" s="48"/>
      <c r="L119" s="50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1:65" s="51" customFormat="1" ht="10.35" customHeight="1">
      <c r="A120" s="48"/>
      <c r="B120" s="49"/>
      <c r="C120" s="48"/>
      <c r="D120" s="48"/>
      <c r="E120" s="48"/>
      <c r="F120" s="48"/>
      <c r="G120" s="48"/>
      <c r="H120" s="48"/>
      <c r="I120" s="48"/>
      <c r="J120" s="48"/>
      <c r="K120" s="48"/>
      <c r="L120" s="50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1:65" s="106" customFormat="1" ht="29.25" customHeight="1">
      <c r="A121" s="97"/>
      <c r="B121" s="98"/>
      <c r="C121" s="99" t="s">
        <v>173</v>
      </c>
      <c r="D121" s="100" t="s">
        <v>60</v>
      </c>
      <c r="E121" s="100" t="s">
        <v>56</v>
      </c>
      <c r="F121" s="100" t="s">
        <v>57</v>
      </c>
      <c r="G121" s="100" t="s">
        <v>174</v>
      </c>
      <c r="H121" s="100" t="s">
        <v>175</v>
      </c>
      <c r="I121" s="100" t="s">
        <v>176</v>
      </c>
      <c r="J121" s="100" t="s">
        <v>158</v>
      </c>
      <c r="K121" s="101" t="s">
        <v>177</v>
      </c>
      <c r="L121" s="102"/>
      <c r="M121" s="103" t="s">
        <v>1</v>
      </c>
      <c r="N121" s="104" t="s">
        <v>39</v>
      </c>
      <c r="O121" s="104" t="s">
        <v>178</v>
      </c>
      <c r="P121" s="104" t="s">
        <v>179</v>
      </c>
      <c r="Q121" s="104" t="s">
        <v>180</v>
      </c>
      <c r="R121" s="104" t="s">
        <v>181</v>
      </c>
      <c r="S121" s="104" t="s">
        <v>182</v>
      </c>
      <c r="T121" s="105" t="s">
        <v>183</v>
      </c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</row>
    <row r="122" spans="1:65" s="51" customFormat="1" ht="22.9" customHeight="1">
      <c r="A122" s="48"/>
      <c r="B122" s="49"/>
      <c r="C122" s="107" t="s">
        <v>184</v>
      </c>
      <c r="D122" s="48"/>
      <c r="E122" s="48"/>
      <c r="F122" s="48"/>
      <c r="G122" s="48"/>
      <c r="H122" s="48"/>
      <c r="I122" s="48"/>
      <c r="J122" s="108">
        <f>BK122</f>
        <v>0</v>
      </c>
      <c r="K122" s="48"/>
      <c r="L122" s="49"/>
      <c r="M122" s="109"/>
      <c r="N122" s="110"/>
      <c r="O122" s="58"/>
      <c r="P122" s="111" t="e">
        <f>#REF!+#REF!+P123</f>
        <v>#REF!</v>
      </c>
      <c r="Q122" s="58"/>
      <c r="R122" s="111" t="e">
        <f>#REF!+#REF!+R123</f>
        <v>#REF!</v>
      </c>
      <c r="S122" s="58"/>
      <c r="T122" s="112" t="e">
        <f>#REF!+#REF!+T123</f>
        <v>#REF!</v>
      </c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T122" s="40" t="s">
        <v>74</v>
      </c>
      <c r="AU122" s="40" t="s">
        <v>160</v>
      </c>
      <c r="BK122" s="113">
        <f>BK123</f>
        <v>0</v>
      </c>
    </row>
    <row r="123" spans="1:65" s="114" customFormat="1" ht="25.9" customHeight="1">
      <c r="B123" s="115"/>
      <c r="D123" s="116" t="s">
        <v>74</v>
      </c>
      <c r="E123" s="117" t="s">
        <v>297</v>
      </c>
      <c r="F123" s="117" t="s">
        <v>376</v>
      </c>
      <c r="I123" s="24"/>
      <c r="J123" s="118">
        <f>BK123</f>
        <v>0</v>
      </c>
      <c r="L123" s="115"/>
      <c r="M123" s="119"/>
      <c r="N123" s="120"/>
      <c r="O123" s="120"/>
      <c r="P123" s="121">
        <f>P124</f>
        <v>0</v>
      </c>
      <c r="Q123" s="120"/>
      <c r="R123" s="121">
        <f>R124</f>
        <v>0</v>
      </c>
      <c r="S123" s="120"/>
      <c r="T123" s="122">
        <f>T124</f>
        <v>0</v>
      </c>
      <c r="AR123" s="116" t="s">
        <v>197</v>
      </c>
      <c r="AT123" s="123" t="s">
        <v>74</v>
      </c>
      <c r="AU123" s="123" t="s">
        <v>75</v>
      </c>
      <c r="AY123" s="116" t="s">
        <v>187</v>
      </c>
      <c r="BK123" s="124">
        <f>BK124</f>
        <v>0</v>
      </c>
    </row>
    <row r="124" spans="1:65" s="114" customFormat="1" ht="22.9" customHeight="1">
      <c r="B124" s="115"/>
      <c r="D124" s="116" t="s">
        <v>74</v>
      </c>
      <c r="E124" s="125" t="s">
        <v>377</v>
      </c>
      <c r="F124" s="125" t="s">
        <v>378</v>
      </c>
      <c r="I124" s="24"/>
      <c r="J124" s="126">
        <f>BK124</f>
        <v>0</v>
      </c>
      <c r="L124" s="115"/>
      <c r="M124" s="119"/>
      <c r="N124" s="120"/>
      <c r="O124" s="120"/>
      <c r="P124" s="121">
        <f>P125</f>
        <v>0</v>
      </c>
      <c r="Q124" s="120"/>
      <c r="R124" s="121">
        <f>R125</f>
        <v>0</v>
      </c>
      <c r="S124" s="120"/>
      <c r="T124" s="122">
        <f>T125</f>
        <v>0</v>
      </c>
      <c r="AR124" s="116" t="s">
        <v>197</v>
      </c>
      <c r="AT124" s="123" t="s">
        <v>74</v>
      </c>
      <c r="AU124" s="123" t="s">
        <v>8</v>
      </c>
      <c r="AY124" s="116" t="s">
        <v>187</v>
      </c>
      <c r="BK124" s="124">
        <f>BK125</f>
        <v>0</v>
      </c>
    </row>
    <row r="125" spans="1:65" s="51" customFormat="1" ht="24.2" customHeight="1">
      <c r="A125" s="48"/>
      <c r="B125" s="49"/>
      <c r="C125" s="165" t="s">
        <v>379</v>
      </c>
      <c r="D125" s="165" t="s">
        <v>297</v>
      </c>
      <c r="E125" s="166" t="s">
        <v>421</v>
      </c>
      <c r="F125" s="167" t="s">
        <v>422</v>
      </c>
      <c r="G125" s="168" t="s">
        <v>382</v>
      </c>
      <c r="H125" s="169">
        <v>1</v>
      </c>
      <c r="I125" s="29"/>
      <c r="J125" s="170">
        <f>ROUND(I125*H125,0)</f>
        <v>0</v>
      </c>
      <c r="K125" s="167" t="s">
        <v>1</v>
      </c>
      <c r="L125" s="171"/>
      <c r="M125" s="174" t="s">
        <v>1</v>
      </c>
      <c r="N125" s="175" t="s">
        <v>40</v>
      </c>
      <c r="O125" s="176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R125" s="138" t="s">
        <v>383</v>
      </c>
      <c r="AT125" s="138" t="s">
        <v>297</v>
      </c>
      <c r="AU125" s="138" t="s">
        <v>83</v>
      </c>
      <c r="AY125" s="40" t="s">
        <v>187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40" t="s">
        <v>8</v>
      </c>
      <c r="BK125" s="139">
        <f>ROUND(I125*H125,0)</f>
        <v>0</v>
      </c>
      <c r="BL125" s="40" t="s">
        <v>368</v>
      </c>
      <c r="BM125" s="138" t="s">
        <v>423</v>
      </c>
    </row>
    <row r="126" spans="1:65" s="51" customFormat="1" ht="6.95" customHeight="1">
      <c r="A126" s="48"/>
      <c r="B126" s="79"/>
      <c r="C126" s="80"/>
      <c r="D126" s="80"/>
      <c r="E126" s="80"/>
      <c r="F126" s="80"/>
      <c r="G126" s="80"/>
      <c r="H126" s="80"/>
      <c r="I126" s="80"/>
      <c r="J126" s="80"/>
      <c r="K126" s="80"/>
      <c r="L126" s="49"/>
      <c r="M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</row>
  </sheetData>
  <sheetProtection algorithmName="SHA-512" hashValue="fQcHVVDRhbd7WlwgXOUYQv4Q+D7tRePBtAcpUAF+TF2IFhkO9eRRpiRhDVK00x7M+QY5svbV7HndciUZMDG20A==" saltValue="n/ZhVD3bp7Mf5Uomhk+Gzw==" spinCount="100000" sheet="1" objects="1" scenarios="1"/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topLeftCell="A197" workbookViewId="0">
      <selection activeCell="V152" sqref="V152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5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96</v>
      </c>
      <c r="AZ2" s="41" t="s">
        <v>124</v>
      </c>
      <c r="BA2" s="41" t="s">
        <v>424</v>
      </c>
      <c r="BB2" s="41" t="s">
        <v>1</v>
      </c>
      <c r="BC2" s="41" t="s">
        <v>425</v>
      </c>
      <c r="BD2" s="41" t="s">
        <v>83</v>
      </c>
    </row>
    <row r="3" spans="1:5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  <c r="AZ3" s="41" t="s">
        <v>426</v>
      </c>
      <c r="BA3" s="41" t="s">
        <v>427</v>
      </c>
      <c r="BB3" s="41" t="s">
        <v>1</v>
      </c>
      <c r="BC3" s="41" t="s">
        <v>428</v>
      </c>
      <c r="BD3" s="41" t="s">
        <v>83</v>
      </c>
    </row>
    <row r="4" spans="1:56" ht="24.95" customHeight="1">
      <c r="B4" s="44"/>
      <c r="D4" s="45" t="s">
        <v>130</v>
      </c>
      <c r="L4" s="44"/>
      <c r="M4" s="46" t="s">
        <v>11</v>
      </c>
      <c r="AT4" s="40" t="s">
        <v>3</v>
      </c>
      <c r="AZ4" s="41" t="s">
        <v>429</v>
      </c>
      <c r="BA4" s="41" t="s">
        <v>430</v>
      </c>
      <c r="BB4" s="41" t="s">
        <v>1</v>
      </c>
      <c r="BC4" s="41" t="s">
        <v>431</v>
      </c>
      <c r="BD4" s="41" t="s">
        <v>83</v>
      </c>
    </row>
    <row r="5" spans="1:56" ht="6.95" customHeight="1">
      <c r="B5" s="44"/>
      <c r="L5" s="44"/>
      <c r="AZ5" s="41" t="s">
        <v>432</v>
      </c>
      <c r="BA5" s="41" t="s">
        <v>433</v>
      </c>
      <c r="BB5" s="41" t="s">
        <v>1</v>
      </c>
      <c r="BC5" s="41" t="s">
        <v>434</v>
      </c>
      <c r="BD5" s="41" t="s">
        <v>83</v>
      </c>
    </row>
    <row r="6" spans="1:56" ht="12" customHeight="1">
      <c r="B6" s="44"/>
      <c r="D6" s="47" t="s">
        <v>16</v>
      </c>
      <c r="L6" s="44"/>
      <c r="AZ6" s="41" t="s">
        <v>140</v>
      </c>
      <c r="BA6" s="41" t="s">
        <v>435</v>
      </c>
      <c r="BB6" s="41" t="s">
        <v>1</v>
      </c>
      <c r="BC6" s="41" t="s">
        <v>431</v>
      </c>
      <c r="BD6" s="41" t="s">
        <v>83</v>
      </c>
    </row>
    <row r="7" spans="1:5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5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56" s="51" customFormat="1" ht="30" customHeight="1">
      <c r="A9" s="48"/>
      <c r="B9" s="49"/>
      <c r="C9" s="48"/>
      <c r="D9" s="48"/>
      <c r="E9" s="276" t="s">
        <v>1401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5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5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56" s="51" customFormat="1" ht="12" customHeight="1">
      <c r="A12" s="48"/>
      <c r="B12" s="49"/>
      <c r="C12" s="48"/>
      <c r="D12" s="47" t="s">
        <v>19</v>
      </c>
      <c r="E12" s="48"/>
      <c r="F12" s="52" t="s">
        <v>20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5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5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">
        <v>1</v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56" s="51" customFormat="1" ht="18" customHeight="1">
      <c r="A15" s="48"/>
      <c r="B15" s="49"/>
      <c r="C15" s="48"/>
      <c r="D15" s="48"/>
      <c r="E15" s="52" t="s">
        <v>25</v>
      </c>
      <c r="F15" s="48"/>
      <c r="G15" s="48"/>
      <c r="H15" s="48"/>
      <c r="I15" s="47" t="s">
        <v>26</v>
      </c>
      <c r="J15" s="52" t="s">
        <v>1</v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5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">
        <v>1</v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">
        <v>30</v>
      </c>
      <c r="F21" s="48"/>
      <c r="G21" s="48"/>
      <c r="H21" s="48"/>
      <c r="I21" s="47" t="s">
        <v>26</v>
      </c>
      <c r="J21" s="52" t="s">
        <v>1</v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">
        <v>1</v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">
        <v>33</v>
      </c>
      <c r="F24" s="48"/>
      <c r="G24" s="48"/>
      <c r="H24" s="48"/>
      <c r="I24" s="47" t="s">
        <v>26</v>
      </c>
      <c r="J24" s="52" t="s">
        <v>1</v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ROUND(J124,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ROUND((SUM(BE124:BE209)),  0)</f>
        <v>0</v>
      </c>
      <c r="G33" s="48"/>
      <c r="H33" s="48"/>
      <c r="I33" s="64">
        <v>0.21</v>
      </c>
      <c r="J33" s="63">
        <f>ROUND(((SUM(BE124:BE209))*I33),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ROUND((SUM(BF124:BF209)),  0)</f>
        <v>0</v>
      </c>
      <c r="G34" s="48"/>
      <c r="H34" s="48"/>
      <c r="I34" s="64">
        <v>0.15</v>
      </c>
      <c r="J34" s="63">
        <f>ROUND(((SUM(BF124:BF209))*I34),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ROUND((SUM(BG124:BG209)),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ROUND((SUM(BH124:BH209)),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ROUND((SUM(BI124:BI209)),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30" customHeight="1">
      <c r="A87" s="48"/>
      <c r="B87" s="49"/>
      <c r="C87" s="48"/>
      <c r="D87" s="48"/>
      <c r="E87" s="276" t="str">
        <f>E9</f>
        <v>25a - SO 25 - Vodní nádrž - pelikán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>Dvůr Králové nad Labem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J124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1:31" s="87" customFormat="1" ht="24.95" customHeight="1">
      <c r="B97" s="88"/>
      <c r="D97" s="89" t="s">
        <v>161</v>
      </c>
      <c r="E97" s="90"/>
      <c r="F97" s="90"/>
      <c r="G97" s="90"/>
      <c r="H97" s="90"/>
      <c r="I97" s="90"/>
      <c r="J97" s="91">
        <f>J125</f>
        <v>0</v>
      </c>
      <c r="L97" s="88"/>
    </row>
    <row r="98" spans="1:31" s="92" customFormat="1" ht="19.899999999999999" customHeight="1">
      <c r="B98" s="93"/>
      <c r="D98" s="94" t="s">
        <v>162</v>
      </c>
      <c r="E98" s="95"/>
      <c r="F98" s="95"/>
      <c r="G98" s="95"/>
      <c r="H98" s="95"/>
      <c r="I98" s="95"/>
      <c r="J98" s="96">
        <f>J126</f>
        <v>0</v>
      </c>
      <c r="L98" s="93"/>
    </row>
    <row r="99" spans="1:31" s="92" customFormat="1" ht="19.899999999999999" customHeight="1">
      <c r="B99" s="93"/>
      <c r="D99" s="94" t="s">
        <v>436</v>
      </c>
      <c r="E99" s="95"/>
      <c r="F99" s="95"/>
      <c r="G99" s="95"/>
      <c r="H99" s="95"/>
      <c r="I99" s="95"/>
      <c r="J99" s="96">
        <f>J163</f>
        <v>0</v>
      </c>
      <c r="L99" s="93"/>
    </row>
    <row r="100" spans="1:31" s="92" customFormat="1" ht="19.899999999999999" customHeight="1">
      <c r="B100" s="93"/>
      <c r="D100" s="94" t="s">
        <v>166</v>
      </c>
      <c r="E100" s="95"/>
      <c r="F100" s="95"/>
      <c r="G100" s="95"/>
      <c r="H100" s="95"/>
      <c r="I100" s="95"/>
      <c r="J100" s="96">
        <f>J170</f>
        <v>0</v>
      </c>
      <c r="L100" s="93"/>
    </row>
    <row r="101" spans="1:31" s="92" customFormat="1" ht="19.899999999999999" customHeight="1">
      <c r="B101" s="93"/>
      <c r="D101" s="94" t="s">
        <v>167</v>
      </c>
      <c r="E101" s="95"/>
      <c r="F101" s="95"/>
      <c r="G101" s="95"/>
      <c r="H101" s="95"/>
      <c r="I101" s="95"/>
      <c r="J101" s="96">
        <f>J175</f>
        <v>0</v>
      </c>
      <c r="L101" s="93"/>
    </row>
    <row r="102" spans="1:31" s="92" customFormat="1" ht="19.899999999999999" customHeight="1">
      <c r="B102" s="93"/>
      <c r="D102" s="94" t="s">
        <v>168</v>
      </c>
      <c r="E102" s="95"/>
      <c r="F102" s="95"/>
      <c r="G102" s="95"/>
      <c r="H102" s="95"/>
      <c r="I102" s="95"/>
      <c r="J102" s="96">
        <f>J181</f>
        <v>0</v>
      </c>
      <c r="L102" s="93"/>
    </row>
    <row r="103" spans="1:31" s="87" customFormat="1" ht="24.95" customHeight="1">
      <c r="B103" s="88"/>
      <c r="D103" s="89" t="s">
        <v>169</v>
      </c>
      <c r="E103" s="90"/>
      <c r="F103" s="90"/>
      <c r="G103" s="90"/>
      <c r="H103" s="90"/>
      <c r="I103" s="90"/>
      <c r="J103" s="91">
        <f>J183</f>
        <v>0</v>
      </c>
      <c r="L103" s="88"/>
    </row>
    <row r="104" spans="1:31" s="92" customFormat="1" ht="19.899999999999999" customHeight="1">
      <c r="B104" s="93"/>
      <c r="D104" s="94" t="s">
        <v>437</v>
      </c>
      <c r="E104" s="95"/>
      <c r="F104" s="95"/>
      <c r="G104" s="95"/>
      <c r="H104" s="95"/>
      <c r="I104" s="95"/>
      <c r="J104" s="96">
        <f>J184</f>
        <v>0</v>
      </c>
      <c r="L104" s="93"/>
    </row>
    <row r="105" spans="1:31" s="51" customFormat="1" ht="21.75" customHeight="1">
      <c r="A105" s="48"/>
      <c r="B105" s="49"/>
      <c r="C105" s="48"/>
      <c r="D105" s="48"/>
      <c r="E105" s="48"/>
      <c r="F105" s="48"/>
      <c r="G105" s="48"/>
      <c r="H105" s="48"/>
      <c r="I105" s="48"/>
      <c r="J105" s="48"/>
      <c r="K105" s="48"/>
      <c r="L105" s="50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</row>
    <row r="106" spans="1:31" s="51" customFormat="1" ht="6.95" customHeight="1">
      <c r="A106" s="48"/>
      <c r="B106" s="79"/>
      <c r="C106" s="80"/>
      <c r="D106" s="80"/>
      <c r="E106" s="80"/>
      <c r="F106" s="80"/>
      <c r="G106" s="80"/>
      <c r="H106" s="80"/>
      <c r="I106" s="80"/>
      <c r="J106" s="80"/>
      <c r="K106" s="80"/>
      <c r="L106" s="50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10" spans="1:31" s="51" customFormat="1" ht="6.95" customHeight="1">
      <c r="A110" s="48"/>
      <c r="B110" s="81"/>
      <c r="C110" s="82"/>
      <c r="D110" s="82"/>
      <c r="E110" s="82"/>
      <c r="F110" s="82"/>
      <c r="G110" s="82"/>
      <c r="H110" s="82"/>
      <c r="I110" s="82"/>
      <c r="J110" s="82"/>
      <c r="K110" s="82"/>
      <c r="L110" s="50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1" s="51" customFormat="1" ht="24.95" customHeight="1">
      <c r="A111" s="48"/>
      <c r="B111" s="49"/>
      <c r="C111" s="45" t="s">
        <v>172</v>
      </c>
      <c r="D111" s="48"/>
      <c r="E111" s="48"/>
      <c r="F111" s="48"/>
      <c r="G111" s="48"/>
      <c r="H111" s="48"/>
      <c r="I111" s="48"/>
      <c r="J111" s="48"/>
      <c r="K111" s="48"/>
      <c r="L111" s="50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1:31" s="51" customFormat="1" ht="6.95" customHeight="1">
      <c r="A112" s="48"/>
      <c r="B112" s="49"/>
      <c r="C112" s="48"/>
      <c r="D112" s="48"/>
      <c r="E112" s="48"/>
      <c r="F112" s="48"/>
      <c r="G112" s="48"/>
      <c r="H112" s="48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12" customHeight="1">
      <c r="A113" s="48"/>
      <c r="B113" s="49"/>
      <c r="C113" s="47" t="s">
        <v>16</v>
      </c>
      <c r="D113" s="48"/>
      <c r="E113" s="48"/>
      <c r="F113" s="48"/>
      <c r="G113" s="48"/>
      <c r="H113" s="48"/>
      <c r="I113" s="48"/>
      <c r="J113" s="48"/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26.25" customHeight="1">
      <c r="A114" s="48"/>
      <c r="B114" s="49"/>
      <c r="C114" s="48"/>
      <c r="D114" s="48"/>
      <c r="E114" s="280" t="str">
        <f>E7</f>
        <v>Expozice Jihozápadní Afrika, ZOO Dvůr Králové a.s. - Změna B, 3.etapa-1.část</v>
      </c>
      <c r="F114" s="281"/>
      <c r="G114" s="281"/>
      <c r="H114" s="281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12" customHeight="1">
      <c r="A115" s="48"/>
      <c r="B115" s="49"/>
      <c r="C115" s="47" t="s">
        <v>143</v>
      </c>
      <c r="D115" s="48"/>
      <c r="E115" s="48"/>
      <c r="F115" s="48"/>
      <c r="G115" s="48"/>
      <c r="H115" s="48"/>
      <c r="I115" s="48"/>
      <c r="J115" s="48"/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30" customHeight="1">
      <c r="A116" s="48"/>
      <c r="B116" s="49"/>
      <c r="C116" s="48"/>
      <c r="D116" s="48"/>
      <c r="E116" s="276" t="str">
        <f>E9</f>
        <v>25a - SO 25 - Vodní nádrž - pelikán - Změna B, 3.etapa-1.část</v>
      </c>
      <c r="F116" s="279"/>
      <c r="G116" s="279"/>
      <c r="H116" s="279"/>
      <c r="I116" s="48"/>
      <c r="J116" s="48"/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6.95" customHeight="1">
      <c r="A117" s="48"/>
      <c r="B117" s="49"/>
      <c r="C117" s="48"/>
      <c r="D117" s="48"/>
      <c r="E117" s="48"/>
      <c r="F117" s="48"/>
      <c r="G117" s="48"/>
      <c r="H117" s="48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51" customFormat="1" ht="12" customHeight="1">
      <c r="A118" s="48"/>
      <c r="B118" s="49"/>
      <c r="C118" s="47" t="s">
        <v>19</v>
      </c>
      <c r="D118" s="48"/>
      <c r="E118" s="48"/>
      <c r="F118" s="52" t="str">
        <f>F12</f>
        <v>Dvůr Králové nad Labem</v>
      </c>
      <c r="G118" s="48"/>
      <c r="H118" s="48"/>
      <c r="I118" s="47" t="s">
        <v>21</v>
      </c>
      <c r="J118" s="53" t="str">
        <f>IF(J12="","",J12)</f>
        <v>20. 9. 2020</v>
      </c>
      <c r="K118" s="48"/>
      <c r="L118" s="50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65" s="51" customFormat="1" ht="6.95" customHeight="1">
      <c r="A119" s="48"/>
      <c r="B119" s="49"/>
      <c r="C119" s="48"/>
      <c r="D119" s="48"/>
      <c r="E119" s="48"/>
      <c r="F119" s="48"/>
      <c r="G119" s="48"/>
      <c r="H119" s="48"/>
      <c r="I119" s="48"/>
      <c r="J119" s="48"/>
      <c r="K119" s="48"/>
      <c r="L119" s="50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1:65" s="51" customFormat="1" ht="40.15" customHeight="1">
      <c r="A120" s="48"/>
      <c r="B120" s="49"/>
      <c r="C120" s="47" t="s">
        <v>23</v>
      </c>
      <c r="D120" s="48"/>
      <c r="E120" s="48"/>
      <c r="F120" s="52" t="str">
        <f>E15</f>
        <v>ZOO Dvůr Králové a.s., Štefánikova 1029, D.K.n.L.</v>
      </c>
      <c r="G120" s="48"/>
      <c r="H120" s="48"/>
      <c r="I120" s="47" t="s">
        <v>29</v>
      </c>
      <c r="J120" s="83" t="str">
        <f>E21</f>
        <v>Projektis spol. s r.o., Legionářská 562, D.K.n.L.</v>
      </c>
      <c r="K120" s="48"/>
      <c r="L120" s="50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1:65" s="51" customFormat="1" ht="15.2" customHeight="1">
      <c r="A121" s="48"/>
      <c r="B121" s="49"/>
      <c r="C121" s="47" t="s">
        <v>27</v>
      </c>
      <c r="D121" s="48"/>
      <c r="E121" s="48"/>
      <c r="F121" s="52" t="str">
        <f>IF(E18="","",E18)</f>
        <v>Vyplň údaj</v>
      </c>
      <c r="G121" s="48"/>
      <c r="H121" s="48"/>
      <c r="I121" s="47" t="s">
        <v>32</v>
      </c>
      <c r="J121" s="83" t="str">
        <f>E24</f>
        <v>ing. V. Švehla</v>
      </c>
      <c r="K121" s="48"/>
      <c r="L121" s="5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</row>
    <row r="122" spans="1:65" s="51" customFormat="1" ht="10.35" customHeight="1">
      <c r="A122" s="48"/>
      <c r="B122" s="49"/>
      <c r="C122" s="48"/>
      <c r="D122" s="48"/>
      <c r="E122" s="48"/>
      <c r="F122" s="48"/>
      <c r="G122" s="48"/>
      <c r="H122" s="48"/>
      <c r="I122" s="48"/>
      <c r="J122" s="48"/>
      <c r="K122" s="48"/>
      <c r="L122" s="50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</row>
    <row r="123" spans="1:65" s="106" customFormat="1" ht="29.25" customHeight="1">
      <c r="A123" s="97"/>
      <c r="B123" s="98"/>
      <c r="C123" s="99" t="s">
        <v>173</v>
      </c>
      <c r="D123" s="100" t="s">
        <v>60</v>
      </c>
      <c r="E123" s="100" t="s">
        <v>56</v>
      </c>
      <c r="F123" s="100" t="s">
        <v>57</v>
      </c>
      <c r="G123" s="100" t="s">
        <v>174</v>
      </c>
      <c r="H123" s="100" t="s">
        <v>175</v>
      </c>
      <c r="I123" s="100" t="s">
        <v>176</v>
      </c>
      <c r="J123" s="100" t="s">
        <v>158</v>
      </c>
      <c r="K123" s="101" t="s">
        <v>177</v>
      </c>
      <c r="L123" s="102"/>
      <c r="M123" s="103" t="s">
        <v>1</v>
      </c>
      <c r="N123" s="104" t="s">
        <v>39</v>
      </c>
      <c r="O123" s="104" t="s">
        <v>178</v>
      </c>
      <c r="P123" s="104" t="s">
        <v>179</v>
      </c>
      <c r="Q123" s="104" t="s">
        <v>180</v>
      </c>
      <c r="R123" s="104" t="s">
        <v>181</v>
      </c>
      <c r="S123" s="104" t="s">
        <v>182</v>
      </c>
      <c r="T123" s="105" t="s">
        <v>183</v>
      </c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</row>
    <row r="124" spans="1:65" s="51" customFormat="1" ht="22.9" customHeight="1">
      <c r="A124" s="48"/>
      <c r="B124" s="49"/>
      <c r="C124" s="107" t="s">
        <v>184</v>
      </c>
      <c r="D124" s="48"/>
      <c r="E124" s="48"/>
      <c r="F124" s="48"/>
      <c r="G124" s="48"/>
      <c r="H124" s="48"/>
      <c r="I124" s="48"/>
      <c r="J124" s="108">
        <f>BK124</f>
        <v>0</v>
      </c>
      <c r="K124" s="48"/>
      <c r="L124" s="49"/>
      <c r="M124" s="109"/>
      <c r="N124" s="110"/>
      <c r="O124" s="58"/>
      <c r="P124" s="111">
        <f>P125+P183</f>
        <v>0</v>
      </c>
      <c r="Q124" s="58"/>
      <c r="R124" s="111">
        <f>R125+R183</f>
        <v>118.93877349999998</v>
      </c>
      <c r="S124" s="58"/>
      <c r="T124" s="112">
        <f>T125+T183</f>
        <v>88</v>
      </c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T124" s="40" t="s">
        <v>74</v>
      </c>
      <c r="AU124" s="40" t="s">
        <v>160</v>
      </c>
      <c r="BK124" s="113">
        <f>BK125+BK183</f>
        <v>0</v>
      </c>
    </row>
    <row r="125" spans="1:65" s="114" customFormat="1" ht="25.9" customHeight="1">
      <c r="B125" s="115"/>
      <c r="D125" s="116" t="s">
        <v>74</v>
      </c>
      <c r="E125" s="117" t="s">
        <v>185</v>
      </c>
      <c r="F125" s="117" t="s">
        <v>186</v>
      </c>
      <c r="J125" s="118">
        <f>BK125</f>
        <v>0</v>
      </c>
      <c r="L125" s="115"/>
      <c r="M125" s="119"/>
      <c r="N125" s="120"/>
      <c r="O125" s="120"/>
      <c r="P125" s="121">
        <f>P126+P163+P170+P175+P181</f>
        <v>0</v>
      </c>
      <c r="Q125" s="120"/>
      <c r="R125" s="121">
        <f>R126+R163+R170+R175+R181</f>
        <v>118.36363499999999</v>
      </c>
      <c r="S125" s="120"/>
      <c r="T125" s="122">
        <f>T126+T163+T170+T175+T181</f>
        <v>88</v>
      </c>
      <c r="AR125" s="116" t="s">
        <v>8</v>
      </c>
      <c r="AT125" s="123" t="s">
        <v>74</v>
      </c>
      <c r="AU125" s="123" t="s">
        <v>75</v>
      </c>
      <c r="AY125" s="116" t="s">
        <v>187</v>
      </c>
      <c r="BK125" s="124">
        <f>BK126+BK163+BK170+BK175+BK181</f>
        <v>0</v>
      </c>
    </row>
    <row r="126" spans="1:65" s="114" customFormat="1" ht="22.9" customHeight="1">
      <c r="B126" s="115"/>
      <c r="D126" s="116" t="s">
        <v>74</v>
      </c>
      <c r="E126" s="125" t="s">
        <v>8</v>
      </c>
      <c r="F126" s="125" t="s">
        <v>188</v>
      </c>
      <c r="J126" s="126">
        <f>BK126</f>
        <v>0</v>
      </c>
      <c r="L126" s="115"/>
      <c r="M126" s="119"/>
      <c r="N126" s="120"/>
      <c r="O126" s="120"/>
      <c r="P126" s="121">
        <f>SUM(P127:P162)</f>
        <v>0</v>
      </c>
      <c r="Q126" s="120"/>
      <c r="R126" s="121">
        <f>SUM(R127:R162)</f>
        <v>18.72</v>
      </c>
      <c r="S126" s="120"/>
      <c r="T126" s="122">
        <f>SUM(T127:T162)</f>
        <v>0</v>
      </c>
      <c r="AR126" s="116" t="s">
        <v>8</v>
      </c>
      <c r="AT126" s="123" t="s">
        <v>74</v>
      </c>
      <c r="AU126" s="123" t="s">
        <v>8</v>
      </c>
      <c r="AY126" s="116" t="s">
        <v>187</v>
      </c>
      <c r="BK126" s="124">
        <f>SUM(BK127:BK162)</f>
        <v>0</v>
      </c>
    </row>
    <row r="127" spans="1:65" s="51" customFormat="1" ht="33" customHeight="1">
      <c r="A127" s="48"/>
      <c r="B127" s="49"/>
      <c r="C127" s="127" t="s">
        <v>8</v>
      </c>
      <c r="D127" s="127" t="s">
        <v>189</v>
      </c>
      <c r="E127" s="128" t="s">
        <v>438</v>
      </c>
      <c r="F127" s="129" t="s">
        <v>439</v>
      </c>
      <c r="G127" s="130" t="s">
        <v>192</v>
      </c>
      <c r="H127" s="131">
        <v>62</v>
      </c>
      <c r="I127" s="25"/>
      <c r="J127" s="132">
        <f>ROUND(I127*H127,0)</f>
        <v>0</v>
      </c>
      <c r="K127" s="129" t="s">
        <v>193</v>
      </c>
      <c r="L127" s="49"/>
      <c r="M127" s="133" t="s">
        <v>1</v>
      </c>
      <c r="N127" s="134" t="s">
        <v>40</v>
      </c>
      <c r="O127" s="135"/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R127" s="138" t="s">
        <v>194</v>
      </c>
      <c r="AT127" s="138" t="s">
        <v>189</v>
      </c>
      <c r="AU127" s="138" t="s">
        <v>83</v>
      </c>
      <c r="AY127" s="40" t="s">
        <v>187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40" t="s">
        <v>8</v>
      </c>
      <c r="BK127" s="139">
        <f>ROUND(I127*H127,0)</f>
        <v>0</v>
      </c>
      <c r="BL127" s="40" t="s">
        <v>194</v>
      </c>
      <c r="BM127" s="138" t="s">
        <v>440</v>
      </c>
    </row>
    <row r="128" spans="1:65" s="140" customFormat="1">
      <c r="B128" s="141"/>
      <c r="D128" s="142" t="s">
        <v>195</v>
      </c>
      <c r="E128" s="143" t="s">
        <v>1</v>
      </c>
      <c r="F128" s="144" t="s">
        <v>441</v>
      </c>
      <c r="H128" s="145">
        <v>124</v>
      </c>
      <c r="I128" s="26"/>
      <c r="L128" s="141"/>
      <c r="M128" s="146"/>
      <c r="N128" s="147"/>
      <c r="O128" s="147"/>
      <c r="P128" s="147"/>
      <c r="Q128" s="147"/>
      <c r="R128" s="147"/>
      <c r="S128" s="147"/>
      <c r="T128" s="148"/>
      <c r="AT128" s="143" t="s">
        <v>195</v>
      </c>
      <c r="AU128" s="143" t="s">
        <v>83</v>
      </c>
      <c r="AV128" s="140" t="s">
        <v>83</v>
      </c>
      <c r="AW128" s="140" t="s">
        <v>31</v>
      </c>
      <c r="AX128" s="140" t="s">
        <v>75</v>
      </c>
      <c r="AY128" s="143" t="s">
        <v>187</v>
      </c>
    </row>
    <row r="129" spans="1:65" s="149" customFormat="1">
      <c r="B129" s="150"/>
      <c r="D129" s="142" t="s">
        <v>195</v>
      </c>
      <c r="E129" s="151" t="s">
        <v>124</v>
      </c>
      <c r="F129" s="152" t="s">
        <v>196</v>
      </c>
      <c r="H129" s="153">
        <v>124</v>
      </c>
      <c r="I129" s="27"/>
      <c r="L129" s="150"/>
      <c r="M129" s="154"/>
      <c r="N129" s="155"/>
      <c r="O129" s="155"/>
      <c r="P129" s="155"/>
      <c r="Q129" s="155"/>
      <c r="R129" s="155"/>
      <c r="S129" s="155"/>
      <c r="T129" s="156"/>
      <c r="AT129" s="151" t="s">
        <v>195</v>
      </c>
      <c r="AU129" s="151" t="s">
        <v>83</v>
      </c>
      <c r="AV129" s="149" t="s">
        <v>197</v>
      </c>
      <c r="AW129" s="149" t="s">
        <v>31</v>
      </c>
      <c r="AX129" s="149" t="s">
        <v>75</v>
      </c>
      <c r="AY129" s="151" t="s">
        <v>187</v>
      </c>
    </row>
    <row r="130" spans="1:65" s="140" customFormat="1">
      <c r="B130" s="141"/>
      <c r="D130" s="142" t="s">
        <v>195</v>
      </c>
      <c r="E130" s="143" t="s">
        <v>1</v>
      </c>
      <c r="F130" s="144" t="s">
        <v>220</v>
      </c>
      <c r="H130" s="145">
        <v>62</v>
      </c>
      <c r="I130" s="26"/>
      <c r="L130" s="141"/>
      <c r="M130" s="146"/>
      <c r="N130" s="147"/>
      <c r="O130" s="147"/>
      <c r="P130" s="147"/>
      <c r="Q130" s="147"/>
      <c r="R130" s="147"/>
      <c r="S130" s="147"/>
      <c r="T130" s="148"/>
      <c r="AT130" s="143" t="s">
        <v>195</v>
      </c>
      <c r="AU130" s="143" t="s">
        <v>83</v>
      </c>
      <c r="AV130" s="140" t="s">
        <v>83</v>
      </c>
      <c r="AW130" s="140" t="s">
        <v>31</v>
      </c>
      <c r="AX130" s="140" t="s">
        <v>8</v>
      </c>
      <c r="AY130" s="143" t="s">
        <v>187</v>
      </c>
    </row>
    <row r="131" spans="1:65" s="51" customFormat="1" ht="33" customHeight="1">
      <c r="A131" s="48"/>
      <c r="B131" s="49"/>
      <c r="C131" s="127" t="s">
        <v>83</v>
      </c>
      <c r="D131" s="127" t="s">
        <v>189</v>
      </c>
      <c r="E131" s="128" t="s">
        <v>442</v>
      </c>
      <c r="F131" s="129" t="s">
        <v>443</v>
      </c>
      <c r="G131" s="130" t="s">
        <v>192</v>
      </c>
      <c r="H131" s="131">
        <v>62</v>
      </c>
      <c r="I131" s="25"/>
      <c r="J131" s="132">
        <f>ROUND(I131*H131,0)</f>
        <v>0</v>
      </c>
      <c r="K131" s="129" t="s">
        <v>193</v>
      </c>
      <c r="L131" s="49"/>
      <c r="M131" s="133" t="s">
        <v>1</v>
      </c>
      <c r="N131" s="134" t="s">
        <v>40</v>
      </c>
      <c r="O131" s="135"/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R131" s="138" t="s">
        <v>194</v>
      </c>
      <c r="AT131" s="138" t="s">
        <v>189</v>
      </c>
      <c r="AU131" s="138" t="s">
        <v>83</v>
      </c>
      <c r="AY131" s="40" t="s">
        <v>187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40" t="s">
        <v>8</v>
      </c>
      <c r="BK131" s="139">
        <f>ROUND(I131*H131,0)</f>
        <v>0</v>
      </c>
      <c r="BL131" s="40" t="s">
        <v>194</v>
      </c>
      <c r="BM131" s="138" t="s">
        <v>444</v>
      </c>
    </row>
    <row r="132" spans="1:65" s="140" customFormat="1">
      <c r="B132" s="141"/>
      <c r="D132" s="142" t="s">
        <v>195</v>
      </c>
      <c r="E132" s="143" t="s">
        <v>1</v>
      </c>
      <c r="F132" s="144" t="s">
        <v>220</v>
      </c>
      <c r="H132" s="145">
        <v>62</v>
      </c>
      <c r="I132" s="26"/>
      <c r="L132" s="141"/>
      <c r="M132" s="146"/>
      <c r="N132" s="147"/>
      <c r="O132" s="147"/>
      <c r="P132" s="147"/>
      <c r="Q132" s="147"/>
      <c r="R132" s="147"/>
      <c r="S132" s="147"/>
      <c r="T132" s="148"/>
      <c r="AT132" s="143" t="s">
        <v>195</v>
      </c>
      <c r="AU132" s="143" t="s">
        <v>83</v>
      </c>
      <c r="AV132" s="140" t="s">
        <v>83</v>
      </c>
      <c r="AW132" s="140" t="s">
        <v>31</v>
      </c>
      <c r="AX132" s="140" t="s">
        <v>8</v>
      </c>
      <c r="AY132" s="143" t="s">
        <v>187</v>
      </c>
    </row>
    <row r="133" spans="1:65" s="51" customFormat="1" ht="33" customHeight="1">
      <c r="A133" s="48"/>
      <c r="B133" s="49"/>
      <c r="C133" s="127" t="s">
        <v>197</v>
      </c>
      <c r="D133" s="127" t="s">
        <v>189</v>
      </c>
      <c r="E133" s="128" t="s">
        <v>233</v>
      </c>
      <c r="F133" s="129" t="s">
        <v>234</v>
      </c>
      <c r="G133" s="130" t="s">
        <v>192</v>
      </c>
      <c r="H133" s="131">
        <v>62</v>
      </c>
      <c r="I133" s="25"/>
      <c r="J133" s="132">
        <f>ROUND(I133*H133,0)</f>
        <v>0</v>
      </c>
      <c r="K133" s="129" t="s">
        <v>193</v>
      </c>
      <c r="L133" s="49"/>
      <c r="M133" s="133" t="s">
        <v>1</v>
      </c>
      <c r="N133" s="134" t="s">
        <v>40</v>
      </c>
      <c r="O133" s="135"/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R133" s="138" t="s">
        <v>194</v>
      </c>
      <c r="AT133" s="138" t="s">
        <v>189</v>
      </c>
      <c r="AU133" s="138" t="s">
        <v>83</v>
      </c>
      <c r="AY133" s="40" t="s">
        <v>187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40" t="s">
        <v>8</v>
      </c>
      <c r="BK133" s="139">
        <f>ROUND(I133*H133,0)</f>
        <v>0</v>
      </c>
      <c r="BL133" s="40" t="s">
        <v>194</v>
      </c>
      <c r="BM133" s="138" t="s">
        <v>445</v>
      </c>
    </row>
    <row r="134" spans="1:65" s="140" customFormat="1">
      <c r="B134" s="141"/>
      <c r="D134" s="142" t="s">
        <v>195</v>
      </c>
      <c r="E134" s="143" t="s">
        <v>1</v>
      </c>
      <c r="F134" s="144" t="s">
        <v>220</v>
      </c>
      <c r="H134" s="145">
        <v>62</v>
      </c>
      <c r="I134" s="26"/>
      <c r="L134" s="141"/>
      <c r="M134" s="146"/>
      <c r="N134" s="147"/>
      <c r="O134" s="147"/>
      <c r="P134" s="147"/>
      <c r="Q134" s="147"/>
      <c r="R134" s="147"/>
      <c r="S134" s="147"/>
      <c r="T134" s="148"/>
      <c r="AT134" s="143" t="s">
        <v>195</v>
      </c>
      <c r="AU134" s="143" t="s">
        <v>83</v>
      </c>
      <c r="AV134" s="140" t="s">
        <v>83</v>
      </c>
      <c r="AW134" s="140" t="s">
        <v>31</v>
      </c>
      <c r="AX134" s="140" t="s">
        <v>8</v>
      </c>
      <c r="AY134" s="143" t="s">
        <v>187</v>
      </c>
    </row>
    <row r="135" spans="1:65" s="51" customFormat="1" ht="37.9" customHeight="1">
      <c r="A135" s="48"/>
      <c r="B135" s="49"/>
      <c r="C135" s="127" t="s">
        <v>194</v>
      </c>
      <c r="D135" s="127" t="s">
        <v>189</v>
      </c>
      <c r="E135" s="128" t="s">
        <v>236</v>
      </c>
      <c r="F135" s="129" t="s">
        <v>237</v>
      </c>
      <c r="G135" s="130" t="s">
        <v>192</v>
      </c>
      <c r="H135" s="131">
        <v>1240</v>
      </c>
      <c r="I135" s="25"/>
      <c r="J135" s="132">
        <f>ROUND(I135*H135,0)</f>
        <v>0</v>
      </c>
      <c r="K135" s="129" t="s">
        <v>193</v>
      </c>
      <c r="L135" s="49"/>
      <c r="M135" s="133" t="s">
        <v>1</v>
      </c>
      <c r="N135" s="134" t="s">
        <v>40</v>
      </c>
      <c r="O135" s="135"/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R135" s="138" t="s">
        <v>194</v>
      </c>
      <c r="AT135" s="138" t="s">
        <v>189</v>
      </c>
      <c r="AU135" s="138" t="s">
        <v>83</v>
      </c>
      <c r="AY135" s="40" t="s">
        <v>187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40" t="s">
        <v>8</v>
      </c>
      <c r="BK135" s="139">
        <f>ROUND(I135*H135,0)</f>
        <v>0</v>
      </c>
      <c r="BL135" s="40" t="s">
        <v>194</v>
      </c>
      <c r="BM135" s="138" t="s">
        <v>446</v>
      </c>
    </row>
    <row r="136" spans="1:65" s="140" customFormat="1">
      <c r="B136" s="141"/>
      <c r="D136" s="142" t="s">
        <v>195</v>
      </c>
      <c r="E136" s="143" t="s">
        <v>1</v>
      </c>
      <c r="F136" s="144" t="s">
        <v>220</v>
      </c>
      <c r="H136" s="145">
        <v>62</v>
      </c>
      <c r="I136" s="26"/>
      <c r="L136" s="141"/>
      <c r="M136" s="146"/>
      <c r="N136" s="147"/>
      <c r="O136" s="147"/>
      <c r="P136" s="147"/>
      <c r="Q136" s="147"/>
      <c r="R136" s="147"/>
      <c r="S136" s="147"/>
      <c r="T136" s="148"/>
      <c r="AT136" s="143" t="s">
        <v>195</v>
      </c>
      <c r="AU136" s="143" t="s">
        <v>83</v>
      </c>
      <c r="AV136" s="140" t="s">
        <v>83</v>
      </c>
      <c r="AW136" s="140" t="s">
        <v>31</v>
      </c>
      <c r="AX136" s="140" t="s">
        <v>8</v>
      </c>
      <c r="AY136" s="143" t="s">
        <v>187</v>
      </c>
    </row>
    <row r="137" spans="1:65" s="140" customFormat="1">
      <c r="B137" s="141"/>
      <c r="D137" s="142" t="s">
        <v>195</v>
      </c>
      <c r="F137" s="144" t="s">
        <v>447</v>
      </c>
      <c r="H137" s="145">
        <v>1240</v>
      </c>
      <c r="I137" s="26"/>
      <c r="L137" s="141"/>
      <c r="M137" s="146"/>
      <c r="N137" s="147"/>
      <c r="O137" s="147"/>
      <c r="P137" s="147"/>
      <c r="Q137" s="147"/>
      <c r="R137" s="147"/>
      <c r="S137" s="147"/>
      <c r="T137" s="148"/>
      <c r="AT137" s="143" t="s">
        <v>195</v>
      </c>
      <c r="AU137" s="143" t="s">
        <v>83</v>
      </c>
      <c r="AV137" s="140" t="s">
        <v>83</v>
      </c>
      <c r="AW137" s="140" t="s">
        <v>3</v>
      </c>
      <c r="AX137" s="140" t="s">
        <v>8</v>
      </c>
      <c r="AY137" s="143" t="s">
        <v>187</v>
      </c>
    </row>
    <row r="138" spans="1:65" s="51" customFormat="1" ht="33" customHeight="1">
      <c r="A138" s="48"/>
      <c r="B138" s="49"/>
      <c r="C138" s="127" t="s">
        <v>208</v>
      </c>
      <c r="D138" s="127" t="s">
        <v>189</v>
      </c>
      <c r="E138" s="128" t="s">
        <v>239</v>
      </c>
      <c r="F138" s="129" t="s">
        <v>240</v>
      </c>
      <c r="G138" s="130" t="s">
        <v>192</v>
      </c>
      <c r="H138" s="131">
        <v>62</v>
      </c>
      <c r="I138" s="25"/>
      <c r="J138" s="132">
        <f>ROUND(I138*H138,0)</f>
        <v>0</v>
      </c>
      <c r="K138" s="129" t="s">
        <v>193</v>
      </c>
      <c r="L138" s="49"/>
      <c r="M138" s="133" t="s">
        <v>1</v>
      </c>
      <c r="N138" s="134" t="s">
        <v>40</v>
      </c>
      <c r="O138" s="135"/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R138" s="138" t="s">
        <v>194</v>
      </c>
      <c r="AT138" s="138" t="s">
        <v>189</v>
      </c>
      <c r="AU138" s="138" t="s">
        <v>83</v>
      </c>
      <c r="AY138" s="40" t="s">
        <v>187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40" t="s">
        <v>8</v>
      </c>
      <c r="BK138" s="139">
        <f>ROUND(I138*H138,0)</f>
        <v>0</v>
      </c>
      <c r="BL138" s="40" t="s">
        <v>194</v>
      </c>
      <c r="BM138" s="138" t="s">
        <v>448</v>
      </c>
    </row>
    <row r="139" spans="1:65" s="140" customFormat="1">
      <c r="B139" s="141"/>
      <c r="D139" s="142" t="s">
        <v>195</v>
      </c>
      <c r="E139" s="143" t="s">
        <v>1</v>
      </c>
      <c r="F139" s="144" t="s">
        <v>220</v>
      </c>
      <c r="H139" s="145">
        <v>62</v>
      </c>
      <c r="I139" s="26"/>
      <c r="L139" s="141"/>
      <c r="M139" s="146"/>
      <c r="N139" s="147"/>
      <c r="O139" s="147"/>
      <c r="P139" s="147"/>
      <c r="Q139" s="147"/>
      <c r="R139" s="147"/>
      <c r="S139" s="147"/>
      <c r="T139" s="148"/>
      <c r="AT139" s="143" t="s">
        <v>195</v>
      </c>
      <c r="AU139" s="143" t="s">
        <v>83</v>
      </c>
      <c r="AV139" s="140" t="s">
        <v>83</v>
      </c>
      <c r="AW139" s="140" t="s">
        <v>31</v>
      </c>
      <c r="AX139" s="140" t="s">
        <v>8</v>
      </c>
      <c r="AY139" s="143" t="s">
        <v>187</v>
      </c>
    </row>
    <row r="140" spans="1:65" s="51" customFormat="1" ht="37.9" customHeight="1">
      <c r="A140" s="48"/>
      <c r="B140" s="49"/>
      <c r="C140" s="127" t="s">
        <v>221</v>
      </c>
      <c r="D140" s="127" t="s">
        <v>189</v>
      </c>
      <c r="E140" s="128" t="s">
        <v>242</v>
      </c>
      <c r="F140" s="129" t="s">
        <v>243</v>
      </c>
      <c r="G140" s="130" t="s">
        <v>192</v>
      </c>
      <c r="H140" s="131">
        <v>1240</v>
      </c>
      <c r="I140" s="25"/>
      <c r="J140" s="132">
        <f>ROUND(I140*H140,0)</f>
        <v>0</v>
      </c>
      <c r="K140" s="129" t="s">
        <v>193</v>
      </c>
      <c r="L140" s="49"/>
      <c r="M140" s="133" t="s">
        <v>1</v>
      </c>
      <c r="N140" s="134" t="s">
        <v>40</v>
      </c>
      <c r="O140" s="135"/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R140" s="138" t="s">
        <v>194</v>
      </c>
      <c r="AT140" s="138" t="s">
        <v>189</v>
      </c>
      <c r="AU140" s="138" t="s">
        <v>83</v>
      </c>
      <c r="AY140" s="40" t="s">
        <v>187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40" t="s">
        <v>8</v>
      </c>
      <c r="BK140" s="139">
        <f>ROUND(I140*H140,0)</f>
        <v>0</v>
      </c>
      <c r="BL140" s="40" t="s">
        <v>194</v>
      </c>
      <c r="BM140" s="138" t="s">
        <v>449</v>
      </c>
    </row>
    <row r="141" spans="1:65" s="140" customFormat="1">
      <c r="B141" s="141"/>
      <c r="D141" s="142" t="s">
        <v>195</v>
      </c>
      <c r="E141" s="143" t="s">
        <v>1</v>
      </c>
      <c r="F141" s="144" t="s">
        <v>220</v>
      </c>
      <c r="H141" s="145">
        <v>62</v>
      </c>
      <c r="I141" s="26"/>
      <c r="L141" s="141"/>
      <c r="M141" s="146"/>
      <c r="N141" s="147"/>
      <c r="O141" s="147"/>
      <c r="P141" s="147"/>
      <c r="Q141" s="147"/>
      <c r="R141" s="147"/>
      <c r="S141" s="147"/>
      <c r="T141" s="148"/>
      <c r="AT141" s="143" t="s">
        <v>195</v>
      </c>
      <c r="AU141" s="143" t="s">
        <v>83</v>
      </c>
      <c r="AV141" s="140" t="s">
        <v>83</v>
      </c>
      <c r="AW141" s="140" t="s">
        <v>31</v>
      </c>
      <c r="AX141" s="140" t="s">
        <v>8</v>
      </c>
      <c r="AY141" s="143" t="s">
        <v>187</v>
      </c>
    </row>
    <row r="142" spans="1:65" s="140" customFormat="1">
      <c r="B142" s="141"/>
      <c r="D142" s="142" t="s">
        <v>195</v>
      </c>
      <c r="F142" s="144" t="s">
        <v>447</v>
      </c>
      <c r="H142" s="145">
        <v>1240</v>
      </c>
      <c r="I142" s="26"/>
      <c r="L142" s="141"/>
      <c r="M142" s="146"/>
      <c r="N142" s="147"/>
      <c r="O142" s="147"/>
      <c r="P142" s="147"/>
      <c r="Q142" s="147"/>
      <c r="R142" s="147"/>
      <c r="S142" s="147"/>
      <c r="T142" s="148"/>
      <c r="AT142" s="143" t="s">
        <v>195</v>
      </c>
      <c r="AU142" s="143" t="s">
        <v>83</v>
      </c>
      <c r="AV142" s="140" t="s">
        <v>83</v>
      </c>
      <c r="AW142" s="140" t="s">
        <v>3</v>
      </c>
      <c r="AX142" s="140" t="s">
        <v>8</v>
      </c>
      <c r="AY142" s="143" t="s">
        <v>187</v>
      </c>
    </row>
    <row r="143" spans="1:65" s="51" customFormat="1" ht="24.2" customHeight="1">
      <c r="A143" s="48"/>
      <c r="B143" s="49"/>
      <c r="C143" s="127" t="s">
        <v>224</v>
      </c>
      <c r="D143" s="127" t="s">
        <v>189</v>
      </c>
      <c r="E143" s="128" t="s">
        <v>450</v>
      </c>
      <c r="F143" s="129" t="s">
        <v>451</v>
      </c>
      <c r="G143" s="130" t="s">
        <v>192</v>
      </c>
      <c r="H143" s="131">
        <v>6.24</v>
      </c>
      <c r="I143" s="25"/>
      <c r="J143" s="132">
        <f>ROUND(I143*H143,0)</f>
        <v>0</v>
      </c>
      <c r="K143" s="129" t="s">
        <v>193</v>
      </c>
      <c r="L143" s="49"/>
      <c r="M143" s="133" t="s">
        <v>1</v>
      </c>
      <c r="N143" s="134" t="s">
        <v>40</v>
      </c>
      <c r="O143" s="135"/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R143" s="138" t="s">
        <v>194</v>
      </c>
      <c r="AT143" s="138" t="s">
        <v>189</v>
      </c>
      <c r="AU143" s="138" t="s">
        <v>83</v>
      </c>
      <c r="AY143" s="40" t="s">
        <v>187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40" t="s">
        <v>8</v>
      </c>
      <c r="BK143" s="139">
        <f>ROUND(I143*H143,0)</f>
        <v>0</v>
      </c>
      <c r="BL143" s="40" t="s">
        <v>194</v>
      </c>
      <c r="BM143" s="138" t="s">
        <v>452</v>
      </c>
    </row>
    <row r="144" spans="1:65" s="140" customFormat="1">
      <c r="B144" s="141"/>
      <c r="D144" s="142" t="s">
        <v>195</v>
      </c>
      <c r="E144" s="143" t="s">
        <v>1</v>
      </c>
      <c r="F144" s="144" t="s">
        <v>432</v>
      </c>
      <c r="H144" s="145">
        <v>6.24</v>
      </c>
      <c r="I144" s="26"/>
      <c r="L144" s="141"/>
      <c r="M144" s="146"/>
      <c r="N144" s="147"/>
      <c r="O144" s="147"/>
      <c r="P144" s="147"/>
      <c r="Q144" s="147"/>
      <c r="R144" s="147"/>
      <c r="S144" s="147"/>
      <c r="T144" s="148"/>
      <c r="AT144" s="143" t="s">
        <v>195</v>
      </c>
      <c r="AU144" s="143" t="s">
        <v>83</v>
      </c>
      <c r="AV144" s="140" t="s">
        <v>83</v>
      </c>
      <c r="AW144" s="140" t="s">
        <v>31</v>
      </c>
      <c r="AX144" s="140" t="s">
        <v>75</v>
      </c>
      <c r="AY144" s="143" t="s">
        <v>187</v>
      </c>
    </row>
    <row r="145" spans="1:65" s="149" customFormat="1">
      <c r="B145" s="150"/>
      <c r="D145" s="142" t="s">
        <v>195</v>
      </c>
      <c r="E145" s="151" t="s">
        <v>1</v>
      </c>
      <c r="F145" s="152" t="s">
        <v>196</v>
      </c>
      <c r="H145" s="153">
        <v>6.24</v>
      </c>
      <c r="I145" s="27"/>
      <c r="L145" s="150"/>
      <c r="M145" s="154"/>
      <c r="N145" s="155"/>
      <c r="O145" s="155"/>
      <c r="P145" s="155"/>
      <c r="Q145" s="155"/>
      <c r="R145" s="155"/>
      <c r="S145" s="155"/>
      <c r="T145" s="156"/>
      <c r="AT145" s="151" t="s">
        <v>195</v>
      </c>
      <c r="AU145" s="151" t="s">
        <v>83</v>
      </c>
      <c r="AV145" s="149" t="s">
        <v>197</v>
      </c>
      <c r="AW145" s="149" t="s">
        <v>31</v>
      </c>
      <c r="AX145" s="149" t="s">
        <v>8</v>
      </c>
      <c r="AY145" s="151" t="s">
        <v>187</v>
      </c>
    </row>
    <row r="146" spans="1:65" s="51" customFormat="1" ht="33" customHeight="1">
      <c r="A146" s="48"/>
      <c r="B146" s="49"/>
      <c r="C146" s="127" t="s">
        <v>229</v>
      </c>
      <c r="D146" s="127" t="s">
        <v>189</v>
      </c>
      <c r="E146" s="128" t="s">
        <v>198</v>
      </c>
      <c r="F146" s="129" t="s">
        <v>199</v>
      </c>
      <c r="G146" s="130" t="s">
        <v>192</v>
      </c>
      <c r="H146" s="131">
        <v>6.24</v>
      </c>
      <c r="I146" s="25"/>
      <c r="J146" s="132">
        <f>ROUND(I146*H146,0)</f>
        <v>0</v>
      </c>
      <c r="K146" s="129" t="s">
        <v>193</v>
      </c>
      <c r="L146" s="49"/>
      <c r="M146" s="133" t="s">
        <v>1</v>
      </c>
      <c r="N146" s="134" t="s">
        <v>40</v>
      </c>
      <c r="O146" s="135"/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R146" s="138" t="s">
        <v>194</v>
      </c>
      <c r="AT146" s="138" t="s">
        <v>189</v>
      </c>
      <c r="AU146" s="138" t="s">
        <v>83</v>
      </c>
      <c r="AY146" s="40" t="s">
        <v>187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40" t="s">
        <v>8</v>
      </c>
      <c r="BK146" s="139">
        <f>ROUND(I146*H146,0)</f>
        <v>0</v>
      </c>
      <c r="BL146" s="40" t="s">
        <v>194</v>
      </c>
      <c r="BM146" s="138" t="s">
        <v>453</v>
      </c>
    </row>
    <row r="147" spans="1:65" s="140" customFormat="1">
      <c r="B147" s="141"/>
      <c r="D147" s="142" t="s">
        <v>195</v>
      </c>
      <c r="E147" s="143" t="s">
        <v>1</v>
      </c>
      <c r="F147" s="144" t="s">
        <v>432</v>
      </c>
      <c r="H147" s="145">
        <v>6.24</v>
      </c>
      <c r="I147" s="26"/>
      <c r="L147" s="141"/>
      <c r="M147" s="146"/>
      <c r="N147" s="147"/>
      <c r="O147" s="147"/>
      <c r="P147" s="147"/>
      <c r="Q147" s="147"/>
      <c r="R147" s="147"/>
      <c r="S147" s="147"/>
      <c r="T147" s="148"/>
      <c r="AT147" s="143" t="s">
        <v>195</v>
      </c>
      <c r="AU147" s="143" t="s">
        <v>83</v>
      </c>
      <c r="AV147" s="140" t="s">
        <v>83</v>
      </c>
      <c r="AW147" s="140" t="s">
        <v>31</v>
      </c>
      <c r="AX147" s="140" t="s">
        <v>75</v>
      </c>
      <c r="AY147" s="143" t="s">
        <v>187</v>
      </c>
    </row>
    <row r="148" spans="1:65" s="149" customFormat="1">
      <c r="B148" s="150"/>
      <c r="D148" s="142" t="s">
        <v>195</v>
      </c>
      <c r="E148" s="151" t="s">
        <v>1</v>
      </c>
      <c r="F148" s="152" t="s">
        <v>196</v>
      </c>
      <c r="H148" s="153">
        <v>6.24</v>
      </c>
      <c r="I148" s="27"/>
      <c r="L148" s="150"/>
      <c r="M148" s="154"/>
      <c r="N148" s="155"/>
      <c r="O148" s="155"/>
      <c r="P148" s="155"/>
      <c r="Q148" s="155"/>
      <c r="R148" s="155"/>
      <c r="S148" s="155"/>
      <c r="T148" s="156"/>
      <c r="AT148" s="151" t="s">
        <v>195</v>
      </c>
      <c r="AU148" s="151" t="s">
        <v>83</v>
      </c>
      <c r="AV148" s="149" t="s">
        <v>197</v>
      </c>
      <c r="AW148" s="149" t="s">
        <v>31</v>
      </c>
      <c r="AX148" s="149" t="s">
        <v>8</v>
      </c>
      <c r="AY148" s="151" t="s">
        <v>187</v>
      </c>
    </row>
    <row r="149" spans="1:65" s="51" customFormat="1" ht="24.2" customHeight="1">
      <c r="A149" s="48"/>
      <c r="B149" s="49"/>
      <c r="C149" s="127" t="s">
        <v>232</v>
      </c>
      <c r="D149" s="127" t="s">
        <v>189</v>
      </c>
      <c r="E149" s="128" t="s">
        <v>454</v>
      </c>
      <c r="F149" s="129" t="s">
        <v>455</v>
      </c>
      <c r="G149" s="130" t="s">
        <v>192</v>
      </c>
      <c r="H149" s="131">
        <v>6.24</v>
      </c>
      <c r="I149" s="25"/>
      <c r="J149" s="132">
        <f>ROUND(I149*H149,0)</f>
        <v>0</v>
      </c>
      <c r="K149" s="129" t="s">
        <v>193</v>
      </c>
      <c r="L149" s="49"/>
      <c r="M149" s="133" t="s">
        <v>1</v>
      </c>
      <c r="N149" s="134" t="s">
        <v>40</v>
      </c>
      <c r="O149" s="135"/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R149" s="138" t="s">
        <v>194</v>
      </c>
      <c r="AT149" s="138" t="s">
        <v>189</v>
      </c>
      <c r="AU149" s="138" t="s">
        <v>83</v>
      </c>
      <c r="AY149" s="40" t="s">
        <v>187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40" t="s">
        <v>8</v>
      </c>
      <c r="BK149" s="139">
        <f>ROUND(I149*H149,0)</f>
        <v>0</v>
      </c>
      <c r="BL149" s="40" t="s">
        <v>194</v>
      </c>
      <c r="BM149" s="138" t="s">
        <v>456</v>
      </c>
    </row>
    <row r="150" spans="1:65" s="140" customFormat="1">
      <c r="B150" s="141"/>
      <c r="D150" s="142" t="s">
        <v>195</v>
      </c>
      <c r="E150" s="143" t="s">
        <v>1</v>
      </c>
      <c r="F150" s="144" t="s">
        <v>457</v>
      </c>
      <c r="H150" s="145">
        <v>6.24</v>
      </c>
      <c r="I150" s="26"/>
      <c r="L150" s="141"/>
      <c r="M150" s="146"/>
      <c r="N150" s="147"/>
      <c r="O150" s="147"/>
      <c r="P150" s="147"/>
      <c r="Q150" s="147"/>
      <c r="R150" s="147"/>
      <c r="S150" s="147"/>
      <c r="T150" s="148"/>
      <c r="AT150" s="143" t="s">
        <v>195</v>
      </c>
      <c r="AU150" s="143" t="s">
        <v>83</v>
      </c>
      <c r="AV150" s="140" t="s">
        <v>83</v>
      </c>
      <c r="AW150" s="140" t="s">
        <v>31</v>
      </c>
      <c r="AX150" s="140" t="s">
        <v>75</v>
      </c>
      <c r="AY150" s="143" t="s">
        <v>187</v>
      </c>
    </row>
    <row r="151" spans="1:65" s="149" customFormat="1">
      <c r="B151" s="150"/>
      <c r="D151" s="142" t="s">
        <v>195</v>
      </c>
      <c r="E151" s="151" t="s">
        <v>432</v>
      </c>
      <c r="F151" s="152" t="s">
        <v>196</v>
      </c>
      <c r="H151" s="153">
        <v>6.24</v>
      </c>
      <c r="I151" s="27"/>
      <c r="L151" s="150"/>
      <c r="M151" s="154"/>
      <c r="N151" s="155"/>
      <c r="O151" s="155"/>
      <c r="P151" s="155"/>
      <c r="Q151" s="155"/>
      <c r="R151" s="155"/>
      <c r="S151" s="155"/>
      <c r="T151" s="156"/>
      <c r="AT151" s="151" t="s">
        <v>195</v>
      </c>
      <c r="AU151" s="151" t="s">
        <v>83</v>
      </c>
      <c r="AV151" s="149" t="s">
        <v>197</v>
      </c>
      <c r="AW151" s="149" t="s">
        <v>31</v>
      </c>
      <c r="AX151" s="149" t="s">
        <v>8</v>
      </c>
      <c r="AY151" s="151" t="s">
        <v>187</v>
      </c>
    </row>
    <row r="152" spans="1:65" s="51" customFormat="1" ht="16.5" customHeight="1">
      <c r="A152" s="48"/>
      <c r="B152" s="49"/>
      <c r="C152" s="127" t="s">
        <v>235</v>
      </c>
      <c r="D152" s="127" t="s">
        <v>189</v>
      </c>
      <c r="E152" s="128" t="s">
        <v>245</v>
      </c>
      <c r="F152" s="129" t="s">
        <v>246</v>
      </c>
      <c r="G152" s="130" t="s">
        <v>192</v>
      </c>
      <c r="H152" s="131">
        <v>124</v>
      </c>
      <c r="I152" s="25"/>
      <c r="J152" s="132">
        <f>ROUND(I152*H152,0)</f>
        <v>0</v>
      </c>
      <c r="K152" s="129" t="s">
        <v>193</v>
      </c>
      <c r="L152" s="49"/>
      <c r="M152" s="133" t="s">
        <v>1</v>
      </c>
      <c r="N152" s="134" t="s">
        <v>40</v>
      </c>
      <c r="O152" s="135"/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R152" s="138" t="s">
        <v>194</v>
      </c>
      <c r="AT152" s="138" t="s">
        <v>189</v>
      </c>
      <c r="AU152" s="138" t="s">
        <v>83</v>
      </c>
      <c r="AY152" s="40" t="s">
        <v>187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40" t="s">
        <v>8</v>
      </c>
      <c r="BK152" s="139">
        <f>ROUND(I152*H152,0)</f>
        <v>0</v>
      </c>
      <c r="BL152" s="40" t="s">
        <v>194</v>
      </c>
      <c r="BM152" s="138" t="s">
        <v>458</v>
      </c>
    </row>
    <row r="153" spans="1:65" s="140" customFormat="1">
      <c r="B153" s="141"/>
      <c r="D153" s="142" t="s">
        <v>195</v>
      </c>
      <c r="E153" s="143" t="s">
        <v>1</v>
      </c>
      <c r="F153" s="144" t="s">
        <v>124</v>
      </c>
      <c r="H153" s="145">
        <v>124</v>
      </c>
      <c r="I153" s="26"/>
      <c r="L153" s="141"/>
      <c r="M153" s="146"/>
      <c r="N153" s="147"/>
      <c r="O153" s="147"/>
      <c r="P153" s="147"/>
      <c r="Q153" s="147"/>
      <c r="R153" s="147"/>
      <c r="S153" s="147"/>
      <c r="T153" s="148"/>
      <c r="AT153" s="143" t="s">
        <v>195</v>
      </c>
      <c r="AU153" s="143" t="s">
        <v>83</v>
      </c>
      <c r="AV153" s="140" t="s">
        <v>83</v>
      </c>
      <c r="AW153" s="140" t="s">
        <v>31</v>
      </c>
      <c r="AX153" s="140" t="s">
        <v>8</v>
      </c>
      <c r="AY153" s="143" t="s">
        <v>187</v>
      </c>
    </row>
    <row r="154" spans="1:65" s="51" customFormat="1" ht="33" customHeight="1">
      <c r="A154" s="48"/>
      <c r="B154" s="49"/>
      <c r="C154" s="127" t="s">
        <v>238</v>
      </c>
      <c r="D154" s="127" t="s">
        <v>189</v>
      </c>
      <c r="E154" s="128" t="s">
        <v>248</v>
      </c>
      <c r="F154" s="129" t="s">
        <v>249</v>
      </c>
      <c r="G154" s="130" t="s">
        <v>250</v>
      </c>
      <c r="H154" s="131">
        <v>223.2</v>
      </c>
      <c r="I154" s="25"/>
      <c r="J154" s="132">
        <f>ROUND(I154*H154,0)</f>
        <v>0</v>
      </c>
      <c r="K154" s="129" t="s">
        <v>193</v>
      </c>
      <c r="L154" s="49"/>
      <c r="M154" s="133" t="s">
        <v>1</v>
      </c>
      <c r="N154" s="134" t="s">
        <v>40</v>
      </c>
      <c r="O154" s="135"/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R154" s="138" t="s">
        <v>194</v>
      </c>
      <c r="AT154" s="138" t="s">
        <v>189</v>
      </c>
      <c r="AU154" s="138" t="s">
        <v>83</v>
      </c>
      <c r="AY154" s="40" t="s">
        <v>187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40" t="s">
        <v>8</v>
      </c>
      <c r="BK154" s="139">
        <f>ROUND(I154*H154,0)</f>
        <v>0</v>
      </c>
      <c r="BL154" s="40" t="s">
        <v>194</v>
      </c>
      <c r="BM154" s="138" t="s">
        <v>459</v>
      </c>
    </row>
    <row r="155" spans="1:65" s="140" customFormat="1">
      <c r="B155" s="141"/>
      <c r="D155" s="142" t="s">
        <v>195</v>
      </c>
      <c r="E155" s="143" t="s">
        <v>1</v>
      </c>
      <c r="F155" s="144" t="s">
        <v>251</v>
      </c>
      <c r="H155" s="145">
        <v>223.2</v>
      </c>
      <c r="I155" s="26"/>
      <c r="L155" s="141"/>
      <c r="M155" s="146"/>
      <c r="N155" s="147"/>
      <c r="O155" s="147"/>
      <c r="P155" s="147"/>
      <c r="Q155" s="147"/>
      <c r="R155" s="147"/>
      <c r="S155" s="147"/>
      <c r="T155" s="148"/>
      <c r="AT155" s="143" t="s">
        <v>195</v>
      </c>
      <c r="AU155" s="143" t="s">
        <v>83</v>
      </c>
      <c r="AV155" s="140" t="s">
        <v>83</v>
      </c>
      <c r="AW155" s="140" t="s">
        <v>31</v>
      </c>
      <c r="AX155" s="140" t="s">
        <v>8</v>
      </c>
      <c r="AY155" s="143" t="s">
        <v>187</v>
      </c>
    </row>
    <row r="156" spans="1:65" s="51" customFormat="1" ht="24.2" customHeight="1">
      <c r="A156" s="48"/>
      <c r="B156" s="49"/>
      <c r="C156" s="127" t="s">
        <v>241</v>
      </c>
      <c r="D156" s="127" t="s">
        <v>189</v>
      </c>
      <c r="E156" s="128" t="s">
        <v>460</v>
      </c>
      <c r="F156" s="129" t="s">
        <v>461</v>
      </c>
      <c r="G156" s="130" t="s">
        <v>267</v>
      </c>
      <c r="H156" s="131">
        <v>178.5</v>
      </c>
      <c r="I156" s="25"/>
      <c r="J156" s="132">
        <f>ROUND(I156*H156,0)</f>
        <v>0</v>
      </c>
      <c r="K156" s="129" t="s">
        <v>193</v>
      </c>
      <c r="L156" s="49"/>
      <c r="M156" s="133" t="s">
        <v>1</v>
      </c>
      <c r="N156" s="134" t="s">
        <v>40</v>
      </c>
      <c r="O156" s="135"/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R156" s="138" t="s">
        <v>194</v>
      </c>
      <c r="AT156" s="138" t="s">
        <v>189</v>
      </c>
      <c r="AU156" s="138" t="s">
        <v>83</v>
      </c>
      <c r="AY156" s="40" t="s">
        <v>187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40" t="s">
        <v>8</v>
      </c>
      <c r="BK156" s="139">
        <f>ROUND(I156*H156,0)</f>
        <v>0</v>
      </c>
      <c r="BL156" s="40" t="s">
        <v>194</v>
      </c>
      <c r="BM156" s="138" t="s">
        <v>462</v>
      </c>
    </row>
    <row r="157" spans="1:65" s="140" customFormat="1">
      <c r="B157" s="141"/>
      <c r="D157" s="142" t="s">
        <v>195</v>
      </c>
      <c r="E157" s="143" t="s">
        <v>1</v>
      </c>
      <c r="F157" s="144" t="s">
        <v>426</v>
      </c>
      <c r="H157" s="145">
        <v>178.5</v>
      </c>
      <c r="I157" s="26"/>
      <c r="L157" s="141"/>
      <c r="M157" s="146"/>
      <c r="N157" s="147"/>
      <c r="O157" s="147"/>
      <c r="P157" s="147"/>
      <c r="Q157" s="147"/>
      <c r="R157" s="147"/>
      <c r="S157" s="147"/>
      <c r="T157" s="148"/>
      <c r="AT157" s="143" t="s">
        <v>195</v>
      </c>
      <c r="AU157" s="143" t="s">
        <v>83</v>
      </c>
      <c r="AV157" s="140" t="s">
        <v>83</v>
      </c>
      <c r="AW157" s="140" t="s">
        <v>31</v>
      </c>
      <c r="AX157" s="140" t="s">
        <v>8</v>
      </c>
      <c r="AY157" s="143" t="s">
        <v>187</v>
      </c>
    </row>
    <row r="158" spans="1:65" s="51" customFormat="1" ht="24.2" customHeight="1">
      <c r="A158" s="48"/>
      <c r="B158" s="49"/>
      <c r="C158" s="127" t="s">
        <v>244</v>
      </c>
      <c r="D158" s="127" t="s">
        <v>189</v>
      </c>
      <c r="E158" s="128" t="s">
        <v>463</v>
      </c>
      <c r="F158" s="129" t="s">
        <v>464</v>
      </c>
      <c r="G158" s="130" t="s">
        <v>267</v>
      </c>
      <c r="H158" s="131">
        <v>46.8</v>
      </c>
      <c r="I158" s="25"/>
      <c r="J158" s="132">
        <f>ROUND(I158*H158,0)</f>
        <v>0</v>
      </c>
      <c r="K158" s="129" t="s">
        <v>193</v>
      </c>
      <c r="L158" s="49"/>
      <c r="M158" s="133" t="s">
        <v>1</v>
      </c>
      <c r="N158" s="134" t="s">
        <v>40</v>
      </c>
      <c r="O158" s="135"/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R158" s="138" t="s">
        <v>194</v>
      </c>
      <c r="AT158" s="138" t="s">
        <v>189</v>
      </c>
      <c r="AU158" s="138" t="s">
        <v>83</v>
      </c>
      <c r="AY158" s="40" t="s">
        <v>187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40" t="s">
        <v>8</v>
      </c>
      <c r="BK158" s="139">
        <f>ROUND(I158*H158,0)</f>
        <v>0</v>
      </c>
      <c r="BL158" s="40" t="s">
        <v>194</v>
      </c>
      <c r="BM158" s="138" t="s">
        <v>465</v>
      </c>
    </row>
    <row r="159" spans="1:65" s="140" customFormat="1">
      <c r="B159" s="141"/>
      <c r="D159" s="142" t="s">
        <v>195</v>
      </c>
      <c r="E159" s="143" t="s">
        <v>1</v>
      </c>
      <c r="F159" s="144" t="s">
        <v>466</v>
      </c>
      <c r="H159" s="145">
        <v>46.8</v>
      </c>
      <c r="I159" s="26"/>
      <c r="L159" s="141"/>
      <c r="M159" s="146"/>
      <c r="N159" s="147"/>
      <c r="O159" s="147"/>
      <c r="P159" s="147"/>
      <c r="Q159" s="147"/>
      <c r="R159" s="147"/>
      <c r="S159" s="147"/>
      <c r="T159" s="148"/>
      <c r="AT159" s="143" t="s">
        <v>195</v>
      </c>
      <c r="AU159" s="143" t="s">
        <v>83</v>
      </c>
      <c r="AV159" s="140" t="s">
        <v>83</v>
      </c>
      <c r="AW159" s="140" t="s">
        <v>31</v>
      </c>
      <c r="AX159" s="140" t="s">
        <v>75</v>
      </c>
      <c r="AY159" s="143" t="s">
        <v>187</v>
      </c>
    </row>
    <row r="160" spans="1:65" s="149" customFormat="1">
      <c r="B160" s="150"/>
      <c r="D160" s="142" t="s">
        <v>195</v>
      </c>
      <c r="E160" s="151" t="s">
        <v>140</v>
      </c>
      <c r="F160" s="152" t="s">
        <v>196</v>
      </c>
      <c r="H160" s="153">
        <v>46.8</v>
      </c>
      <c r="I160" s="27"/>
      <c r="L160" s="150"/>
      <c r="M160" s="154"/>
      <c r="N160" s="155"/>
      <c r="O160" s="155"/>
      <c r="P160" s="155"/>
      <c r="Q160" s="155"/>
      <c r="R160" s="155"/>
      <c r="S160" s="155"/>
      <c r="T160" s="156"/>
      <c r="AT160" s="151" t="s">
        <v>195</v>
      </c>
      <c r="AU160" s="151" t="s">
        <v>83</v>
      </c>
      <c r="AV160" s="149" t="s">
        <v>197</v>
      </c>
      <c r="AW160" s="149" t="s">
        <v>31</v>
      </c>
      <c r="AX160" s="149" t="s">
        <v>8</v>
      </c>
      <c r="AY160" s="151" t="s">
        <v>187</v>
      </c>
    </row>
    <row r="161" spans="1:65" s="51" customFormat="1" ht="16.5" customHeight="1">
      <c r="A161" s="48"/>
      <c r="B161" s="49"/>
      <c r="C161" s="165" t="s">
        <v>247</v>
      </c>
      <c r="D161" s="165" t="s">
        <v>297</v>
      </c>
      <c r="E161" s="166" t="s">
        <v>467</v>
      </c>
      <c r="F161" s="167" t="s">
        <v>468</v>
      </c>
      <c r="G161" s="168" t="s">
        <v>250</v>
      </c>
      <c r="H161" s="169">
        <v>18.72</v>
      </c>
      <c r="I161" s="29"/>
      <c r="J161" s="170">
        <f>ROUND(I161*H161,0)</f>
        <v>0</v>
      </c>
      <c r="K161" s="167" t="s">
        <v>193</v>
      </c>
      <c r="L161" s="171"/>
      <c r="M161" s="172" t="s">
        <v>1</v>
      </c>
      <c r="N161" s="173" t="s">
        <v>40</v>
      </c>
      <c r="O161" s="135"/>
      <c r="P161" s="136">
        <f>O161*H161</f>
        <v>0</v>
      </c>
      <c r="Q161" s="136">
        <v>1</v>
      </c>
      <c r="R161" s="136">
        <f>Q161*H161</f>
        <v>18.72</v>
      </c>
      <c r="S161" s="136">
        <v>0</v>
      </c>
      <c r="T161" s="137">
        <f>S161*H161</f>
        <v>0</v>
      </c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R161" s="138" t="s">
        <v>229</v>
      </c>
      <c r="AT161" s="138" t="s">
        <v>297</v>
      </c>
      <c r="AU161" s="138" t="s">
        <v>83</v>
      </c>
      <c r="AY161" s="40" t="s">
        <v>187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40" t="s">
        <v>8</v>
      </c>
      <c r="BK161" s="139">
        <f>ROUND(I161*H161,0)</f>
        <v>0</v>
      </c>
      <c r="BL161" s="40" t="s">
        <v>194</v>
      </c>
      <c r="BM161" s="138" t="s">
        <v>469</v>
      </c>
    </row>
    <row r="162" spans="1:65" s="140" customFormat="1">
      <c r="B162" s="141"/>
      <c r="D162" s="142" t="s">
        <v>195</v>
      </c>
      <c r="E162" s="143" t="s">
        <v>1</v>
      </c>
      <c r="F162" s="144" t="s">
        <v>470</v>
      </c>
      <c r="H162" s="145">
        <v>18.72</v>
      </c>
      <c r="I162" s="26"/>
      <c r="L162" s="141"/>
      <c r="M162" s="146"/>
      <c r="N162" s="147"/>
      <c r="O162" s="147"/>
      <c r="P162" s="147"/>
      <c r="Q162" s="147"/>
      <c r="R162" s="147"/>
      <c r="S162" s="147"/>
      <c r="T162" s="148"/>
      <c r="AT162" s="143" t="s">
        <v>195</v>
      </c>
      <c r="AU162" s="143" t="s">
        <v>83</v>
      </c>
      <c r="AV162" s="140" t="s">
        <v>83</v>
      </c>
      <c r="AW162" s="140" t="s">
        <v>31</v>
      </c>
      <c r="AX162" s="140" t="s">
        <v>8</v>
      </c>
      <c r="AY162" s="143" t="s">
        <v>187</v>
      </c>
    </row>
    <row r="163" spans="1:65" s="114" customFormat="1" ht="22.9" customHeight="1">
      <c r="B163" s="115"/>
      <c r="D163" s="116" t="s">
        <v>74</v>
      </c>
      <c r="E163" s="125" t="s">
        <v>194</v>
      </c>
      <c r="F163" s="125" t="s">
        <v>471</v>
      </c>
      <c r="I163" s="24"/>
      <c r="J163" s="126">
        <f>BK163</f>
        <v>0</v>
      </c>
      <c r="L163" s="115"/>
      <c r="M163" s="119"/>
      <c r="N163" s="120"/>
      <c r="O163" s="120"/>
      <c r="P163" s="121">
        <f>SUM(P164:P169)</f>
        <v>0</v>
      </c>
      <c r="Q163" s="120"/>
      <c r="R163" s="121">
        <f>SUM(R164:R169)</f>
        <v>99.643634999999989</v>
      </c>
      <c r="S163" s="120"/>
      <c r="T163" s="122">
        <f>SUM(T164:T169)</f>
        <v>0</v>
      </c>
      <c r="AR163" s="116" t="s">
        <v>8</v>
      </c>
      <c r="AT163" s="123" t="s">
        <v>74</v>
      </c>
      <c r="AU163" s="123" t="s">
        <v>8</v>
      </c>
      <c r="AY163" s="116" t="s">
        <v>187</v>
      </c>
      <c r="BK163" s="124">
        <f>SUM(BK164:BK169)</f>
        <v>0</v>
      </c>
    </row>
    <row r="164" spans="1:65" s="51" customFormat="1" ht="24.2" customHeight="1">
      <c r="A164" s="48"/>
      <c r="B164" s="49"/>
      <c r="C164" s="127" t="s">
        <v>9</v>
      </c>
      <c r="D164" s="127" t="s">
        <v>189</v>
      </c>
      <c r="E164" s="128" t="s">
        <v>472</v>
      </c>
      <c r="F164" s="129" t="s">
        <v>473</v>
      </c>
      <c r="G164" s="130" t="s">
        <v>267</v>
      </c>
      <c r="H164" s="131">
        <v>178.5</v>
      </c>
      <c r="I164" s="25"/>
      <c r="J164" s="132">
        <f>ROUND(I164*H164,0)</f>
        <v>0</v>
      </c>
      <c r="K164" s="129" t="s">
        <v>193</v>
      </c>
      <c r="L164" s="49"/>
      <c r="M164" s="133" t="s">
        <v>1</v>
      </c>
      <c r="N164" s="134" t="s">
        <v>40</v>
      </c>
      <c r="O164" s="135"/>
      <c r="P164" s="136">
        <f>O164*H164</f>
        <v>0</v>
      </c>
      <c r="Q164" s="136">
        <v>0.31879000000000002</v>
      </c>
      <c r="R164" s="136">
        <f>Q164*H164</f>
        <v>56.904015000000001</v>
      </c>
      <c r="S164" s="136">
        <v>0</v>
      </c>
      <c r="T164" s="137">
        <f>S164*H164</f>
        <v>0</v>
      </c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R164" s="138" t="s">
        <v>194</v>
      </c>
      <c r="AT164" s="138" t="s">
        <v>189</v>
      </c>
      <c r="AU164" s="138" t="s">
        <v>83</v>
      </c>
      <c r="AY164" s="40" t="s">
        <v>187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40" t="s">
        <v>8</v>
      </c>
      <c r="BK164" s="139">
        <f>ROUND(I164*H164,0)</f>
        <v>0</v>
      </c>
      <c r="BL164" s="40" t="s">
        <v>194</v>
      </c>
      <c r="BM164" s="138" t="s">
        <v>474</v>
      </c>
    </row>
    <row r="165" spans="1:65" s="140" customFormat="1">
      <c r="B165" s="141"/>
      <c r="D165" s="142" t="s">
        <v>195</v>
      </c>
      <c r="E165" s="143" t="s">
        <v>1</v>
      </c>
      <c r="F165" s="144" t="s">
        <v>426</v>
      </c>
      <c r="H165" s="145">
        <v>178.5</v>
      </c>
      <c r="I165" s="26"/>
      <c r="L165" s="141"/>
      <c r="M165" s="146"/>
      <c r="N165" s="147"/>
      <c r="O165" s="147"/>
      <c r="P165" s="147"/>
      <c r="Q165" s="147"/>
      <c r="R165" s="147"/>
      <c r="S165" s="147"/>
      <c r="T165" s="148"/>
      <c r="AT165" s="143" t="s">
        <v>195</v>
      </c>
      <c r="AU165" s="143" t="s">
        <v>83</v>
      </c>
      <c r="AV165" s="140" t="s">
        <v>83</v>
      </c>
      <c r="AW165" s="140" t="s">
        <v>31</v>
      </c>
      <c r="AX165" s="140" t="s">
        <v>8</v>
      </c>
      <c r="AY165" s="143" t="s">
        <v>187</v>
      </c>
    </row>
    <row r="166" spans="1:65" s="51" customFormat="1" ht="24.2" customHeight="1">
      <c r="A166" s="48"/>
      <c r="B166" s="49"/>
      <c r="C166" s="127" t="s">
        <v>252</v>
      </c>
      <c r="D166" s="127" t="s">
        <v>189</v>
      </c>
      <c r="E166" s="128" t="s">
        <v>475</v>
      </c>
      <c r="F166" s="129" t="s">
        <v>476</v>
      </c>
      <c r="G166" s="130" t="s">
        <v>267</v>
      </c>
      <c r="H166" s="131">
        <v>178.5</v>
      </c>
      <c r="I166" s="25"/>
      <c r="J166" s="132">
        <f>ROUND(I166*H166,0)</f>
        <v>0</v>
      </c>
      <c r="K166" s="129" t="s">
        <v>193</v>
      </c>
      <c r="L166" s="49"/>
      <c r="M166" s="133" t="s">
        <v>1</v>
      </c>
      <c r="N166" s="134" t="s">
        <v>40</v>
      </c>
      <c r="O166" s="135"/>
      <c r="P166" s="136">
        <f>O166*H166</f>
        <v>0</v>
      </c>
      <c r="Q166" s="136">
        <v>0.21251999999999999</v>
      </c>
      <c r="R166" s="136">
        <f>Q166*H166</f>
        <v>37.934819999999995</v>
      </c>
      <c r="S166" s="136">
        <v>0</v>
      </c>
      <c r="T166" s="137">
        <f>S166*H166</f>
        <v>0</v>
      </c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R166" s="138" t="s">
        <v>194</v>
      </c>
      <c r="AT166" s="138" t="s">
        <v>189</v>
      </c>
      <c r="AU166" s="138" t="s">
        <v>83</v>
      </c>
      <c r="AY166" s="40" t="s">
        <v>187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40" t="s">
        <v>8</v>
      </c>
      <c r="BK166" s="139">
        <f>ROUND(I166*H166,0)</f>
        <v>0</v>
      </c>
      <c r="BL166" s="40" t="s">
        <v>194</v>
      </c>
      <c r="BM166" s="138" t="s">
        <v>477</v>
      </c>
    </row>
    <row r="167" spans="1:65" s="140" customFormat="1">
      <c r="B167" s="141"/>
      <c r="D167" s="142" t="s">
        <v>195</v>
      </c>
      <c r="E167" s="143" t="s">
        <v>1</v>
      </c>
      <c r="F167" s="144" t="s">
        <v>426</v>
      </c>
      <c r="H167" s="145">
        <v>178.5</v>
      </c>
      <c r="I167" s="26"/>
      <c r="L167" s="141"/>
      <c r="M167" s="146"/>
      <c r="N167" s="147"/>
      <c r="O167" s="147"/>
      <c r="P167" s="147"/>
      <c r="Q167" s="147"/>
      <c r="R167" s="147"/>
      <c r="S167" s="147"/>
      <c r="T167" s="148"/>
      <c r="AT167" s="143" t="s">
        <v>195</v>
      </c>
      <c r="AU167" s="143" t="s">
        <v>83</v>
      </c>
      <c r="AV167" s="140" t="s">
        <v>83</v>
      </c>
      <c r="AW167" s="140" t="s">
        <v>31</v>
      </c>
      <c r="AX167" s="140" t="s">
        <v>8</v>
      </c>
      <c r="AY167" s="143" t="s">
        <v>187</v>
      </c>
    </row>
    <row r="168" spans="1:65" s="51" customFormat="1" ht="24.2" customHeight="1">
      <c r="A168" s="48"/>
      <c r="B168" s="49"/>
      <c r="C168" s="127" t="s">
        <v>253</v>
      </c>
      <c r="D168" s="127" t="s">
        <v>189</v>
      </c>
      <c r="E168" s="128" t="s">
        <v>478</v>
      </c>
      <c r="F168" s="129" t="s">
        <v>479</v>
      </c>
      <c r="G168" s="130" t="s">
        <v>192</v>
      </c>
      <c r="H168" s="131">
        <v>2.6</v>
      </c>
      <c r="I168" s="25"/>
      <c r="J168" s="132">
        <f>ROUND(I168*H168,0)</f>
        <v>0</v>
      </c>
      <c r="K168" s="129" t="s">
        <v>193</v>
      </c>
      <c r="L168" s="49"/>
      <c r="M168" s="133" t="s">
        <v>1</v>
      </c>
      <c r="N168" s="134" t="s">
        <v>40</v>
      </c>
      <c r="O168" s="135"/>
      <c r="P168" s="136">
        <f>O168*H168</f>
        <v>0</v>
      </c>
      <c r="Q168" s="136">
        <v>1.8480000000000001</v>
      </c>
      <c r="R168" s="136">
        <f>Q168*H168</f>
        <v>4.8048000000000002</v>
      </c>
      <c r="S168" s="136">
        <v>0</v>
      </c>
      <c r="T168" s="137">
        <f>S168*H168</f>
        <v>0</v>
      </c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R168" s="138" t="s">
        <v>194</v>
      </c>
      <c r="AT168" s="138" t="s">
        <v>189</v>
      </c>
      <c r="AU168" s="138" t="s">
        <v>83</v>
      </c>
      <c r="AY168" s="40" t="s">
        <v>187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40" t="s">
        <v>8</v>
      </c>
      <c r="BK168" s="139">
        <f>ROUND(I168*H168,0)</f>
        <v>0</v>
      </c>
      <c r="BL168" s="40" t="s">
        <v>194</v>
      </c>
      <c r="BM168" s="138" t="s">
        <v>480</v>
      </c>
    </row>
    <row r="169" spans="1:65" s="140" customFormat="1">
      <c r="B169" s="141"/>
      <c r="D169" s="142" t="s">
        <v>195</v>
      </c>
      <c r="E169" s="143" t="s">
        <v>1</v>
      </c>
      <c r="F169" s="144" t="s">
        <v>481</v>
      </c>
      <c r="H169" s="145">
        <v>2.6</v>
      </c>
      <c r="I169" s="26"/>
      <c r="L169" s="141"/>
      <c r="M169" s="146"/>
      <c r="N169" s="147"/>
      <c r="O169" s="147"/>
      <c r="P169" s="147"/>
      <c r="Q169" s="147"/>
      <c r="R169" s="147"/>
      <c r="S169" s="147"/>
      <c r="T169" s="148"/>
      <c r="AT169" s="143" t="s">
        <v>195</v>
      </c>
      <c r="AU169" s="143" t="s">
        <v>83</v>
      </c>
      <c r="AV169" s="140" t="s">
        <v>83</v>
      </c>
      <c r="AW169" s="140" t="s">
        <v>31</v>
      </c>
      <c r="AX169" s="140" t="s">
        <v>8</v>
      </c>
      <c r="AY169" s="143" t="s">
        <v>187</v>
      </c>
    </row>
    <row r="170" spans="1:65" s="114" customFormat="1" ht="22.9" customHeight="1">
      <c r="B170" s="115"/>
      <c r="D170" s="116" t="s">
        <v>74</v>
      </c>
      <c r="E170" s="125" t="s">
        <v>232</v>
      </c>
      <c r="F170" s="125" t="s">
        <v>302</v>
      </c>
      <c r="I170" s="24"/>
      <c r="J170" s="126">
        <f>BK170</f>
        <v>0</v>
      </c>
      <c r="L170" s="115"/>
      <c r="M170" s="119"/>
      <c r="N170" s="120"/>
      <c r="O170" s="120"/>
      <c r="P170" s="121">
        <f>SUM(P171:P174)</f>
        <v>0</v>
      </c>
      <c r="Q170" s="120"/>
      <c r="R170" s="121">
        <f>SUM(R171:R174)</f>
        <v>0</v>
      </c>
      <c r="S170" s="120"/>
      <c r="T170" s="122">
        <f>SUM(T171:T174)</f>
        <v>88</v>
      </c>
      <c r="AR170" s="116" t="s">
        <v>8</v>
      </c>
      <c r="AT170" s="123" t="s">
        <v>74</v>
      </c>
      <c r="AU170" s="123" t="s">
        <v>8</v>
      </c>
      <c r="AY170" s="116" t="s">
        <v>187</v>
      </c>
      <c r="BK170" s="124">
        <f>SUM(BK171:BK174)</f>
        <v>0</v>
      </c>
    </row>
    <row r="171" spans="1:65" s="51" customFormat="1" ht="16.5" customHeight="1">
      <c r="A171" s="48"/>
      <c r="B171" s="49"/>
      <c r="C171" s="127" t="s">
        <v>256</v>
      </c>
      <c r="D171" s="127" t="s">
        <v>189</v>
      </c>
      <c r="E171" s="128" t="s">
        <v>311</v>
      </c>
      <c r="F171" s="129" t="s">
        <v>312</v>
      </c>
      <c r="G171" s="130" t="s">
        <v>192</v>
      </c>
      <c r="H171" s="131">
        <v>20</v>
      </c>
      <c r="I171" s="25"/>
      <c r="J171" s="132">
        <f>ROUND(I171*H171,0)</f>
        <v>0</v>
      </c>
      <c r="K171" s="129" t="s">
        <v>193</v>
      </c>
      <c r="L171" s="49"/>
      <c r="M171" s="133" t="s">
        <v>1</v>
      </c>
      <c r="N171" s="134" t="s">
        <v>40</v>
      </c>
      <c r="O171" s="135"/>
      <c r="P171" s="136">
        <f>O171*H171</f>
        <v>0</v>
      </c>
      <c r="Q171" s="136">
        <v>0</v>
      </c>
      <c r="R171" s="136">
        <f>Q171*H171</f>
        <v>0</v>
      </c>
      <c r="S171" s="136">
        <v>2</v>
      </c>
      <c r="T171" s="137">
        <f>S171*H171</f>
        <v>40</v>
      </c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R171" s="138" t="s">
        <v>194</v>
      </c>
      <c r="AT171" s="138" t="s">
        <v>189</v>
      </c>
      <c r="AU171" s="138" t="s">
        <v>83</v>
      </c>
      <c r="AY171" s="40" t="s">
        <v>187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40" t="s">
        <v>8</v>
      </c>
      <c r="BK171" s="139">
        <f>ROUND(I171*H171,0)</f>
        <v>0</v>
      </c>
      <c r="BL171" s="40" t="s">
        <v>194</v>
      </c>
      <c r="BM171" s="138" t="s">
        <v>482</v>
      </c>
    </row>
    <row r="172" spans="1:65" s="140" customFormat="1">
      <c r="B172" s="141"/>
      <c r="D172" s="142" t="s">
        <v>195</v>
      </c>
      <c r="E172" s="143" t="s">
        <v>1</v>
      </c>
      <c r="F172" s="144" t="s">
        <v>483</v>
      </c>
      <c r="H172" s="145">
        <v>20</v>
      </c>
      <c r="I172" s="26"/>
      <c r="L172" s="141"/>
      <c r="M172" s="146"/>
      <c r="N172" s="147"/>
      <c r="O172" s="147"/>
      <c r="P172" s="147"/>
      <c r="Q172" s="147"/>
      <c r="R172" s="147"/>
      <c r="S172" s="147"/>
      <c r="T172" s="148"/>
      <c r="AT172" s="143" t="s">
        <v>195</v>
      </c>
      <c r="AU172" s="143" t="s">
        <v>83</v>
      </c>
      <c r="AV172" s="140" t="s">
        <v>83</v>
      </c>
      <c r="AW172" s="140" t="s">
        <v>31</v>
      </c>
      <c r="AX172" s="140" t="s">
        <v>8</v>
      </c>
      <c r="AY172" s="143" t="s">
        <v>187</v>
      </c>
    </row>
    <row r="173" spans="1:65" s="51" customFormat="1" ht="16.5" customHeight="1">
      <c r="A173" s="48"/>
      <c r="B173" s="49"/>
      <c r="C173" s="127" t="s">
        <v>257</v>
      </c>
      <c r="D173" s="127" t="s">
        <v>189</v>
      </c>
      <c r="E173" s="128" t="s">
        <v>314</v>
      </c>
      <c r="F173" s="129" t="s">
        <v>315</v>
      </c>
      <c r="G173" s="130" t="s">
        <v>192</v>
      </c>
      <c r="H173" s="131">
        <v>20</v>
      </c>
      <c r="I173" s="25"/>
      <c r="J173" s="132">
        <f>ROUND(I173*H173,0)</f>
        <v>0</v>
      </c>
      <c r="K173" s="129" t="s">
        <v>193</v>
      </c>
      <c r="L173" s="49"/>
      <c r="M173" s="133" t="s">
        <v>1</v>
      </c>
      <c r="N173" s="134" t="s">
        <v>40</v>
      </c>
      <c r="O173" s="135"/>
      <c r="P173" s="136">
        <f>O173*H173</f>
        <v>0</v>
      </c>
      <c r="Q173" s="136">
        <v>0</v>
      </c>
      <c r="R173" s="136">
        <f>Q173*H173</f>
        <v>0</v>
      </c>
      <c r="S173" s="136">
        <v>2.4</v>
      </c>
      <c r="T173" s="137">
        <f>S173*H173</f>
        <v>48</v>
      </c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R173" s="138" t="s">
        <v>194</v>
      </c>
      <c r="AT173" s="138" t="s">
        <v>189</v>
      </c>
      <c r="AU173" s="138" t="s">
        <v>83</v>
      </c>
      <c r="AY173" s="40" t="s">
        <v>187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40" t="s">
        <v>8</v>
      </c>
      <c r="BK173" s="139">
        <f>ROUND(I173*H173,0)</f>
        <v>0</v>
      </c>
      <c r="BL173" s="40" t="s">
        <v>194</v>
      </c>
      <c r="BM173" s="138" t="s">
        <v>484</v>
      </c>
    </row>
    <row r="174" spans="1:65" s="140" customFormat="1">
      <c r="B174" s="141"/>
      <c r="D174" s="142" t="s">
        <v>195</v>
      </c>
      <c r="E174" s="143" t="s">
        <v>1</v>
      </c>
      <c r="F174" s="144" t="s">
        <v>483</v>
      </c>
      <c r="H174" s="145">
        <v>20</v>
      </c>
      <c r="I174" s="26"/>
      <c r="L174" s="141"/>
      <c r="M174" s="146"/>
      <c r="N174" s="147"/>
      <c r="O174" s="147"/>
      <c r="P174" s="147"/>
      <c r="Q174" s="147"/>
      <c r="R174" s="147"/>
      <c r="S174" s="147"/>
      <c r="T174" s="148"/>
      <c r="AT174" s="143" t="s">
        <v>195</v>
      </c>
      <c r="AU174" s="143" t="s">
        <v>83</v>
      </c>
      <c r="AV174" s="140" t="s">
        <v>83</v>
      </c>
      <c r="AW174" s="140" t="s">
        <v>31</v>
      </c>
      <c r="AX174" s="140" t="s">
        <v>8</v>
      </c>
      <c r="AY174" s="143" t="s">
        <v>187</v>
      </c>
    </row>
    <row r="175" spans="1:65" s="114" customFormat="1" ht="22.9" customHeight="1">
      <c r="B175" s="115"/>
      <c r="D175" s="116" t="s">
        <v>74</v>
      </c>
      <c r="E175" s="125" t="s">
        <v>316</v>
      </c>
      <c r="F175" s="125" t="s">
        <v>317</v>
      </c>
      <c r="I175" s="24"/>
      <c r="J175" s="126">
        <f>BK175</f>
        <v>0</v>
      </c>
      <c r="L175" s="115"/>
      <c r="M175" s="119"/>
      <c r="N175" s="120"/>
      <c r="O175" s="120"/>
      <c r="P175" s="121">
        <f>SUM(P176:P180)</f>
        <v>0</v>
      </c>
      <c r="Q175" s="120"/>
      <c r="R175" s="121">
        <f>SUM(R176:R180)</f>
        <v>0</v>
      </c>
      <c r="S175" s="120"/>
      <c r="T175" s="122">
        <f>SUM(T176:T180)</f>
        <v>0</v>
      </c>
      <c r="AR175" s="116" t="s">
        <v>8</v>
      </c>
      <c r="AT175" s="123" t="s">
        <v>74</v>
      </c>
      <c r="AU175" s="123" t="s">
        <v>8</v>
      </c>
      <c r="AY175" s="116" t="s">
        <v>187</v>
      </c>
      <c r="BK175" s="124">
        <f>SUM(BK176:BK180)</f>
        <v>0</v>
      </c>
    </row>
    <row r="176" spans="1:65" s="51" customFormat="1" ht="21.75" customHeight="1">
      <c r="A176" s="48"/>
      <c r="B176" s="49"/>
      <c r="C176" s="127" t="s">
        <v>258</v>
      </c>
      <c r="D176" s="127" t="s">
        <v>189</v>
      </c>
      <c r="E176" s="128" t="s">
        <v>319</v>
      </c>
      <c r="F176" s="129" t="s">
        <v>320</v>
      </c>
      <c r="G176" s="130" t="s">
        <v>250</v>
      </c>
      <c r="H176" s="131">
        <v>88</v>
      </c>
      <c r="I176" s="25"/>
      <c r="J176" s="132">
        <f>ROUND(I176*H176,0)</f>
        <v>0</v>
      </c>
      <c r="K176" s="129" t="s">
        <v>193</v>
      </c>
      <c r="L176" s="49"/>
      <c r="M176" s="133" t="s">
        <v>1</v>
      </c>
      <c r="N176" s="134" t="s">
        <v>40</v>
      </c>
      <c r="O176" s="135"/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R176" s="138" t="s">
        <v>194</v>
      </c>
      <c r="AT176" s="138" t="s">
        <v>189</v>
      </c>
      <c r="AU176" s="138" t="s">
        <v>83</v>
      </c>
      <c r="AY176" s="40" t="s">
        <v>187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40" t="s">
        <v>8</v>
      </c>
      <c r="BK176" s="139">
        <f>ROUND(I176*H176,0)</f>
        <v>0</v>
      </c>
      <c r="BL176" s="40" t="s">
        <v>194</v>
      </c>
      <c r="BM176" s="138" t="s">
        <v>485</v>
      </c>
    </row>
    <row r="177" spans="1:65" s="51" customFormat="1" ht="24.2" customHeight="1">
      <c r="A177" s="48"/>
      <c r="B177" s="49"/>
      <c r="C177" s="127" t="s">
        <v>7</v>
      </c>
      <c r="D177" s="127" t="s">
        <v>189</v>
      </c>
      <c r="E177" s="128" t="s">
        <v>322</v>
      </c>
      <c r="F177" s="129" t="s">
        <v>323</v>
      </c>
      <c r="G177" s="130" t="s">
        <v>250</v>
      </c>
      <c r="H177" s="131">
        <v>2552</v>
      </c>
      <c r="I177" s="25"/>
      <c r="J177" s="132">
        <f>ROUND(I177*H177,0)</f>
        <v>0</v>
      </c>
      <c r="K177" s="129" t="s">
        <v>193</v>
      </c>
      <c r="L177" s="49"/>
      <c r="M177" s="133" t="s">
        <v>1</v>
      </c>
      <c r="N177" s="134" t="s">
        <v>40</v>
      </c>
      <c r="O177" s="135"/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R177" s="138" t="s">
        <v>194</v>
      </c>
      <c r="AT177" s="138" t="s">
        <v>189</v>
      </c>
      <c r="AU177" s="138" t="s">
        <v>83</v>
      </c>
      <c r="AY177" s="40" t="s">
        <v>187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40" t="s">
        <v>8</v>
      </c>
      <c r="BK177" s="139">
        <f>ROUND(I177*H177,0)</f>
        <v>0</v>
      </c>
      <c r="BL177" s="40" t="s">
        <v>194</v>
      </c>
      <c r="BM177" s="138" t="s">
        <v>486</v>
      </c>
    </row>
    <row r="178" spans="1:65" s="140" customFormat="1">
      <c r="B178" s="141"/>
      <c r="D178" s="142" t="s">
        <v>195</v>
      </c>
      <c r="F178" s="144" t="s">
        <v>324</v>
      </c>
      <c r="H178" s="145">
        <v>2552</v>
      </c>
      <c r="I178" s="26"/>
      <c r="L178" s="141"/>
      <c r="M178" s="146"/>
      <c r="N178" s="147"/>
      <c r="O178" s="147"/>
      <c r="P178" s="147"/>
      <c r="Q178" s="147"/>
      <c r="R178" s="147"/>
      <c r="S178" s="147"/>
      <c r="T178" s="148"/>
      <c r="AT178" s="143" t="s">
        <v>195</v>
      </c>
      <c r="AU178" s="143" t="s">
        <v>83</v>
      </c>
      <c r="AV178" s="140" t="s">
        <v>83</v>
      </c>
      <c r="AW178" s="140" t="s">
        <v>3</v>
      </c>
      <c r="AX178" s="140" t="s">
        <v>8</v>
      </c>
      <c r="AY178" s="143" t="s">
        <v>187</v>
      </c>
    </row>
    <row r="179" spans="1:65" s="51" customFormat="1" ht="37.9" customHeight="1">
      <c r="A179" s="48"/>
      <c r="B179" s="49"/>
      <c r="C179" s="127" t="s">
        <v>266</v>
      </c>
      <c r="D179" s="127" t="s">
        <v>189</v>
      </c>
      <c r="E179" s="128" t="s">
        <v>326</v>
      </c>
      <c r="F179" s="129" t="s">
        <v>327</v>
      </c>
      <c r="G179" s="130" t="s">
        <v>250</v>
      </c>
      <c r="H179" s="131">
        <v>40</v>
      </c>
      <c r="I179" s="25"/>
      <c r="J179" s="132">
        <f>ROUND(I179*H179,0)</f>
        <v>0</v>
      </c>
      <c r="K179" s="129" t="s">
        <v>193</v>
      </c>
      <c r="L179" s="49"/>
      <c r="M179" s="133" t="s">
        <v>1</v>
      </c>
      <c r="N179" s="134" t="s">
        <v>40</v>
      </c>
      <c r="O179" s="135"/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R179" s="138" t="s">
        <v>194</v>
      </c>
      <c r="AT179" s="138" t="s">
        <v>189</v>
      </c>
      <c r="AU179" s="138" t="s">
        <v>83</v>
      </c>
      <c r="AY179" s="40" t="s">
        <v>187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40" t="s">
        <v>8</v>
      </c>
      <c r="BK179" s="139">
        <f>ROUND(I179*H179,0)</f>
        <v>0</v>
      </c>
      <c r="BL179" s="40" t="s">
        <v>194</v>
      </c>
      <c r="BM179" s="138" t="s">
        <v>487</v>
      </c>
    </row>
    <row r="180" spans="1:65" s="51" customFormat="1" ht="37.9" customHeight="1">
      <c r="A180" s="48"/>
      <c r="B180" s="49"/>
      <c r="C180" s="127" t="s">
        <v>268</v>
      </c>
      <c r="D180" s="127" t="s">
        <v>189</v>
      </c>
      <c r="E180" s="128" t="s">
        <v>329</v>
      </c>
      <c r="F180" s="129" t="s">
        <v>330</v>
      </c>
      <c r="G180" s="130" t="s">
        <v>250</v>
      </c>
      <c r="H180" s="131">
        <v>48</v>
      </c>
      <c r="I180" s="25"/>
      <c r="J180" s="132">
        <f>ROUND(I180*H180,0)</f>
        <v>0</v>
      </c>
      <c r="K180" s="129" t="s">
        <v>193</v>
      </c>
      <c r="L180" s="49"/>
      <c r="M180" s="133" t="s">
        <v>1</v>
      </c>
      <c r="N180" s="134" t="s">
        <v>40</v>
      </c>
      <c r="O180" s="135"/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R180" s="138" t="s">
        <v>194</v>
      </c>
      <c r="AT180" s="138" t="s">
        <v>189</v>
      </c>
      <c r="AU180" s="138" t="s">
        <v>83</v>
      </c>
      <c r="AY180" s="40" t="s">
        <v>187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40" t="s">
        <v>8</v>
      </c>
      <c r="BK180" s="139">
        <f>ROUND(I180*H180,0)</f>
        <v>0</v>
      </c>
      <c r="BL180" s="40" t="s">
        <v>194</v>
      </c>
      <c r="BM180" s="138" t="s">
        <v>488</v>
      </c>
    </row>
    <row r="181" spans="1:65" s="114" customFormat="1" ht="22.9" customHeight="1">
      <c r="B181" s="115"/>
      <c r="D181" s="116" t="s">
        <v>74</v>
      </c>
      <c r="E181" s="125" t="s">
        <v>331</v>
      </c>
      <c r="F181" s="125" t="s">
        <v>332</v>
      </c>
      <c r="I181" s="24"/>
      <c r="J181" s="126">
        <f>BK181</f>
        <v>0</v>
      </c>
      <c r="L181" s="115"/>
      <c r="M181" s="119"/>
      <c r="N181" s="120"/>
      <c r="O181" s="120"/>
      <c r="P181" s="121">
        <f>P182</f>
        <v>0</v>
      </c>
      <c r="Q181" s="120"/>
      <c r="R181" s="121">
        <f>R182</f>
        <v>0</v>
      </c>
      <c r="S181" s="120"/>
      <c r="T181" s="122">
        <f>T182</f>
        <v>0</v>
      </c>
      <c r="AR181" s="116" t="s">
        <v>8</v>
      </c>
      <c r="AT181" s="123" t="s">
        <v>74</v>
      </c>
      <c r="AU181" s="123" t="s">
        <v>8</v>
      </c>
      <c r="AY181" s="116" t="s">
        <v>187</v>
      </c>
      <c r="BK181" s="124">
        <f>BK182</f>
        <v>0</v>
      </c>
    </row>
    <row r="182" spans="1:65" s="51" customFormat="1" ht="16.5" customHeight="1">
      <c r="A182" s="48"/>
      <c r="B182" s="49"/>
      <c r="C182" s="127" t="s">
        <v>269</v>
      </c>
      <c r="D182" s="127" t="s">
        <v>189</v>
      </c>
      <c r="E182" s="128" t="s">
        <v>489</v>
      </c>
      <c r="F182" s="129" t="s">
        <v>490</v>
      </c>
      <c r="G182" s="130" t="s">
        <v>250</v>
      </c>
      <c r="H182" s="131">
        <v>118.364</v>
      </c>
      <c r="I182" s="25"/>
      <c r="J182" s="132">
        <f>ROUND(I182*H182,0)</f>
        <v>0</v>
      </c>
      <c r="K182" s="129" t="s">
        <v>193</v>
      </c>
      <c r="L182" s="49"/>
      <c r="M182" s="133" t="s">
        <v>1</v>
      </c>
      <c r="N182" s="134" t="s">
        <v>40</v>
      </c>
      <c r="O182" s="135"/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R182" s="138" t="s">
        <v>194</v>
      </c>
      <c r="AT182" s="138" t="s">
        <v>189</v>
      </c>
      <c r="AU182" s="138" t="s">
        <v>83</v>
      </c>
      <c r="AY182" s="40" t="s">
        <v>187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40" t="s">
        <v>8</v>
      </c>
      <c r="BK182" s="139">
        <f>ROUND(I182*H182,0)</f>
        <v>0</v>
      </c>
      <c r="BL182" s="40" t="s">
        <v>194</v>
      </c>
      <c r="BM182" s="138" t="s">
        <v>491</v>
      </c>
    </row>
    <row r="183" spans="1:65" s="114" customFormat="1" ht="25.9" customHeight="1">
      <c r="B183" s="115"/>
      <c r="D183" s="116" t="s">
        <v>74</v>
      </c>
      <c r="E183" s="117" t="s">
        <v>334</v>
      </c>
      <c r="F183" s="117" t="s">
        <v>335</v>
      </c>
      <c r="I183" s="24"/>
      <c r="J183" s="118">
        <f>BK183</f>
        <v>0</v>
      </c>
      <c r="L183" s="115"/>
      <c r="M183" s="119"/>
      <c r="N183" s="120"/>
      <c r="O183" s="120"/>
      <c r="P183" s="121">
        <f>P184</f>
        <v>0</v>
      </c>
      <c r="Q183" s="120"/>
      <c r="R183" s="121">
        <f>R184</f>
        <v>0.5751385</v>
      </c>
      <c r="S183" s="120"/>
      <c r="T183" s="122">
        <f>T184</f>
        <v>0</v>
      </c>
      <c r="AR183" s="116" t="s">
        <v>83</v>
      </c>
      <c r="AT183" s="123" t="s">
        <v>74</v>
      </c>
      <c r="AU183" s="123" t="s">
        <v>75</v>
      </c>
      <c r="AY183" s="116" t="s">
        <v>187</v>
      </c>
      <c r="BK183" s="124">
        <f>BK184</f>
        <v>0</v>
      </c>
    </row>
    <row r="184" spans="1:65" s="114" customFormat="1" ht="22.9" customHeight="1">
      <c r="B184" s="115"/>
      <c r="D184" s="116" t="s">
        <v>74</v>
      </c>
      <c r="E184" s="125" t="s">
        <v>492</v>
      </c>
      <c r="F184" s="125" t="s">
        <v>493</v>
      </c>
      <c r="I184" s="24"/>
      <c r="J184" s="126">
        <f>BK184</f>
        <v>0</v>
      </c>
      <c r="L184" s="115"/>
      <c r="M184" s="119"/>
      <c r="N184" s="120"/>
      <c r="O184" s="120"/>
      <c r="P184" s="121">
        <f>SUM(P185:P209)</f>
        <v>0</v>
      </c>
      <c r="Q184" s="120"/>
      <c r="R184" s="121">
        <f>SUM(R185:R209)</f>
        <v>0.5751385</v>
      </c>
      <c r="S184" s="120"/>
      <c r="T184" s="122">
        <f>SUM(T185:T209)</f>
        <v>0</v>
      </c>
      <c r="AR184" s="116" t="s">
        <v>83</v>
      </c>
      <c r="AT184" s="123" t="s">
        <v>74</v>
      </c>
      <c r="AU184" s="123" t="s">
        <v>8</v>
      </c>
      <c r="AY184" s="116" t="s">
        <v>187</v>
      </c>
      <c r="BK184" s="124">
        <f>SUM(BK185:BK209)</f>
        <v>0</v>
      </c>
    </row>
    <row r="185" spans="1:65" s="51" customFormat="1" ht="33" customHeight="1">
      <c r="A185" s="48"/>
      <c r="B185" s="49"/>
      <c r="C185" s="127" t="s">
        <v>274</v>
      </c>
      <c r="D185" s="127" t="s">
        <v>189</v>
      </c>
      <c r="E185" s="128" t="s">
        <v>494</v>
      </c>
      <c r="F185" s="129" t="s">
        <v>495</v>
      </c>
      <c r="G185" s="130" t="s">
        <v>267</v>
      </c>
      <c r="H185" s="131">
        <v>178.5</v>
      </c>
      <c r="I185" s="25"/>
      <c r="J185" s="132">
        <f>ROUND(I185*H185,0)</f>
        <v>0</v>
      </c>
      <c r="K185" s="129" t="s">
        <v>193</v>
      </c>
      <c r="L185" s="49"/>
      <c r="M185" s="133" t="s">
        <v>1</v>
      </c>
      <c r="N185" s="134" t="s">
        <v>40</v>
      </c>
      <c r="O185" s="135"/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R185" s="138" t="s">
        <v>252</v>
      </c>
      <c r="AT185" s="138" t="s">
        <v>189</v>
      </c>
      <c r="AU185" s="138" t="s">
        <v>83</v>
      </c>
      <c r="AY185" s="40" t="s">
        <v>187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40" t="s">
        <v>8</v>
      </c>
      <c r="BK185" s="139">
        <f>ROUND(I185*H185,0)</f>
        <v>0</v>
      </c>
      <c r="BL185" s="40" t="s">
        <v>252</v>
      </c>
      <c r="BM185" s="138" t="s">
        <v>496</v>
      </c>
    </row>
    <row r="186" spans="1:65" s="140" customFormat="1">
      <c r="B186" s="141"/>
      <c r="D186" s="142" t="s">
        <v>195</v>
      </c>
      <c r="E186" s="143" t="s">
        <v>1</v>
      </c>
      <c r="F186" s="144" t="s">
        <v>497</v>
      </c>
      <c r="H186" s="145">
        <v>178.5</v>
      </c>
      <c r="I186" s="26"/>
      <c r="L186" s="141"/>
      <c r="M186" s="146"/>
      <c r="N186" s="147"/>
      <c r="O186" s="147"/>
      <c r="P186" s="147"/>
      <c r="Q186" s="147"/>
      <c r="R186" s="147"/>
      <c r="S186" s="147"/>
      <c r="T186" s="148"/>
      <c r="AT186" s="143" t="s">
        <v>195</v>
      </c>
      <c r="AU186" s="143" t="s">
        <v>83</v>
      </c>
      <c r="AV186" s="140" t="s">
        <v>83</v>
      </c>
      <c r="AW186" s="140" t="s">
        <v>31</v>
      </c>
      <c r="AX186" s="140" t="s">
        <v>75</v>
      </c>
      <c r="AY186" s="143" t="s">
        <v>187</v>
      </c>
    </row>
    <row r="187" spans="1:65" s="149" customFormat="1">
      <c r="B187" s="150"/>
      <c r="D187" s="142" t="s">
        <v>195</v>
      </c>
      <c r="E187" s="151" t="s">
        <v>426</v>
      </c>
      <c r="F187" s="152" t="s">
        <v>196</v>
      </c>
      <c r="H187" s="153">
        <v>178.5</v>
      </c>
      <c r="I187" s="27"/>
      <c r="L187" s="150"/>
      <c r="M187" s="154"/>
      <c r="N187" s="155"/>
      <c r="O187" s="155"/>
      <c r="P187" s="155"/>
      <c r="Q187" s="155"/>
      <c r="R187" s="155"/>
      <c r="S187" s="155"/>
      <c r="T187" s="156"/>
      <c r="AT187" s="151" t="s">
        <v>195</v>
      </c>
      <c r="AU187" s="151" t="s">
        <v>83</v>
      </c>
      <c r="AV187" s="149" t="s">
        <v>197</v>
      </c>
      <c r="AW187" s="149" t="s">
        <v>31</v>
      </c>
      <c r="AX187" s="149" t="s">
        <v>8</v>
      </c>
      <c r="AY187" s="151" t="s">
        <v>187</v>
      </c>
    </row>
    <row r="188" spans="1:65" s="51" customFormat="1" ht="24.2" customHeight="1">
      <c r="A188" s="48"/>
      <c r="B188" s="49"/>
      <c r="C188" s="165" t="s">
        <v>275</v>
      </c>
      <c r="D188" s="165" t="s">
        <v>297</v>
      </c>
      <c r="E188" s="166" t="s">
        <v>498</v>
      </c>
      <c r="F188" s="167" t="s">
        <v>499</v>
      </c>
      <c r="G188" s="168" t="s">
        <v>267</v>
      </c>
      <c r="H188" s="169">
        <v>205.27500000000001</v>
      </c>
      <c r="I188" s="29"/>
      <c r="J188" s="170">
        <f>ROUND(I188*H188,0)</f>
        <v>0</v>
      </c>
      <c r="K188" s="167" t="s">
        <v>193</v>
      </c>
      <c r="L188" s="171"/>
      <c r="M188" s="172" t="s">
        <v>1</v>
      </c>
      <c r="N188" s="173" t="s">
        <v>40</v>
      </c>
      <c r="O188" s="135"/>
      <c r="P188" s="136">
        <f>O188*H188</f>
        <v>0</v>
      </c>
      <c r="Q188" s="136">
        <v>1.9E-3</v>
      </c>
      <c r="R188" s="136">
        <f>Q188*H188</f>
        <v>0.39002249999999999</v>
      </c>
      <c r="S188" s="136">
        <v>0</v>
      </c>
      <c r="T188" s="137">
        <f>S188*H188</f>
        <v>0</v>
      </c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R188" s="138" t="s">
        <v>296</v>
      </c>
      <c r="AT188" s="138" t="s">
        <v>297</v>
      </c>
      <c r="AU188" s="138" t="s">
        <v>83</v>
      </c>
      <c r="AY188" s="40" t="s">
        <v>187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40" t="s">
        <v>8</v>
      </c>
      <c r="BK188" s="139">
        <f>ROUND(I188*H188,0)</f>
        <v>0</v>
      </c>
      <c r="BL188" s="40" t="s">
        <v>252</v>
      </c>
      <c r="BM188" s="138" t="s">
        <v>500</v>
      </c>
    </row>
    <row r="189" spans="1:65" s="140" customFormat="1">
      <c r="B189" s="141"/>
      <c r="D189" s="142" t="s">
        <v>195</v>
      </c>
      <c r="E189" s="143" t="s">
        <v>1</v>
      </c>
      <c r="F189" s="144" t="s">
        <v>501</v>
      </c>
      <c r="H189" s="145">
        <v>205.27500000000001</v>
      </c>
      <c r="I189" s="26"/>
      <c r="L189" s="141"/>
      <c r="M189" s="146"/>
      <c r="N189" s="147"/>
      <c r="O189" s="147"/>
      <c r="P189" s="147"/>
      <c r="Q189" s="147"/>
      <c r="R189" s="147"/>
      <c r="S189" s="147"/>
      <c r="T189" s="148"/>
      <c r="AT189" s="143" t="s">
        <v>195</v>
      </c>
      <c r="AU189" s="143" t="s">
        <v>83</v>
      </c>
      <c r="AV189" s="140" t="s">
        <v>83</v>
      </c>
      <c r="AW189" s="140" t="s">
        <v>31</v>
      </c>
      <c r="AX189" s="140" t="s">
        <v>8</v>
      </c>
      <c r="AY189" s="143" t="s">
        <v>187</v>
      </c>
    </row>
    <row r="190" spans="1:65" s="51" customFormat="1" ht="24.2" customHeight="1">
      <c r="A190" s="48"/>
      <c r="B190" s="49"/>
      <c r="C190" s="127" t="s">
        <v>289</v>
      </c>
      <c r="D190" s="127" t="s">
        <v>189</v>
      </c>
      <c r="E190" s="128" t="s">
        <v>502</v>
      </c>
      <c r="F190" s="129" t="s">
        <v>503</v>
      </c>
      <c r="G190" s="130" t="s">
        <v>267</v>
      </c>
      <c r="H190" s="131">
        <v>357</v>
      </c>
      <c r="I190" s="25"/>
      <c r="J190" s="132">
        <f>ROUND(I190*H190,0)</f>
        <v>0</v>
      </c>
      <c r="K190" s="129" t="s">
        <v>193</v>
      </c>
      <c r="L190" s="49"/>
      <c r="M190" s="133" t="s">
        <v>1</v>
      </c>
      <c r="N190" s="134" t="s">
        <v>40</v>
      </c>
      <c r="O190" s="135"/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R190" s="138" t="s">
        <v>252</v>
      </c>
      <c r="AT190" s="138" t="s">
        <v>189</v>
      </c>
      <c r="AU190" s="138" t="s">
        <v>83</v>
      </c>
      <c r="AY190" s="40" t="s">
        <v>187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40" t="s">
        <v>8</v>
      </c>
      <c r="BK190" s="139">
        <f>ROUND(I190*H190,0)</f>
        <v>0</v>
      </c>
      <c r="BL190" s="40" t="s">
        <v>252</v>
      </c>
      <c r="BM190" s="138" t="s">
        <v>504</v>
      </c>
    </row>
    <row r="191" spans="1:65" s="140" customFormat="1">
      <c r="B191" s="141"/>
      <c r="D191" s="142" t="s">
        <v>195</v>
      </c>
      <c r="E191" s="143" t="s">
        <v>1</v>
      </c>
      <c r="F191" s="144" t="s">
        <v>505</v>
      </c>
      <c r="H191" s="145">
        <v>357</v>
      </c>
      <c r="I191" s="26"/>
      <c r="L191" s="141"/>
      <c r="M191" s="146"/>
      <c r="N191" s="147"/>
      <c r="O191" s="147"/>
      <c r="P191" s="147"/>
      <c r="Q191" s="147"/>
      <c r="R191" s="147"/>
      <c r="S191" s="147"/>
      <c r="T191" s="148"/>
      <c r="AT191" s="143" t="s">
        <v>195</v>
      </c>
      <c r="AU191" s="143" t="s">
        <v>83</v>
      </c>
      <c r="AV191" s="140" t="s">
        <v>83</v>
      </c>
      <c r="AW191" s="140" t="s">
        <v>31</v>
      </c>
      <c r="AX191" s="140" t="s">
        <v>8</v>
      </c>
      <c r="AY191" s="143" t="s">
        <v>187</v>
      </c>
    </row>
    <row r="192" spans="1:65" s="51" customFormat="1" ht="24.2" customHeight="1">
      <c r="A192" s="48"/>
      <c r="B192" s="49"/>
      <c r="C192" s="165" t="s">
        <v>290</v>
      </c>
      <c r="D192" s="165" t="s">
        <v>297</v>
      </c>
      <c r="E192" s="166" t="s">
        <v>506</v>
      </c>
      <c r="F192" s="167" t="s">
        <v>507</v>
      </c>
      <c r="G192" s="168" t="s">
        <v>267</v>
      </c>
      <c r="H192" s="169">
        <v>392.7</v>
      </c>
      <c r="I192" s="29"/>
      <c r="J192" s="170">
        <f>ROUND(I192*H192,0)</f>
        <v>0</v>
      </c>
      <c r="K192" s="167" t="s">
        <v>193</v>
      </c>
      <c r="L192" s="171"/>
      <c r="M192" s="172" t="s">
        <v>1</v>
      </c>
      <c r="N192" s="173" t="s">
        <v>40</v>
      </c>
      <c r="O192" s="135"/>
      <c r="P192" s="136">
        <f>O192*H192</f>
        <v>0</v>
      </c>
      <c r="Q192" s="136">
        <v>4.0000000000000002E-4</v>
      </c>
      <c r="R192" s="136">
        <f>Q192*H192</f>
        <v>0.15708</v>
      </c>
      <c r="S192" s="136">
        <v>0</v>
      </c>
      <c r="T192" s="137">
        <f>S192*H192</f>
        <v>0</v>
      </c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R192" s="138" t="s">
        <v>296</v>
      </c>
      <c r="AT192" s="138" t="s">
        <v>297</v>
      </c>
      <c r="AU192" s="138" t="s">
        <v>83</v>
      </c>
      <c r="AY192" s="40" t="s">
        <v>187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40" t="s">
        <v>8</v>
      </c>
      <c r="BK192" s="139">
        <f>ROUND(I192*H192,0)</f>
        <v>0</v>
      </c>
      <c r="BL192" s="40" t="s">
        <v>252</v>
      </c>
      <c r="BM192" s="138" t="s">
        <v>508</v>
      </c>
    </row>
    <row r="193" spans="1:65" s="140" customFormat="1">
      <c r="B193" s="141"/>
      <c r="D193" s="142" t="s">
        <v>195</v>
      </c>
      <c r="E193" s="143" t="s">
        <v>1</v>
      </c>
      <c r="F193" s="144" t="s">
        <v>509</v>
      </c>
      <c r="H193" s="145">
        <v>392.7</v>
      </c>
      <c r="I193" s="26"/>
      <c r="L193" s="141"/>
      <c r="M193" s="146"/>
      <c r="N193" s="147"/>
      <c r="O193" s="147"/>
      <c r="P193" s="147"/>
      <c r="Q193" s="147"/>
      <c r="R193" s="147"/>
      <c r="S193" s="147"/>
      <c r="T193" s="148"/>
      <c r="AT193" s="143" t="s">
        <v>195</v>
      </c>
      <c r="AU193" s="143" t="s">
        <v>83</v>
      </c>
      <c r="AV193" s="140" t="s">
        <v>83</v>
      </c>
      <c r="AW193" s="140" t="s">
        <v>31</v>
      </c>
      <c r="AX193" s="140" t="s">
        <v>8</v>
      </c>
      <c r="AY193" s="143" t="s">
        <v>187</v>
      </c>
    </row>
    <row r="194" spans="1:65" s="51" customFormat="1" ht="24.2" customHeight="1">
      <c r="A194" s="48"/>
      <c r="B194" s="49"/>
      <c r="C194" s="127" t="s">
        <v>291</v>
      </c>
      <c r="D194" s="127" t="s">
        <v>189</v>
      </c>
      <c r="E194" s="128" t="s">
        <v>510</v>
      </c>
      <c r="F194" s="129" t="s">
        <v>511</v>
      </c>
      <c r="G194" s="130" t="s">
        <v>267</v>
      </c>
      <c r="H194" s="131">
        <v>46.8</v>
      </c>
      <c r="I194" s="25"/>
      <c r="J194" s="132">
        <f>ROUND(I194*H194,0)</f>
        <v>0</v>
      </c>
      <c r="K194" s="129" t="s">
        <v>193</v>
      </c>
      <c r="L194" s="49"/>
      <c r="M194" s="133" t="s">
        <v>1</v>
      </c>
      <c r="N194" s="134" t="s">
        <v>40</v>
      </c>
      <c r="O194" s="135"/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R194" s="138" t="s">
        <v>252</v>
      </c>
      <c r="AT194" s="138" t="s">
        <v>189</v>
      </c>
      <c r="AU194" s="138" t="s">
        <v>83</v>
      </c>
      <c r="AY194" s="40" t="s">
        <v>187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40" t="s">
        <v>8</v>
      </c>
      <c r="BK194" s="139">
        <f>ROUND(I194*H194,0)</f>
        <v>0</v>
      </c>
      <c r="BL194" s="40" t="s">
        <v>252</v>
      </c>
      <c r="BM194" s="138" t="s">
        <v>512</v>
      </c>
    </row>
    <row r="195" spans="1:65" s="140" customFormat="1">
      <c r="B195" s="141"/>
      <c r="D195" s="142" t="s">
        <v>195</v>
      </c>
      <c r="E195" s="143" t="s">
        <v>1</v>
      </c>
      <c r="F195" s="144" t="s">
        <v>513</v>
      </c>
      <c r="H195" s="145">
        <v>46.8</v>
      </c>
      <c r="I195" s="26"/>
      <c r="L195" s="141"/>
      <c r="M195" s="146"/>
      <c r="N195" s="147"/>
      <c r="O195" s="147"/>
      <c r="P195" s="147"/>
      <c r="Q195" s="147"/>
      <c r="R195" s="147"/>
      <c r="S195" s="147"/>
      <c r="T195" s="148"/>
      <c r="AT195" s="143" t="s">
        <v>195</v>
      </c>
      <c r="AU195" s="143" t="s">
        <v>83</v>
      </c>
      <c r="AV195" s="140" t="s">
        <v>83</v>
      </c>
      <c r="AW195" s="140" t="s">
        <v>31</v>
      </c>
      <c r="AX195" s="140" t="s">
        <v>75</v>
      </c>
      <c r="AY195" s="143" t="s">
        <v>187</v>
      </c>
    </row>
    <row r="196" spans="1:65" s="149" customFormat="1">
      <c r="B196" s="150"/>
      <c r="D196" s="142" t="s">
        <v>195</v>
      </c>
      <c r="E196" s="151" t="s">
        <v>429</v>
      </c>
      <c r="F196" s="152" t="s">
        <v>196</v>
      </c>
      <c r="H196" s="153">
        <v>46.8</v>
      </c>
      <c r="I196" s="27"/>
      <c r="L196" s="150"/>
      <c r="M196" s="154"/>
      <c r="N196" s="155"/>
      <c r="O196" s="155"/>
      <c r="P196" s="155"/>
      <c r="Q196" s="155"/>
      <c r="R196" s="155"/>
      <c r="S196" s="155"/>
      <c r="T196" s="156"/>
      <c r="AT196" s="151" t="s">
        <v>195</v>
      </c>
      <c r="AU196" s="151" t="s">
        <v>83</v>
      </c>
      <c r="AV196" s="149" t="s">
        <v>197</v>
      </c>
      <c r="AW196" s="149" t="s">
        <v>31</v>
      </c>
      <c r="AX196" s="149" t="s">
        <v>8</v>
      </c>
      <c r="AY196" s="151" t="s">
        <v>187</v>
      </c>
    </row>
    <row r="197" spans="1:65" s="51" customFormat="1" ht="24.2" customHeight="1">
      <c r="A197" s="48"/>
      <c r="B197" s="49"/>
      <c r="C197" s="165" t="s">
        <v>292</v>
      </c>
      <c r="D197" s="165" t="s">
        <v>297</v>
      </c>
      <c r="E197" s="166" t="s">
        <v>506</v>
      </c>
      <c r="F197" s="167" t="s">
        <v>507</v>
      </c>
      <c r="G197" s="168" t="s">
        <v>267</v>
      </c>
      <c r="H197" s="169">
        <v>51.48</v>
      </c>
      <c r="I197" s="29"/>
      <c r="J197" s="170">
        <f>ROUND(I197*H197,0)</f>
        <v>0</v>
      </c>
      <c r="K197" s="167" t="s">
        <v>193</v>
      </c>
      <c r="L197" s="171"/>
      <c r="M197" s="172" t="s">
        <v>1</v>
      </c>
      <c r="N197" s="173" t="s">
        <v>40</v>
      </c>
      <c r="O197" s="135"/>
      <c r="P197" s="136">
        <f>O197*H197</f>
        <v>0</v>
      </c>
      <c r="Q197" s="136">
        <v>4.0000000000000002E-4</v>
      </c>
      <c r="R197" s="136">
        <f>Q197*H197</f>
        <v>2.0591999999999999E-2</v>
      </c>
      <c r="S197" s="136">
        <v>0</v>
      </c>
      <c r="T197" s="137">
        <f>S197*H197</f>
        <v>0</v>
      </c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R197" s="138" t="s">
        <v>296</v>
      </c>
      <c r="AT197" s="138" t="s">
        <v>297</v>
      </c>
      <c r="AU197" s="138" t="s">
        <v>83</v>
      </c>
      <c r="AY197" s="40" t="s">
        <v>187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40" t="s">
        <v>8</v>
      </c>
      <c r="BK197" s="139">
        <f>ROUND(I197*H197,0)</f>
        <v>0</v>
      </c>
      <c r="BL197" s="40" t="s">
        <v>252</v>
      </c>
      <c r="BM197" s="138" t="s">
        <v>514</v>
      </c>
    </row>
    <row r="198" spans="1:65" s="140" customFormat="1">
      <c r="B198" s="141"/>
      <c r="D198" s="142" t="s">
        <v>195</v>
      </c>
      <c r="E198" s="143" t="s">
        <v>1</v>
      </c>
      <c r="F198" s="144" t="s">
        <v>515</v>
      </c>
      <c r="H198" s="145">
        <v>51.48</v>
      </c>
      <c r="I198" s="26"/>
      <c r="L198" s="141"/>
      <c r="M198" s="146"/>
      <c r="N198" s="147"/>
      <c r="O198" s="147"/>
      <c r="P198" s="147"/>
      <c r="Q198" s="147"/>
      <c r="R198" s="147"/>
      <c r="S198" s="147"/>
      <c r="T198" s="148"/>
      <c r="AT198" s="143" t="s">
        <v>195</v>
      </c>
      <c r="AU198" s="143" t="s">
        <v>83</v>
      </c>
      <c r="AV198" s="140" t="s">
        <v>83</v>
      </c>
      <c r="AW198" s="140" t="s">
        <v>31</v>
      </c>
      <c r="AX198" s="140" t="s">
        <v>8</v>
      </c>
      <c r="AY198" s="143" t="s">
        <v>187</v>
      </c>
    </row>
    <row r="199" spans="1:65" s="51" customFormat="1" ht="24.2" customHeight="1">
      <c r="A199" s="48"/>
      <c r="B199" s="49"/>
      <c r="C199" s="127" t="s">
        <v>294</v>
      </c>
      <c r="D199" s="127" t="s">
        <v>189</v>
      </c>
      <c r="E199" s="128" t="s">
        <v>516</v>
      </c>
      <c r="F199" s="129" t="s">
        <v>517</v>
      </c>
      <c r="G199" s="130" t="s">
        <v>295</v>
      </c>
      <c r="H199" s="131">
        <v>3</v>
      </c>
      <c r="I199" s="25"/>
      <c r="J199" s="132">
        <f>ROUND(I199*H199,0)</f>
        <v>0</v>
      </c>
      <c r="K199" s="129" t="s">
        <v>193</v>
      </c>
      <c r="L199" s="49"/>
      <c r="M199" s="133" t="s">
        <v>1</v>
      </c>
      <c r="N199" s="134" t="s">
        <v>40</v>
      </c>
      <c r="O199" s="135"/>
      <c r="P199" s="136">
        <f>O199*H199</f>
        <v>0</v>
      </c>
      <c r="Q199" s="136">
        <v>1.5E-5</v>
      </c>
      <c r="R199" s="136">
        <f>Q199*H199</f>
        <v>4.5000000000000003E-5</v>
      </c>
      <c r="S199" s="136">
        <v>0</v>
      </c>
      <c r="T199" s="137">
        <f>S199*H199</f>
        <v>0</v>
      </c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R199" s="138" t="s">
        <v>252</v>
      </c>
      <c r="AT199" s="138" t="s">
        <v>189</v>
      </c>
      <c r="AU199" s="138" t="s">
        <v>83</v>
      </c>
      <c r="AY199" s="40" t="s">
        <v>187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40" t="s">
        <v>8</v>
      </c>
      <c r="BK199" s="139">
        <f>ROUND(I199*H199,0)</f>
        <v>0</v>
      </c>
      <c r="BL199" s="40" t="s">
        <v>252</v>
      </c>
      <c r="BM199" s="138" t="s">
        <v>518</v>
      </c>
    </row>
    <row r="200" spans="1:65" s="140" customFormat="1">
      <c r="B200" s="141"/>
      <c r="D200" s="142" t="s">
        <v>195</v>
      </c>
      <c r="E200" s="143" t="s">
        <v>1</v>
      </c>
      <c r="F200" s="144" t="s">
        <v>519</v>
      </c>
      <c r="H200" s="145">
        <v>1</v>
      </c>
      <c r="I200" s="26"/>
      <c r="L200" s="141"/>
      <c r="M200" s="146"/>
      <c r="N200" s="147"/>
      <c r="O200" s="147"/>
      <c r="P200" s="147"/>
      <c r="Q200" s="147"/>
      <c r="R200" s="147"/>
      <c r="S200" s="147"/>
      <c r="T200" s="148"/>
      <c r="AT200" s="143" t="s">
        <v>195</v>
      </c>
      <c r="AU200" s="143" t="s">
        <v>83</v>
      </c>
      <c r="AV200" s="140" t="s">
        <v>83</v>
      </c>
      <c r="AW200" s="140" t="s">
        <v>31</v>
      </c>
      <c r="AX200" s="140" t="s">
        <v>75</v>
      </c>
      <c r="AY200" s="143" t="s">
        <v>187</v>
      </c>
    </row>
    <row r="201" spans="1:65" s="140" customFormat="1">
      <c r="B201" s="141"/>
      <c r="D201" s="142" t="s">
        <v>195</v>
      </c>
      <c r="E201" s="143" t="s">
        <v>1</v>
      </c>
      <c r="F201" s="144" t="s">
        <v>520</v>
      </c>
      <c r="H201" s="145">
        <v>2</v>
      </c>
      <c r="I201" s="26"/>
      <c r="L201" s="141"/>
      <c r="M201" s="146"/>
      <c r="N201" s="147"/>
      <c r="O201" s="147"/>
      <c r="P201" s="147"/>
      <c r="Q201" s="147"/>
      <c r="R201" s="147"/>
      <c r="S201" s="147"/>
      <c r="T201" s="148"/>
      <c r="AT201" s="143" t="s">
        <v>195</v>
      </c>
      <c r="AU201" s="143" t="s">
        <v>83</v>
      </c>
      <c r="AV201" s="140" t="s">
        <v>83</v>
      </c>
      <c r="AW201" s="140" t="s">
        <v>31</v>
      </c>
      <c r="AX201" s="140" t="s">
        <v>75</v>
      </c>
      <c r="AY201" s="143" t="s">
        <v>187</v>
      </c>
    </row>
    <row r="202" spans="1:65" s="149" customFormat="1">
      <c r="B202" s="150"/>
      <c r="D202" s="142" t="s">
        <v>195</v>
      </c>
      <c r="E202" s="151" t="s">
        <v>1</v>
      </c>
      <c r="F202" s="152" t="s">
        <v>196</v>
      </c>
      <c r="H202" s="153">
        <v>3</v>
      </c>
      <c r="I202" s="27"/>
      <c r="L202" s="150"/>
      <c r="M202" s="154"/>
      <c r="N202" s="155"/>
      <c r="O202" s="155"/>
      <c r="P202" s="155"/>
      <c r="Q202" s="155"/>
      <c r="R202" s="155"/>
      <c r="S202" s="155"/>
      <c r="T202" s="156"/>
      <c r="AT202" s="151" t="s">
        <v>195</v>
      </c>
      <c r="AU202" s="151" t="s">
        <v>83</v>
      </c>
      <c r="AV202" s="149" t="s">
        <v>197</v>
      </c>
      <c r="AW202" s="149" t="s">
        <v>31</v>
      </c>
      <c r="AX202" s="149" t="s">
        <v>8</v>
      </c>
      <c r="AY202" s="151" t="s">
        <v>187</v>
      </c>
    </row>
    <row r="203" spans="1:65" s="51" customFormat="1" ht="16.5" customHeight="1">
      <c r="A203" s="48"/>
      <c r="B203" s="49"/>
      <c r="C203" s="165" t="s">
        <v>296</v>
      </c>
      <c r="D203" s="165" t="s">
        <v>297</v>
      </c>
      <c r="E203" s="166" t="s">
        <v>521</v>
      </c>
      <c r="F203" s="167" t="s">
        <v>522</v>
      </c>
      <c r="G203" s="168" t="s">
        <v>295</v>
      </c>
      <c r="H203" s="169">
        <v>1</v>
      </c>
      <c r="I203" s="29"/>
      <c r="J203" s="170">
        <f>ROUND(I203*H203,0)</f>
        <v>0</v>
      </c>
      <c r="K203" s="167" t="s">
        <v>1</v>
      </c>
      <c r="L203" s="171"/>
      <c r="M203" s="172" t="s">
        <v>1</v>
      </c>
      <c r="N203" s="173" t="s">
        <v>40</v>
      </c>
      <c r="O203" s="135"/>
      <c r="P203" s="136">
        <f>O203*H203</f>
        <v>0</v>
      </c>
      <c r="Q203" s="136">
        <v>4.2000000000000002E-4</v>
      </c>
      <c r="R203" s="136">
        <f>Q203*H203</f>
        <v>4.2000000000000002E-4</v>
      </c>
      <c r="S203" s="136">
        <v>0</v>
      </c>
      <c r="T203" s="137">
        <f>S203*H203</f>
        <v>0</v>
      </c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R203" s="138" t="s">
        <v>296</v>
      </c>
      <c r="AT203" s="138" t="s">
        <v>297</v>
      </c>
      <c r="AU203" s="138" t="s">
        <v>83</v>
      </c>
      <c r="AY203" s="40" t="s">
        <v>187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40" t="s">
        <v>8</v>
      </c>
      <c r="BK203" s="139">
        <f>ROUND(I203*H203,0)</f>
        <v>0</v>
      </c>
      <c r="BL203" s="40" t="s">
        <v>252</v>
      </c>
      <c r="BM203" s="138" t="s">
        <v>523</v>
      </c>
    </row>
    <row r="204" spans="1:65" s="51" customFormat="1" ht="16.5" customHeight="1">
      <c r="A204" s="48"/>
      <c r="B204" s="49"/>
      <c r="C204" s="165" t="s">
        <v>299</v>
      </c>
      <c r="D204" s="165" t="s">
        <v>297</v>
      </c>
      <c r="E204" s="166" t="s">
        <v>524</v>
      </c>
      <c r="F204" s="167" t="s">
        <v>525</v>
      </c>
      <c r="G204" s="168" t="s">
        <v>295</v>
      </c>
      <c r="H204" s="169">
        <v>2</v>
      </c>
      <c r="I204" s="29"/>
      <c r="J204" s="170">
        <f>ROUND(I204*H204,0)</f>
        <v>0</v>
      </c>
      <c r="K204" s="167" t="s">
        <v>1</v>
      </c>
      <c r="L204" s="171"/>
      <c r="M204" s="172" t="s">
        <v>1</v>
      </c>
      <c r="N204" s="173" t="s">
        <v>40</v>
      </c>
      <c r="O204" s="135"/>
      <c r="P204" s="136">
        <f>O204*H204</f>
        <v>0</v>
      </c>
      <c r="Q204" s="136">
        <v>1.97E-3</v>
      </c>
      <c r="R204" s="136">
        <f>Q204*H204</f>
        <v>3.9399999999999999E-3</v>
      </c>
      <c r="S204" s="136">
        <v>0</v>
      </c>
      <c r="T204" s="137">
        <f>S204*H204</f>
        <v>0</v>
      </c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R204" s="138" t="s">
        <v>296</v>
      </c>
      <c r="AT204" s="138" t="s">
        <v>297</v>
      </c>
      <c r="AU204" s="138" t="s">
        <v>83</v>
      </c>
      <c r="AY204" s="40" t="s">
        <v>187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40" t="s">
        <v>8</v>
      </c>
      <c r="BK204" s="139">
        <f>ROUND(I204*H204,0)</f>
        <v>0</v>
      </c>
      <c r="BL204" s="40" t="s">
        <v>252</v>
      </c>
      <c r="BM204" s="138" t="s">
        <v>526</v>
      </c>
    </row>
    <row r="205" spans="1:65" s="51" customFormat="1" ht="24.2" customHeight="1">
      <c r="A205" s="48"/>
      <c r="B205" s="49"/>
      <c r="C205" s="127" t="s">
        <v>303</v>
      </c>
      <c r="D205" s="127" t="s">
        <v>189</v>
      </c>
      <c r="E205" s="128" t="s">
        <v>527</v>
      </c>
      <c r="F205" s="129" t="s">
        <v>528</v>
      </c>
      <c r="G205" s="130" t="s">
        <v>295</v>
      </c>
      <c r="H205" s="131">
        <v>1</v>
      </c>
      <c r="I205" s="25"/>
      <c r="J205" s="132">
        <f>ROUND(I205*H205,0)</f>
        <v>0</v>
      </c>
      <c r="K205" s="129" t="s">
        <v>193</v>
      </c>
      <c r="L205" s="49"/>
      <c r="M205" s="133" t="s">
        <v>1</v>
      </c>
      <c r="N205" s="134" t="s">
        <v>40</v>
      </c>
      <c r="O205" s="135"/>
      <c r="P205" s="136">
        <f>O205*H205</f>
        <v>0</v>
      </c>
      <c r="Q205" s="136">
        <v>3.8999999999999999E-5</v>
      </c>
      <c r="R205" s="136">
        <f>Q205*H205</f>
        <v>3.8999999999999999E-5</v>
      </c>
      <c r="S205" s="136">
        <v>0</v>
      </c>
      <c r="T205" s="137">
        <f>S205*H205</f>
        <v>0</v>
      </c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R205" s="138" t="s">
        <v>252</v>
      </c>
      <c r="AT205" s="138" t="s">
        <v>189</v>
      </c>
      <c r="AU205" s="138" t="s">
        <v>83</v>
      </c>
      <c r="AY205" s="40" t="s">
        <v>187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40" t="s">
        <v>8</v>
      </c>
      <c r="BK205" s="139">
        <f>ROUND(I205*H205,0)</f>
        <v>0</v>
      </c>
      <c r="BL205" s="40" t="s">
        <v>252</v>
      </c>
      <c r="BM205" s="138" t="s">
        <v>529</v>
      </c>
    </row>
    <row r="206" spans="1:65" s="140" customFormat="1">
      <c r="B206" s="141"/>
      <c r="D206" s="142" t="s">
        <v>195</v>
      </c>
      <c r="E206" s="143" t="s">
        <v>1</v>
      </c>
      <c r="F206" s="144" t="s">
        <v>530</v>
      </c>
      <c r="H206" s="145">
        <v>1</v>
      </c>
      <c r="I206" s="26"/>
      <c r="L206" s="141"/>
      <c r="M206" s="146"/>
      <c r="N206" s="147"/>
      <c r="O206" s="147"/>
      <c r="P206" s="147"/>
      <c r="Q206" s="147"/>
      <c r="R206" s="147"/>
      <c r="S206" s="147"/>
      <c r="T206" s="148"/>
      <c r="AT206" s="143" t="s">
        <v>195</v>
      </c>
      <c r="AU206" s="143" t="s">
        <v>83</v>
      </c>
      <c r="AV206" s="140" t="s">
        <v>83</v>
      </c>
      <c r="AW206" s="140" t="s">
        <v>31</v>
      </c>
      <c r="AX206" s="140" t="s">
        <v>75</v>
      </c>
      <c r="AY206" s="143" t="s">
        <v>187</v>
      </c>
    </row>
    <row r="207" spans="1:65" s="149" customFormat="1">
      <c r="B207" s="150"/>
      <c r="D207" s="142" t="s">
        <v>195</v>
      </c>
      <c r="E207" s="151" t="s">
        <v>1</v>
      </c>
      <c r="F207" s="152" t="s">
        <v>196</v>
      </c>
      <c r="H207" s="153">
        <v>1</v>
      </c>
      <c r="I207" s="27"/>
      <c r="L207" s="150"/>
      <c r="M207" s="154"/>
      <c r="N207" s="155"/>
      <c r="O207" s="155"/>
      <c r="P207" s="155"/>
      <c r="Q207" s="155"/>
      <c r="R207" s="155"/>
      <c r="S207" s="155"/>
      <c r="T207" s="156"/>
      <c r="AT207" s="151" t="s">
        <v>195</v>
      </c>
      <c r="AU207" s="151" t="s">
        <v>83</v>
      </c>
      <c r="AV207" s="149" t="s">
        <v>197</v>
      </c>
      <c r="AW207" s="149" t="s">
        <v>31</v>
      </c>
      <c r="AX207" s="149" t="s">
        <v>8</v>
      </c>
      <c r="AY207" s="151" t="s">
        <v>187</v>
      </c>
    </row>
    <row r="208" spans="1:65" s="51" customFormat="1" ht="16.5" customHeight="1">
      <c r="A208" s="48"/>
      <c r="B208" s="49"/>
      <c r="C208" s="165" t="s">
        <v>304</v>
      </c>
      <c r="D208" s="165" t="s">
        <v>297</v>
      </c>
      <c r="E208" s="166" t="s">
        <v>531</v>
      </c>
      <c r="F208" s="167" t="s">
        <v>532</v>
      </c>
      <c r="G208" s="168" t="s">
        <v>295</v>
      </c>
      <c r="H208" s="169">
        <v>1</v>
      </c>
      <c r="I208" s="29"/>
      <c r="J208" s="170">
        <f>ROUND(I208*H208,0)</f>
        <v>0</v>
      </c>
      <c r="K208" s="167" t="s">
        <v>1</v>
      </c>
      <c r="L208" s="171"/>
      <c r="M208" s="172" t="s">
        <v>1</v>
      </c>
      <c r="N208" s="173" t="s">
        <v>40</v>
      </c>
      <c r="O208" s="135"/>
      <c r="P208" s="136">
        <f>O208*H208</f>
        <v>0</v>
      </c>
      <c r="Q208" s="136">
        <v>3.0000000000000001E-3</v>
      </c>
      <c r="R208" s="136">
        <f>Q208*H208</f>
        <v>3.0000000000000001E-3</v>
      </c>
      <c r="S208" s="136">
        <v>0</v>
      </c>
      <c r="T208" s="137">
        <f>S208*H208</f>
        <v>0</v>
      </c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R208" s="138" t="s">
        <v>296</v>
      </c>
      <c r="AT208" s="138" t="s">
        <v>297</v>
      </c>
      <c r="AU208" s="138" t="s">
        <v>83</v>
      </c>
      <c r="AY208" s="40" t="s">
        <v>187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40" t="s">
        <v>8</v>
      </c>
      <c r="BK208" s="139">
        <f>ROUND(I208*H208,0)</f>
        <v>0</v>
      </c>
      <c r="BL208" s="40" t="s">
        <v>252</v>
      </c>
      <c r="BM208" s="138" t="s">
        <v>533</v>
      </c>
    </row>
    <row r="209" spans="1:65" s="51" customFormat="1" ht="24.2" customHeight="1">
      <c r="A209" s="48"/>
      <c r="B209" s="49"/>
      <c r="C209" s="127" t="s">
        <v>305</v>
      </c>
      <c r="D209" s="127" t="s">
        <v>189</v>
      </c>
      <c r="E209" s="128" t="s">
        <v>534</v>
      </c>
      <c r="F209" s="129" t="s">
        <v>535</v>
      </c>
      <c r="G209" s="130" t="s">
        <v>250</v>
      </c>
      <c r="H209" s="131">
        <v>0.57499999999999996</v>
      </c>
      <c r="I209" s="25"/>
      <c r="J209" s="132">
        <f>ROUND(I209*H209,0)</f>
        <v>0</v>
      </c>
      <c r="K209" s="129" t="s">
        <v>193</v>
      </c>
      <c r="L209" s="49"/>
      <c r="M209" s="232" t="s">
        <v>1</v>
      </c>
      <c r="N209" s="233" t="s">
        <v>40</v>
      </c>
      <c r="O209" s="176"/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R209" s="138" t="s">
        <v>252</v>
      </c>
      <c r="AT209" s="138" t="s">
        <v>189</v>
      </c>
      <c r="AU209" s="138" t="s">
        <v>83</v>
      </c>
      <c r="AY209" s="40" t="s">
        <v>187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40" t="s">
        <v>8</v>
      </c>
      <c r="BK209" s="139">
        <f>ROUND(I209*H209,0)</f>
        <v>0</v>
      </c>
      <c r="BL209" s="40" t="s">
        <v>252</v>
      </c>
      <c r="BM209" s="138" t="s">
        <v>536</v>
      </c>
    </row>
    <row r="210" spans="1:65" s="51" customFormat="1" ht="6.95" customHeight="1">
      <c r="A210" s="48"/>
      <c r="B210" s="79"/>
      <c r="C210" s="80"/>
      <c r="D210" s="80"/>
      <c r="E210" s="80"/>
      <c r="F210" s="80"/>
      <c r="G210" s="80"/>
      <c r="H210" s="80"/>
      <c r="I210" s="80"/>
      <c r="J210" s="80"/>
      <c r="K210" s="80"/>
      <c r="L210" s="49"/>
      <c r="M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</row>
  </sheetData>
  <sheetProtection algorithmName="SHA-512" hashValue="FGR2VGenkVecFGWDXIAm4x3+hzkMu/KC11MMTMX17NuDBG2LrYeGEjC7sKKenh4hsTmzvBlukR/9/jgvTq6j9Q==" saltValue="cjatbKwNZtEm2pvl3K8pIA==" spinCount="100000" sheet="1" objects="1" scenarios="1"/>
  <autoFilter ref="C123:K20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workbookViewId="0">
      <selection activeCell="J131" sqref="J131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5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99</v>
      </c>
      <c r="AZ2" s="41" t="s">
        <v>124</v>
      </c>
      <c r="BA2" s="41" t="s">
        <v>125</v>
      </c>
      <c r="BB2" s="41" t="s">
        <v>1</v>
      </c>
      <c r="BC2" s="41" t="s">
        <v>537</v>
      </c>
      <c r="BD2" s="41" t="s">
        <v>83</v>
      </c>
    </row>
    <row r="3" spans="1:5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  <c r="AZ3" s="41" t="s">
        <v>538</v>
      </c>
      <c r="BA3" s="41" t="s">
        <v>539</v>
      </c>
      <c r="BB3" s="41" t="s">
        <v>1</v>
      </c>
      <c r="BC3" s="41" t="s">
        <v>238</v>
      </c>
      <c r="BD3" s="41" t="s">
        <v>83</v>
      </c>
    </row>
    <row r="4" spans="1:56" ht="24.95" customHeight="1">
      <c r="B4" s="44"/>
      <c r="D4" s="45" t="s">
        <v>130</v>
      </c>
      <c r="L4" s="44"/>
      <c r="M4" s="46" t="s">
        <v>11</v>
      </c>
      <c r="AT4" s="40" t="s">
        <v>3</v>
      </c>
      <c r="AZ4" s="41" t="s">
        <v>127</v>
      </c>
      <c r="BA4" s="41" t="s">
        <v>128</v>
      </c>
      <c r="BB4" s="41" t="s">
        <v>1</v>
      </c>
      <c r="BC4" s="41" t="s">
        <v>9</v>
      </c>
      <c r="BD4" s="41" t="s">
        <v>83</v>
      </c>
    </row>
    <row r="5" spans="1:56" ht="6.95" customHeight="1">
      <c r="B5" s="44"/>
      <c r="L5" s="44"/>
    </row>
    <row r="6" spans="1:56" ht="12" customHeight="1">
      <c r="B6" s="44"/>
      <c r="D6" s="47" t="s">
        <v>16</v>
      </c>
      <c r="L6" s="44"/>
    </row>
    <row r="7" spans="1:5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5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56" s="51" customFormat="1" ht="30" customHeight="1">
      <c r="A9" s="48"/>
      <c r="B9" s="49"/>
      <c r="C9" s="48"/>
      <c r="D9" s="48"/>
      <c r="E9" s="276" t="s">
        <v>1402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5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5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56" s="51" customFormat="1" ht="12" customHeight="1">
      <c r="A12" s="48"/>
      <c r="B12" s="49"/>
      <c r="C12" s="48"/>
      <c r="D12" s="47" t="s">
        <v>19</v>
      </c>
      <c r="E12" s="48"/>
      <c r="F12" s="52" t="s">
        <v>20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5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5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">
        <v>1</v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56" s="51" customFormat="1" ht="18" customHeight="1">
      <c r="A15" s="48"/>
      <c r="B15" s="49"/>
      <c r="C15" s="48"/>
      <c r="D15" s="48"/>
      <c r="E15" s="52" t="s">
        <v>25</v>
      </c>
      <c r="F15" s="48"/>
      <c r="G15" s="48"/>
      <c r="H15" s="48"/>
      <c r="I15" s="47" t="s">
        <v>26</v>
      </c>
      <c r="J15" s="52" t="s">
        <v>1</v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5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">
        <v>1</v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">
        <v>30</v>
      </c>
      <c r="F21" s="48"/>
      <c r="G21" s="48"/>
      <c r="H21" s="48"/>
      <c r="I21" s="47" t="s">
        <v>26</v>
      </c>
      <c r="J21" s="52" t="s">
        <v>1</v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">
        <v>1</v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">
        <v>33</v>
      </c>
      <c r="F24" s="48"/>
      <c r="G24" s="48"/>
      <c r="H24" s="48"/>
      <c r="I24" s="47" t="s">
        <v>26</v>
      </c>
      <c r="J24" s="52" t="s">
        <v>1</v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ROUND(J125,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ROUND((SUM(BE125:BE223)),  0)</f>
        <v>0</v>
      </c>
      <c r="G33" s="48"/>
      <c r="H33" s="48"/>
      <c r="I33" s="64">
        <v>0.21</v>
      </c>
      <c r="J33" s="63">
        <f>ROUND(((SUM(BE125:BE223))*I33),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ROUND((SUM(BF125:BF223)),  0)</f>
        <v>0</v>
      </c>
      <c r="G34" s="48"/>
      <c r="H34" s="48"/>
      <c r="I34" s="64">
        <v>0.15</v>
      </c>
      <c r="J34" s="63">
        <f>ROUND(((SUM(BF125:BF223))*I34),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ROUND((SUM(BG125:BG223)),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ROUND((SUM(BH125:BH223)),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ROUND((SUM(BI125:BI223)),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30" customHeight="1">
      <c r="A87" s="48"/>
      <c r="B87" s="49"/>
      <c r="C87" s="48"/>
      <c r="D87" s="48"/>
      <c r="E87" s="276" t="str">
        <f>E9</f>
        <v>30d - SO 30d - Vodní nádrž - volavka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>Dvůr Králové nad Labem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J125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1:31" s="87" customFormat="1" ht="24.95" customHeight="1">
      <c r="B97" s="88"/>
      <c r="D97" s="89" t="s">
        <v>161</v>
      </c>
      <c r="E97" s="90"/>
      <c r="F97" s="90"/>
      <c r="G97" s="90"/>
      <c r="H97" s="90"/>
      <c r="I97" s="90"/>
      <c r="J97" s="91">
        <f>J126</f>
        <v>0</v>
      </c>
      <c r="L97" s="88"/>
    </row>
    <row r="98" spans="1:31" s="92" customFormat="1" ht="19.899999999999999" customHeight="1">
      <c r="B98" s="93"/>
      <c r="D98" s="94" t="s">
        <v>162</v>
      </c>
      <c r="E98" s="95"/>
      <c r="F98" s="95"/>
      <c r="G98" s="95"/>
      <c r="H98" s="95"/>
      <c r="I98" s="95"/>
      <c r="J98" s="96">
        <f>J127</f>
        <v>0</v>
      </c>
      <c r="L98" s="93"/>
    </row>
    <row r="99" spans="1:31" s="92" customFormat="1" ht="19.899999999999999" customHeight="1">
      <c r="B99" s="93"/>
      <c r="D99" s="94" t="s">
        <v>163</v>
      </c>
      <c r="E99" s="95"/>
      <c r="F99" s="95"/>
      <c r="G99" s="95"/>
      <c r="H99" s="95"/>
      <c r="I99" s="95"/>
      <c r="J99" s="96">
        <f>J178</f>
        <v>0</v>
      </c>
      <c r="L99" s="93"/>
    </row>
    <row r="100" spans="1:31" s="92" customFormat="1" ht="19.899999999999999" customHeight="1">
      <c r="B100" s="93"/>
      <c r="D100" s="94" t="s">
        <v>164</v>
      </c>
      <c r="E100" s="95"/>
      <c r="F100" s="95"/>
      <c r="G100" s="95"/>
      <c r="H100" s="95"/>
      <c r="I100" s="95"/>
      <c r="J100" s="96">
        <f>J190</f>
        <v>0</v>
      </c>
      <c r="L100" s="93"/>
    </row>
    <row r="101" spans="1:31" s="92" customFormat="1" ht="19.899999999999999" customHeight="1">
      <c r="B101" s="93"/>
      <c r="D101" s="94" t="s">
        <v>165</v>
      </c>
      <c r="E101" s="95"/>
      <c r="F101" s="95"/>
      <c r="G101" s="95"/>
      <c r="H101" s="95"/>
      <c r="I101" s="95"/>
      <c r="J101" s="96">
        <f>J204</f>
        <v>0</v>
      </c>
      <c r="L101" s="93"/>
    </row>
    <row r="102" spans="1:31" s="92" customFormat="1" ht="19.899999999999999" customHeight="1">
      <c r="B102" s="93"/>
      <c r="D102" s="94" t="s">
        <v>540</v>
      </c>
      <c r="E102" s="95"/>
      <c r="F102" s="95"/>
      <c r="G102" s="95"/>
      <c r="H102" s="95"/>
      <c r="I102" s="95"/>
      <c r="J102" s="96">
        <f>J208</f>
        <v>0</v>
      </c>
      <c r="L102" s="93"/>
    </row>
    <row r="103" spans="1:31" s="92" customFormat="1" ht="19.899999999999999" customHeight="1">
      <c r="B103" s="93"/>
      <c r="D103" s="94" t="s">
        <v>166</v>
      </c>
      <c r="E103" s="95"/>
      <c r="F103" s="95"/>
      <c r="G103" s="95"/>
      <c r="H103" s="95"/>
      <c r="I103" s="95"/>
      <c r="J103" s="96">
        <f>J211</f>
        <v>0</v>
      </c>
      <c r="L103" s="93"/>
    </row>
    <row r="104" spans="1:31" s="92" customFormat="1" ht="19.899999999999999" customHeight="1">
      <c r="B104" s="93"/>
      <c r="D104" s="94" t="s">
        <v>167</v>
      </c>
      <c r="E104" s="95"/>
      <c r="F104" s="95"/>
      <c r="G104" s="95"/>
      <c r="H104" s="95"/>
      <c r="I104" s="95"/>
      <c r="J104" s="96">
        <f>J216</f>
        <v>0</v>
      </c>
      <c r="L104" s="93"/>
    </row>
    <row r="105" spans="1:31" s="92" customFormat="1" ht="19.899999999999999" customHeight="1">
      <c r="B105" s="93"/>
      <c r="D105" s="94" t="s">
        <v>168</v>
      </c>
      <c r="E105" s="95"/>
      <c r="F105" s="95"/>
      <c r="G105" s="95"/>
      <c r="H105" s="95"/>
      <c r="I105" s="95"/>
      <c r="J105" s="96">
        <f>J222</f>
        <v>0</v>
      </c>
      <c r="L105" s="93"/>
    </row>
    <row r="106" spans="1:31" s="51" customFormat="1" ht="21.75" customHeight="1">
      <c r="A106" s="48"/>
      <c r="B106" s="49"/>
      <c r="C106" s="48"/>
      <c r="D106" s="48"/>
      <c r="E106" s="48"/>
      <c r="F106" s="48"/>
      <c r="G106" s="48"/>
      <c r="H106" s="48"/>
      <c r="I106" s="48"/>
      <c r="J106" s="48"/>
      <c r="K106" s="48"/>
      <c r="L106" s="50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1:31" s="51" customFormat="1" ht="6.95" customHeight="1">
      <c r="A107" s="48"/>
      <c r="B107" s="79"/>
      <c r="C107" s="80"/>
      <c r="D107" s="80"/>
      <c r="E107" s="80"/>
      <c r="F107" s="80"/>
      <c r="G107" s="80"/>
      <c r="H107" s="80"/>
      <c r="I107" s="80"/>
      <c r="J107" s="80"/>
      <c r="K107" s="80"/>
      <c r="L107" s="50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11" spans="1:31" s="51" customFormat="1" ht="6.95" customHeight="1">
      <c r="A111" s="48"/>
      <c r="B111" s="81"/>
      <c r="C111" s="82"/>
      <c r="D111" s="82"/>
      <c r="E111" s="82"/>
      <c r="F111" s="82"/>
      <c r="G111" s="82"/>
      <c r="H111" s="82"/>
      <c r="I111" s="82"/>
      <c r="J111" s="82"/>
      <c r="K111" s="82"/>
      <c r="L111" s="50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1:31" s="51" customFormat="1" ht="24.95" customHeight="1">
      <c r="A112" s="48"/>
      <c r="B112" s="49"/>
      <c r="C112" s="45" t="s">
        <v>172</v>
      </c>
      <c r="D112" s="48"/>
      <c r="E112" s="48"/>
      <c r="F112" s="48"/>
      <c r="G112" s="48"/>
      <c r="H112" s="48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6.95" customHeight="1">
      <c r="A113" s="48"/>
      <c r="B113" s="49"/>
      <c r="C113" s="48"/>
      <c r="D113" s="48"/>
      <c r="E113" s="48"/>
      <c r="F113" s="48"/>
      <c r="G113" s="48"/>
      <c r="H113" s="48"/>
      <c r="I113" s="48"/>
      <c r="J113" s="48"/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12" customHeight="1">
      <c r="A114" s="48"/>
      <c r="B114" s="49"/>
      <c r="C114" s="47" t="s">
        <v>16</v>
      </c>
      <c r="D114" s="48"/>
      <c r="E114" s="48"/>
      <c r="F114" s="48"/>
      <c r="G114" s="48"/>
      <c r="H114" s="48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26.25" customHeight="1">
      <c r="A115" s="48"/>
      <c r="B115" s="49"/>
      <c r="C115" s="48"/>
      <c r="D115" s="48"/>
      <c r="E115" s="280" t="str">
        <f>E7</f>
        <v>Expozice Jihozápadní Afrika, ZOO Dvůr Králové a.s. - Změna B, 3.etapa-1.část</v>
      </c>
      <c r="F115" s="281"/>
      <c r="G115" s="281"/>
      <c r="H115" s="281"/>
      <c r="I115" s="48"/>
      <c r="J115" s="48"/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12" customHeight="1">
      <c r="A116" s="48"/>
      <c r="B116" s="49"/>
      <c r="C116" s="47" t="s">
        <v>143</v>
      </c>
      <c r="D116" s="48"/>
      <c r="E116" s="48"/>
      <c r="F116" s="48"/>
      <c r="G116" s="48"/>
      <c r="H116" s="48"/>
      <c r="I116" s="48"/>
      <c r="J116" s="48"/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30" customHeight="1">
      <c r="A117" s="48"/>
      <c r="B117" s="49"/>
      <c r="C117" s="48"/>
      <c r="D117" s="48"/>
      <c r="E117" s="276" t="str">
        <f>E9</f>
        <v>30d - SO 30d - Vodní nádrž - volavka - Změna B, 3.etapa-1.část</v>
      </c>
      <c r="F117" s="279"/>
      <c r="G117" s="279"/>
      <c r="H117" s="279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51" customFormat="1" ht="6.95" customHeight="1">
      <c r="A118" s="48"/>
      <c r="B118" s="49"/>
      <c r="C118" s="48"/>
      <c r="D118" s="48"/>
      <c r="E118" s="48"/>
      <c r="F118" s="48"/>
      <c r="G118" s="48"/>
      <c r="H118" s="48"/>
      <c r="I118" s="48"/>
      <c r="J118" s="48"/>
      <c r="K118" s="48"/>
      <c r="L118" s="50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65" s="51" customFormat="1" ht="12" customHeight="1">
      <c r="A119" s="48"/>
      <c r="B119" s="49"/>
      <c r="C119" s="47" t="s">
        <v>19</v>
      </c>
      <c r="D119" s="48"/>
      <c r="E119" s="48"/>
      <c r="F119" s="52" t="str">
        <f>F12</f>
        <v>Dvůr Králové nad Labem</v>
      </c>
      <c r="G119" s="48"/>
      <c r="H119" s="48"/>
      <c r="I119" s="47" t="s">
        <v>21</v>
      </c>
      <c r="J119" s="53" t="str">
        <f>IF(J12="","",J12)</f>
        <v>20. 9. 2020</v>
      </c>
      <c r="K119" s="48"/>
      <c r="L119" s="50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1:65" s="51" customFormat="1" ht="6.95" customHeight="1">
      <c r="A120" s="48"/>
      <c r="B120" s="49"/>
      <c r="C120" s="48"/>
      <c r="D120" s="48"/>
      <c r="E120" s="48"/>
      <c r="F120" s="48"/>
      <c r="G120" s="48"/>
      <c r="H120" s="48"/>
      <c r="I120" s="48"/>
      <c r="J120" s="48"/>
      <c r="K120" s="48"/>
      <c r="L120" s="50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1:65" s="51" customFormat="1" ht="40.15" customHeight="1">
      <c r="A121" s="48"/>
      <c r="B121" s="49"/>
      <c r="C121" s="47" t="s">
        <v>23</v>
      </c>
      <c r="D121" s="48"/>
      <c r="E121" s="48"/>
      <c r="F121" s="52" t="str">
        <f>E15</f>
        <v>ZOO Dvůr Králové a.s., Štefánikova 1029, D.K.n.L.</v>
      </c>
      <c r="G121" s="48"/>
      <c r="H121" s="48"/>
      <c r="I121" s="47" t="s">
        <v>29</v>
      </c>
      <c r="J121" s="83" t="str">
        <f>E21</f>
        <v>Projektis spol. s r.o., Legionářská 562, D.K.n.L.</v>
      </c>
      <c r="K121" s="48"/>
      <c r="L121" s="5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</row>
    <row r="122" spans="1:65" s="51" customFormat="1" ht="15.2" customHeight="1">
      <c r="A122" s="48"/>
      <c r="B122" s="49"/>
      <c r="C122" s="47" t="s">
        <v>27</v>
      </c>
      <c r="D122" s="48"/>
      <c r="E122" s="48"/>
      <c r="F122" s="52" t="str">
        <f>IF(E18="","",E18)</f>
        <v>Vyplň údaj</v>
      </c>
      <c r="G122" s="48"/>
      <c r="H122" s="48"/>
      <c r="I122" s="47" t="s">
        <v>32</v>
      </c>
      <c r="J122" s="83" t="str">
        <f>E24</f>
        <v>ing. V. Švehla</v>
      </c>
      <c r="K122" s="48"/>
      <c r="L122" s="50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</row>
    <row r="123" spans="1:65" s="51" customFormat="1" ht="10.35" customHeight="1">
      <c r="A123" s="48"/>
      <c r="B123" s="49"/>
      <c r="C123" s="48"/>
      <c r="D123" s="48"/>
      <c r="E123" s="48"/>
      <c r="F123" s="48"/>
      <c r="G123" s="48"/>
      <c r="H123" s="48"/>
      <c r="I123" s="48"/>
      <c r="J123" s="48"/>
      <c r="K123" s="48"/>
      <c r="L123" s="50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</row>
    <row r="124" spans="1:65" s="106" customFormat="1" ht="29.25" customHeight="1">
      <c r="A124" s="97"/>
      <c r="B124" s="98"/>
      <c r="C124" s="99" t="s">
        <v>173</v>
      </c>
      <c r="D124" s="100" t="s">
        <v>60</v>
      </c>
      <c r="E124" s="100" t="s">
        <v>56</v>
      </c>
      <c r="F124" s="100" t="s">
        <v>57</v>
      </c>
      <c r="G124" s="100" t="s">
        <v>174</v>
      </c>
      <c r="H124" s="100" t="s">
        <v>175</v>
      </c>
      <c r="I124" s="100" t="s">
        <v>176</v>
      </c>
      <c r="J124" s="100" t="s">
        <v>158</v>
      </c>
      <c r="K124" s="101" t="s">
        <v>177</v>
      </c>
      <c r="L124" s="102"/>
      <c r="M124" s="103" t="s">
        <v>1</v>
      </c>
      <c r="N124" s="104" t="s">
        <v>39</v>
      </c>
      <c r="O124" s="104" t="s">
        <v>178</v>
      </c>
      <c r="P124" s="104" t="s">
        <v>179</v>
      </c>
      <c r="Q124" s="104" t="s">
        <v>180</v>
      </c>
      <c r="R124" s="104" t="s">
        <v>181</v>
      </c>
      <c r="S124" s="104" t="s">
        <v>182</v>
      </c>
      <c r="T124" s="105" t="s">
        <v>183</v>
      </c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</row>
    <row r="125" spans="1:65" s="51" customFormat="1" ht="22.9" customHeight="1">
      <c r="A125" s="48"/>
      <c r="B125" s="49"/>
      <c r="C125" s="107" t="s">
        <v>184</v>
      </c>
      <c r="D125" s="48"/>
      <c r="E125" s="48"/>
      <c r="F125" s="48"/>
      <c r="G125" s="48"/>
      <c r="H125" s="48"/>
      <c r="I125" s="48"/>
      <c r="J125" s="108">
        <f>BK125</f>
        <v>0</v>
      </c>
      <c r="K125" s="48"/>
      <c r="L125" s="49"/>
      <c r="M125" s="109"/>
      <c r="N125" s="110"/>
      <c r="O125" s="58"/>
      <c r="P125" s="111">
        <f>P126</f>
        <v>0</v>
      </c>
      <c r="Q125" s="58"/>
      <c r="R125" s="111">
        <f>R126</f>
        <v>35.962127946980203</v>
      </c>
      <c r="S125" s="58"/>
      <c r="T125" s="112">
        <f>T126</f>
        <v>0</v>
      </c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T125" s="40" t="s">
        <v>74</v>
      </c>
      <c r="AU125" s="40" t="s">
        <v>160</v>
      </c>
      <c r="BK125" s="113">
        <f>BK126</f>
        <v>0</v>
      </c>
    </row>
    <row r="126" spans="1:65" s="114" customFormat="1" ht="25.9" customHeight="1">
      <c r="B126" s="115"/>
      <c r="D126" s="116" t="s">
        <v>74</v>
      </c>
      <c r="E126" s="117" t="s">
        <v>185</v>
      </c>
      <c r="F126" s="117" t="s">
        <v>186</v>
      </c>
      <c r="J126" s="118">
        <f>BK126</f>
        <v>0</v>
      </c>
      <c r="L126" s="115"/>
      <c r="M126" s="119"/>
      <c r="N126" s="120"/>
      <c r="O126" s="120"/>
      <c r="P126" s="121">
        <f>P127+P178+P190+P204+P208+P211+P216+P222</f>
        <v>0</v>
      </c>
      <c r="Q126" s="120"/>
      <c r="R126" s="121">
        <f>R127+R178+R190+R204+R208+R211+R216+R222</f>
        <v>35.962127946980203</v>
      </c>
      <c r="S126" s="120"/>
      <c r="T126" s="122">
        <f>T127+T178+T190+T204+T208+T211+T216+T222</f>
        <v>0</v>
      </c>
      <c r="AR126" s="116" t="s">
        <v>8</v>
      </c>
      <c r="AT126" s="123" t="s">
        <v>74</v>
      </c>
      <c r="AU126" s="123" t="s">
        <v>75</v>
      </c>
      <c r="AY126" s="116" t="s">
        <v>187</v>
      </c>
      <c r="BK126" s="124">
        <f>BK127+BK178+BK190+BK204+BK208+BK211+BK216+BK222</f>
        <v>0</v>
      </c>
    </row>
    <row r="127" spans="1:65" s="114" customFormat="1" ht="22.9" customHeight="1">
      <c r="B127" s="115"/>
      <c r="D127" s="116" t="s">
        <v>74</v>
      </c>
      <c r="E127" s="125" t="s">
        <v>8</v>
      </c>
      <c r="F127" s="125" t="s">
        <v>188</v>
      </c>
      <c r="J127" s="126">
        <f>BK127</f>
        <v>0</v>
      </c>
      <c r="L127" s="115"/>
      <c r="M127" s="119"/>
      <c r="N127" s="120"/>
      <c r="O127" s="120"/>
      <c r="P127" s="121">
        <f>SUM(P128:P177)</f>
        <v>0</v>
      </c>
      <c r="Q127" s="120"/>
      <c r="R127" s="121">
        <f>SUM(R128:R177)</f>
        <v>22.371700000000001</v>
      </c>
      <c r="S127" s="120"/>
      <c r="T127" s="122">
        <f>SUM(T128:T177)</f>
        <v>0</v>
      </c>
      <c r="AR127" s="116" t="s">
        <v>8</v>
      </c>
      <c r="AT127" s="123" t="s">
        <v>74</v>
      </c>
      <c r="AU127" s="123" t="s">
        <v>8</v>
      </c>
      <c r="AY127" s="116" t="s">
        <v>187</v>
      </c>
      <c r="BK127" s="124">
        <f>SUM(BK128:BK177)</f>
        <v>0</v>
      </c>
    </row>
    <row r="128" spans="1:65" s="51" customFormat="1" ht="24.2" customHeight="1">
      <c r="A128" s="48"/>
      <c r="B128" s="49"/>
      <c r="C128" s="127" t="s">
        <v>8</v>
      </c>
      <c r="D128" s="127" t="s">
        <v>189</v>
      </c>
      <c r="E128" s="128" t="s">
        <v>450</v>
      </c>
      <c r="F128" s="129" t="s">
        <v>451</v>
      </c>
      <c r="G128" s="130" t="s">
        <v>192</v>
      </c>
      <c r="H128" s="131">
        <v>10.5</v>
      </c>
      <c r="I128" s="25"/>
      <c r="J128" s="132">
        <f>ROUND(I128*H128,0)</f>
        <v>0</v>
      </c>
      <c r="K128" s="129" t="s">
        <v>193</v>
      </c>
      <c r="L128" s="49"/>
      <c r="M128" s="133" t="s">
        <v>1</v>
      </c>
      <c r="N128" s="134" t="s">
        <v>40</v>
      </c>
      <c r="O128" s="135"/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R128" s="138" t="s">
        <v>194</v>
      </c>
      <c r="AT128" s="138" t="s">
        <v>189</v>
      </c>
      <c r="AU128" s="138" t="s">
        <v>83</v>
      </c>
      <c r="AY128" s="40" t="s">
        <v>187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40" t="s">
        <v>8</v>
      </c>
      <c r="BK128" s="139">
        <f>ROUND(I128*H128,0)</f>
        <v>0</v>
      </c>
      <c r="BL128" s="40" t="s">
        <v>194</v>
      </c>
      <c r="BM128" s="138" t="s">
        <v>541</v>
      </c>
    </row>
    <row r="129" spans="1:65" s="140" customFormat="1">
      <c r="B129" s="141"/>
      <c r="D129" s="142" t="s">
        <v>195</v>
      </c>
      <c r="E129" s="143" t="s">
        <v>1</v>
      </c>
      <c r="F129" s="144" t="s">
        <v>542</v>
      </c>
      <c r="H129" s="145">
        <v>10.5</v>
      </c>
      <c r="I129" s="26"/>
      <c r="L129" s="141"/>
      <c r="M129" s="146"/>
      <c r="N129" s="147"/>
      <c r="O129" s="147"/>
      <c r="P129" s="147"/>
      <c r="Q129" s="147"/>
      <c r="R129" s="147"/>
      <c r="S129" s="147"/>
      <c r="T129" s="148"/>
      <c r="AT129" s="143" t="s">
        <v>195</v>
      </c>
      <c r="AU129" s="143" t="s">
        <v>83</v>
      </c>
      <c r="AV129" s="140" t="s">
        <v>83</v>
      </c>
      <c r="AW129" s="140" t="s">
        <v>31</v>
      </c>
      <c r="AX129" s="140" t="s">
        <v>75</v>
      </c>
      <c r="AY129" s="143" t="s">
        <v>187</v>
      </c>
    </row>
    <row r="130" spans="1:65" s="149" customFormat="1">
      <c r="B130" s="150"/>
      <c r="D130" s="142" t="s">
        <v>195</v>
      </c>
      <c r="E130" s="151" t="s">
        <v>1</v>
      </c>
      <c r="F130" s="152" t="s">
        <v>196</v>
      </c>
      <c r="H130" s="153">
        <v>10.5</v>
      </c>
      <c r="I130" s="27"/>
      <c r="L130" s="150"/>
      <c r="M130" s="154"/>
      <c r="N130" s="155"/>
      <c r="O130" s="155"/>
      <c r="P130" s="155"/>
      <c r="Q130" s="155"/>
      <c r="R130" s="155"/>
      <c r="S130" s="155"/>
      <c r="T130" s="156"/>
      <c r="AT130" s="151" t="s">
        <v>195</v>
      </c>
      <c r="AU130" s="151" t="s">
        <v>83</v>
      </c>
      <c r="AV130" s="149" t="s">
        <v>197</v>
      </c>
      <c r="AW130" s="149" t="s">
        <v>31</v>
      </c>
      <c r="AX130" s="149" t="s">
        <v>8</v>
      </c>
      <c r="AY130" s="151" t="s">
        <v>187</v>
      </c>
    </row>
    <row r="131" spans="1:65" s="51" customFormat="1" ht="33" customHeight="1">
      <c r="A131" s="48"/>
      <c r="B131" s="49"/>
      <c r="C131" s="127" t="s">
        <v>83</v>
      </c>
      <c r="D131" s="127" t="s">
        <v>189</v>
      </c>
      <c r="E131" s="128" t="s">
        <v>198</v>
      </c>
      <c r="F131" s="129" t="s">
        <v>199</v>
      </c>
      <c r="G131" s="130" t="s">
        <v>192</v>
      </c>
      <c r="H131" s="131">
        <v>10.5</v>
      </c>
      <c r="I131" s="25"/>
      <c r="J131" s="132">
        <f>ROUND(I131*H131,0)</f>
        <v>0</v>
      </c>
      <c r="K131" s="129" t="s">
        <v>193</v>
      </c>
      <c r="L131" s="49"/>
      <c r="M131" s="133" t="s">
        <v>1</v>
      </c>
      <c r="N131" s="134" t="s">
        <v>40</v>
      </c>
      <c r="O131" s="135"/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R131" s="138" t="s">
        <v>194</v>
      </c>
      <c r="AT131" s="138" t="s">
        <v>189</v>
      </c>
      <c r="AU131" s="138" t="s">
        <v>83</v>
      </c>
      <c r="AY131" s="40" t="s">
        <v>187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40" t="s">
        <v>8</v>
      </c>
      <c r="BK131" s="139">
        <f>ROUND(I131*H131,0)</f>
        <v>0</v>
      </c>
      <c r="BL131" s="40" t="s">
        <v>194</v>
      </c>
      <c r="BM131" s="138" t="s">
        <v>543</v>
      </c>
    </row>
    <row r="132" spans="1:65" s="140" customFormat="1">
      <c r="B132" s="141"/>
      <c r="D132" s="142" t="s">
        <v>195</v>
      </c>
      <c r="E132" s="143" t="s">
        <v>1</v>
      </c>
      <c r="F132" s="144" t="s">
        <v>542</v>
      </c>
      <c r="H132" s="145">
        <v>10.5</v>
      </c>
      <c r="I132" s="26"/>
      <c r="L132" s="141"/>
      <c r="M132" s="146"/>
      <c r="N132" s="147"/>
      <c r="O132" s="147"/>
      <c r="P132" s="147"/>
      <c r="Q132" s="147"/>
      <c r="R132" s="147"/>
      <c r="S132" s="147"/>
      <c r="T132" s="148"/>
      <c r="AT132" s="143" t="s">
        <v>195</v>
      </c>
      <c r="AU132" s="143" t="s">
        <v>83</v>
      </c>
      <c r="AV132" s="140" t="s">
        <v>83</v>
      </c>
      <c r="AW132" s="140" t="s">
        <v>31</v>
      </c>
      <c r="AX132" s="140" t="s">
        <v>75</v>
      </c>
      <c r="AY132" s="143" t="s">
        <v>187</v>
      </c>
    </row>
    <row r="133" spans="1:65" s="149" customFormat="1">
      <c r="B133" s="150"/>
      <c r="D133" s="142" t="s">
        <v>195</v>
      </c>
      <c r="E133" s="151" t="s">
        <v>1</v>
      </c>
      <c r="F133" s="152" t="s">
        <v>196</v>
      </c>
      <c r="H133" s="153">
        <v>10.5</v>
      </c>
      <c r="I133" s="27"/>
      <c r="L133" s="150"/>
      <c r="M133" s="154"/>
      <c r="N133" s="155"/>
      <c r="O133" s="155"/>
      <c r="P133" s="155"/>
      <c r="Q133" s="155"/>
      <c r="R133" s="155"/>
      <c r="S133" s="155"/>
      <c r="T133" s="156"/>
      <c r="AT133" s="151" t="s">
        <v>195</v>
      </c>
      <c r="AU133" s="151" t="s">
        <v>83</v>
      </c>
      <c r="AV133" s="149" t="s">
        <v>197</v>
      </c>
      <c r="AW133" s="149" t="s">
        <v>31</v>
      </c>
      <c r="AX133" s="149" t="s">
        <v>8</v>
      </c>
      <c r="AY133" s="151" t="s">
        <v>187</v>
      </c>
    </row>
    <row r="134" spans="1:65" s="51" customFormat="1" ht="16.5" customHeight="1">
      <c r="A134" s="48"/>
      <c r="B134" s="49"/>
      <c r="C134" s="127" t="s">
        <v>197</v>
      </c>
      <c r="D134" s="127" t="s">
        <v>189</v>
      </c>
      <c r="E134" s="128" t="s">
        <v>200</v>
      </c>
      <c r="F134" s="129" t="s">
        <v>201</v>
      </c>
      <c r="G134" s="130" t="s">
        <v>192</v>
      </c>
      <c r="H134" s="131">
        <v>10.5</v>
      </c>
      <c r="I134" s="25"/>
      <c r="J134" s="132">
        <f>ROUND(I134*H134,0)</f>
        <v>0</v>
      </c>
      <c r="K134" s="129" t="s">
        <v>193</v>
      </c>
      <c r="L134" s="49"/>
      <c r="M134" s="133" t="s">
        <v>1</v>
      </c>
      <c r="N134" s="134" t="s">
        <v>40</v>
      </c>
      <c r="O134" s="135"/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R134" s="138" t="s">
        <v>194</v>
      </c>
      <c r="AT134" s="138" t="s">
        <v>189</v>
      </c>
      <c r="AU134" s="138" t="s">
        <v>83</v>
      </c>
      <c r="AY134" s="40" t="s">
        <v>187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40" t="s">
        <v>8</v>
      </c>
      <c r="BK134" s="139">
        <f>ROUND(I134*H134,0)</f>
        <v>0</v>
      </c>
      <c r="BL134" s="40" t="s">
        <v>194</v>
      </c>
      <c r="BM134" s="138" t="s">
        <v>544</v>
      </c>
    </row>
    <row r="135" spans="1:65" s="140" customFormat="1">
      <c r="B135" s="141"/>
      <c r="D135" s="142" t="s">
        <v>195</v>
      </c>
      <c r="E135" s="143" t="s">
        <v>1</v>
      </c>
      <c r="F135" s="144" t="s">
        <v>542</v>
      </c>
      <c r="H135" s="145">
        <v>10.5</v>
      </c>
      <c r="I135" s="26"/>
      <c r="L135" s="141"/>
      <c r="M135" s="146"/>
      <c r="N135" s="147"/>
      <c r="O135" s="147"/>
      <c r="P135" s="147"/>
      <c r="Q135" s="147"/>
      <c r="R135" s="147"/>
      <c r="S135" s="147"/>
      <c r="T135" s="148"/>
      <c r="AT135" s="143" t="s">
        <v>195</v>
      </c>
      <c r="AU135" s="143" t="s">
        <v>83</v>
      </c>
      <c r="AV135" s="140" t="s">
        <v>83</v>
      </c>
      <c r="AW135" s="140" t="s">
        <v>31</v>
      </c>
      <c r="AX135" s="140" t="s">
        <v>75</v>
      </c>
      <c r="AY135" s="143" t="s">
        <v>187</v>
      </c>
    </row>
    <row r="136" spans="1:65" s="149" customFormat="1">
      <c r="B136" s="150"/>
      <c r="D136" s="142" t="s">
        <v>195</v>
      </c>
      <c r="E136" s="151" t="s">
        <v>1</v>
      </c>
      <c r="F136" s="152" t="s">
        <v>196</v>
      </c>
      <c r="H136" s="153">
        <v>10.5</v>
      </c>
      <c r="I136" s="27"/>
      <c r="L136" s="150"/>
      <c r="M136" s="154"/>
      <c r="N136" s="155"/>
      <c r="O136" s="155"/>
      <c r="P136" s="155"/>
      <c r="Q136" s="155"/>
      <c r="R136" s="155"/>
      <c r="S136" s="155"/>
      <c r="T136" s="156"/>
      <c r="AT136" s="151" t="s">
        <v>195</v>
      </c>
      <c r="AU136" s="151" t="s">
        <v>83</v>
      </c>
      <c r="AV136" s="149" t="s">
        <v>197</v>
      </c>
      <c r="AW136" s="149" t="s">
        <v>31</v>
      </c>
      <c r="AX136" s="149" t="s">
        <v>8</v>
      </c>
      <c r="AY136" s="151" t="s">
        <v>187</v>
      </c>
    </row>
    <row r="137" spans="1:65" s="51" customFormat="1" ht="33" customHeight="1">
      <c r="A137" s="48"/>
      <c r="B137" s="49"/>
      <c r="C137" s="127" t="s">
        <v>194</v>
      </c>
      <c r="D137" s="127" t="s">
        <v>189</v>
      </c>
      <c r="E137" s="128" t="s">
        <v>202</v>
      </c>
      <c r="F137" s="129" t="s">
        <v>545</v>
      </c>
      <c r="G137" s="130" t="s">
        <v>192</v>
      </c>
      <c r="H137" s="131">
        <v>10.5</v>
      </c>
      <c r="I137" s="25"/>
      <c r="J137" s="132">
        <f>ROUND(I137*H137,0)</f>
        <v>0</v>
      </c>
      <c r="K137" s="129" t="s">
        <v>1</v>
      </c>
      <c r="L137" s="49"/>
      <c r="M137" s="133" t="s">
        <v>1</v>
      </c>
      <c r="N137" s="134" t="s">
        <v>40</v>
      </c>
      <c r="O137" s="135"/>
      <c r="P137" s="136">
        <f>O137*H137</f>
        <v>0</v>
      </c>
      <c r="Q137" s="136">
        <v>3.5400000000000001E-2</v>
      </c>
      <c r="R137" s="136">
        <f>Q137*H137</f>
        <v>0.37170000000000003</v>
      </c>
      <c r="S137" s="136">
        <v>0</v>
      </c>
      <c r="T137" s="137">
        <f>S137*H137</f>
        <v>0</v>
      </c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R137" s="138" t="s">
        <v>194</v>
      </c>
      <c r="AT137" s="138" t="s">
        <v>189</v>
      </c>
      <c r="AU137" s="138" t="s">
        <v>83</v>
      </c>
      <c r="AY137" s="40" t="s">
        <v>187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40" t="s">
        <v>8</v>
      </c>
      <c r="BK137" s="139">
        <f>ROUND(I137*H137,0)</f>
        <v>0</v>
      </c>
      <c r="BL137" s="40" t="s">
        <v>194</v>
      </c>
      <c r="BM137" s="138" t="s">
        <v>546</v>
      </c>
    </row>
    <row r="138" spans="1:65" s="140" customFormat="1">
      <c r="B138" s="141"/>
      <c r="D138" s="142" t="s">
        <v>195</v>
      </c>
      <c r="E138" s="143" t="s">
        <v>1</v>
      </c>
      <c r="F138" s="144" t="s">
        <v>547</v>
      </c>
      <c r="H138" s="145">
        <v>15</v>
      </c>
      <c r="I138" s="26"/>
      <c r="L138" s="141"/>
      <c r="M138" s="146"/>
      <c r="N138" s="147"/>
      <c r="O138" s="147"/>
      <c r="P138" s="147"/>
      <c r="Q138" s="147"/>
      <c r="R138" s="147"/>
      <c r="S138" s="147"/>
      <c r="T138" s="148"/>
      <c r="AT138" s="143" t="s">
        <v>195</v>
      </c>
      <c r="AU138" s="143" t="s">
        <v>83</v>
      </c>
      <c r="AV138" s="140" t="s">
        <v>83</v>
      </c>
      <c r="AW138" s="140" t="s">
        <v>31</v>
      </c>
      <c r="AX138" s="140" t="s">
        <v>75</v>
      </c>
      <c r="AY138" s="143" t="s">
        <v>187</v>
      </c>
    </row>
    <row r="139" spans="1:65" s="149" customFormat="1">
      <c r="B139" s="150"/>
      <c r="D139" s="142" t="s">
        <v>195</v>
      </c>
      <c r="E139" s="151" t="s">
        <v>127</v>
      </c>
      <c r="F139" s="152" t="s">
        <v>196</v>
      </c>
      <c r="H139" s="153">
        <v>15</v>
      </c>
      <c r="I139" s="27"/>
      <c r="L139" s="150"/>
      <c r="M139" s="154"/>
      <c r="N139" s="155"/>
      <c r="O139" s="155"/>
      <c r="P139" s="155"/>
      <c r="Q139" s="155"/>
      <c r="R139" s="155"/>
      <c r="S139" s="155"/>
      <c r="T139" s="156"/>
      <c r="AT139" s="151" t="s">
        <v>195</v>
      </c>
      <c r="AU139" s="151" t="s">
        <v>83</v>
      </c>
      <c r="AV139" s="149" t="s">
        <v>197</v>
      </c>
      <c r="AW139" s="149" t="s">
        <v>31</v>
      </c>
      <c r="AX139" s="149" t="s">
        <v>75</v>
      </c>
      <c r="AY139" s="151" t="s">
        <v>187</v>
      </c>
    </row>
    <row r="140" spans="1:65" s="140" customFormat="1">
      <c r="B140" s="141"/>
      <c r="D140" s="142" t="s">
        <v>195</v>
      </c>
      <c r="E140" s="143" t="s">
        <v>1</v>
      </c>
      <c r="F140" s="144" t="s">
        <v>542</v>
      </c>
      <c r="H140" s="145">
        <v>10.5</v>
      </c>
      <c r="I140" s="26"/>
      <c r="L140" s="141"/>
      <c r="M140" s="146"/>
      <c r="N140" s="147"/>
      <c r="O140" s="147"/>
      <c r="P140" s="147"/>
      <c r="Q140" s="147"/>
      <c r="R140" s="147"/>
      <c r="S140" s="147"/>
      <c r="T140" s="148"/>
      <c r="AT140" s="143" t="s">
        <v>195</v>
      </c>
      <c r="AU140" s="143" t="s">
        <v>83</v>
      </c>
      <c r="AV140" s="140" t="s">
        <v>83</v>
      </c>
      <c r="AW140" s="140" t="s">
        <v>31</v>
      </c>
      <c r="AX140" s="140" t="s">
        <v>75</v>
      </c>
      <c r="AY140" s="143" t="s">
        <v>187</v>
      </c>
    </row>
    <row r="141" spans="1:65" s="149" customFormat="1">
      <c r="B141" s="150"/>
      <c r="D141" s="142" t="s">
        <v>195</v>
      </c>
      <c r="E141" s="151" t="s">
        <v>1</v>
      </c>
      <c r="F141" s="152" t="s">
        <v>196</v>
      </c>
      <c r="H141" s="153">
        <v>10.5</v>
      </c>
      <c r="I141" s="27"/>
      <c r="L141" s="150"/>
      <c r="M141" s="154"/>
      <c r="N141" s="155"/>
      <c r="O141" s="155"/>
      <c r="P141" s="155"/>
      <c r="Q141" s="155"/>
      <c r="R141" s="155"/>
      <c r="S141" s="155"/>
      <c r="T141" s="156"/>
      <c r="AT141" s="151" t="s">
        <v>195</v>
      </c>
      <c r="AU141" s="151" t="s">
        <v>83</v>
      </c>
      <c r="AV141" s="149" t="s">
        <v>197</v>
      </c>
      <c r="AW141" s="149" t="s">
        <v>31</v>
      </c>
      <c r="AX141" s="149" t="s">
        <v>8</v>
      </c>
      <c r="AY141" s="151" t="s">
        <v>187</v>
      </c>
    </row>
    <row r="142" spans="1:65" s="51" customFormat="1" ht="33" customHeight="1">
      <c r="A142" s="48"/>
      <c r="B142" s="49"/>
      <c r="C142" s="127" t="s">
        <v>208</v>
      </c>
      <c r="D142" s="127" t="s">
        <v>189</v>
      </c>
      <c r="E142" s="128" t="s">
        <v>548</v>
      </c>
      <c r="F142" s="129" t="s">
        <v>549</v>
      </c>
      <c r="G142" s="130" t="s">
        <v>192</v>
      </c>
      <c r="H142" s="131">
        <v>15.406000000000001</v>
      </c>
      <c r="I142" s="25"/>
      <c r="J142" s="132">
        <f>ROUND(I142*H142,0)</f>
        <v>0</v>
      </c>
      <c r="K142" s="129" t="s">
        <v>193</v>
      </c>
      <c r="L142" s="49"/>
      <c r="M142" s="133" t="s">
        <v>1</v>
      </c>
      <c r="N142" s="134" t="s">
        <v>40</v>
      </c>
      <c r="O142" s="135"/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R142" s="138" t="s">
        <v>194</v>
      </c>
      <c r="AT142" s="138" t="s">
        <v>189</v>
      </c>
      <c r="AU142" s="138" t="s">
        <v>83</v>
      </c>
      <c r="AY142" s="40" t="s">
        <v>187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40" t="s">
        <v>8</v>
      </c>
      <c r="BK142" s="139">
        <f>ROUND(I142*H142,0)</f>
        <v>0</v>
      </c>
      <c r="BL142" s="40" t="s">
        <v>194</v>
      </c>
      <c r="BM142" s="138" t="s">
        <v>550</v>
      </c>
    </row>
    <row r="143" spans="1:65" s="140" customFormat="1" ht="22.5">
      <c r="B143" s="141"/>
      <c r="D143" s="142" t="s">
        <v>195</v>
      </c>
      <c r="E143" s="143" t="s">
        <v>1</v>
      </c>
      <c r="F143" s="144" t="s">
        <v>551</v>
      </c>
      <c r="H143" s="145">
        <v>20.312000000000001</v>
      </c>
      <c r="I143" s="26"/>
      <c r="L143" s="141"/>
      <c r="M143" s="146"/>
      <c r="N143" s="147"/>
      <c r="O143" s="147"/>
      <c r="P143" s="147"/>
      <c r="Q143" s="147"/>
      <c r="R143" s="147"/>
      <c r="S143" s="147"/>
      <c r="T143" s="148"/>
      <c r="AT143" s="143" t="s">
        <v>195</v>
      </c>
      <c r="AU143" s="143" t="s">
        <v>83</v>
      </c>
      <c r="AV143" s="140" t="s">
        <v>83</v>
      </c>
      <c r="AW143" s="140" t="s">
        <v>31</v>
      </c>
      <c r="AX143" s="140" t="s">
        <v>75</v>
      </c>
      <c r="AY143" s="143" t="s">
        <v>187</v>
      </c>
    </row>
    <row r="144" spans="1:65" s="140" customFormat="1" ht="22.5">
      <c r="B144" s="141"/>
      <c r="D144" s="142" t="s">
        <v>195</v>
      </c>
      <c r="E144" s="143" t="s">
        <v>1</v>
      </c>
      <c r="F144" s="144" t="s">
        <v>552</v>
      </c>
      <c r="H144" s="145">
        <v>10.5</v>
      </c>
      <c r="I144" s="26"/>
      <c r="L144" s="141"/>
      <c r="M144" s="146"/>
      <c r="N144" s="147"/>
      <c r="O144" s="147"/>
      <c r="P144" s="147"/>
      <c r="Q144" s="147"/>
      <c r="R144" s="147"/>
      <c r="S144" s="147"/>
      <c r="T144" s="148"/>
      <c r="AT144" s="143" t="s">
        <v>195</v>
      </c>
      <c r="AU144" s="143" t="s">
        <v>83</v>
      </c>
      <c r="AV144" s="140" t="s">
        <v>83</v>
      </c>
      <c r="AW144" s="140" t="s">
        <v>31</v>
      </c>
      <c r="AX144" s="140" t="s">
        <v>75</v>
      </c>
      <c r="AY144" s="143" t="s">
        <v>187</v>
      </c>
    </row>
    <row r="145" spans="1:65" s="149" customFormat="1">
      <c r="B145" s="150"/>
      <c r="D145" s="142" t="s">
        <v>195</v>
      </c>
      <c r="E145" s="151" t="s">
        <v>124</v>
      </c>
      <c r="F145" s="152" t="s">
        <v>196</v>
      </c>
      <c r="H145" s="153">
        <v>30.812000000000001</v>
      </c>
      <c r="I145" s="27"/>
      <c r="L145" s="150"/>
      <c r="M145" s="154"/>
      <c r="N145" s="155"/>
      <c r="O145" s="155"/>
      <c r="P145" s="155"/>
      <c r="Q145" s="155"/>
      <c r="R145" s="155"/>
      <c r="S145" s="155"/>
      <c r="T145" s="156"/>
      <c r="AT145" s="151" t="s">
        <v>195</v>
      </c>
      <c r="AU145" s="151" t="s">
        <v>83</v>
      </c>
      <c r="AV145" s="149" t="s">
        <v>197</v>
      </c>
      <c r="AW145" s="149" t="s">
        <v>31</v>
      </c>
      <c r="AX145" s="149" t="s">
        <v>75</v>
      </c>
      <c r="AY145" s="151" t="s">
        <v>187</v>
      </c>
    </row>
    <row r="146" spans="1:65" s="140" customFormat="1">
      <c r="B146" s="141"/>
      <c r="D146" s="142" t="s">
        <v>195</v>
      </c>
      <c r="E146" s="143" t="s">
        <v>1</v>
      </c>
      <c r="F146" s="144" t="s">
        <v>220</v>
      </c>
      <c r="H146" s="145">
        <v>15.406000000000001</v>
      </c>
      <c r="I146" s="26"/>
      <c r="L146" s="141"/>
      <c r="M146" s="146"/>
      <c r="N146" s="147"/>
      <c r="O146" s="147"/>
      <c r="P146" s="147"/>
      <c r="Q146" s="147"/>
      <c r="R146" s="147"/>
      <c r="S146" s="147"/>
      <c r="T146" s="148"/>
      <c r="AT146" s="143" t="s">
        <v>195</v>
      </c>
      <c r="AU146" s="143" t="s">
        <v>83</v>
      </c>
      <c r="AV146" s="140" t="s">
        <v>83</v>
      </c>
      <c r="AW146" s="140" t="s">
        <v>31</v>
      </c>
      <c r="AX146" s="140" t="s">
        <v>75</v>
      </c>
      <c r="AY146" s="143" t="s">
        <v>187</v>
      </c>
    </row>
    <row r="147" spans="1:65" s="149" customFormat="1">
      <c r="B147" s="150"/>
      <c r="D147" s="142" t="s">
        <v>195</v>
      </c>
      <c r="E147" s="151" t="s">
        <v>1</v>
      </c>
      <c r="F147" s="152" t="s">
        <v>196</v>
      </c>
      <c r="H147" s="153">
        <v>15.406000000000001</v>
      </c>
      <c r="I147" s="27"/>
      <c r="L147" s="150"/>
      <c r="M147" s="154"/>
      <c r="N147" s="155"/>
      <c r="O147" s="155"/>
      <c r="P147" s="155"/>
      <c r="Q147" s="155"/>
      <c r="R147" s="155"/>
      <c r="S147" s="155"/>
      <c r="T147" s="156"/>
      <c r="AT147" s="151" t="s">
        <v>195</v>
      </c>
      <c r="AU147" s="151" t="s">
        <v>83</v>
      </c>
      <c r="AV147" s="149" t="s">
        <v>197</v>
      </c>
      <c r="AW147" s="149" t="s">
        <v>31</v>
      </c>
      <c r="AX147" s="149" t="s">
        <v>8</v>
      </c>
      <c r="AY147" s="151" t="s">
        <v>187</v>
      </c>
    </row>
    <row r="148" spans="1:65" s="51" customFormat="1" ht="33" customHeight="1">
      <c r="A148" s="48"/>
      <c r="B148" s="49"/>
      <c r="C148" s="127" t="s">
        <v>221</v>
      </c>
      <c r="D148" s="127" t="s">
        <v>189</v>
      </c>
      <c r="E148" s="128" t="s">
        <v>553</v>
      </c>
      <c r="F148" s="129" t="s">
        <v>554</v>
      </c>
      <c r="G148" s="130" t="s">
        <v>192</v>
      </c>
      <c r="H148" s="131">
        <v>15.406000000000001</v>
      </c>
      <c r="I148" s="25"/>
      <c r="J148" s="132">
        <f>ROUND(I148*H148,0)</f>
        <v>0</v>
      </c>
      <c r="K148" s="129" t="s">
        <v>193</v>
      </c>
      <c r="L148" s="49"/>
      <c r="M148" s="133" t="s">
        <v>1</v>
      </c>
      <c r="N148" s="134" t="s">
        <v>40</v>
      </c>
      <c r="O148" s="135"/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R148" s="138" t="s">
        <v>194</v>
      </c>
      <c r="AT148" s="138" t="s">
        <v>189</v>
      </c>
      <c r="AU148" s="138" t="s">
        <v>83</v>
      </c>
      <c r="AY148" s="40" t="s">
        <v>187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40" t="s">
        <v>8</v>
      </c>
      <c r="BK148" s="139">
        <f>ROUND(I148*H148,0)</f>
        <v>0</v>
      </c>
      <c r="BL148" s="40" t="s">
        <v>194</v>
      </c>
      <c r="BM148" s="138" t="s">
        <v>555</v>
      </c>
    </row>
    <row r="149" spans="1:65" s="140" customFormat="1">
      <c r="B149" s="141"/>
      <c r="D149" s="142" t="s">
        <v>195</v>
      </c>
      <c r="E149" s="143" t="s">
        <v>1</v>
      </c>
      <c r="F149" s="144" t="s">
        <v>220</v>
      </c>
      <c r="H149" s="145">
        <v>15.406000000000001</v>
      </c>
      <c r="I149" s="26"/>
      <c r="L149" s="141"/>
      <c r="M149" s="146"/>
      <c r="N149" s="147"/>
      <c r="O149" s="147"/>
      <c r="P149" s="147"/>
      <c r="Q149" s="147"/>
      <c r="R149" s="147"/>
      <c r="S149" s="147"/>
      <c r="T149" s="148"/>
      <c r="AT149" s="143" t="s">
        <v>195</v>
      </c>
      <c r="AU149" s="143" t="s">
        <v>83</v>
      </c>
      <c r="AV149" s="140" t="s">
        <v>83</v>
      </c>
      <c r="AW149" s="140" t="s">
        <v>31</v>
      </c>
      <c r="AX149" s="140" t="s">
        <v>8</v>
      </c>
      <c r="AY149" s="143" t="s">
        <v>187</v>
      </c>
    </row>
    <row r="150" spans="1:65" s="51" customFormat="1" ht="33" customHeight="1">
      <c r="A150" s="48"/>
      <c r="B150" s="49"/>
      <c r="C150" s="127" t="s">
        <v>224</v>
      </c>
      <c r="D150" s="127" t="s">
        <v>189</v>
      </c>
      <c r="E150" s="128" t="s">
        <v>233</v>
      </c>
      <c r="F150" s="129" t="s">
        <v>234</v>
      </c>
      <c r="G150" s="130" t="s">
        <v>192</v>
      </c>
      <c r="H150" s="131">
        <v>15.406000000000001</v>
      </c>
      <c r="I150" s="25"/>
      <c r="J150" s="132">
        <f>ROUND(I150*H150,0)</f>
        <v>0</v>
      </c>
      <c r="K150" s="129" t="s">
        <v>193</v>
      </c>
      <c r="L150" s="49"/>
      <c r="M150" s="133" t="s">
        <v>1</v>
      </c>
      <c r="N150" s="134" t="s">
        <v>40</v>
      </c>
      <c r="O150" s="135"/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R150" s="138" t="s">
        <v>194</v>
      </c>
      <c r="AT150" s="138" t="s">
        <v>189</v>
      </c>
      <c r="AU150" s="138" t="s">
        <v>83</v>
      </c>
      <c r="AY150" s="40" t="s">
        <v>187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40" t="s">
        <v>8</v>
      </c>
      <c r="BK150" s="139">
        <f>ROUND(I150*H150,0)</f>
        <v>0</v>
      </c>
      <c r="BL150" s="40" t="s">
        <v>194</v>
      </c>
      <c r="BM150" s="138" t="s">
        <v>556</v>
      </c>
    </row>
    <row r="151" spans="1:65" s="140" customFormat="1">
      <c r="B151" s="141"/>
      <c r="D151" s="142" t="s">
        <v>195</v>
      </c>
      <c r="E151" s="143" t="s">
        <v>1</v>
      </c>
      <c r="F151" s="144" t="s">
        <v>220</v>
      </c>
      <c r="H151" s="145">
        <v>15.406000000000001</v>
      </c>
      <c r="I151" s="26"/>
      <c r="L151" s="141"/>
      <c r="M151" s="146"/>
      <c r="N151" s="147"/>
      <c r="O151" s="147"/>
      <c r="P151" s="147"/>
      <c r="Q151" s="147"/>
      <c r="R151" s="147"/>
      <c r="S151" s="147"/>
      <c r="T151" s="148"/>
      <c r="AT151" s="143" t="s">
        <v>195</v>
      </c>
      <c r="AU151" s="143" t="s">
        <v>83</v>
      </c>
      <c r="AV151" s="140" t="s">
        <v>83</v>
      </c>
      <c r="AW151" s="140" t="s">
        <v>31</v>
      </c>
      <c r="AX151" s="140" t="s">
        <v>8</v>
      </c>
      <c r="AY151" s="143" t="s">
        <v>187</v>
      </c>
    </row>
    <row r="152" spans="1:65" s="51" customFormat="1" ht="37.9" customHeight="1">
      <c r="A152" s="48"/>
      <c r="B152" s="49"/>
      <c r="C152" s="127" t="s">
        <v>229</v>
      </c>
      <c r="D152" s="127" t="s">
        <v>189</v>
      </c>
      <c r="E152" s="128" t="s">
        <v>236</v>
      </c>
      <c r="F152" s="129" t="s">
        <v>237</v>
      </c>
      <c r="G152" s="130" t="s">
        <v>192</v>
      </c>
      <c r="H152" s="131">
        <v>308.12</v>
      </c>
      <c r="I152" s="25"/>
      <c r="J152" s="132">
        <f>ROUND(I152*H152,0)</f>
        <v>0</v>
      </c>
      <c r="K152" s="129" t="s">
        <v>193</v>
      </c>
      <c r="L152" s="49"/>
      <c r="M152" s="133" t="s">
        <v>1</v>
      </c>
      <c r="N152" s="134" t="s">
        <v>40</v>
      </c>
      <c r="O152" s="135"/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R152" s="138" t="s">
        <v>194</v>
      </c>
      <c r="AT152" s="138" t="s">
        <v>189</v>
      </c>
      <c r="AU152" s="138" t="s">
        <v>83</v>
      </c>
      <c r="AY152" s="40" t="s">
        <v>187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40" t="s">
        <v>8</v>
      </c>
      <c r="BK152" s="139">
        <f>ROUND(I152*H152,0)</f>
        <v>0</v>
      </c>
      <c r="BL152" s="40" t="s">
        <v>194</v>
      </c>
      <c r="BM152" s="138" t="s">
        <v>557</v>
      </c>
    </row>
    <row r="153" spans="1:65" s="140" customFormat="1">
      <c r="B153" s="141"/>
      <c r="D153" s="142" t="s">
        <v>195</v>
      </c>
      <c r="E153" s="143" t="s">
        <v>1</v>
      </c>
      <c r="F153" s="144" t="s">
        <v>220</v>
      </c>
      <c r="H153" s="145">
        <v>15.406000000000001</v>
      </c>
      <c r="I153" s="26"/>
      <c r="L153" s="141"/>
      <c r="M153" s="146"/>
      <c r="N153" s="147"/>
      <c r="O153" s="147"/>
      <c r="P153" s="147"/>
      <c r="Q153" s="147"/>
      <c r="R153" s="147"/>
      <c r="S153" s="147"/>
      <c r="T153" s="148"/>
      <c r="AT153" s="143" t="s">
        <v>195</v>
      </c>
      <c r="AU153" s="143" t="s">
        <v>83</v>
      </c>
      <c r="AV153" s="140" t="s">
        <v>83</v>
      </c>
      <c r="AW153" s="140" t="s">
        <v>31</v>
      </c>
      <c r="AX153" s="140" t="s">
        <v>8</v>
      </c>
      <c r="AY153" s="143" t="s">
        <v>187</v>
      </c>
    </row>
    <row r="154" spans="1:65" s="140" customFormat="1">
      <c r="B154" s="141"/>
      <c r="D154" s="142" t="s">
        <v>195</v>
      </c>
      <c r="F154" s="144" t="s">
        <v>558</v>
      </c>
      <c r="H154" s="145">
        <v>308.12</v>
      </c>
      <c r="I154" s="26"/>
      <c r="L154" s="141"/>
      <c r="M154" s="146"/>
      <c r="N154" s="147"/>
      <c r="O154" s="147"/>
      <c r="P154" s="147"/>
      <c r="Q154" s="147"/>
      <c r="R154" s="147"/>
      <c r="S154" s="147"/>
      <c r="T154" s="148"/>
      <c r="AT154" s="143" t="s">
        <v>195</v>
      </c>
      <c r="AU154" s="143" t="s">
        <v>83</v>
      </c>
      <c r="AV154" s="140" t="s">
        <v>83</v>
      </c>
      <c r="AW154" s="140" t="s">
        <v>3</v>
      </c>
      <c r="AX154" s="140" t="s">
        <v>8</v>
      </c>
      <c r="AY154" s="143" t="s">
        <v>187</v>
      </c>
    </row>
    <row r="155" spans="1:65" s="51" customFormat="1" ht="33" customHeight="1">
      <c r="A155" s="48"/>
      <c r="B155" s="49"/>
      <c r="C155" s="127" t="s">
        <v>232</v>
      </c>
      <c r="D155" s="127" t="s">
        <v>189</v>
      </c>
      <c r="E155" s="128" t="s">
        <v>239</v>
      </c>
      <c r="F155" s="129" t="s">
        <v>240</v>
      </c>
      <c r="G155" s="130" t="s">
        <v>192</v>
      </c>
      <c r="H155" s="131">
        <v>15.406000000000001</v>
      </c>
      <c r="I155" s="25"/>
      <c r="J155" s="132">
        <f>ROUND(I155*H155,0)</f>
        <v>0</v>
      </c>
      <c r="K155" s="129" t="s">
        <v>193</v>
      </c>
      <c r="L155" s="49"/>
      <c r="M155" s="133" t="s">
        <v>1</v>
      </c>
      <c r="N155" s="134" t="s">
        <v>40</v>
      </c>
      <c r="O155" s="135"/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R155" s="138" t="s">
        <v>194</v>
      </c>
      <c r="AT155" s="138" t="s">
        <v>189</v>
      </c>
      <c r="AU155" s="138" t="s">
        <v>83</v>
      </c>
      <c r="AY155" s="40" t="s">
        <v>187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40" t="s">
        <v>8</v>
      </c>
      <c r="BK155" s="139">
        <f>ROUND(I155*H155,0)</f>
        <v>0</v>
      </c>
      <c r="BL155" s="40" t="s">
        <v>194</v>
      </c>
      <c r="BM155" s="138" t="s">
        <v>559</v>
      </c>
    </row>
    <row r="156" spans="1:65" s="140" customFormat="1">
      <c r="B156" s="141"/>
      <c r="D156" s="142" t="s">
        <v>195</v>
      </c>
      <c r="E156" s="143" t="s">
        <v>1</v>
      </c>
      <c r="F156" s="144" t="s">
        <v>220</v>
      </c>
      <c r="H156" s="145">
        <v>15.406000000000001</v>
      </c>
      <c r="I156" s="26"/>
      <c r="L156" s="141"/>
      <c r="M156" s="146"/>
      <c r="N156" s="147"/>
      <c r="O156" s="147"/>
      <c r="P156" s="147"/>
      <c r="Q156" s="147"/>
      <c r="R156" s="147"/>
      <c r="S156" s="147"/>
      <c r="T156" s="148"/>
      <c r="AT156" s="143" t="s">
        <v>195</v>
      </c>
      <c r="AU156" s="143" t="s">
        <v>83</v>
      </c>
      <c r="AV156" s="140" t="s">
        <v>83</v>
      </c>
      <c r="AW156" s="140" t="s">
        <v>31</v>
      </c>
      <c r="AX156" s="140" t="s">
        <v>8</v>
      </c>
      <c r="AY156" s="143" t="s">
        <v>187</v>
      </c>
    </row>
    <row r="157" spans="1:65" s="51" customFormat="1" ht="37.9" customHeight="1">
      <c r="A157" s="48"/>
      <c r="B157" s="49"/>
      <c r="C157" s="127" t="s">
        <v>235</v>
      </c>
      <c r="D157" s="127" t="s">
        <v>189</v>
      </c>
      <c r="E157" s="128" t="s">
        <v>242</v>
      </c>
      <c r="F157" s="129" t="s">
        <v>243</v>
      </c>
      <c r="G157" s="130" t="s">
        <v>192</v>
      </c>
      <c r="H157" s="131">
        <v>308.12</v>
      </c>
      <c r="I157" s="25"/>
      <c r="J157" s="132">
        <f>ROUND(I157*H157,0)</f>
        <v>0</v>
      </c>
      <c r="K157" s="129" t="s">
        <v>193</v>
      </c>
      <c r="L157" s="49"/>
      <c r="M157" s="133" t="s">
        <v>1</v>
      </c>
      <c r="N157" s="134" t="s">
        <v>40</v>
      </c>
      <c r="O157" s="135"/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R157" s="138" t="s">
        <v>194</v>
      </c>
      <c r="AT157" s="138" t="s">
        <v>189</v>
      </c>
      <c r="AU157" s="138" t="s">
        <v>83</v>
      </c>
      <c r="AY157" s="40" t="s">
        <v>187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40" t="s">
        <v>8</v>
      </c>
      <c r="BK157" s="139">
        <f>ROUND(I157*H157,0)</f>
        <v>0</v>
      </c>
      <c r="BL157" s="40" t="s">
        <v>194</v>
      </c>
      <c r="BM157" s="138" t="s">
        <v>560</v>
      </c>
    </row>
    <row r="158" spans="1:65" s="140" customFormat="1">
      <c r="B158" s="141"/>
      <c r="D158" s="142" t="s">
        <v>195</v>
      </c>
      <c r="E158" s="143" t="s">
        <v>1</v>
      </c>
      <c r="F158" s="144" t="s">
        <v>220</v>
      </c>
      <c r="H158" s="145">
        <v>15.406000000000001</v>
      </c>
      <c r="I158" s="26"/>
      <c r="L158" s="141"/>
      <c r="M158" s="146"/>
      <c r="N158" s="147"/>
      <c r="O158" s="147"/>
      <c r="P158" s="147"/>
      <c r="Q158" s="147"/>
      <c r="R158" s="147"/>
      <c r="S158" s="147"/>
      <c r="T158" s="148"/>
      <c r="AT158" s="143" t="s">
        <v>195</v>
      </c>
      <c r="AU158" s="143" t="s">
        <v>83</v>
      </c>
      <c r="AV158" s="140" t="s">
        <v>83</v>
      </c>
      <c r="AW158" s="140" t="s">
        <v>31</v>
      </c>
      <c r="AX158" s="140" t="s">
        <v>8</v>
      </c>
      <c r="AY158" s="143" t="s">
        <v>187</v>
      </c>
    </row>
    <row r="159" spans="1:65" s="140" customFormat="1">
      <c r="B159" s="141"/>
      <c r="D159" s="142" t="s">
        <v>195</v>
      </c>
      <c r="F159" s="144" t="s">
        <v>558</v>
      </c>
      <c r="H159" s="145">
        <v>308.12</v>
      </c>
      <c r="I159" s="26"/>
      <c r="L159" s="141"/>
      <c r="M159" s="146"/>
      <c r="N159" s="147"/>
      <c r="O159" s="147"/>
      <c r="P159" s="147"/>
      <c r="Q159" s="147"/>
      <c r="R159" s="147"/>
      <c r="S159" s="147"/>
      <c r="T159" s="148"/>
      <c r="AT159" s="143" t="s">
        <v>195</v>
      </c>
      <c r="AU159" s="143" t="s">
        <v>83</v>
      </c>
      <c r="AV159" s="140" t="s">
        <v>83</v>
      </c>
      <c r="AW159" s="140" t="s">
        <v>3</v>
      </c>
      <c r="AX159" s="140" t="s">
        <v>8</v>
      </c>
      <c r="AY159" s="143" t="s">
        <v>187</v>
      </c>
    </row>
    <row r="160" spans="1:65" s="51" customFormat="1" ht="16.5" customHeight="1">
      <c r="A160" s="48"/>
      <c r="B160" s="49"/>
      <c r="C160" s="127" t="s">
        <v>238</v>
      </c>
      <c r="D160" s="127" t="s">
        <v>189</v>
      </c>
      <c r="E160" s="128" t="s">
        <v>245</v>
      </c>
      <c r="F160" s="129" t="s">
        <v>246</v>
      </c>
      <c r="G160" s="130" t="s">
        <v>192</v>
      </c>
      <c r="H160" s="131">
        <v>30.812000000000001</v>
      </c>
      <c r="I160" s="25"/>
      <c r="J160" s="132">
        <f>ROUND(I160*H160,0)</f>
        <v>0</v>
      </c>
      <c r="K160" s="129" t="s">
        <v>193</v>
      </c>
      <c r="L160" s="49"/>
      <c r="M160" s="133" t="s">
        <v>1</v>
      </c>
      <c r="N160" s="134" t="s">
        <v>40</v>
      </c>
      <c r="O160" s="135"/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R160" s="138" t="s">
        <v>194</v>
      </c>
      <c r="AT160" s="138" t="s">
        <v>189</v>
      </c>
      <c r="AU160" s="138" t="s">
        <v>83</v>
      </c>
      <c r="AY160" s="40" t="s">
        <v>187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40" t="s">
        <v>8</v>
      </c>
      <c r="BK160" s="139">
        <f>ROUND(I160*H160,0)</f>
        <v>0</v>
      </c>
      <c r="BL160" s="40" t="s">
        <v>194</v>
      </c>
      <c r="BM160" s="138" t="s">
        <v>561</v>
      </c>
    </row>
    <row r="161" spans="1:65" s="140" customFormat="1">
      <c r="B161" s="141"/>
      <c r="D161" s="142" t="s">
        <v>195</v>
      </c>
      <c r="E161" s="143" t="s">
        <v>1</v>
      </c>
      <c r="F161" s="144" t="s">
        <v>124</v>
      </c>
      <c r="H161" s="145">
        <v>30.812000000000001</v>
      </c>
      <c r="I161" s="26"/>
      <c r="L161" s="141"/>
      <c r="M161" s="146"/>
      <c r="N161" s="147"/>
      <c r="O161" s="147"/>
      <c r="P161" s="147"/>
      <c r="Q161" s="147"/>
      <c r="R161" s="147"/>
      <c r="S161" s="147"/>
      <c r="T161" s="148"/>
      <c r="AT161" s="143" t="s">
        <v>195</v>
      </c>
      <c r="AU161" s="143" t="s">
        <v>83</v>
      </c>
      <c r="AV161" s="140" t="s">
        <v>83</v>
      </c>
      <c r="AW161" s="140" t="s">
        <v>31</v>
      </c>
      <c r="AX161" s="140" t="s">
        <v>8</v>
      </c>
      <c r="AY161" s="143" t="s">
        <v>187</v>
      </c>
    </row>
    <row r="162" spans="1:65" s="51" customFormat="1" ht="33" customHeight="1">
      <c r="A162" s="48"/>
      <c r="B162" s="49"/>
      <c r="C162" s="127" t="s">
        <v>241</v>
      </c>
      <c r="D162" s="127" t="s">
        <v>189</v>
      </c>
      <c r="E162" s="128" t="s">
        <v>248</v>
      </c>
      <c r="F162" s="129" t="s">
        <v>249</v>
      </c>
      <c r="G162" s="130" t="s">
        <v>250</v>
      </c>
      <c r="H162" s="131">
        <v>55.462000000000003</v>
      </c>
      <c r="I162" s="25"/>
      <c r="J162" s="132">
        <f>ROUND(I162*H162,0)</f>
        <v>0</v>
      </c>
      <c r="K162" s="129" t="s">
        <v>193</v>
      </c>
      <c r="L162" s="49"/>
      <c r="M162" s="133" t="s">
        <v>1</v>
      </c>
      <c r="N162" s="134" t="s">
        <v>40</v>
      </c>
      <c r="O162" s="135"/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R162" s="138" t="s">
        <v>194</v>
      </c>
      <c r="AT162" s="138" t="s">
        <v>189</v>
      </c>
      <c r="AU162" s="138" t="s">
        <v>83</v>
      </c>
      <c r="AY162" s="40" t="s">
        <v>187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40" t="s">
        <v>8</v>
      </c>
      <c r="BK162" s="139">
        <f>ROUND(I162*H162,0)</f>
        <v>0</v>
      </c>
      <c r="BL162" s="40" t="s">
        <v>194</v>
      </c>
      <c r="BM162" s="138" t="s">
        <v>562</v>
      </c>
    </row>
    <row r="163" spans="1:65" s="140" customFormat="1">
      <c r="B163" s="141"/>
      <c r="D163" s="142" t="s">
        <v>195</v>
      </c>
      <c r="E163" s="143" t="s">
        <v>1</v>
      </c>
      <c r="F163" s="144" t="s">
        <v>251</v>
      </c>
      <c r="H163" s="145">
        <v>55.462000000000003</v>
      </c>
      <c r="I163" s="26"/>
      <c r="L163" s="141"/>
      <c r="M163" s="146"/>
      <c r="N163" s="147"/>
      <c r="O163" s="147"/>
      <c r="P163" s="147"/>
      <c r="Q163" s="147"/>
      <c r="R163" s="147"/>
      <c r="S163" s="147"/>
      <c r="T163" s="148"/>
      <c r="AT163" s="143" t="s">
        <v>195</v>
      </c>
      <c r="AU163" s="143" t="s">
        <v>83</v>
      </c>
      <c r="AV163" s="140" t="s">
        <v>83</v>
      </c>
      <c r="AW163" s="140" t="s">
        <v>31</v>
      </c>
      <c r="AX163" s="140" t="s">
        <v>8</v>
      </c>
      <c r="AY163" s="143" t="s">
        <v>187</v>
      </c>
    </row>
    <row r="164" spans="1:65" s="51" customFormat="1" ht="24.2" customHeight="1">
      <c r="A164" s="48"/>
      <c r="B164" s="49"/>
      <c r="C164" s="127" t="s">
        <v>244</v>
      </c>
      <c r="D164" s="127" t="s">
        <v>189</v>
      </c>
      <c r="E164" s="128" t="s">
        <v>450</v>
      </c>
      <c r="F164" s="129" t="s">
        <v>451</v>
      </c>
      <c r="G164" s="130" t="s">
        <v>192</v>
      </c>
      <c r="H164" s="131">
        <v>10.5</v>
      </c>
      <c r="I164" s="25"/>
      <c r="J164" s="132">
        <f>ROUND(I164*H164,0)</f>
        <v>0</v>
      </c>
      <c r="K164" s="129" t="s">
        <v>193</v>
      </c>
      <c r="L164" s="49"/>
      <c r="M164" s="133" t="s">
        <v>1</v>
      </c>
      <c r="N164" s="134" t="s">
        <v>40</v>
      </c>
      <c r="O164" s="135"/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R164" s="138" t="s">
        <v>194</v>
      </c>
      <c r="AT164" s="138" t="s">
        <v>189</v>
      </c>
      <c r="AU164" s="138" t="s">
        <v>83</v>
      </c>
      <c r="AY164" s="40" t="s">
        <v>187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40" t="s">
        <v>8</v>
      </c>
      <c r="BK164" s="139">
        <f>ROUND(I164*H164,0)</f>
        <v>0</v>
      </c>
      <c r="BL164" s="40" t="s">
        <v>194</v>
      </c>
      <c r="BM164" s="138" t="s">
        <v>563</v>
      </c>
    </row>
    <row r="165" spans="1:65" s="140" customFormat="1">
      <c r="B165" s="141"/>
      <c r="D165" s="142" t="s">
        <v>195</v>
      </c>
      <c r="E165" s="143" t="s">
        <v>1</v>
      </c>
      <c r="F165" s="144" t="s">
        <v>542</v>
      </c>
      <c r="H165" s="145">
        <v>10.5</v>
      </c>
      <c r="I165" s="26"/>
      <c r="L165" s="141"/>
      <c r="M165" s="146"/>
      <c r="N165" s="147"/>
      <c r="O165" s="147"/>
      <c r="P165" s="147"/>
      <c r="Q165" s="147"/>
      <c r="R165" s="147"/>
      <c r="S165" s="147"/>
      <c r="T165" s="148"/>
      <c r="AT165" s="143" t="s">
        <v>195</v>
      </c>
      <c r="AU165" s="143" t="s">
        <v>83</v>
      </c>
      <c r="AV165" s="140" t="s">
        <v>83</v>
      </c>
      <c r="AW165" s="140" t="s">
        <v>31</v>
      </c>
      <c r="AX165" s="140" t="s">
        <v>75</v>
      </c>
      <c r="AY165" s="143" t="s">
        <v>187</v>
      </c>
    </row>
    <row r="166" spans="1:65" s="149" customFormat="1">
      <c r="B166" s="150"/>
      <c r="D166" s="142" t="s">
        <v>195</v>
      </c>
      <c r="E166" s="151" t="s">
        <v>1</v>
      </c>
      <c r="F166" s="152" t="s">
        <v>196</v>
      </c>
      <c r="H166" s="153">
        <v>10.5</v>
      </c>
      <c r="I166" s="27"/>
      <c r="L166" s="150"/>
      <c r="M166" s="154"/>
      <c r="N166" s="155"/>
      <c r="O166" s="155"/>
      <c r="P166" s="155"/>
      <c r="Q166" s="155"/>
      <c r="R166" s="155"/>
      <c r="S166" s="155"/>
      <c r="T166" s="156"/>
      <c r="AT166" s="151" t="s">
        <v>195</v>
      </c>
      <c r="AU166" s="151" t="s">
        <v>83</v>
      </c>
      <c r="AV166" s="149" t="s">
        <v>197</v>
      </c>
      <c r="AW166" s="149" t="s">
        <v>31</v>
      </c>
      <c r="AX166" s="149" t="s">
        <v>8</v>
      </c>
      <c r="AY166" s="151" t="s">
        <v>187</v>
      </c>
    </row>
    <row r="167" spans="1:65" s="51" customFormat="1" ht="33" customHeight="1">
      <c r="A167" s="48"/>
      <c r="B167" s="49"/>
      <c r="C167" s="127" t="s">
        <v>247</v>
      </c>
      <c r="D167" s="127" t="s">
        <v>189</v>
      </c>
      <c r="E167" s="128" t="s">
        <v>198</v>
      </c>
      <c r="F167" s="129" t="s">
        <v>199</v>
      </c>
      <c r="G167" s="130" t="s">
        <v>192</v>
      </c>
      <c r="H167" s="131">
        <v>10.5</v>
      </c>
      <c r="I167" s="25"/>
      <c r="J167" s="132">
        <f>ROUND(I167*H167,0)</f>
        <v>0</v>
      </c>
      <c r="K167" s="129" t="s">
        <v>193</v>
      </c>
      <c r="L167" s="49"/>
      <c r="M167" s="133" t="s">
        <v>1</v>
      </c>
      <c r="N167" s="134" t="s">
        <v>40</v>
      </c>
      <c r="O167" s="135"/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R167" s="138" t="s">
        <v>194</v>
      </c>
      <c r="AT167" s="138" t="s">
        <v>189</v>
      </c>
      <c r="AU167" s="138" t="s">
        <v>83</v>
      </c>
      <c r="AY167" s="40" t="s">
        <v>187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40" t="s">
        <v>8</v>
      </c>
      <c r="BK167" s="139">
        <f>ROUND(I167*H167,0)</f>
        <v>0</v>
      </c>
      <c r="BL167" s="40" t="s">
        <v>194</v>
      </c>
      <c r="BM167" s="138" t="s">
        <v>564</v>
      </c>
    </row>
    <row r="168" spans="1:65" s="140" customFormat="1">
      <c r="B168" s="141"/>
      <c r="D168" s="142" t="s">
        <v>195</v>
      </c>
      <c r="E168" s="143" t="s">
        <v>1</v>
      </c>
      <c r="F168" s="144" t="s">
        <v>542</v>
      </c>
      <c r="H168" s="145">
        <v>10.5</v>
      </c>
      <c r="I168" s="26"/>
      <c r="L168" s="141"/>
      <c r="M168" s="146"/>
      <c r="N168" s="147"/>
      <c r="O168" s="147"/>
      <c r="P168" s="147"/>
      <c r="Q168" s="147"/>
      <c r="R168" s="147"/>
      <c r="S168" s="147"/>
      <c r="T168" s="148"/>
      <c r="AT168" s="143" t="s">
        <v>195</v>
      </c>
      <c r="AU168" s="143" t="s">
        <v>83</v>
      </c>
      <c r="AV168" s="140" t="s">
        <v>83</v>
      </c>
      <c r="AW168" s="140" t="s">
        <v>31</v>
      </c>
      <c r="AX168" s="140" t="s">
        <v>75</v>
      </c>
      <c r="AY168" s="143" t="s">
        <v>187</v>
      </c>
    </row>
    <row r="169" spans="1:65" s="149" customFormat="1">
      <c r="B169" s="150"/>
      <c r="D169" s="142" t="s">
        <v>195</v>
      </c>
      <c r="E169" s="151" t="s">
        <v>1</v>
      </c>
      <c r="F169" s="152" t="s">
        <v>196</v>
      </c>
      <c r="H169" s="153">
        <v>10.5</v>
      </c>
      <c r="I169" s="27"/>
      <c r="L169" s="150"/>
      <c r="M169" s="154"/>
      <c r="N169" s="155"/>
      <c r="O169" s="155"/>
      <c r="P169" s="155"/>
      <c r="Q169" s="155"/>
      <c r="R169" s="155"/>
      <c r="S169" s="155"/>
      <c r="T169" s="156"/>
      <c r="AT169" s="151" t="s">
        <v>195</v>
      </c>
      <c r="AU169" s="151" t="s">
        <v>83</v>
      </c>
      <c r="AV169" s="149" t="s">
        <v>197</v>
      </c>
      <c r="AW169" s="149" t="s">
        <v>31</v>
      </c>
      <c r="AX169" s="149" t="s">
        <v>8</v>
      </c>
      <c r="AY169" s="151" t="s">
        <v>187</v>
      </c>
    </row>
    <row r="170" spans="1:65" s="51" customFormat="1" ht="24.2" customHeight="1">
      <c r="A170" s="48"/>
      <c r="B170" s="49"/>
      <c r="C170" s="127" t="s">
        <v>9</v>
      </c>
      <c r="D170" s="127" t="s">
        <v>189</v>
      </c>
      <c r="E170" s="128" t="s">
        <v>254</v>
      </c>
      <c r="F170" s="129" t="s">
        <v>255</v>
      </c>
      <c r="G170" s="130" t="s">
        <v>192</v>
      </c>
      <c r="H170" s="131">
        <v>10.5</v>
      </c>
      <c r="I170" s="25"/>
      <c r="J170" s="132">
        <f>ROUND(I170*H170,0)</f>
        <v>0</v>
      </c>
      <c r="K170" s="129" t="s">
        <v>193</v>
      </c>
      <c r="L170" s="49"/>
      <c r="M170" s="133" t="s">
        <v>1</v>
      </c>
      <c r="N170" s="134" t="s">
        <v>40</v>
      </c>
      <c r="O170" s="135"/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R170" s="138" t="s">
        <v>194</v>
      </c>
      <c r="AT170" s="138" t="s">
        <v>189</v>
      </c>
      <c r="AU170" s="138" t="s">
        <v>83</v>
      </c>
      <c r="AY170" s="40" t="s">
        <v>187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40" t="s">
        <v>8</v>
      </c>
      <c r="BK170" s="139">
        <f>ROUND(I170*H170,0)</f>
        <v>0</v>
      </c>
      <c r="BL170" s="40" t="s">
        <v>194</v>
      </c>
      <c r="BM170" s="138" t="s">
        <v>565</v>
      </c>
    </row>
    <row r="171" spans="1:65" s="140" customFormat="1">
      <c r="B171" s="141"/>
      <c r="D171" s="142" t="s">
        <v>195</v>
      </c>
      <c r="E171" s="143" t="s">
        <v>1</v>
      </c>
      <c r="F171" s="144" t="s">
        <v>542</v>
      </c>
      <c r="H171" s="145">
        <v>10.5</v>
      </c>
      <c r="I171" s="26"/>
      <c r="L171" s="141"/>
      <c r="M171" s="146"/>
      <c r="N171" s="147"/>
      <c r="O171" s="147"/>
      <c r="P171" s="147"/>
      <c r="Q171" s="147"/>
      <c r="R171" s="147"/>
      <c r="S171" s="147"/>
      <c r="T171" s="148"/>
      <c r="AT171" s="143" t="s">
        <v>195</v>
      </c>
      <c r="AU171" s="143" t="s">
        <v>83</v>
      </c>
      <c r="AV171" s="140" t="s">
        <v>83</v>
      </c>
      <c r="AW171" s="140" t="s">
        <v>31</v>
      </c>
      <c r="AX171" s="140" t="s">
        <v>75</v>
      </c>
      <c r="AY171" s="143" t="s">
        <v>187</v>
      </c>
    </row>
    <row r="172" spans="1:65" s="149" customFormat="1">
      <c r="B172" s="150"/>
      <c r="D172" s="142" t="s">
        <v>195</v>
      </c>
      <c r="E172" s="151" t="s">
        <v>1</v>
      </c>
      <c r="F172" s="152" t="s">
        <v>196</v>
      </c>
      <c r="H172" s="153">
        <v>10.5</v>
      </c>
      <c r="I172" s="27"/>
      <c r="L172" s="150"/>
      <c r="M172" s="154"/>
      <c r="N172" s="155"/>
      <c r="O172" s="155"/>
      <c r="P172" s="155"/>
      <c r="Q172" s="155"/>
      <c r="R172" s="155"/>
      <c r="S172" s="155"/>
      <c r="T172" s="156"/>
      <c r="AT172" s="151" t="s">
        <v>195</v>
      </c>
      <c r="AU172" s="151" t="s">
        <v>83</v>
      </c>
      <c r="AV172" s="149" t="s">
        <v>197</v>
      </c>
      <c r="AW172" s="149" t="s">
        <v>31</v>
      </c>
      <c r="AX172" s="149" t="s">
        <v>8</v>
      </c>
      <c r="AY172" s="151" t="s">
        <v>187</v>
      </c>
    </row>
    <row r="173" spans="1:65" s="51" customFormat="1" ht="24.2" customHeight="1">
      <c r="A173" s="48"/>
      <c r="B173" s="49"/>
      <c r="C173" s="127" t="s">
        <v>252</v>
      </c>
      <c r="D173" s="127" t="s">
        <v>189</v>
      </c>
      <c r="E173" s="128" t="s">
        <v>254</v>
      </c>
      <c r="F173" s="129" t="s">
        <v>255</v>
      </c>
      <c r="G173" s="130" t="s">
        <v>192</v>
      </c>
      <c r="H173" s="131">
        <v>11</v>
      </c>
      <c r="I173" s="25"/>
      <c r="J173" s="132">
        <f>ROUND(I173*H173,0)</f>
        <v>0</v>
      </c>
      <c r="K173" s="129" t="s">
        <v>193</v>
      </c>
      <c r="L173" s="49"/>
      <c r="M173" s="133" t="s">
        <v>1</v>
      </c>
      <c r="N173" s="134" t="s">
        <v>40</v>
      </c>
      <c r="O173" s="135"/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R173" s="138" t="s">
        <v>194</v>
      </c>
      <c r="AT173" s="138" t="s">
        <v>189</v>
      </c>
      <c r="AU173" s="138" t="s">
        <v>83</v>
      </c>
      <c r="AY173" s="40" t="s">
        <v>187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40" t="s">
        <v>8</v>
      </c>
      <c r="BK173" s="139">
        <f>ROUND(I173*H173,0)</f>
        <v>0</v>
      </c>
      <c r="BL173" s="40" t="s">
        <v>194</v>
      </c>
      <c r="BM173" s="138" t="s">
        <v>566</v>
      </c>
    </row>
    <row r="174" spans="1:65" s="140" customFormat="1">
      <c r="B174" s="141"/>
      <c r="D174" s="142" t="s">
        <v>195</v>
      </c>
      <c r="E174" s="143" t="s">
        <v>1</v>
      </c>
      <c r="F174" s="144" t="s">
        <v>567</v>
      </c>
      <c r="H174" s="145">
        <v>11</v>
      </c>
      <c r="I174" s="26"/>
      <c r="L174" s="141"/>
      <c r="M174" s="146"/>
      <c r="N174" s="147"/>
      <c r="O174" s="147"/>
      <c r="P174" s="147"/>
      <c r="Q174" s="147"/>
      <c r="R174" s="147"/>
      <c r="S174" s="147"/>
      <c r="T174" s="148"/>
      <c r="AT174" s="143" t="s">
        <v>195</v>
      </c>
      <c r="AU174" s="143" t="s">
        <v>83</v>
      </c>
      <c r="AV174" s="140" t="s">
        <v>83</v>
      </c>
      <c r="AW174" s="140" t="s">
        <v>31</v>
      </c>
      <c r="AX174" s="140" t="s">
        <v>75</v>
      </c>
      <c r="AY174" s="143" t="s">
        <v>187</v>
      </c>
    </row>
    <row r="175" spans="1:65" s="149" customFormat="1">
      <c r="B175" s="150"/>
      <c r="D175" s="142" t="s">
        <v>195</v>
      </c>
      <c r="E175" s="151" t="s">
        <v>538</v>
      </c>
      <c r="F175" s="152" t="s">
        <v>196</v>
      </c>
      <c r="H175" s="153">
        <v>11</v>
      </c>
      <c r="I175" s="27"/>
      <c r="L175" s="150"/>
      <c r="M175" s="154"/>
      <c r="N175" s="155"/>
      <c r="O175" s="155"/>
      <c r="P175" s="155"/>
      <c r="Q175" s="155"/>
      <c r="R175" s="155"/>
      <c r="S175" s="155"/>
      <c r="T175" s="156"/>
      <c r="AT175" s="151" t="s">
        <v>195</v>
      </c>
      <c r="AU175" s="151" t="s">
        <v>83</v>
      </c>
      <c r="AV175" s="149" t="s">
        <v>197</v>
      </c>
      <c r="AW175" s="149" t="s">
        <v>31</v>
      </c>
      <c r="AX175" s="149" t="s">
        <v>8</v>
      </c>
      <c r="AY175" s="151" t="s">
        <v>187</v>
      </c>
    </row>
    <row r="176" spans="1:65" s="51" customFormat="1" ht="16.5" customHeight="1">
      <c r="A176" s="48"/>
      <c r="B176" s="49"/>
      <c r="C176" s="165" t="s">
        <v>253</v>
      </c>
      <c r="D176" s="165" t="s">
        <v>297</v>
      </c>
      <c r="E176" s="166" t="s">
        <v>568</v>
      </c>
      <c r="F176" s="167" t="s">
        <v>569</v>
      </c>
      <c r="G176" s="168" t="s">
        <v>250</v>
      </c>
      <c r="H176" s="169">
        <v>22</v>
      </c>
      <c r="I176" s="29"/>
      <c r="J176" s="170">
        <f>ROUND(I176*H176,0)</f>
        <v>0</v>
      </c>
      <c r="K176" s="167" t="s">
        <v>193</v>
      </c>
      <c r="L176" s="171"/>
      <c r="M176" s="172" t="s">
        <v>1</v>
      </c>
      <c r="N176" s="173" t="s">
        <v>40</v>
      </c>
      <c r="O176" s="135"/>
      <c r="P176" s="136">
        <f>O176*H176</f>
        <v>0</v>
      </c>
      <c r="Q176" s="136">
        <v>1</v>
      </c>
      <c r="R176" s="136">
        <f>Q176*H176</f>
        <v>22</v>
      </c>
      <c r="S176" s="136">
        <v>0</v>
      </c>
      <c r="T176" s="137">
        <f>S176*H176</f>
        <v>0</v>
      </c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R176" s="138" t="s">
        <v>229</v>
      </c>
      <c r="AT176" s="138" t="s">
        <v>297</v>
      </c>
      <c r="AU176" s="138" t="s">
        <v>83</v>
      </c>
      <c r="AY176" s="40" t="s">
        <v>187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40" t="s">
        <v>8</v>
      </c>
      <c r="BK176" s="139">
        <f>ROUND(I176*H176,0)</f>
        <v>0</v>
      </c>
      <c r="BL176" s="40" t="s">
        <v>194</v>
      </c>
      <c r="BM176" s="138" t="s">
        <v>570</v>
      </c>
    </row>
    <row r="177" spans="1:65" s="140" customFormat="1">
      <c r="B177" s="141"/>
      <c r="D177" s="142" t="s">
        <v>195</v>
      </c>
      <c r="E177" s="143" t="s">
        <v>1</v>
      </c>
      <c r="F177" s="144" t="s">
        <v>571</v>
      </c>
      <c r="H177" s="145">
        <v>22</v>
      </c>
      <c r="I177" s="26"/>
      <c r="L177" s="141"/>
      <c r="M177" s="146"/>
      <c r="N177" s="147"/>
      <c r="O177" s="147"/>
      <c r="P177" s="147"/>
      <c r="Q177" s="147"/>
      <c r="R177" s="147"/>
      <c r="S177" s="147"/>
      <c r="T177" s="148"/>
      <c r="AT177" s="143" t="s">
        <v>195</v>
      </c>
      <c r="AU177" s="143" t="s">
        <v>83</v>
      </c>
      <c r="AV177" s="140" t="s">
        <v>83</v>
      </c>
      <c r="AW177" s="140" t="s">
        <v>31</v>
      </c>
      <c r="AX177" s="140" t="s">
        <v>8</v>
      </c>
      <c r="AY177" s="143" t="s">
        <v>187</v>
      </c>
    </row>
    <row r="178" spans="1:65" s="114" customFormat="1" ht="22.9" customHeight="1">
      <c r="B178" s="115"/>
      <c r="D178" s="116" t="s">
        <v>74</v>
      </c>
      <c r="E178" s="125" t="s">
        <v>83</v>
      </c>
      <c r="F178" s="125" t="s">
        <v>259</v>
      </c>
      <c r="I178" s="24"/>
      <c r="J178" s="126">
        <f>BK178</f>
        <v>0</v>
      </c>
      <c r="L178" s="115"/>
      <c r="M178" s="119"/>
      <c r="N178" s="120"/>
      <c r="O178" s="120"/>
      <c r="P178" s="121">
        <f>SUM(P179:P189)</f>
        <v>0</v>
      </c>
      <c r="Q178" s="120"/>
      <c r="R178" s="121">
        <f>SUM(R179:R189)</f>
        <v>5.3707063646439996</v>
      </c>
      <c r="S178" s="120"/>
      <c r="T178" s="122">
        <f>SUM(T179:T189)</f>
        <v>0</v>
      </c>
      <c r="AR178" s="116" t="s">
        <v>8</v>
      </c>
      <c r="AT178" s="123" t="s">
        <v>74</v>
      </c>
      <c r="AU178" s="123" t="s">
        <v>8</v>
      </c>
      <c r="AY178" s="116" t="s">
        <v>187</v>
      </c>
      <c r="BK178" s="124">
        <f>SUM(BK179:BK189)</f>
        <v>0</v>
      </c>
    </row>
    <row r="179" spans="1:65" s="51" customFormat="1" ht="24.2" customHeight="1">
      <c r="A179" s="48"/>
      <c r="B179" s="49"/>
      <c r="C179" s="127" t="s">
        <v>256</v>
      </c>
      <c r="D179" s="127" t="s">
        <v>189</v>
      </c>
      <c r="E179" s="128" t="s">
        <v>572</v>
      </c>
      <c r="F179" s="129" t="s">
        <v>573</v>
      </c>
      <c r="G179" s="130" t="s">
        <v>192</v>
      </c>
      <c r="H179" s="131">
        <v>2.1110000000000002</v>
      </c>
      <c r="I179" s="25"/>
      <c r="J179" s="132">
        <f>ROUND(I179*H179,0)</f>
        <v>0</v>
      </c>
      <c r="K179" s="129" t="s">
        <v>193</v>
      </c>
      <c r="L179" s="49"/>
      <c r="M179" s="133" t="s">
        <v>1</v>
      </c>
      <c r="N179" s="134" t="s">
        <v>40</v>
      </c>
      <c r="O179" s="135"/>
      <c r="P179" s="136">
        <f>O179*H179</f>
        <v>0</v>
      </c>
      <c r="Q179" s="136">
        <v>2.4532922039999998</v>
      </c>
      <c r="R179" s="136">
        <f>Q179*H179</f>
        <v>5.1788998426440003</v>
      </c>
      <c r="S179" s="136">
        <v>0</v>
      </c>
      <c r="T179" s="137">
        <f>S179*H179</f>
        <v>0</v>
      </c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R179" s="138" t="s">
        <v>194</v>
      </c>
      <c r="AT179" s="138" t="s">
        <v>189</v>
      </c>
      <c r="AU179" s="138" t="s">
        <v>83</v>
      </c>
      <c r="AY179" s="40" t="s">
        <v>187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40" t="s">
        <v>8</v>
      </c>
      <c r="BK179" s="139">
        <f>ROUND(I179*H179,0)</f>
        <v>0</v>
      </c>
      <c r="BL179" s="40" t="s">
        <v>194</v>
      </c>
      <c r="BM179" s="138" t="s">
        <v>574</v>
      </c>
    </row>
    <row r="180" spans="1:65" s="140" customFormat="1">
      <c r="B180" s="141"/>
      <c r="D180" s="142" t="s">
        <v>195</v>
      </c>
      <c r="E180" s="143" t="s">
        <v>1</v>
      </c>
      <c r="F180" s="144" t="s">
        <v>575</v>
      </c>
      <c r="H180" s="145">
        <v>2.1110000000000002</v>
      </c>
      <c r="I180" s="26"/>
      <c r="L180" s="141"/>
      <c r="M180" s="146"/>
      <c r="N180" s="147"/>
      <c r="O180" s="147"/>
      <c r="P180" s="147"/>
      <c r="Q180" s="147"/>
      <c r="R180" s="147"/>
      <c r="S180" s="147"/>
      <c r="T180" s="148"/>
      <c r="AT180" s="143" t="s">
        <v>195</v>
      </c>
      <c r="AU180" s="143" t="s">
        <v>83</v>
      </c>
      <c r="AV180" s="140" t="s">
        <v>83</v>
      </c>
      <c r="AW180" s="140" t="s">
        <v>31</v>
      </c>
      <c r="AX180" s="140" t="s">
        <v>75</v>
      </c>
      <c r="AY180" s="143" t="s">
        <v>187</v>
      </c>
    </row>
    <row r="181" spans="1:65" s="149" customFormat="1">
      <c r="B181" s="150"/>
      <c r="D181" s="142" t="s">
        <v>195</v>
      </c>
      <c r="E181" s="151" t="s">
        <v>1</v>
      </c>
      <c r="F181" s="152" t="s">
        <v>196</v>
      </c>
      <c r="H181" s="153">
        <v>2.1110000000000002</v>
      </c>
      <c r="I181" s="27"/>
      <c r="L181" s="150"/>
      <c r="M181" s="154"/>
      <c r="N181" s="155"/>
      <c r="O181" s="155"/>
      <c r="P181" s="155"/>
      <c r="Q181" s="155"/>
      <c r="R181" s="155"/>
      <c r="S181" s="155"/>
      <c r="T181" s="156"/>
      <c r="AT181" s="151" t="s">
        <v>195</v>
      </c>
      <c r="AU181" s="151" t="s">
        <v>83</v>
      </c>
      <c r="AV181" s="149" t="s">
        <v>197</v>
      </c>
      <c r="AW181" s="149" t="s">
        <v>31</v>
      </c>
      <c r="AX181" s="149" t="s">
        <v>8</v>
      </c>
      <c r="AY181" s="151" t="s">
        <v>187</v>
      </c>
    </row>
    <row r="182" spans="1:65" s="51" customFormat="1" ht="16.5" customHeight="1">
      <c r="A182" s="48"/>
      <c r="B182" s="49"/>
      <c r="C182" s="127" t="s">
        <v>257</v>
      </c>
      <c r="D182" s="127" t="s">
        <v>189</v>
      </c>
      <c r="E182" s="128" t="s">
        <v>576</v>
      </c>
      <c r="F182" s="129" t="s">
        <v>577</v>
      </c>
      <c r="G182" s="130" t="s">
        <v>267</v>
      </c>
      <c r="H182" s="131">
        <v>4.4279999999999999</v>
      </c>
      <c r="I182" s="25"/>
      <c r="J182" s="132">
        <f>ROUND(I182*H182,0)</f>
        <v>0</v>
      </c>
      <c r="K182" s="129" t="s">
        <v>193</v>
      </c>
      <c r="L182" s="49"/>
      <c r="M182" s="133" t="s">
        <v>1</v>
      </c>
      <c r="N182" s="134" t="s">
        <v>40</v>
      </c>
      <c r="O182" s="135"/>
      <c r="P182" s="136">
        <f>O182*H182</f>
        <v>0</v>
      </c>
      <c r="Q182" s="136">
        <v>2.4719E-3</v>
      </c>
      <c r="R182" s="136">
        <f>Q182*H182</f>
        <v>1.0945573199999999E-2</v>
      </c>
      <c r="S182" s="136">
        <v>0</v>
      </c>
      <c r="T182" s="137">
        <f>S182*H182</f>
        <v>0</v>
      </c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R182" s="138" t="s">
        <v>194</v>
      </c>
      <c r="AT182" s="138" t="s">
        <v>189</v>
      </c>
      <c r="AU182" s="138" t="s">
        <v>83</v>
      </c>
      <c r="AY182" s="40" t="s">
        <v>187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40" t="s">
        <v>8</v>
      </c>
      <c r="BK182" s="139">
        <f>ROUND(I182*H182,0)</f>
        <v>0</v>
      </c>
      <c r="BL182" s="40" t="s">
        <v>194</v>
      </c>
      <c r="BM182" s="138" t="s">
        <v>578</v>
      </c>
    </row>
    <row r="183" spans="1:65" s="140" customFormat="1">
      <c r="B183" s="141"/>
      <c r="D183" s="142" t="s">
        <v>195</v>
      </c>
      <c r="E183" s="143" t="s">
        <v>1</v>
      </c>
      <c r="F183" s="144" t="s">
        <v>579</v>
      </c>
      <c r="H183" s="145">
        <v>4.4279999999999999</v>
      </c>
      <c r="I183" s="26"/>
      <c r="L183" s="141"/>
      <c r="M183" s="146"/>
      <c r="N183" s="147"/>
      <c r="O183" s="147"/>
      <c r="P183" s="147"/>
      <c r="Q183" s="147"/>
      <c r="R183" s="147"/>
      <c r="S183" s="147"/>
      <c r="T183" s="148"/>
      <c r="AT183" s="143" t="s">
        <v>195</v>
      </c>
      <c r="AU183" s="143" t="s">
        <v>83</v>
      </c>
      <c r="AV183" s="140" t="s">
        <v>83</v>
      </c>
      <c r="AW183" s="140" t="s">
        <v>31</v>
      </c>
      <c r="AX183" s="140" t="s">
        <v>75</v>
      </c>
      <c r="AY183" s="143" t="s">
        <v>187</v>
      </c>
    </row>
    <row r="184" spans="1:65" s="149" customFormat="1">
      <c r="B184" s="150"/>
      <c r="D184" s="142" t="s">
        <v>195</v>
      </c>
      <c r="E184" s="151" t="s">
        <v>1</v>
      </c>
      <c r="F184" s="152" t="s">
        <v>196</v>
      </c>
      <c r="H184" s="153">
        <v>4.4279999999999999</v>
      </c>
      <c r="I184" s="27"/>
      <c r="L184" s="150"/>
      <c r="M184" s="154"/>
      <c r="N184" s="155"/>
      <c r="O184" s="155"/>
      <c r="P184" s="155"/>
      <c r="Q184" s="155"/>
      <c r="R184" s="155"/>
      <c r="S184" s="155"/>
      <c r="T184" s="156"/>
      <c r="AT184" s="151" t="s">
        <v>195</v>
      </c>
      <c r="AU184" s="151" t="s">
        <v>83</v>
      </c>
      <c r="AV184" s="149" t="s">
        <v>197</v>
      </c>
      <c r="AW184" s="149" t="s">
        <v>31</v>
      </c>
      <c r="AX184" s="149" t="s">
        <v>8</v>
      </c>
      <c r="AY184" s="151" t="s">
        <v>187</v>
      </c>
    </row>
    <row r="185" spans="1:65" s="51" customFormat="1" ht="16.5" customHeight="1">
      <c r="A185" s="48"/>
      <c r="B185" s="49"/>
      <c r="C185" s="127" t="s">
        <v>258</v>
      </c>
      <c r="D185" s="127" t="s">
        <v>189</v>
      </c>
      <c r="E185" s="128" t="s">
        <v>580</v>
      </c>
      <c r="F185" s="129" t="s">
        <v>581</v>
      </c>
      <c r="G185" s="130" t="s">
        <v>267</v>
      </c>
      <c r="H185" s="131">
        <v>4.4279999999999999</v>
      </c>
      <c r="I185" s="25"/>
      <c r="J185" s="132">
        <f>ROUND(I185*H185,0)</f>
        <v>0</v>
      </c>
      <c r="K185" s="129" t="s">
        <v>193</v>
      </c>
      <c r="L185" s="49"/>
      <c r="M185" s="133" t="s">
        <v>1</v>
      </c>
      <c r="N185" s="134" t="s">
        <v>40</v>
      </c>
      <c r="O185" s="135"/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R185" s="138" t="s">
        <v>194</v>
      </c>
      <c r="AT185" s="138" t="s">
        <v>189</v>
      </c>
      <c r="AU185" s="138" t="s">
        <v>83</v>
      </c>
      <c r="AY185" s="40" t="s">
        <v>187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40" t="s">
        <v>8</v>
      </c>
      <c r="BK185" s="139">
        <f>ROUND(I185*H185,0)</f>
        <v>0</v>
      </c>
      <c r="BL185" s="40" t="s">
        <v>194</v>
      </c>
      <c r="BM185" s="138" t="s">
        <v>582</v>
      </c>
    </row>
    <row r="186" spans="1:65" s="51" customFormat="1" ht="21.75" customHeight="1">
      <c r="A186" s="48"/>
      <c r="B186" s="49"/>
      <c r="C186" s="127" t="s">
        <v>7</v>
      </c>
      <c r="D186" s="127" t="s">
        <v>189</v>
      </c>
      <c r="E186" s="128" t="s">
        <v>583</v>
      </c>
      <c r="F186" s="129" t="s">
        <v>584</v>
      </c>
      <c r="G186" s="130" t="s">
        <v>250</v>
      </c>
      <c r="H186" s="131">
        <v>0.161</v>
      </c>
      <c r="I186" s="25"/>
      <c r="J186" s="132">
        <f>ROUND(I186*H186,0)</f>
        <v>0</v>
      </c>
      <c r="K186" s="129" t="s">
        <v>193</v>
      </c>
      <c r="L186" s="49"/>
      <c r="M186" s="133" t="s">
        <v>1</v>
      </c>
      <c r="N186" s="134" t="s">
        <v>40</v>
      </c>
      <c r="O186" s="135"/>
      <c r="P186" s="136">
        <f>O186*H186</f>
        <v>0</v>
      </c>
      <c r="Q186" s="136">
        <v>1.0606207999999999</v>
      </c>
      <c r="R186" s="136">
        <f>Q186*H186</f>
        <v>0.17075994879999998</v>
      </c>
      <c r="S186" s="136">
        <v>0</v>
      </c>
      <c r="T186" s="137">
        <f>S186*H186</f>
        <v>0</v>
      </c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R186" s="138" t="s">
        <v>194</v>
      </c>
      <c r="AT186" s="138" t="s">
        <v>189</v>
      </c>
      <c r="AU186" s="138" t="s">
        <v>83</v>
      </c>
      <c r="AY186" s="40" t="s">
        <v>187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40" t="s">
        <v>8</v>
      </c>
      <c r="BK186" s="139">
        <f>ROUND(I186*H186,0)</f>
        <v>0</v>
      </c>
      <c r="BL186" s="40" t="s">
        <v>194</v>
      </c>
      <c r="BM186" s="138" t="s">
        <v>585</v>
      </c>
    </row>
    <row r="187" spans="1:65" s="140" customFormat="1">
      <c r="B187" s="141"/>
      <c r="D187" s="142" t="s">
        <v>195</v>
      </c>
      <c r="E187" s="143" t="s">
        <v>1</v>
      </c>
      <c r="F187" s="144" t="s">
        <v>586</v>
      </c>
      <c r="H187" s="145">
        <v>0.161</v>
      </c>
      <c r="I187" s="26"/>
      <c r="L187" s="141"/>
      <c r="M187" s="146"/>
      <c r="N187" s="147"/>
      <c r="O187" s="147"/>
      <c r="P187" s="147"/>
      <c r="Q187" s="147"/>
      <c r="R187" s="147"/>
      <c r="S187" s="147"/>
      <c r="T187" s="148"/>
      <c r="AT187" s="143" t="s">
        <v>195</v>
      </c>
      <c r="AU187" s="143" t="s">
        <v>83</v>
      </c>
      <c r="AV187" s="140" t="s">
        <v>83</v>
      </c>
      <c r="AW187" s="140" t="s">
        <v>31</v>
      </c>
      <c r="AX187" s="140" t="s">
        <v>8</v>
      </c>
      <c r="AY187" s="143" t="s">
        <v>187</v>
      </c>
    </row>
    <row r="188" spans="1:65" s="51" customFormat="1" ht="24.2" customHeight="1">
      <c r="A188" s="48"/>
      <c r="B188" s="49"/>
      <c r="C188" s="127" t="s">
        <v>266</v>
      </c>
      <c r="D188" s="127" t="s">
        <v>189</v>
      </c>
      <c r="E188" s="128" t="s">
        <v>587</v>
      </c>
      <c r="F188" s="129" t="s">
        <v>588</v>
      </c>
      <c r="G188" s="130" t="s">
        <v>267</v>
      </c>
      <c r="H188" s="131">
        <v>6.5</v>
      </c>
      <c r="I188" s="25"/>
      <c r="J188" s="132">
        <f>ROUND(I188*H188,0)</f>
        <v>0</v>
      </c>
      <c r="K188" s="129" t="s">
        <v>193</v>
      </c>
      <c r="L188" s="49"/>
      <c r="M188" s="133" t="s">
        <v>1</v>
      </c>
      <c r="N188" s="134" t="s">
        <v>40</v>
      </c>
      <c r="O188" s="135"/>
      <c r="P188" s="136">
        <f>O188*H188</f>
        <v>0</v>
      </c>
      <c r="Q188" s="136">
        <v>1.554E-3</v>
      </c>
      <c r="R188" s="136">
        <f>Q188*H188</f>
        <v>1.0101000000000001E-2</v>
      </c>
      <c r="S188" s="136">
        <v>0</v>
      </c>
      <c r="T188" s="137">
        <f>S188*H188</f>
        <v>0</v>
      </c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R188" s="138" t="s">
        <v>194</v>
      </c>
      <c r="AT188" s="138" t="s">
        <v>189</v>
      </c>
      <c r="AU188" s="138" t="s">
        <v>83</v>
      </c>
      <c r="AY188" s="40" t="s">
        <v>187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40" t="s">
        <v>8</v>
      </c>
      <c r="BK188" s="139">
        <f>ROUND(I188*H188,0)</f>
        <v>0</v>
      </c>
      <c r="BL188" s="40" t="s">
        <v>194</v>
      </c>
      <c r="BM188" s="138" t="s">
        <v>589</v>
      </c>
    </row>
    <row r="189" spans="1:65" s="140" customFormat="1">
      <c r="B189" s="141"/>
      <c r="D189" s="142" t="s">
        <v>195</v>
      </c>
      <c r="E189" s="143" t="s">
        <v>1</v>
      </c>
      <c r="F189" s="144" t="s">
        <v>590</v>
      </c>
      <c r="H189" s="145">
        <v>6.5</v>
      </c>
      <c r="I189" s="26"/>
      <c r="L189" s="141"/>
      <c r="M189" s="146"/>
      <c r="N189" s="147"/>
      <c r="O189" s="147"/>
      <c r="P189" s="147"/>
      <c r="Q189" s="147"/>
      <c r="R189" s="147"/>
      <c r="S189" s="147"/>
      <c r="T189" s="148"/>
      <c r="AT189" s="143" t="s">
        <v>195</v>
      </c>
      <c r="AU189" s="143" t="s">
        <v>83</v>
      </c>
      <c r="AV189" s="140" t="s">
        <v>83</v>
      </c>
      <c r="AW189" s="140" t="s">
        <v>31</v>
      </c>
      <c r="AX189" s="140" t="s">
        <v>8</v>
      </c>
      <c r="AY189" s="143" t="s">
        <v>187</v>
      </c>
    </row>
    <row r="190" spans="1:65" s="114" customFormat="1" ht="22.9" customHeight="1">
      <c r="B190" s="115"/>
      <c r="D190" s="116" t="s">
        <v>74</v>
      </c>
      <c r="E190" s="125" t="s">
        <v>197</v>
      </c>
      <c r="F190" s="125" t="s">
        <v>293</v>
      </c>
      <c r="I190" s="24"/>
      <c r="J190" s="126">
        <f>BK190</f>
        <v>0</v>
      </c>
      <c r="L190" s="115"/>
      <c r="M190" s="119"/>
      <c r="N190" s="120"/>
      <c r="O190" s="120"/>
      <c r="P190" s="121">
        <f>SUM(P191:P203)</f>
        <v>0</v>
      </c>
      <c r="Q190" s="120"/>
      <c r="R190" s="121">
        <f>SUM(R191:R203)</f>
        <v>8.2172555423362006</v>
      </c>
      <c r="S190" s="120"/>
      <c r="T190" s="122">
        <f>SUM(T191:T203)</f>
        <v>0</v>
      </c>
      <c r="AR190" s="116" t="s">
        <v>8</v>
      </c>
      <c r="AT190" s="123" t="s">
        <v>74</v>
      </c>
      <c r="AU190" s="123" t="s">
        <v>8</v>
      </c>
      <c r="AY190" s="116" t="s">
        <v>187</v>
      </c>
      <c r="BK190" s="124">
        <f>SUM(BK191:BK203)</f>
        <v>0</v>
      </c>
    </row>
    <row r="191" spans="1:65" s="51" customFormat="1" ht="33" customHeight="1">
      <c r="A191" s="48"/>
      <c r="B191" s="49"/>
      <c r="C191" s="127" t="s">
        <v>268</v>
      </c>
      <c r="D191" s="127" t="s">
        <v>189</v>
      </c>
      <c r="E191" s="128" t="s">
        <v>591</v>
      </c>
      <c r="F191" s="129" t="s">
        <v>592</v>
      </c>
      <c r="G191" s="130" t="s">
        <v>192</v>
      </c>
      <c r="H191" s="131">
        <v>3.0880000000000001</v>
      </c>
      <c r="I191" s="25"/>
      <c r="J191" s="132">
        <f>ROUND(I191*H191,0)</f>
        <v>0</v>
      </c>
      <c r="K191" s="129" t="s">
        <v>193</v>
      </c>
      <c r="L191" s="49"/>
      <c r="M191" s="133" t="s">
        <v>1</v>
      </c>
      <c r="N191" s="134" t="s">
        <v>40</v>
      </c>
      <c r="O191" s="135"/>
      <c r="P191" s="136">
        <f>O191*H191</f>
        <v>0</v>
      </c>
      <c r="Q191" s="136">
        <v>2.5143020520000001</v>
      </c>
      <c r="R191" s="136">
        <f>Q191*H191</f>
        <v>7.7641647365760003</v>
      </c>
      <c r="S191" s="136">
        <v>0</v>
      </c>
      <c r="T191" s="137">
        <f>S191*H191</f>
        <v>0</v>
      </c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R191" s="138" t="s">
        <v>194</v>
      </c>
      <c r="AT191" s="138" t="s">
        <v>189</v>
      </c>
      <c r="AU191" s="138" t="s">
        <v>83</v>
      </c>
      <c r="AY191" s="40" t="s">
        <v>187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40" t="s">
        <v>8</v>
      </c>
      <c r="BK191" s="139">
        <f>ROUND(I191*H191,0)</f>
        <v>0</v>
      </c>
      <c r="BL191" s="40" t="s">
        <v>194</v>
      </c>
      <c r="BM191" s="138" t="s">
        <v>593</v>
      </c>
    </row>
    <row r="192" spans="1:65" s="140" customFormat="1" ht="22.5">
      <c r="B192" s="141"/>
      <c r="D192" s="142" t="s">
        <v>195</v>
      </c>
      <c r="E192" s="143" t="s">
        <v>1</v>
      </c>
      <c r="F192" s="144" t="s">
        <v>594</v>
      </c>
      <c r="H192" s="145">
        <v>3.0880000000000001</v>
      </c>
      <c r="I192" s="26"/>
      <c r="L192" s="141"/>
      <c r="M192" s="146"/>
      <c r="N192" s="147"/>
      <c r="O192" s="147"/>
      <c r="P192" s="147"/>
      <c r="Q192" s="147"/>
      <c r="R192" s="147"/>
      <c r="S192" s="147"/>
      <c r="T192" s="148"/>
      <c r="AT192" s="143" t="s">
        <v>195</v>
      </c>
      <c r="AU192" s="143" t="s">
        <v>83</v>
      </c>
      <c r="AV192" s="140" t="s">
        <v>83</v>
      </c>
      <c r="AW192" s="140" t="s">
        <v>31</v>
      </c>
      <c r="AX192" s="140" t="s">
        <v>75</v>
      </c>
      <c r="AY192" s="143" t="s">
        <v>187</v>
      </c>
    </row>
    <row r="193" spans="1:65" s="149" customFormat="1">
      <c r="B193" s="150"/>
      <c r="D193" s="142" t="s">
        <v>195</v>
      </c>
      <c r="E193" s="151" t="s">
        <v>1</v>
      </c>
      <c r="F193" s="152" t="s">
        <v>196</v>
      </c>
      <c r="H193" s="153">
        <v>3.0880000000000001</v>
      </c>
      <c r="I193" s="27"/>
      <c r="L193" s="150"/>
      <c r="M193" s="154"/>
      <c r="N193" s="155"/>
      <c r="O193" s="155"/>
      <c r="P193" s="155"/>
      <c r="Q193" s="155"/>
      <c r="R193" s="155"/>
      <c r="S193" s="155"/>
      <c r="T193" s="156"/>
      <c r="AT193" s="151" t="s">
        <v>195</v>
      </c>
      <c r="AU193" s="151" t="s">
        <v>83</v>
      </c>
      <c r="AV193" s="149" t="s">
        <v>197</v>
      </c>
      <c r="AW193" s="149" t="s">
        <v>31</v>
      </c>
      <c r="AX193" s="149" t="s">
        <v>8</v>
      </c>
      <c r="AY193" s="151" t="s">
        <v>187</v>
      </c>
    </row>
    <row r="194" spans="1:65" s="51" customFormat="1" ht="33" customHeight="1">
      <c r="A194" s="48"/>
      <c r="B194" s="49"/>
      <c r="C194" s="127" t="s">
        <v>269</v>
      </c>
      <c r="D194" s="127" t="s">
        <v>189</v>
      </c>
      <c r="E194" s="128" t="s">
        <v>595</v>
      </c>
      <c r="F194" s="129" t="s">
        <v>596</v>
      </c>
      <c r="G194" s="130" t="s">
        <v>267</v>
      </c>
      <c r="H194" s="131">
        <v>6.9</v>
      </c>
      <c r="I194" s="25"/>
      <c r="J194" s="132">
        <f>ROUND(I194*H194,0)</f>
        <v>0</v>
      </c>
      <c r="K194" s="129" t="s">
        <v>193</v>
      </c>
      <c r="L194" s="49"/>
      <c r="M194" s="133" t="s">
        <v>1</v>
      </c>
      <c r="N194" s="134" t="s">
        <v>40</v>
      </c>
      <c r="O194" s="135"/>
      <c r="P194" s="136">
        <f>O194*H194</f>
        <v>0</v>
      </c>
      <c r="Q194" s="136">
        <v>3.317267E-3</v>
      </c>
      <c r="R194" s="136">
        <f>Q194*H194</f>
        <v>2.2889142300000002E-2</v>
      </c>
      <c r="S194" s="136">
        <v>0</v>
      </c>
      <c r="T194" s="137">
        <f>S194*H194</f>
        <v>0</v>
      </c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R194" s="138" t="s">
        <v>194</v>
      </c>
      <c r="AT194" s="138" t="s">
        <v>189</v>
      </c>
      <c r="AU194" s="138" t="s">
        <v>83</v>
      </c>
      <c r="AY194" s="40" t="s">
        <v>187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40" t="s">
        <v>8</v>
      </c>
      <c r="BK194" s="139">
        <f>ROUND(I194*H194,0)</f>
        <v>0</v>
      </c>
      <c r="BL194" s="40" t="s">
        <v>194</v>
      </c>
      <c r="BM194" s="138" t="s">
        <v>597</v>
      </c>
    </row>
    <row r="195" spans="1:65" s="140" customFormat="1">
      <c r="B195" s="141"/>
      <c r="D195" s="142" t="s">
        <v>195</v>
      </c>
      <c r="E195" s="143" t="s">
        <v>1</v>
      </c>
      <c r="F195" s="144" t="s">
        <v>598</v>
      </c>
      <c r="H195" s="145">
        <v>6.9</v>
      </c>
      <c r="I195" s="26"/>
      <c r="L195" s="141"/>
      <c r="M195" s="146"/>
      <c r="N195" s="147"/>
      <c r="O195" s="147"/>
      <c r="P195" s="147"/>
      <c r="Q195" s="147"/>
      <c r="R195" s="147"/>
      <c r="S195" s="147"/>
      <c r="T195" s="148"/>
      <c r="AT195" s="143" t="s">
        <v>195</v>
      </c>
      <c r="AU195" s="143" t="s">
        <v>83</v>
      </c>
      <c r="AV195" s="140" t="s">
        <v>83</v>
      </c>
      <c r="AW195" s="140" t="s">
        <v>31</v>
      </c>
      <c r="AX195" s="140" t="s">
        <v>75</v>
      </c>
      <c r="AY195" s="143" t="s">
        <v>187</v>
      </c>
    </row>
    <row r="196" spans="1:65" s="149" customFormat="1">
      <c r="B196" s="150"/>
      <c r="D196" s="142" t="s">
        <v>195</v>
      </c>
      <c r="E196" s="151" t="s">
        <v>1</v>
      </c>
      <c r="F196" s="152" t="s">
        <v>196</v>
      </c>
      <c r="H196" s="153">
        <v>6.9</v>
      </c>
      <c r="I196" s="27"/>
      <c r="L196" s="150"/>
      <c r="M196" s="154"/>
      <c r="N196" s="155"/>
      <c r="O196" s="155"/>
      <c r="P196" s="155"/>
      <c r="Q196" s="155"/>
      <c r="R196" s="155"/>
      <c r="S196" s="155"/>
      <c r="T196" s="156"/>
      <c r="AT196" s="151" t="s">
        <v>195</v>
      </c>
      <c r="AU196" s="151" t="s">
        <v>83</v>
      </c>
      <c r="AV196" s="149" t="s">
        <v>197</v>
      </c>
      <c r="AW196" s="149" t="s">
        <v>31</v>
      </c>
      <c r="AX196" s="149" t="s">
        <v>8</v>
      </c>
      <c r="AY196" s="151" t="s">
        <v>187</v>
      </c>
    </row>
    <row r="197" spans="1:65" s="51" customFormat="1" ht="33" customHeight="1">
      <c r="A197" s="48"/>
      <c r="B197" s="49"/>
      <c r="C197" s="127" t="s">
        <v>274</v>
      </c>
      <c r="D197" s="127" t="s">
        <v>189</v>
      </c>
      <c r="E197" s="128" t="s">
        <v>599</v>
      </c>
      <c r="F197" s="129" t="s">
        <v>600</v>
      </c>
      <c r="G197" s="130" t="s">
        <v>267</v>
      </c>
      <c r="H197" s="131">
        <v>6.9</v>
      </c>
      <c r="I197" s="25"/>
      <c r="J197" s="132">
        <f>ROUND(I197*H197,0)</f>
        <v>0</v>
      </c>
      <c r="K197" s="129" t="s">
        <v>193</v>
      </c>
      <c r="L197" s="49"/>
      <c r="M197" s="133" t="s">
        <v>1</v>
      </c>
      <c r="N197" s="134" t="s">
        <v>40</v>
      </c>
      <c r="O197" s="135"/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R197" s="138" t="s">
        <v>194</v>
      </c>
      <c r="AT197" s="138" t="s">
        <v>189</v>
      </c>
      <c r="AU197" s="138" t="s">
        <v>83</v>
      </c>
      <c r="AY197" s="40" t="s">
        <v>187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40" t="s">
        <v>8</v>
      </c>
      <c r="BK197" s="139">
        <f>ROUND(I197*H197,0)</f>
        <v>0</v>
      </c>
      <c r="BL197" s="40" t="s">
        <v>194</v>
      </c>
      <c r="BM197" s="138" t="s">
        <v>601</v>
      </c>
    </row>
    <row r="198" spans="1:65" s="51" customFormat="1" ht="24.2" customHeight="1">
      <c r="A198" s="48"/>
      <c r="B198" s="49"/>
      <c r="C198" s="127" t="s">
        <v>275</v>
      </c>
      <c r="D198" s="127" t="s">
        <v>189</v>
      </c>
      <c r="E198" s="128" t="s">
        <v>602</v>
      </c>
      <c r="F198" s="129" t="s">
        <v>603</v>
      </c>
      <c r="G198" s="130" t="s">
        <v>250</v>
      </c>
      <c r="H198" s="131">
        <v>6.6000000000000003E-2</v>
      </c>
      <c r="I198" s="25"/>
      <c r="J198" s="132">
        <f>ROUND(I198*H198,0)</f>
        <v>0</v>
      </c>
      <c r="K198" s="129" t="s">
        <v>193</v>
      </c>
      <c r="L198" s="49"/>
      <c r="M198" s="133" t="s">
        <v>1</v>
      </c>
      <c r="N198" s="134" t="s">
        <v>40</v>
      </c>
      <c r="O198" s="135"/>
      <c r="P198" s="136">
        <f>O198*H198</f>
        <v>0</v>
      </c>
      <c r="Q198" s="136">
        <v>1.0627727796999999</v>
      </c>
      <c r="R198" s="136">
        <f>Q198*H198</f>
        <v>7.0143003460199999E-2</v>
      </c>
      <c r="S198" s="136">
        <v>0</v>
      </c>
      <c r="T198" s="137">
        <f>S198*H198</f>
        <v>0</v>
      </c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R198" s="138" t="s">
        <v>194</v>
      </c>
      <c r="AT198" s="138" t="s">
        <v>189</v>
      </c>
      <c r="AU198" s="138" t="s">
        <v>83</v>
      </c>
      <c r="AY198" s="40" t="s">
        <v>187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40" t="s">
        <v>8</v>
      </c>
      <c r="BK198" s="139">
        <f>ROUND(I198*H198,0)</f>
        <v>0</v>
      </c>
      <c r="BL198" s="40" t="s">
        <v>194</v>
      </c>
      <c r="BM198" s="138" t="s">
        <v>604</v>
      </c>
    </row>
    <row r="199" spans="1:65" s="140" customFormat="1">
      <c r="B199" s="141"/>
      <c r="D199" s="142" t="s">
        <v>195</v>
      </c>
      <c r="E199" s="143" t="s">
        <v>1</v>
      </c>
      <c r="F199" s="144" t="s">
        <v>605</v>
      </c>
      <c r="H199" s="145">
        <v>6.6000000000000003E-2</v>
      </c>
      <c r="I199" s="26"/>
      <c r="L199" s="141"/>
      <c r="M199" s="146"/>
      <c r="N199" s="147"/>
      <c r="O199" s="147"/>
      <c r="P199" s="147"/>
      <c r="Q199" s="147"/>
      <c r="R199" s="147"/>
      <c r="S199" s="147"/>
      <c r="T199" s="148"/>
      <c r="AT199" s="143" t="s">
        <v>195</v>
      </c>
      <c r="AU199" s="143" t="s">
        <v>83</v>
      </c>
      <c r="AV199" s="140" t="s">
        <v>83</v>
      </c>
      <c r="AW199" s="140" t="s">
        <v>31</v>
      </c>
      <c r="AX199" s="140" t="s">
        <v>8</v>
      </c>
      <c r="AY199" s="143" t="s">
        <v>187</v>
      </c>
    </row>
    <row r="200" spans="1:65" s="51" customFormat="1" ht="21.75" customHeight="1">
      <c r="A200" s="48"/>
      <c r="B200" s="49"/>
      <c r="C200" s="127" t="s">
        <v>289</v>
      </c>
      <c r="D200" s="127" t="s">
        <v>189</v>
      </c>
      <c r="E200" s="128" t="s">
        <v>606</v>
      </c>
      <c r="F200" s="129" t="s">
        <v>607</v>
      </c>
      <c r="G200" s="130" t="s">
        <v>295</v>
      </c>
      <c r="H200" s="131">
        <v>1</v>
      </c>
      <c r="I200" s="25"/>
      <c r="J200" s="132">
        <f>ROUND(I200*H200,0)</f>
        <v>0</v>
      </c>
      <c r="K200" s="129" t="s">
        <v>1</v>
      </c>
      <c r="L200" s="49"/>
      <c r="M200" s="133" t="s">
        <v>1</v>
      </c>
      <c r="N200" s="134" t="s">
        <v>40</v>
      </c>
      <c r="O200" s="135"/>
      <c r="P200" s="136">
        <f>O200*H200</f>
        <v>0</v>
      </c>
      <c r="Q200" s="136">
        <v>0.12723035999999999</v>
      </c>
      <c r="R200" s="136">
        <f>Q200*H200</f>
        <v>0.12723035999999999</v>
      </c>
      <c r="S200" s="136">
        <v>0</v>
      </c>
      <c r="T200" s="137">
        <f>S200*H200</f>
        <v>0</v>
      </c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R200" s="138" t="s">
        <v>194</v>
      </c>
      <c r="AT200" s="138" t="s">
        <v>189</v>
      </c>
      <c r="AU200" s="138" t="s">
        <v>83</v>
      </c>
      <c r="AY200" s="40" t="s">
        <v>187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40" t="s">
        <v>8</v>
      </c>
      <c r="BK200" s="139">
        <f>ROUND(I200*H200,0)</f>
        <v>0</v>
      </c>
      <c r="BL200" s="40" t="s">
        <v>194</v>
      </c>
      <c r="BM200" s="138" t="s">
        <v>608</v>
      </c>
    </row>
    <row r="201" spans="1:65" s="140" customFormat="1">
      <c r="B201" s="141"/>
      <c r="D201" s="142" t="s">
        <v>195</v>
      </c>
      <c r="E201" s="143" t="s">
        <v>1</v>
      </c>
      <c r="F201" s="144" t="s">
        <v>609</v>
      </c>
      <c r="H201" s="145">
        <v>1</v>
      </c>
      <c r="I201" s="26"/>
      <c r="L201" s="141"/>
      <c r="M201" s="146"/>
      <c r="N201" s="147"/>
      <c r="O201" s="147"/>
      <c r="P201" s="147"/>
      <c r="Q201" s="147"/>
      <c r="R201" s="147"/>
      <c r="S201" s="147"/>
      <c r="T201" s="148"/>
      <c r="AT201" s="143" t="s">
        <v>195</v>
      </c>
      <c r="AU201" s="143" t="s">
        <v>83</v>
      </c>
      <c r="AV201" s="140" t="s">
        <v>83</v>
      </c>
      <c r="AW201" s="140" t="s">
        <v>31</v>
      </c>
      <c r="AX201" s="140" t="s">
        <v>8</v>
      </c>
      <c r="AY201" s="143" t="s">
        <v>187</v>
      </c>
    </row>
    <row r="202" spans="1:65" s="51" customFormat="1" ht="21.75" customHeight="1">
      <c r="A202" s="48"/>
      <c r="B202" s="49"/>
      <c r="C202" s="127" t="s">
        <v>290</v>
      </c>
      <c r="D202" s="127" t="s">
        <v>189</v>
      </c>
      <c r="E202" s="128" t="s">
        <v>610</v>
      </c>
      <c r="F202" s="129" t="s">
        <v>611</v>
      </c>
      <c r="G202" s="130" t="s">
        <v>295</v>
      </c>
      <c r="H202" s="131">
        <v>1</v>
      </c>
      <c r="I202" s="25"/>
      <c r="J202" s="132">
        <f>ROUND(I202*H202,0)</f>
        <v>0</v>
      </c>
      <c r="K202" s="129" t="s">
        <v>1</v>
      </c>
      <c r="L202" s="49"/>
      <c r="M202" s="133" t="s">
        <v>1</v>
      </c>
      <c r="N202" s="134" t="s">
        <v>40</v>
      </c>
      <c r="O202" s="135"/>
      <c r="P202" s="136">
        <f>O202*H202</f>
        <v>0</v>
      </c>
      <c r="Q202" s="136">
        <v>0.23282829999999999</v>
      </c>
      <c r="R202" s="136">
        <f>Q202*H202</f>
        <v>0.23282829999999999</v>
      </c>
      <c r="S202" s="136">
        <v>0</v>
      </c>
      <c r="T202" s="137">
        <f>S202*H202</f>
        <v>0</v>
      </c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R202" s="138" t="s">
        <v>194</v>
      </c>
      <c r="AT202" s="138" t="s">
        <v>189</v>
      </c>
      <c r="AU202" s="138" t="s">
        <v>83</v>
      </c>
      <c r="AY202" s="40" t="s">
        <v>187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40" t="s">
        <v>8</v>
      </c>
      <c r="BK202" s="139">
        <f>ROUND(I202*H202,0)</f>
        <v>0</v>
      </c>
      <c r="BL202" s="40" t="s">
        <v>194</v>
      </c>
      <c r="BM202" s="138" t="s">
        <v>612</v>
      </c>
    </row>
    <row r="203" spans="1:65" s="140" customFormat="1">
      <c r="B203" s="141"/>
      <c r="D203" s="142" t="s">
        <v>195</v>
      </c>
      <c r="E203" s="143" t="s">
        <v>1</v>
      </c>
      <c r="F203" s="144" t="s">
        <v>613</v>
      </c>
      <c r="H203" s="145">
        <v>1</v>
      </c>
      <c r="I203" s="26"/>
      <c r="L203" s="141"/>
      <c r="M203" s="146"/>
      <c r="N203" s="147"/>
      <c r="O203" s="147"/>
      <c r="P203" s="147"/>
      <c r="Q203" s="147"/>
      <c r="R203" s="147"/>
      <c r="S203" s="147"/>
      <c r="T203" s="148"/>
      <c r="AT203" s="143" t="s">
        <v>195</v>
      </c>
      <c r="AU203" s="143" t="s">
        <v>83</v>
      </c>
      <c r="AV203" s="140" t="s">
        <v>83</v>
      </c>
      <c r="AW203" s="140" t="s">
        <v>31</v>
      </c>
      <c r="AX203" s="140" t="s">
        <v>8</v>
      </c>
      <c r="AY203" s="143" t="s">
        <v>187</v>
      </c>
    </row>
    <row r="204" spans="1:65" s="114" customFormat="1" ht="22.9" customHeight="1">
      <c r="B204" s="115"/>
      <c r="D204" s="116" t="s">
        <v>74</v>
      </c>
      <c r="E204" s="125" t="s">
        <v>221</v>
      </c>
      <c r="F204" s="125" t="s">
        <v>298</v>
      </c>
      <c r="I204" s="24"/>
      <c r="J204" s="126">
        <f>BK204</f>
        <v>0</v>
      </c>
      <c r="L204" s="115"/>
      <c r="M204" s="119"/>
      <c r="N204" s="120"/>
      <c r="O204" s="120"/>
      <c r="P204" s="121">
        <f>SUM(P205:P207)</f>
        <v>0</v>
      </c>
      <c r="Q204" s="120"/>
      <c r="R204" s="121">
        <f>SUM(R205:R207)</f>
        <v>9.8604000000000009E-4</v>
      </c>
      <c r="S204" s="120"/>
      <c r="T204" s="122">
        <f>SUM(T205:T207)</f>
        <v>0</v>
      </c>
      <c r="AR204" s="116" t="s">
        <v>8</v>
      </c>
      <c r="AT204" s="123" t="s">
        <v>74</v>
      </c>
      <c r="AU204" s="123" t="s">
        <v>8</v>
      </c>
      <c r="AY204" s="116" t="s">
        <v>187</v>
      </c>
      <c r="BK204" s="124">
        <f>SUM(BK205:BK207)</f>
        <v>0</v>
      </c>
    </row>
    <row r="205" spans="1:65" s="51" customFormat="1" ht="16.5" customHeight="1">
      <c r="A205" s="48"/>
      <c r="B205" s="49"/>
      <c r="C205" s="127" t="s">
        <v>291</v>
      </c>
      <c r="D205" s="127" t="s">
        <v>189</v>
      </c>
      <c r="E205" s="128" t="s">
        <v>300</v>
      </c>
      <c r="F205" s="129" t="s">
        <v>301</v>
      </c>
      <c r="G205" s="130" t="s">
        <v>267</v>
      </c>
      <c r="H205" s="131">
        <v>7.47</v>
      </c>
      <c r="I205" s="25"/>
      <c r="J205" s="132">
        <f>ROUND(I205*H205,0)</f>
        <v>0</v>
      </c>
      <c r="K205" s="129" t="s">
        <v>193</v>
      </c>
      <c r="L205" s="49"/>
      <c r="M205" s="133" t="s">
        <v>1</v>
      </c>
      <c r="N205" s="134" t="s">
        <v>40</v>
      </c>
      <c r="O205" s="135"/>
      <c r="P205" s="136">
        <f>O205*H205</f>
        <v>0</v>
      </c>
      <c r="Q205" s="136">
        <v>1.3200000000000001E-4</v>
      </c>
      <c r="R205" s="136">
        <f>Q205*H205</f>
        <v>9.8604000000000009E-4</v>
      </c>
      <c r="S205" s="136">
        <v>0</v>
      </c>
      <c r="T205" s="137">
        <f>S205*H205</f>
        <v>0</v>
      </c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R205" s="138" t="s">
        <v>194</v>
      </c>
      <c r="AT205" s="138" t="s">
        <v>189</v>
      </c>
      <c r="AU205" s="138" t="s">
        <v>83</v>
      </c>
      <c r="AY205" s="40" t="s">
        <v>187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40" t="s">
        <v>8</v>
      </c>
      <c r="BK205" s="139">
        <f>ROUND(I205*H205,0)</f>
        <v>0</v>
      </c>
      <c r="BL205" s="40" t="s">
        <v>194</v>
      </c>
      <c r="BM205" s="138" t="s">
        <v>614</v>
      </c>
    </row>
    <row r="206" spans="1:65" s="140" customFormat="1">
      <c r="B206" s="141"/>
      <c r="D206" s="142" t="s">
        <v>195</v>
      </c>
      <c r="E206" s="143" t="s">
        <v>1</v>
      </c>
      <c r="F206" s="144" t="s">
        <v>615</v>
      </c>
      <c r="H206" s="145">
        <v>7.47</v>
      </c>
      <c r="I206" s="26"/>
      <c r="L206" s="141"/>
      <c r="M206" s="146"/>
      <c r="N206" s="147"/>
      <c r="O206" s="147"/>
      <c r="P206" s="147"/>
      <c r="Q206" s="147"/>
      <c r="R206" s="147"/>
      <c r="S206" s="147"/>
      <c r="T206" s="148"/>
      <c r="AT206" s="143" t="s">
        <v>195</v>
      </c>
      <c r="AU206" s="143" t="s">
        <v>83</v>
      </c>
      <c r="AV206" s="140" t="s">
        <v>83</v>
      </c>
      <c r="AW206" s="140" t="s">
        <v>31</v>
      </c>
      <c r="AX206" s="140" t="s">
        <v>75</v>
      </c>
      <c r="AY206" s="143" t="s">
        <v>187</v>
      </c>
    </row>
    <row r="207" spans="1:65" s="149" customFormat="1">
      <c r="B207" s="150"/>
      <c r="D207" s="142" t="s">
        <v>195</v>
      </c>
      <c r="E207" s="151" t="s">
        <v>1</v>
      </c>
      <c r="F207" s="152" t="s">
        <v>196</v>
      </c>
      <c r="H207" s="153">
        <v>7.47</v>
      </c>
      <c r="I207" s="27"/>
      <c r="L207" s="150"/>
      <c r="M207" s="154"/>
      <c r="N207" s="155"/>
      <c r="O207" s="155"/>
      <c r="P207" s="155"/>
      <c r="Q207" s="155"/>
      <c r="R207" s="155"/>
      <c r="S207" s="155"/>
      <c r="T207" s="156"/>
      <c r="AT207" s="151" t="s">
        <v>195</v>
      </c>
      <c r="AU207" s="151" t="s">
        <v>83</v>
      </c>
      <c r="AV207" s="149" t="s">
        <v>197</v>
      </c>
      <c r="AW207" s="149" t="s">
        <v>31</v>
      </c>
      <c r="AX207" s="149" t="s">
        <v>8</v>
      </c>
      <c r="AY207" s="151" t="s">
        <v>187</v>
      </c>
    </row>
    <row r="208" spans="1:65" s="114" customFormat="1" ht="22.9" customHeight="1">
      <c r="B208" s="115"/>
      <c r="D208" s="116" t="s">
        <v>74</v>
      </c>
      <c r="E208" s="125" t="s">
        <v>229</v>
      </c>
      <c r="F208" s="125" t="s">
        <v>616</v>
      </c>
      <c r="I208" s="24"/>
      <c r="J208" s="126">
        <f>BK208</f>
        <v>0</v>
      </c>
      <c r="L208" s="115"/>
      <c r="M208" s="119"/>
      <c r="N208" s="120"/>
      <c r="O208" s="120"/>
      <c r="P208" s="121">
        <f>SUM(P209:P210)</f>
        <v>0</v>
      </c>
      <c r="Q208" s="120"/>
      <c r="R208" s="121">
        <f>SUM(R209:R210)</f>
        <v>1.48E-3</v>
      </c>
      <c r="S208" s="120"/>
      <c r="T208" s="122">
        <f>SUM(T209:T210)</f>
        <v>0</v>
      </c>
      <c r="AR208" s="116" t="s">
        <v>8</v>
      </c>
      <c r="AT208" s="123" t="s">
        <v>74</v>
      </c>
      <c r="AU208" s="123" t="s">
        <v>8</v>
      </c>
      <c r="AY208" s="116" t="s">
        <v>187</v>
      </c>
      <c r="BK208" s="124">
        <f>SUM(BK209:BK210)</f>
        <v>0</v>
      </c>
    </row>
    <row r="209" spans="1:65" s="51" customFormat="1" ht="21.75" customHeight="1">
      <c r="A209" s="48"/>
      <c r="B209" s="49"/>
      <c r="C209" s="127" t="s">
        <v>292</v>
      </c>
      <c r="D209" s="127" t="s">
        <v>189</v>
      </c>
      <c r="E209" s="128" t="s">
        <v>617</v>
      </c>
      <c r="F209" s="129" t="s">
        <v>618</v>
      </c>
      <c r="G209" s="130" t="s">
        <v>295</v>
      </c>
      <c r="H209" s="131">
        <v>2</v>
      </c>
      <c r="I209" s="25"/>
      <c r="J209" s="132">
        <f>ROUND(I209*H209,0)</f>
        <v>0</v>
      </c>
      <c r="K209" s="129" t="s">
        <v>1</v>
      </c>
      <c r="L209" s="49"/>
      <c r="M209" s="133" t="s">
        <v>1</v>
      </c>
      <c r="N209" s="134" t="s">
        <v>40</v>
      </c>
      <c r="O209" s="135"/>
      <c r="P209" s="136">
        <f>O209*H209</f>
        <v>0</v>
      </c>
      <c r="Q209" s="136">
        <v>7.3999999999999999E-4</v>
      </c>
      <c r="R209" s="136">
        <f>Q209*H209</f>
        <v>1.48E-3</v>
      </c>
      <c r="S209" s="136">
        <v>0</v>
      </c>
      <c r="T209" s="137">
        <f>S209*H209</f>
        <v>0</v>
      </c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R209" s="138" t="s">
        <v>194</v>
      </c>
      <c r="AT209" s="138" t="s">
        <v>189</v>
      </c>
      <c r="AU209" s="138" t="s">
        <v>83</v>
      </c>
      <c r="AY209" s="40" t="s">
        <v>187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40" t="s">
        <v>8</v>
      </c>
      <c r="BK209" s="139">
        <f>ROUND(I209*H209,0)</f>
        <v>0</v>
      </c>
      <c r="BL209" s="40" t="s">
        <v>194</v>
      </c>
      <c r="BM209" s="138" t="s">
        <v>619</v>
      </c>
    </row>
    <row r="210" spans="1:65" s="140" customFormat="1">
      <c r="B210" s="141"/>
      <c r="D210" s="142" t="s">
        <v>195</v>
      </c>
      <c r="E210" s="143" t="s">
        <v>1</v>
      </c>
      <c r="F210" s="144" t="s">
        <v>620</v>
      </c>
      <c r="H210" s="145">
        <v>2</v>
      </c>
      <c r="I210" s="26"/>
      <c r="L210" s="141"/>
      <c r="M210" s="146"/>
      <c r="N210" s="147"/>
      <c r="O210" s="147"/>
      <c r="P210" s="147"/>
      <c r="Q210" s="147"/>
      <c r="R210" s="147"/>
      <c r="S210" s="147"/>
      <c r="T210" s="148"/>
      <c r="AT210" s="143" t="s">
        <v>195</v>
      </c>
      <c r="AU210" s="143" t="s">
        <v>83</v>
      </c>
      <c r="AV210" s="140" t="s">
        <v>83</v>
      </c>
      <c r="AW210" s="140" t="s">
        <v>31</v>
      </c>
      <c r="AX210" s="140" t="s">
        <v>8</v>
      </c>
      <c r="AY210" s="143" t="s">
        <v>187</v>
      </c>
    </row>
    <row r="211" spans="1:65" s="114" customFormat="1" ht="22.9" customHeight="1">
      <c r="B211" s="115"/>
      <c r="D211" s="116" t="s">
        <v>74</v>
      </c>
      <c r="E211" s="125" t="s">
        <v>232</v>
      </c>
      <c r="F211" s="125" t="s">
        <v>302</v>
      </c>
      <c r="I211" s="24"/>
      <c r="J211" s="126">
        <f>BK211</f>
        <v>0</v>
      </c>
      <c r="L211" s="115"/>
      <c r="M211" s="119"/>
      <c r="N211" s="120"/>
      <c r="O211" s="120"/>
      <c r="P211" s="121">
        <f>SUM(P212:P215)</f>
        <v>0</v>
      </c>
      <c r="Q211" s="120"/>
      <c r="R211" s="121">
        <f>SUM(R212:R215)</f>
        <v>0</v>
      </c>
      <c r="S211" s="120"/>
      <c r="T211" s="122">
        <f>SUM(T212:T215)</f>
        <v>0</v>
      </c>
      <c r="AR211" s="116" t="s">
        <v>8</v>
      </c>
      <c r="AT211" s="123" t="s">
        <v>74</v>
      </c>
      <c r="AU211" s="123" t="s">
        <v>8</v>
      </c>
      <c r="AY211" s="116" t="s">
        <v>187</v>
      </c>
      <c r="BK211" s="124">
        <f>SUM(BK212:BK215)</f>
        <v>0</v>
      </c>
    </row>
    <row r="212" spans="1:65" s="51" customFormat="1" ht="16.5" customHeight="1">
      <c r="A212" s="48"/>
      <c r="B212" s="49"/>
      <c r="C212" s="127" t="s">
        <v>294</v>
      </c>
      <c r="D212" s="127" t="s">
        <v>189</v>
      </c>
      <c r="E212" s="128" t="s">
        <v>311</v>
      </c>
      <c r="F212" s="129" t="s">
        <v>312</v>
      </c>
      <c r="G212" s="130" t="s">
        <v>192</v>
      </c>
      <c r="H212" s="131">
        <v>0</v>
      </c>
      <c r="I212" s="25"/>
      <c r="J212" s="132">
        <f>ROUND(I212*H212,0)</f>
        <v>0</v>
      </c>
      <c r="K212" s="129" t="s">
        <v>193</v>
      </c>
      <c r="L212" s="49"/>
      <c r="M212" s="133" t="s">
        <v>1</v>
      </c>
      <c r="N212" s="134" t="s">
        <v>40</v>
      </c>
      <c r="O212" s="135"/>
      <c r="P212" s="136">
        <f>O212*H212</f>
        <v>0</v>
      </c>
      <c r="Q212" s="136">
        <v>0</v>
      </c>
      <c r="R212" s="136">
        <f>Q212*H212</f>
        <v>0</v>
      </c>
      <c r="S212" s="136">
        <v>2</v>
      </c>
      <c r="T212" s="137">
        <f>S212*H212</f>
        <v>0</v>
      </c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R212" s="138" t="s">
        <v>194</v>
      </c>
      <c r="AT212" s="138" t="s">
        <v>189</v>
      </c>
      <c r="AU212" s="138" t="s">
        <v>83</v>
      </c>
      <c r="AY212" s="40" t="s">
        <v>187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40" t="s">
        <v>8</v>
      </c>
      <c r="BK212" s="139">
        <f>ROUND(I212*H212,0)</f>
        <v>0</v>
      </c>
      <c r="BL212" s="40" t="s">
        <v>194</v>
      </c>
      <c r="BM212" s="138" t="s">
        <v>621</v>
      </c>
    </row>
    <row r="213" spans="1:65" s="140" customFormat="1">
      <c r="B213" s="141"/>
      <c r="D213" s="142" t="s">
        <v>195</v>
      </c>
      <c r="E213" s="143" t="s">
        <v>1</v>
      </c>
      <c r="F213" s="144" t="s">
        <v>622</v>
      </c>
      <c r="H213" s="145">
        <v>0</v>
      </c>
      <c r="I213" s="26"/>
      <c r="L213" s="141"/>
      <c r="M213" s="146"/>
      <c r="N213" s="147"/>
      <c r="O213" s="147"/>
      <c r="P213" s="147"/>
      <c r="Q213" s="147"/>
      <c r="R213" s="147"/>
      <c r="S213" s="147"/>
      <c r="T213" s="148"/>
      <c r="AT213" s="143" t="s">
        <v>195</v>
      </c>
      <c r="AU213" s="143" t="s">
        <v>83</v>
      </c>
      <c r="AV213" s="140" t="s">
        <v>83</v>
      </c>
      <c r="AW213" s="140" t="s">
        <v>31</v>
      </c>
      <c r="AX213" s="140" t="s">
        <v>8</v>
      </c>
      <c r="AY213" s="143" t="s">
        <v>187</v>
      </c>
    </row>
    <row r="214" spans="1:65" s="51" customFormat="1" ht="16.5" customHeight="1">
      <c r="A214" s="48"/>
      <c r="B214" s="49"/>
      <c r="C214" s="127" t="s">
        <v>296</v>
      </c>
      <c r="D214" s="127" t="s">
        <v>189</v>
      </c>
      <c r="E214" s="128" t="s">
        <v>314</v>
      </c>
      <c r="F214" s="129" t="s">
        <v>315</v>
      </c>
      <c r="G214" s="130" t="s">
        <v>192</v>
      </c>
      <c r="H214" s="131">
        <v>0</v>
      </c>
      <c r="I214" s="25"/>
      <c r="J214" s="132">
        <f>ROUND(I214*H214,0)</f>
        <v>0</v>
      </c>
      <c r="K214" s="129" t="s">
        <v>193</v>
      </c>
      <c r="L214" s="49"/>
      <c r="M214" s="133" t="s">
        <v>1</v>
      </c>
      <c r="N214" s="134" t="s">
        <v>40</v>
      </c>
      <c r="O214" s="135"/>
      <c r="P214" s="136">
        <f>O214*H214</f>
        <v>0</v>
      </c>
      <c r="Q214" s="136">
        <v>0</v>
      </c>
      <c r="R214" s="136">
        <f>Q214*H214</f>
        <v>0</v>
      </c>
      <c r="S214" s="136">
        <v>2.4</v>
      </c>
      <c r="T214" s="137">
        <f>S214*H214</f>
        <v>0</v>
      </c>
      <c r="U214" s="48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  <c r="AR214" s="138" t="s">
        <v>194</v>
      </c>
      <c r="AT214" s="138" t="s">
        <v>189</v>
      </c>
      <c r="AU214" s="138" t="s">
        <v>83</v>
      </c>
      <c r="AY214" s="40" t="s">
        <v>187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40" t="s">
        <v>8</v>
      </c>
      <c r="BK214" s="139">
        <f>ROUND(I214*H214,0)</f>
        <v>0</v>
      </c>
      <c r="BL214" s="40" t="s">
        <v>194</v>
      </c>
      <c r="BM214" s="138" t="s">
        <v>623</v>
      </c>
    </row>
    <row r="215" spans="1:65" s="140" customFormat="1">
      <c r="B215" s="141"/>
      <c r="D215" s="142" t="s">
        <v>195</v>
      </c>
      <c r="E215" s="143" t="s">
        <v>1</v>
      </c>
      <c r="F215" s="144" t="s">
        <v>622</v>
      </c>
      <c r="H215" s="145">
        <v>0</v>
      </c>
      <c r="I215" s="26"/>
      <c r="L215" s="141"/>
      <c r="M215" s="146"/>
      <c r="N215" s="147"/>
      <c r="O215" s="147"/>
      <c r="P215" s="147"/>
      <c r="Q215" s="147"/>
      <c r="R215" s="147"/>
      <c r="S215" s="147"/>
      <c r="T215" s="148"/>
      <c r="AT215" s="143" t="s">
        <v>195</v>
      </c>
      <c r="AU215" s="143" t="s">
        <v>83</v>
      </c>
      <c r="AV215" s="140" t="s">
        <v>83</v>
      </c>
      <c r="AW215" s="140" t="s">
        <v>31</v>
      </c>
      <c r="AX215" s="140" t="s">
        <v>8</v>
      </c>
      <c r="AY215" s="143" t="s">
        <v>187</v>
      </c>
    </row>
    <row r="216" spans="1:65" s="114" customFormat="1" ht="22.9" customHeight="1">
      <c r="B216" s="115"/>
      <c r="D216" s="116" t="s">
        <v>74</v>
      </c>
      <c r="E216" s="125" t="s">
        <v>316</v>
      </c>
      <c r="F216" s="125" t="s">
        <v>317</v>
      </c>
      <c r="I216" s="24"/>
      <c r="J216" s="126">
        <f>BK216</f>
        <v>0</v>
      </c>
      <c r="L216" s="115"/>
      <c r="M216" s="119"/>
      <c r="N216" s="120"/>
      <c r="O216" s="120"/>
      <c r="P216" s="121">
        <f>SUM(P217:P221)</f>
        <v>0</v>
      </c>
      <c r="Q216" s="120"/>
      <c r="R216" s="121">
        <f>SUM(R217:R221)</f>
        <v>0</v>
      </c>
      <c r="S216" s="120"/>
      <c r="T216" s="122">
        <f>SUM(T217:T221)</f>
        <v>0</v>
      </c>
      <c r="AR216" s="116" t="s">
        <v>8</v>
      </c>
      <c r="AT216" s="123" t="s">
        <v>74</v>
      </c>
      <c r="AU216" s="123" t="s">
        <v>8</v>
      </c>
      <c r="AY216" s="116" t="s">
        <v>187</v>
      </c>
      <c r="BK216" s="124">
        <f>SUM(BK217:BK221)</f>
        <v>0</v>
      </c>
    </row>
    <row r="217" spans="1:65" s="51" customFormat="1" ht="21.75" customHeight="1">
      <c r="A217" s="48"/>
      <c r="B217" s="49"/>
      <c r="C217" s="127" t="s">
        <v>299</v>
      </c>
      <c r="D217" s="127" t="s">
        <v>189</v>
      </c>
      <c r="E217" s="128" t="s">
        <v>319</v>
      </c>
      <c r="F217" s="129" t="s">
        <v>320</v>
      </c>
      <c r="G217" s="130" t="s">
        <v>250</v>
      </c>
      <c r="H217" s="131">
        <v>0</v>
      </c>
      <c r="I217" s="25"/>
      <c r="J217" s="132">
        <f>ROUND(I217*H217,0)</f>
        <v>0</v>
      </c>
      <c r="K217" s="129" t="s">
        <v>193</v>
      </c>
      <c r="L217" s="49"/>
      <c r="M217" s="133" t="s">
        <v>1</v>
      </c>
      <c r="N217" s="134" t="s">
        <v>40</v>
      </c>
      <c r="O217" s="135"/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  <c r="AR217" s="138" t="s">
        <v>194</v>
      </c>
      <c r="AT217" s="138" t="s">
        <v>189</v>
      </c>
      <c r="AU217" s="138" t="s">
        <v>83</v>
      </c>
      <c r="AY217" s="40" t="s">
        <v>187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40" t="s">
        <v>8</v>
      </c>
      <c r="BK217" s="139">
        <f>ROUND(I217*H217,0)</f>
        <v>0</v>
      </c>
      <c r="BL217" s="40" t="s">
        <v>194</v>
      </c>
      <c r="BM217" s="138" t="s">
        <v>624</v>
      </c>
    </row>
    <row r="218" spans="1:65" s="51" customFormat="1" ht="24.2" customHeight="1">
      <c r="A218" s="48"/>
      <c r="B218" s="49"/>
      <c r="C218" s="127" t="s">
        <v>303</v>
      </c>
      <c r="D218" s="127" t="s">
        <v>189</v>
      </c>
      <c r="E218" s="128" t="s">
        <v>322</v>
      </c>
      <c r="F218" s="129" t="s">
        <v>323</v>
      </c>
      <c r="G218" s="130" t="s">
        <v>250</v>
      </c>
      <c r="H218" s="131">
        <v>0</v>
      </c>
      <c r="I218" s="25"/>
      <c r="J218" s="132">
        <f>ROUND(I218*H218,0)</f>
        <v>0</v>
      </c>
      <c r="K218" s="129" t="s">
        <v>193</v>
      </c>
      <c r="L218" s="49"/>
      <c r="M218" s="133" t="s">
        <v>1</v>
      </c>
      <c r="N218" s="134" t="s">
        <v>40</v>
      </c>
      <c r="O218" s="135"/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  <c r="AR218" s="138" t="s">
        <v>194</v>
      </c>
      <c r="AT218" s="138" t="s">
        <v>189</v>
      </c>
      <c r="AU218" s="138" t="s">
        <v>83</v>
      </c>
      <c r="AY218" s="40" t="s">
        <v>187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40" t="s">
        <v>8</v>
      </c>
      <c r="BK218" s="139">
        <f>ROUND(I218*H218,0)</f>
        <v>0</v>
      </c>
      <c r="BL218" s="40" t="s">
        <v>194</v>
      </c>
      <c r="BM218" s="138" t="s">
        <v>625</v>
      </c>
    </row>
    <row r="219" spans="1:65" s="140" customFormat="1">
      <c r="B219" s="141"/>
      <c r="D219" s="142" t="s">
        <v>195</v>
      </c>
      <c r="F219" s="144" t="s">
        <v>626</v>
      </c>
      <c r="H219" s="145">
        <v>0</v>
      </c>
      <c r="I219" s="26"/>
      <c r="L219" s="141"/>
      <c r="M219" s="146"/>
      <c r="N219" s="147"/>
      <c r="O219" s="147"/>
      <c r="P219" s="147"/>
      <c r="Q219" s="147"/>
      <c r="R219" s="147"/>
      <c r="S219" s="147"/>
      <c r="T219" s="148"/>
      <c r="AT219" s="143" t="s">
        <v>195</v>
      </c>
      <c r="AU219" s="143" t="s">
        <v>83</v>
      </c>
      <c r="AV219" s="140" t="s">
        <v>83</v>
      </c>
      <c r="AW219" s="140" t="s">
        <v>3</v>
      </c>
      <c r="AX219" s="140" t="s">
        <v>8</v>
      </c>
      <c r="AY219" s="143" t="s">
        <v>187</v>
      </c>
    </row>
    <row r="220" spans="1:65" s="51" customFormat="1" ht="37.9" customHeight="1">
      <c r="A220" s="48"/>
      <c r="B220" s="49"/>
      <c r="C220" s="127" t="s">
        <v>304</v>
      </c>
      <c r="D220" s="127" t="s">
        <v>189</v>
      </c>
      <c r="E220" s="128" t="s">
        <v>326</v>
      </c>
      <c r="F220" s="129" t="s">
        <v>327</v>
      </c>
      <c r="G220" s="130" t="s">
        <v>250</v>
      </c>
      <c r="H220" s="131">
        <v>0</v>
      </c>
      <c r="I220" s="25"/>
      <c r="J220" s="132">
        <f>ROUND(I220*H220,0)</f>
        <v>0</v>
      </c>
      <c r="K220" s="129" t="s">
        <v>193</v>
      </c>
      <c r="L220" s="49"/>
      <c r="M220" s="133" t="s">
        <v>1</v>
      </c>
      <c r="N220" s="134" t="s">
        <v>40</v>
      </c>
      <c r="O220" s="135"/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  <c r="AR220" s="138" t="s">
        <v>194</v>
      </c>
      <c r="AT220" s="138" t="s">
        <v>189</v>
      </c>
      <c r="AU220" s="138" t="s">
        <v>83</v>
      </c>
      <c r="AY220" s="40" t="s">
        <v>187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40" t="s">
        <v>8</v>
      </c>
      <c r="BK220" s="139">
        <f>ROUND(I220*H220,0)</f>
        <v>0</v>
      </c>
      <c r="BL220" s="40" t="s">
        <v>194</v>
      </c>
      <c r="BM220" s="138" t="s">
        <v>627</v>
      </c>
    </row>
    <row r="221" spans="1:65" s="51" customFormat="1" ht="37.9" customHeight="1">
      <c r="A221" s="48"/>
      <c r="B221" s="49"/>
      <c r="C221" s="127" t="s">
        <v>305</v>
      </c>
      <c r="D221" s="127" t="s">
        <v>189</v>
      </c>
      <c r="E221" s="128" t="s">
        <v>329</v>
      </c>
      <c r="F221" s="129" t="s">
        <v>330</v>
      </c>
      <c r="G221" s="130" t="s">
        <v>250</v>
      </c>
      <c r="H221" s="131">
        <v>0</v>
      </c>
      <c r="I221" s="25"/>
      <c r="J221" s="132">
        <f>ROUND(I221*H221,0)</f>
        <v>0</v>
      </c>
      <c r="K221" s="129" t="s">
        <v>193</v>
      </c>
      <c r="L221" s="49"/>
      <c r="M221" s="133" t="s">
        <v>1</v>
      </c>
      <c r="N221" s="134" t="s">
        <v>40</v>
      </c>
      <c r="O221" s="135"/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  <c r="AR221" s="138" t="s">
        <v>194</v>
      </c>
      <c r="AT221" s="138" t="s">
        <v>189</v>
      </c>
      <c r="AU221" s="138" t="s">
        <v>83</v>
      </c>
      <c r="AY221" s="40" t="s">
        <v>187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40" t="s">
        <v>8</v>
      </c>
      <c r="BK221" s="139">
        <f>ROUND(I221*H221,0)</f>
        <v>0</v>
      </c>
      <c r="BL221" s="40" t="s">
        <v>194</v>
      </c>
      <c r="BM221" s="138" t="s">
        <v>628</v>
      </c>
    </row>
    <row r="222" spans="1:65" s="114" customFormat="1" ht="22.9" customHeight="1">
      <c r="B222" s="115"/>
      <c r="D222" s="116" t="s">
        <v>74</v>
      </c>
      <c r="E222" s="125" t="s">
        <v>331</v>
      </c>
      <c r="F222" s="125" t="s">
        <v>332</v>
      </c>
      <c r="I222" s="24"/>
      <c r="J222" s="126">
        <f>BK222</f>
        <v>0</v>
      </c>
      <c r="L222" s="115"/>
      <c r="M222" s="119"/>
      <c r="N222" s="120"/>
      <c r="O222" s="120"/>
      <c r="P222" s="121">
        <f>P223</f>
        <v>0</v>
      </c>
      <c r="Q222" s="120"/>
      <c r="R222" s="121">
        <f>R223</f>
        <v>0</v>
      </c>
      <c r="S222" s="120"/>
      <c r="T222" s="122">
        <f>T223</f>
        <v>0</v>
      </c>
      <c r="AR222" s="116" t="s">
        <v>8</v>
      </c>
      <c r="AT222" s="123" t="s">
        <v>74</v>
      </c>
      <c r="AU222" s="123" t="s">
        <v>8</v>
      </c>
      <c r="AY222" s="116" t="s">
        <v>187</v>
      </c>
      <c r="BK222" s="124">
        <f>BK223</f>
        <v>0</v>
      </c>
    </row>
    <row r="223" spans="1:65" s="51" customFormat="1" ht="24.2" customHeight="1">
      <c r="A223" s="48"/>
      <c r="B223" s="49"/>
      <c r="C223" s="127" t="s">
        <v>307</v>
      </c>
      <c r="D223" s="127" t="s">
        <v>189</v>
      </c>
      <c r="E223" s="128" t="s">
        <v>629</v>
      </c>
      <c r="F223" s="129" t="s">
        <v>630</v>
      </c>
      <c r="G223" s="130" t="s">
        <v>250</v>
      </c>
      <c r="H223" s="131">
        <v>35.962000000000003</v>
      </c>
      <c r="I223" s="25"/>
      <c r="J223" s="132">
        <f>ROUND(I223*H223,0)</f>
        <v>0</v>
      </c>
      <c r="K223" s="129" t="s">
        <v>193</v>
      </c>
      <c r="L223" s="49"/>
      <c r="M223" s="232" t="s">
        <v>1</v>
      </c>
      <c r="N223" s="233" t="s">
        <v>40</v>
      </c>
      <c r="O223" s="176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  <c r="AE223" s="48"/>
      <c r="AR223" s="138" t="s">
        <v>194</v>
      </c>
      <c r="AT223" s="138" t="s">
        <v>189</v>
      </c>
      <c r="AU223" s="138" t="s">
        <v>83</v>
      </c>
      <c r="AY223" s="40" t="s">
        <v>187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40" t="s">
        <v>8</v>
      </c>
      <c r="BK223" s="139">
        <f>ROUND(I223*H223,0)</f>
        <v>0</v>
      </c>
      <c r="BL223" s="40" t="s">
        <v>194</v>
      </c>
      <c r="BM223" s="138" t="s">
        <v>631</v>
      </c>
    </row>
    <row r="224" spans="1:65" s="51" customFormat="1" ht="6.95" customHeight="1">
      <c r="A224" s="48"/>
      <c r="B224" s="79"/>
      <c r="C224" s="80"/>
      <c r="D224" s="80"/>
      <c r="E224" s="80"/>
      <c r="F224" s="80"/>
      <c r="G224" s="80"/>
      <c r="H224" s="80"/>
      <c r="I224" s="80"/>
      <c r="J224" s="80"/>
      <c r="K224" s="80"/>
      <c r="L224" s="49"/>
      <c r="M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</row>
  </sheetData>
  <sheetProtection algorithmName="SHA-512" hashValue="wb9Sw0oPYrWvV0GZTJtaZV9TbW6PPlZgkrEth86epMsYHRzjLoSmBBFOJoNVDPlBemV+9e62L93Hl4SRwA2Idw==" saltValue="fNN3OpLhaoFqnxUz3+jwrw==" spinCount="100000" sheet="1" objects="1" scenarios="1"/>
  <autoFilter ref="C124:K22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workbookViewId="0">
      <selection activeCell="J130" sqref="J130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5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102</v>
      </c>
      <c r="AZ2" s="41" t="s">
        <v>124</v>
      </c>
      <c r="BA2" s="41" t="s">
        <v>632</v>
      </c>
      <c r="BB2" s="41" t="s">
        <v>1</v>
      </c>
      <c r="BC2" s="41" t="s">
        <v>633</v>
      </c>
      <c r="BD2" s="41" t="s">
        <v>83</v>
      </c>
    </row>
    <row r="3" spans="1:5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  <c r="AZ3" s="41" t="s">
        <v>127</v>
      </c>
      <c r="BA3" s="41" t="s">
        <v>634</v>
      </c>
      <c r="BB3" s="41" t="s">
        <v>1</v>
      </c>
      <c r="BC3" s="41" t="s">
        <v>635</v>
      </c>
      <c r="BD3" s="41" t="s">
        <v>83</v>
      </c>
    </row>
    <row r="4" spans="1:56" ht="24.95" customHeight="1">
      <c r="B4" s="44"/>
      <c r="D4" s="45" t="s">
        <v>130</v>
      </c>
      <c r="L4" s="44"/>
      <c r="M4" s="46" t="s">
        <v>11</v>
      </c>
      <c r="AT4" s="40" t="s">
        <v>3</v>
      </c>
      <c r="AZ4" s="41" t="s">
        <v>134</v>
      </c>
      <c r="BA4" s="41" t="s">
        <v>636</v>
      </c>
      <c r="BB4" s="41" t="s">
        <v>1</v>
      </c>
      <c r="BC4" s="41" t="s">
        <v>637</v>
      </c>
      <c r="BD4" s="41" t="s">
        <v>83</v>
      </c>
    </row>
    <row r="5" spans="1:56" ht="6.95" customHeight="1">
      <c r="B5" s="44"/>
      <c r="L5" s="44"/>
    </row>
    <row r="6" spans="1:56" ht="12" customHeight="1">
      <c r="B6" s="44"/>
      <c r="D6" s="47" t="s">
        <v>16</v>
      </c>
      <c r="L6" s="44"/>
    </row>
    <row r="7" spans="1:5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5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56" s="51" customFormat="1" ht="16.5" customHeight="1">
      <c r="A9" s="48"/>
      <c r="B9" s="49"/>
      <c r="C9" s="48"/>
      <c r="D9" s="48"/>
      <c r="E9" s="276" t="s">
        <v>1403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5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5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56" s="51" customFormat="1" ht="12" customHeight="1">
      <c r="A12" s="48"/>
      <c r="B12" s="49"/>
      <c r="C12" s="48"/>
      <c r="D12" s="47" t="s">
        <v>19</v>
      </c>
      <c r="E12" s="48"/>
      <c r="F12" s="52" t="s">
        <v>20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5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5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">
        <v>1</v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56" s="51" customFormat="1" ht="18" customHeight="1">
      <c r="A15" s="48"/>
      <c r="B15" s="49"/>
      <c r="C15" s="48"/>
      <c r="D15" s="48"/>
      <c r="E15" s="52" t="s">
        <v>25</v>
      </c>
      <c r="F15" s="48"/>
      <c r="G15" s="48"/>
      <c r="H15" s="48"/>
      <c r="I15" s="47" t="s">
        <v>26</v>
      </c>
      <c r="J15" s="52" t="s">
        <v>1</v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5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">
        <v>1</v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">
        <v>30</v>
      </c>
      <c r="F21" s="48"/>
      <c r="G21" s="48"/>
      <c r="H21" s="48"/>
      <c r="I21" s="47" t="s">
        <v>26</v>
      </c>
      <c r="J21" s="52" t="s">
        <v>1</v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">
        <v>1</v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">
        <v>33</v>
      </c>
      <c r="F24" s="48"/>
      <c r="G24" s="48"/>
      <c r="H24" s="48"/>
      <c r="I24" s="47" t="s">
        <v>26</v>
      </c>
      <c r="J24" s="52" t="s">
        <v>1</v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ROUND(J119,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ROUND((SUM(BE119:BE174)),  0)</f>
        <v>0</v>
      </c>
      <c r="G33" s="48"/>
      <c r="H33" s="48"/>
      <c r="I33" s="64">
        <v>0.21</v>
      </c>
      <c r="J33" s="63">
        <f>ROUND(((SUM(BE119:BE174))*I33),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ROUND((SUM(BF119:BF174)),  0)</f>
        <v>0</v>
      </c>
      <c r="G34" s="48"/>
      <c r="H34" s="48"/>
      <c r="I34" s="64">
        <v>0.15</v>
      </c>
      <c r="J34" s="63">
        <f>ROUND(((SUM(BF119:BF174))*I34),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ROUND((SUM(BG119:BG174)),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ROUND((SUM(BH119:BH174)),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ROUND((SUM(BI119:BI174)),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16.5" customHeight="1">
      <c r="A87" s="48"/>
      <c r="B87" s="49"/>
      <c r="C87" s="48"/>
      <c r="D87" s="48"/>
      <c r="E87" s="276" t="str">
        <f>E9</f>
        <v>41aaa - SO 41aa - Terénní úpravy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>Dvůr Králové nad Labem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J119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1:31" s="87" customFormat="1" ht="24.95" customHeight="1">
      <c r="B97" s="88"/>
      <c r="D97" s="89" t="s">
        <v>161</v>
      </c>
      <c r="E97" s="90"/>
      <c r="F97" s="90"/>
      <c r="G97" s="90"/>
      <c r="H97" s="90"/>
      <c r="I97" s="90"/>
      <c r="J97" s="91">
        <f>J120</f>
        <v>0</v>
      </c>
      <c r="L97" s="88"/>
    </row>
    <row r="98" spans="1:31" s="92" customFormat="1" ht="19.899999999999999" customHeight="1">
      <c r="B98" s="93"/>
      <c r="D98" s="94" t="s">
        <v>162</v>
      </c>
      <c r="E98" s="95"/>
      <c r="F98" s="95"/>
      <c r="G98" s="95"/>
      <c r="H98" s="95"/>
      <c r="I98" s="95"/>
      <c r="J98" s="96">
        <f>J121</f>
        <v>0</v>
      </c>
      <c r="L98" s="93"/>
    </row>
    <row r="99" spans="1:31" s="92" customFormat="1" ht="19.899999999999999" customHeight="1">
      <c r="B99" s="93"/>
      <c r="D99" s="94" t="s">
        <v>168</v>
      </c>
      <c r="E99" s="95"/>
      <c r="F99" s="95"/>
      <c r="G99" s="95"/>
      <c r="H99" s="95"/>
      <c r="I99" s="95"/>
      <c r="J99" s="96">
        <f>J173</f>
        <v>0</v>
      </c>
      <c r="L99" s="93"/>
    </row>
    <row r="100" spans="1:31" s="51" customFormat="1" ht="21.75" customHeight="1">
      <c r="A100" s="48"/>
      <c r="B100" s="49"/>
      <c r="C100" s="48"/>
      <c r="D100" s="48"/>
      <c r="E100" s="48"/>
      <c r="F100" s="48"/>
      <c r="G100" s="48"/>
      <c r="H100" s="48"/>
      <c r="I100" s="48"/>
      <c r="J100" s="48"/>
      <c r="K100" s="48"/>
      <c r="L100" s="50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</row>
    <row r="101" spans="1:31" s="51" customFormat="1" ht="6.95" customHeight="1">
      <c r="A101" s="48"/>
      <c r="B101" s="79"/>
      <c r="C101" s="80"/>
      <c r="D101" s="80"/>
      <c r="E101" s="80"/>
      <c r="F101" s="80"/>
      <c r="G101" s="80"/>
      <c r="H101" s="80"/>
      <c r="I101" s="80"/>
      <c r="J101" s="80"/>
      <c r="K101" s="80"/>
      <c r="L101" s="50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</row>
    <row r="105" spans="1:31" s="51" customFormat="1" ht="6.95" customHeight="1">
      <c r="A105" s="48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50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</row>
    <row r="106" spans="1:31" s="51" customFormat="1" ht="24.95" customHeight="1">
      <c r="A106" s="48"/>
      <c r="B106" s="49"/>
      <c r="C106" s="45" t="s">
        <v>172</v>
      </c>
      <c r="D106" s="48"/>
      <c r="E106" s="48"/>
      <c r="F106" s="48"/>
      <c r="G106" s="48"/>
      <c r="H106" s="48"/>
      <c r="I106" s="48"/>
      <c r="J106" s="48"/>
      <c r="K106" s="48"/>
      <c r="L106" s="50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1:31" s="51" customFormat="1" ht="6.95" customHeight="1">
      <c r="A107" s="48"/>
      <c r="B107" s="49"/>
      <c r="C107" s="48"/>
      <c r="D107" s="48"/>
      <c r="E107" s="48"/>
      <c r="F107" s="48"/>
      <c r="G107" s="48"/>
      <c r="H107" s="48"/>
      <c r="I107" s="48"/>
      <c r="J107" s="48"/>
      <c r="K107" s="48"/>
      <c r="L107" s="50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08" spans="1:31" s="51" customFormat="1" ht="12" customHeight="1">
      <c r="A108" s="48"/>
      <c r="B108" s="49"/>
      <c r="C108" s="47" t="s">
        <v>16</v>
      </c>
      <c r="D108" s="48"/>
      <c r="E108" s="48"/>
      <c r="F108" s="48"/>
      <c r="G108" s="48"/>
      <c r="H108" s="48"/>
      <c r="I108" s="48"/>
      <c r="J108" s="48"/>
      <c r="K108" s="48"/>
      <c r="L108" s="50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1:31" s="51" customFormat="1" ht="26.25" customHeight="1">
      <c r="A109" s="48"/>
      <c r="B109" s="49"/>
      <c r="C109" s="48"/>
      <c r="D109" s="48"/>
      <c r="E109" s="280" t="str">
        <f>E7</f>
        <v>Expozice Jihozápadní Afrika, ZOO Dvůr Králové a.s. - Změna B, 3.etapa-1.část</v>
      </c>
      <c r="F109" s="281"/>
      <c r="G109" s="281"/>
      <c r="H109" s="281"/>
      <c r="I109" s="48"/>
      <c r="J109" s="48"/>
      <c r="K109" s="48"/>
      <c r="L109" s="50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31" s="51" customFormat="1" ht="12" customHeight="1">
      <c r="A110" s="48"/>
      <c r="B110" s="49"/>
      <c r="C110" s="47" t="s">
        <v>143</v>
      </c>
      <c r="D110" s="48"/>
      <c r="E110" s="48"/>
      <c r="F110" s="48"/>
      <c r="G110" s="48"/>
      <c r="H110" s="48"/>
      <c r="I110" s="48"/>
      <c r="J110" s="48"/>
      <c r="K110" s="48"/>
      <c r="L110" s="50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1" s="51" customFormat="1" ht="16.5" customHeight="1">
      <c r="A111" s="48"/>
      <c r="B111" s="49"/>
      <c r="C111" s="48"/>
      <c r="D111" s="48"/>
      <c r="E111" s="276" t="str">
        <f>E9</f>
        <v>41aaa - SO 41aa - Terénní úpravy - Změna B, 3.etapa-1.část</v>
      </c>
      <c r="F111" s="279"/>
      <c r="G111" s="279"/>
      <c r="H111" s="279"/>
      <c r="I111" s="48"/>
      <c r="J111" s="48"/>
      <c r="K111" s="48"/>
      <c r="L111" s="50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1:31" s="51" customFormat="1" ht="6.95" customHeight="1">
      <c r="A112" s="48"/>
      <c r="B112" s="49"/>
      <c r="C112" s="48"/>
      <c r="D112" s="48"/>
      <c r="E112" s="48"/>
      <c r="F112" s="48"/>
      <c r="G112" s="48"/>
      <c r="H112" s="48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12" customHeight="1">
      <c r="A113" s="48"/>
      <c r="B113" s="49"/>
      <c r="C113" s="47" t="s">
        <v>19</v>
      </c>
      <c r="D113" s="48"/>
      <c r="E113" s="48"/>
      <c r="F113" s="52" t="str">
        <f>F12</f>
        <v>Dvůr Králové nad Labem</v>
      </c>
      <c r="G113" s="48"/>
      <c r="H113" s="48"/>
      <c r="I113" s="47" t="s">
        <v>21</v>
      </c>
      <c r="J113" s="53" t="str">
        <f>IF(J12="","",J12)</f>
        <v>20. 9. 2020</v>
      </c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6.95" customHeight="1">
      <c r="A114" s="48"/>
      <c r="B114" s="49"/>
      <c r="C114" s="48"/>
      <c r="D114" s="48"/>
      <c r="E114" s="48"/>
      <c r="F114" s="48"/>
      <c r="G114" s="48"/>
      <c r="H114" s="48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40.15" customHeight="1">
      <c r="A115" s="48"/>
      <c r="B115" s="49"/>
      <c r="C115" s="47" t="s">
        <v>23</v>
      </c>
      <c r="D115" s="48"/>
      <c r="E115" s="48"/>
      <c r="F115" s="52" t="str">
        <f>E15</f>
        <v>ZOO Dvůr Králové a.s., Štefánikova 1029, D.K.n.L.</v>
      </c>
      <c r="G115" s="48"/>
      <c r="H115" s="48"/>
      <c r="I115" s="47" t="s">
        <v>29</v>
      </c>
      <c r="J115" s="83" t="str">
        <f>E21</f>
        <v>Projektis spol. s r.o., Legionářská 562, D.K.n.L.</v>
      </c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15.2" customHeight="1">
      <c r="A116" s="48"/>
      <c r="B116" s="49"/>
      <c r="C116" s="47" t="s">
        <v>27</v>
      </c>
      <c r="D116" s="48"/>
      <c r="E116" s="48"/>
      <c r="F116" s="52" t="str">
        <f>IF(E18="","",E18)</f>
        <v>Vyplň údaj</v>
      </c>
      <c r="G116" s="48"/>
      <c r="H116" s="48"/>
      <c r="I116" s="47" t="s">
        <v>32</v>
      </c>
      <c r="J116" s="83" t="str">
        <f>E24</f>
        <v>ing. V. Švehla</v>
      </c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10.35" customHeight="1">
      <c r="A117" s="48"/>
      <c r="B117" s="49"/>
      <c r="C117" s="48"/>
      <c r="D117" s="48"/>
      <c r="E117" s="48"/>
      <c r="F117" s="48"/>
      <c r="G117" s="48"/>
      <c r="H117" s="48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106" customFormat="1" ht="29.25" customHeight="1">
      <c r="A118" s="97"/>
      <c r="B118" s="98"/>
      <c r="C118" s="99" t="s">
        <v>173</v>
      </c>
      <c r="D118" s="100" t="s">
        <v>60</v>
      </c>
      <c r="E118" s="100" t="s">
        <v>56</v>
      </c>
      <c r="F118" s="100" t="s">
        <v>57</v>
      </c>
      <c r="G118" s="100" t="s">
        <v>174</v>
      </c>
      <c r="H118" s="100" t="s">
        <v>175</v>
      </c>
      <c r="I118" s="100" t="s">
        <v>176</v>
      </c>
      <c r="J118" s="100" t="s">
        <v>158</v>
      </c>
      <c r="K118" s="101" t="s">
        <v>177</v>
      </c>
      <c r="L118" s="102"/>
      <c r="M118" s="103" t="s">
        <v>1</v>
      </c>
      <c r="N118" s="104" t="s">
        <v>39</v>
      </c>
      <c r="O118" s="104" t="s">
        <v>178</v>
      </c>
      <c r="P118" s="104" t="s">
        <v>179</v>
      </c>
      <c r="Q118" s="104" t="s">
        <v>180</v>
      </c>
      <c r="R118" s="104" t="s">
        <v>181</v>
      </c>
      <c r="S118" s="104" t="s">
        <v>182</v>
      </c>
      <c r="T118" s="105" t="s">
        <v>183</v>
      </c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</row>
    <row r="119" spans="1:65" s="51" customFormat="1" ht="22.9" customHeight="1">
      <c r="A119" s="48"/>
      <c r="B119" s="49"/>
      <c r="C119" s="107" t="s">
        <v>184</v>
      </c>
      <c r="D119" s="48"/>
      <c r="E119" s="48"/>
      <c r="F119" s="48"/>
      <c r="G119" s="48"/>
      <c r="H119" s="48"/>
      <c r="I119" s="48"/>
      <c r="J119" s="108">
        <f>BK119</f>
        <v>0</v>
      </c>
      <c r="K119" s="48"/>
      <c r="L119" s="49"/>
      <c r="M119" s="109"/>
      <c r="N119" s="110"/>
      <c r="O119" s="58"/>
      <c r="P119" s="111">
        <f>P120</f>
        <v>0</v>
      </c>
      <c r="Q119" s="58"/>
      <c r="R119" s="111">
        <f>R120</f>
        <v>916.25385000000006</v>
      </c>
      <c r="S119" s="58"/>
      <c r="T119" s="112">
        <f>T120</f>
        <v>0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T119" s="40" t="s">
        <v>74</v>
      </c>
      <c r="AU119" s="40" t="s">
        <v>160</v>
      </c>
      <c r="BK119" s="113">
        <f>BK120</f>
        <v>0</v>
      </c>
    </row>
    <row r="120" spans="1:65" s="114" customFormat="1" ht="25.9" customHeight="1">
      <c r="B120" s="115"/>
      <c r="D120" s="116" t="s">
        <v>74</v>
      </c>
      <c r="E120" s="117" t="s">
        <v>185</v>
      </c>
      <c r="F120" s="117" t="s">
        <v>186</v>
      </c>
      <c r="J120" s="118">
        <f>BK120</f>
        <v>0</v>
      </c>
      <c r="L120" s="115"/>
      <c r="M120" s="119"/>
      <c r="N120" s="120"/>
      <c r="O120" s="120"/>
      <c r="P120" s="121">
        <f>P121+P173</f>
        <v>0</v>
      </c>
      <c r="Q120" s="120"/>
      <c r="R120" s="121">
        <f>R121+R173</f>
        <v>916.25385000000006</v>
      </c>
      <c r="S120" s="120"/>
      <c r="T120" s="122">
        <f>T121+T173</f>
        <v>0</v>
      </c>
      <c r="AR120" s="116" t="s">
        <v>8</v>
      </c>
      <c r="AT120" s="123" t="s">
        <v>74</v>
      </c>
      <c r="AU120" s="123" t="s">
        <v>75</v>
      </c>
      <c r="AY120" s="116" t="s">
        <v>187</v>
      </c>
      <c r="BK120" s="124">
        <f>BK121+BK173</f>
        <v>0</v>
      </c>
    </row>
    <row r="121" spans="1:65" s="114" customFormat="1" ht="22.9" customHeight="1">
      <c r="B121" s="115"/>
      <c r="D121" s="116" t="s">
        <v>74</v>
      </c>
      <c r="E121" s="125" t="s">
        <v>8</v>
      </c>
      <c r="F121" s="125" t="s">
        <v>188</v>
      </c>
      <c r="J121" s="126">
        <f>BK121</f>
        <v>0</v>
      </c>
      <c r="L121" s="115"/>
      <c r="M121" s="119"/>
      <c r="N121" s="120"/>
      <c r="O121" s="120"/>
      <c r="P121" s="121">
        <f>SUM(P122:P172)</f>
        <v>0</v>
      </c>
      <c r="Q121" s="120"/>
      <c r="R121" s="121">
        <f>SUM(R122:R172)</f>
        <v>916.25385000000006</v>
      </c>
      <c r="S121" s="120"/>
      <c r="T121" s="122">
        <f>SUM(T122:T172)</f>
        <v>0</v>
      </c>
      <c r="AR121" s="116" t="s">
        <v>8</v>
      </c>
      <c r="AT121" s="123" t="s">
        <v>74</v>
      </c>
      <c r="AU121" s="123" t="s">
        <v>8</v>
      </c>
      <c r="AY121" s="116" t="s">
        <v>187</v>
      </c>
      <c r="BK121" s="124">
        <f>SUM(BK122:BK172)</f>
        <v>0</v>
      </c>
    </row>
    <row r="122" spans="1:65" s="51" customFormat="1" ht="33" customHeight="1">
      <c r="A122" s="48"/>
      <c r="B122" s="49"/>
      <c r="C122" s="127" t="s">
        <v>8</v>
      </c>
      <c r="D122" s="127" t="s">
        <v>189</v>
      </c>
      <c r="E122" s="128" t="s">
        <v>438</v>
      </c>
      <c r="F122" s="129" t="s">
        <v>439</v>
      </c>
      <c r="G122" s="130" t="s">
        <v>192</v>
      </c>
      <c r="H122" s="131">
        <v>50</v>
      </c>
      <c r="I122" s="25"/>
      <c r="J122" s="132">
        <f>ROUND(I122*H122,0)</f>
        <v>0</v>
      </c>
      <c r="K122" s="129" t="s">
        <v>193</v>
      </c>
      <c r="L122" s="49"/>
      <c r="M122" s="133" t="s">
        <v>1</v>
      </c>
      <c r="N122" s="134" t="s">
        <v>40</v>
      </c>
      <c r="O122" s="135"/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R122" s="138" t="s">
        <v>194</v>
      </c>
      <c r="AT122" s="138" t="s">
        <v>189</v>
      </c>
      <c r="AU122" s="138" t="s">
        <v>83</v>
      </c>
      <c r="AY122" s="40" t="s">
        <v>187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40" t="s">
        <v>8</v>
      </c>
      <c r="BK122" s="139">
        <f>ROUND(I122*H122,0)</f>
        <v>0</v>
      </c>
      <c r="BL122" s="40" t="s">
        <v>194</v>
      </c>
      <c r="BM122" s="138" t="s">
        <v>638</v>
      </c>
    </row>
    <row r="123" spans="1:65" s="140" customFormat="1">
      <c r="B123" s="141"/>
      <c r="D123" s="142" t="s">
        <v>195</v>
      </c>
      <c r="E123" s="143" t="s">
        <v>1</v>
      </c>
      <c r="F123" s="144" t="s">
        <v>639</v>
      </c>
      <c r="H123" s="145">
        <v>0</v>
      </c>
      <c r="I123" s="26"/>
      <c r="L123" s="141"/>
      <c r="M123" s="146"/>
      <c r="N123" s="147"/>
      <c r="O123" s="147"/>
      <c r="P123" s="147"/>
      <c r="Q123" s="147"/>
      <c r="R123" s="147"/>
      <c r="S123" s="147"/>
      <c r="T123" s="148"/>
      <c r="AT123" s="143" t="s">
        <v>195</v>
      </c>
      <c r="AU123" s="143" t="s">
        <v>83</v>
      </c>
      <c r="AV123" s="140" t="s">
        <v>83</v>
      </c>
      <c r="AW123" s="140" t="s">
        <v>31</v>
      </c>
      <c r="AX123" s="140" t="s">
        <v>75</v>
      </c>
      <c r="AY123" s="143" t="s">
        <v>187</v>
      </c>
    </row>
    <row r="124" spans="1:65" s="140" customFormat="1">
      <c r="B124" s="141"/>
      <c r="D124" s="142" t="s">
        <v>195</v>
      </c>
      <c r="E124" s="143" t="s">
        <v>1</v>
      </c>
      <c r="F124" s="144" t="s">
        <v>640</v>
      </c>
      <c r="H124" s="145">
        <v>100</v>
      </c>
      <c r="I124" s="26"/>
      <c r="L124" s="141"/>
      <c r="M124" s="146"/>
      <c r="N124" s="147"/>
      <c r="O124" s="147"/>
      <c r="P124" s="147"/>
      <c r="Q124" s="147"/>
      <c r="R124" s="147"/>
      <c r="S124" s="147"/>
      <c r="T124" s="148"/>
      <c r="AT124" s="143" t="s">
        <v>195</v>
      </c>
      <c r="AU124" s="143" t="s">
        <v>83</v>
      </c>
      <c r="AV124" s="140" t="s">
        <v>83</v>
      </c>
      <c r="AW124" s="140" t="s">
        <v>31</v>
      </c>
      <c r="AX124" s="140" t="s">
        <v>75</v>
      </c>
      <c r="AY124" s="143" t="s">
        <v>187</v>
      </c>
    </row>
    <row r="125" spans="1:65" s="140" customFormat="1">
      <c r="B125" s="141"/>
      <c r="D125" s="142" t="s">
        <v>195</v>
      </c>
      <c r="E125" s="143" t="s">
        <v>1</v>
      </c>
      <c r="F125" s="144" t="s">
        <v>641</v>
      </c>
      <c r="H125" s="145">
        <v>0</v>
      </c>
      <c r="I125" s="26"/>
      <c r="L125" s="141"/>
      <c r="M125" s="146"/>
      <c r="N125" s="147"/>
      <c r="O125" s="147"/>
      <c r="P125" s="147"/>
      <c r="Q125" s="147"/>
      <c r="R125" s="147"/>
      <c r="S125" s="147"/>
      <c r="T125" s="148"/>
      <c r="AT125" s="143" t="s">
        <v>195</v>
      </c>
      <c r="AU125" s="143" t="s">
        <v>83</v>
      </c>
      <c r="AV125" s="140" t="s">
        <v>83</v>
      </c>
      <c r="AW125" s="140" t="s">
        <v>31</v>
      </c>
      <c r="AX125" s="140" t="s">
        <v>75</v>
      </c>
      <c r="AY125" s="143" t="s">
        <v>187</v>
      </c>
    </row>
    <row r="126" spans="1:65" s="149" customFormat="1">
      <c r="B126" s="150"/>
      <c r="D126" s="142" t="s">
        <v>195</v>
      </c>
      <c r="E126" s="151" t="s">
        <v>124</v>
      </c>
      <c r="F126" s="152" t="s">
        <v>196</v>
      </c>
      <c r="H126" s="153">
        <v>100</v>
      </c>
      <c r="I126" s="27"/>
      <c r="L126" s="150"/>
      <c r="M126" s="154"/>
      <c r="N126" s="155"/>
      <c r="O126" s="155"/>
      <c r="P126" s="155"/>
      <c r="Q126" s="155"/>
      <c r="R126" s="155"/>
      <c r="S126" s="155"/>
      <c r="T126" s="156"/>
      <c r="AT126" s="151" t="s">
        <v>195</v>
      </c>
      <c r="AU126" s="151" t="s">
        <v>83</v>
      </c>
      <c r="AV126" s="149" t="s">
        <v>197</v>
      </c>
      <c r="AW126" s="149" t="s">
        <v>31</v>
      </c>
      <c r="AX126" s="149" t="s">
        <v>75</v>
      </c>
      <c r="AY126" s="151" t="s">
        <v>187</v>
      </c>
    </row>
    <row r="127" spans="1:65" s="140" customFormat="1">
      <c r="B127" s="141"/>
      <c r="D127" s="142" t="s">
        <v>195</v>
      </c>
      <c r="E127" s="143" t="s">
        <v>1</v>
      </c>
      <c r="F127" s="144" t="s">
        <v>220</v>
      </c>
      <c r="H127" s="145">
        <v>50</v>
      </c>
      <c r="I127" s="26"/>
      <c r="L127" s="141"/>
      <c r="M127" s="146"/>
      <c r="N127" s="147"/>
      <c r="O127" s="147"/>
      <c r="P127" s="147"/>
      <c r="Q127" s="147"/>
      <c r="R127" s="147"/>
      <c r="S127" s="147"/>
      <c r="T127" s="148"/>
      <c r="AT127" s="143" t="s">
        <v>195</v>
      </c>
      <c r="AU127" s="143" t="s">
        <v>83</v>
      </c>
      <c r="AV127" s="140" t="s">
        <v>83</v>
      </c>
      <c r="AW127" s="140" t="s">
        <v>31</v>
      </c>
      <c r="AX127" s="140" t="s">
        <v>8</v>
      </c>
      <c r="AY127" s="143" t="s">
        <v>187</v>
      </c>
    </row>
    <row r="128" spans="1:65" s="51" customFormat="1" ht="33" customHeight="1">
      <c r="A128" s="48"/>
      <c r="B128" s="49"/>
      <c r="C128" s="127" t="s">
        <v>83</v>
      </c>
      <c r="D128" s="127" t="s">
        <v>189</v>
      </c>
      <c r="E128" s="128" t="s">
        <v>442</v>
      </c>
      <c r="F128" s="129" t="s">
        <v>443</v>
      </c>
      <c r="G128" s="130" t="s">
        <v>192</v>
      </c>
      <c r="H128" s="131">
        <v>50</v>
      </c>
      <c r="I128" s="25"/>
      <c r="J128" s="132">
        <f>ROUND(I128*H128,0)</f>
        <v>0</v>
      </c>
      <c r="K128" s="129" t="s">
        <v>193</v>
      </c>
      <c r="L128" s="49"/>
      <c r="M128" s="133" t="s">
        <v>1</v>
      </c>
      <c r="N128" s="134" t="s">
        <v>40</v>
      </c>
      <c r="O128" s="135"/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R128" s="138" t="s">
        <v>194</v>
      </c>
      <c r="AT128" s="138" t="s">
        <v>189</v>
      </c>
      <c r="AU128" s="138" t="s">
        <v>83</v>
      </c>
      <c r="AY128" s="40" t="s">
        <v>187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40" t="s">
        <v>8</v>
      </c>
      <c r="BK128" s="139">
        <f>ROUND(I128*H128,0)</f>
        <v>0</v>
      </c>
      <c r="BL128" s="40" t="s">
        <v>194</v>
      </c>
      <c r="BM128" s="138" t="s">
        <v>642</v>
      </c>
    </row>
    <row r="129" spans="1:65" s="140" customFormat="1">
      <c r="B129" s="141"/>
      <c r="D129" s="142" t="s">
        <v>195</v>
      </c>
      <c r="E129" s="143" t="s">
        <v>1</v>
      </c>
      <c r="F129" s="144" t="s">
        <v>220</v>
      </c>
      <c r="H129" s="145">
        <v>50</v>
      </c>
      <c r="I129" s="26"/>
      <c r="L129" s="141"/>
      <c r="M129" s="146"/>
      <c r="N129" s="147"/>
      <c r="O129" s="147"/>
      <c r="P129" s="147"/>
      <c r="Q129" s="147"/>
      <c r="R129" s="147"/>
      <c r="S129" s="147"/>
      <c r="T129" s="148"/>
      <c r="AT129" s="143" t="s">
        <v>195</v>
      </c>
      <c r="AU129" s="143" t="s">
        <v>83</v>
      </c>
      <c r="AV129" s="140" t="s">
        <v>83</v>
      </c>
      <c r="AW129" s="140" t="s">
        <v>31</v>
      </c>
      <c r="AX129" s="140" t="s">
        <v>8</v>
      </c>
      <c r="AY129" s="143" t="s">
        <v>187</v>
      </c>
    </row>
    <row r="130" spans="1:65" s="51" customFormat="1" ht="33" customHeight="1">
      <c r="A130" s="48"/>
      <c r="B130" s="49"/>
      <c r="C130" s="127" t="s">
        <v>197</v>
      </c>
      <c r="D130" s="127" t="s">
        <v>189</v>
      </c>
      <c r="E130" s="128" t="s">
        <v>233</v>
      </c>
      <c r="F130" s="129" t="s">
        <v>234</v>
      </c>
      <c r="G130" s="130" t="s">
        <v>192</v>
      </c>
      <c r="H130" s="131">
        <v>50</v>
      </c>
      <c r="I130" s="25"/>
      <c r="J130" s="132">
        <f>ROUND(I130*H130,0)</f>
        <v>0</v>
      </c>
      <c r="K130" s="129" t="s">
        <v>193</v>
      </c>
      <c r="L130" s="49"/>
      <c r="M130" s="133" t="s">
        <v>1</v>
      </c>
      <c r="N130" s="134" t="s">
        <v>40</v>
      </c>
      <c r="O130" s="135"/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R130" s="138" t="s">
        <v>194</v>
      </c>
      <c r="AT130" s="138" t="s">
        <v>189</v>
      </c>
      <c r="AU130" s="138" t="s">
        <v>83</v>
      </c>
      <c r="AY130" s="40" t="s">
        <v>187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40" t="s">
        <v>8</v>
      </c>
      <c r="BK130" s="139">
        <f>ROUND(I130*H130,0)</f>
        <v>0</v>
      </c>
      <c r="BL130" s="40" t="s">
        <v>194</v>
      </c>
      <c r="BM130" s="138" t="s">
        <v>643</v>
      </c>
    </row>
    <row r="131" spans="1:65" s="140" customFormat="1">
      <c r="B131" s="141"/>
      <c r="D131" s="142" t="s">
        <v>195</v>
      </c>
      <c r="E131" s="143" t="s">
        <v>1</v>
      </c>
      <c r="F131" s="144" t="s">
        <v>220</v>
      </c>
      <c r="H131" s="145">
        <v>50</v>
      </c>
      <c r="I131" s="26"/>
      <c r="L131" s="141"/>
      <c r="M131" s="146"/>
      <c r="N131" s="147"/>
      <c r="O131" s="147"/>
      <c r="P131" s="147"/>
      <c r="Q131" s="147"/>
      <c r="R131" s="147"/>
      <c r="S131" s="147"/>
      <c r="T131" s="148"/>
      <c r="AT131" s="143" t="s">
        <v>195</v>
      </c>
      <c r="AU131" s="143" t="s">
        <v>83</v>
      </c>
      <c r="AV131" s="140" t="s">
        <v>83</v>
      </c>
      <c r="AW131" s="140" t="s">
        <v>31</v>
      </c>
      <c r="AX131" s="140" t="s">
        <v>8</v>
      </c>
      <c r="AY131" s="143" t="s">
        <v>187</v>
      </c>
    </row>
    <row r="132" spans="1:65" s="51" customFormat="1" ht="37.9" customHeight="1">
      <c r="A132" s="48"/>
      <c r="B132" s="49"/>
      <c r="C132" s="127" t="s">
        <v>194</v>
      </c>
      <c r="D132" s="127" t="s">
        <v>189</v>
      </c>
      <c r="E132" s="128" t="s">
        <v>236</v>
      </c>
      <c r="F132" s="129" t="s">
        <v>237</v>
      </c>
      <c r="G132" s="130" t="s">
        <v>192</v>
      </c>
      <c r="H132" s="131">
        <v>1000</v>
      </c>
      <c r="I132" s="25"/>
      <c r="J132" s="132">
        <f>ROUND(I132*H132,0)</f>
        <v>0</v>
      </c>
      <c r="K132" s="129" t="s">
        <v>193</v>
      </c>
      <c r="L132" s="49"/>
      <c r="M132" s="133" t="s">
        <v>1</v>
      </c>
      <c r="N132" s="134" t="s">
        <v>40</v>
      </c>
      <c r="O132" s="135"/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R132" s="138" t="s">
        <v>194</v>
      </c>
      <c r="AT132" s="138" t="s">
        <v>189</v>
      </c>
      <c r="AU132" s="138" t="s">
        <v>83</v>
      </c>
      <c r="AY132" s="40" t="s">
        <v>187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40" t="s">
        <v>8</v>
      </c>
      <c r="BK132" s="139">
        <f>ROUND(I132*H132,0)</f>
        <v>0</v>
      </c>
      <c r="BL132" s="40" t="s">
        <v>194</v>
      </c>
      <c r="BM132" s="138" t="s">
        <v>644</v>
      </c>
    </row>
    <row r="133" spans="1:65" s="140" customFormat="1">
      <c r="B133" s="141"/>
      <c r="D133" s="142" t="s">
        <v>195</v>
      </c>
      <c r="E133" s="143" t="s">
        <v>1</v>
      </c>
      <c r="F133" s="144" t="s">
        <v>220</v>
      </c>
      <c r="H133" s="145">
        <v>50</v>
      </c>
      <c r="I133" s="26"/>
      <c r="L133" s="141"/>
      <c r="M133" s="146"/>
      <c r="N133" s="147"/>
      <c r="O133" s="147"/>
      <c r="P133" s="147"/>
      <c r="Q133" s="147"/>
      <c r="R133" s="147"/>
      <c r="S133" s="147"/>
      <c r="T133" s="148"/>
      <c r="AT133" s="143" t="s">
        <v>195</v>
      </c>
      <c r="AU133" s="143" t="s">
        <v>83</v>
      </c>
      <c r="AV133" s="140" t="s">
        <v>83</v>
      </c>
      <c r="AW133" s="140" t="s">
        <v>31</v>
      </c>
      <c r="AX133" s="140" t="s">
        <v>8</v>
      </c>
      <c r="AY133" s="143" t="s">
        <v>187</v>
      </c>
    </row>
    <row r="134" spans="1:65" s="140" customFormat="1">
      <c r="B134" s="141"/>
      <c r="D134" s="142" t="s">
        <v>195</v>
      </c>
      <c r="F134" s="144" t="s">
        <v>645</v>
      </c>
      <c r="H134" s="145">
        <v>1000</v>
      </c>
      <c r="I134" s="26"/>
      <c r="L134" s="141"/>
      <c r="M134" s="146"/>
      <c r="N134" s="147"/>
      <c r="O134" s="147"/>
      <c r="P134" s="147"/>
      <c r="Q134" s="147"/>
      <c r="R134" s="147"/>
      <c r="S134" s="147"/>
      <c r="T134" s="148"/>
      <c r="AT134" s="143" t="s">
        <v>195</v>
      </c>
      <c r="AU134" s="143" t="s">
        <v>83</v>
      </c>
      <c r="AV134" s="140" t="s">
        <v>83</v>
      </c>
      <c r="AW134" s="140" t="s">
        <v>3</v>
      </c>
      <c r="AX134" s="140" t="s">
        <v>8</v>
      </c>
      <c r="AY134" s="143" t="s">
        <v>187</v>
      </c>
    </row>
    <row r="135" spans="1:65" s="51" customFormat="1" ht="33" customHeight="1">
      <c r="A135" s="48"/>
      <c r="B135" s="49"/>
      <c r="C135" s="127" t="s">
        <v>208</v>
      </c>
      <c r="D135" s="127" t="s">
        <v>189</v>
      </c>
      <c r="E135" s="128" t="s">
        <v>239</v>
      </c>
      <c r="F135" s="129" t="s">
        <v>240</v>
      </c>
      <c r="G135" s="130" t="s">
        <v>192</v>
      </c>
      <c r="H135" s="131">
        <v>50</v>
      </c>
      <c r="I135" s="25"/>
      <c r="J135" s="132">
        <f>ROUND(I135*H135,0)</f>
        <v>0</v>
      </c>
      <c r="K135" s="129" t="s">
        <v>193</v>
      </c>
      <c r="L135" s="49"/>
      <c r="M135" s="133" t="s">
        <v>1</v>
      </c>
      <c r="N135" s="134" t="s">
        <v>40</v>
      </c>
      <c r="O135" s="135"/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R135" s="138" t="s">
        <v>194</v>
      </c>
      <c r="AT135" s="138" t="s">
        <v>189</v>
      </c>
      <c r="AU135" s="138" t="s">
        <v>83</v>
      </c>
      <c r="AY135" s="40" t="s">
        <v>187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40" t="s">
        <v>8</v>
      </c>
      <c r="BK135" s="139">
        <f>ROUND(I135*H135,0)</f>
        <v>0</v>
      </c>
      <c r="BL135" s="40" t="s">
        <v>194</v>
      </c>
      <c r="BM135" s="138" t="s">
        <v>646</v>
      </c>
    </row>
    <row r="136" spans="1:65" s="140" customFormat="1">
      <c r="B136" s="141"/>
      <c r="D136" s="142" t="s">
        <v>195</v>
      </c>
      <c r="E136" s="143" t="s">
        <v>1</v>
      </c>
      <c r="F136" s="144" t="s">
        <v>220</v>
      </c>
      <c r="H136" s="145">
        <v>50</v>
      </c>
      <c r="I136" s="26"/>
      <c r="L136" s="141"/>
      <c r="M136" s="146"/>
      <c r="N136" s="147"/>
      <c r="O136" s="147"/>
      <c r="P136" s="147"/>
      <c r="Q136" s="147"/>
      <c r="R136" s="147"/>
      <c r="S136" s="147"/>
      <c r="T136" s="148"/>
      <c r="AT136" s="143" t="s">
        <v>195</v>
      </c>
      <c r="AU136" s="143" t="s">
        <v>83</v>
      </c>
      <c r="AV136" s="140" t="s">
        <v>83</v>
      </c>
      <c r="AW136" s="140" t="s">
        <v>31</v>
      </c>
      <c r="AX136" s="140" t="s">
        <v>8</v>
      </c>
      <c r="AY136" s="143" t="s">
        <v>187</v>
      </c>
    </row>
    <row r="137" spans="1:65" s="51" customFormat="1" ht="37.9" customHeight="1">
      <c r="A137" s="48"/>
      <c r="B137" s="49"/>
      <c r="C137" s="127" t="s">
        <v>221</v>
      </c>
      <c r="D137" s="127" t="s">
        <v>189</v>
      </c>
      <c r="E137" s="128" t="s">
        <v>242</v>
      </c>
      <c r="F137" s="129" t="s">
        <v>243</v>
      </c>
      <c r="G137" s="130" t="s">
        <v>192</v>
      </c>
      <c r="H137" s="131">
        <v>1000</v>
      </c>
      <c r="I137" s="25"/>
      <c r="J137" s="132">
        <f>ROUND(I137*H137,0)</f>
        <v>0</v>
      </c>
      <c r="K137" s="129" t="s">
        <v>193</v>
      </c>
      <c r="L137" s="49"/>
      <c r="M137" s="133" t="s">
        <v>1</v>
      </c>
      <c r="N137" s="134" t="s">
        <v>40</v>
      </c>
      <c r="O137" s="135"/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R137" s="138" t="s">
        <v>194</v>
      </c>
      <c r="AT137" s="138" t="s">
        <v>189</v>
      </c>
      <c r="AU137" s="138" t="s">
        <v>83</v>
      </c>
      <c r="AY137" s="40" t="s">
        <v>187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40" t="s">
        <v>8</v>
      </c>
      <c r="BK137" s="139">
        <f>ROUND(I137*H137,0)</f>
        <v>0</v>
      </c>
      <c r="BL137" s="40" t="s">
        <v>194</v>
      </c>
      <c r="BM137" s="138" t="s">
        <v>647</v>
      </c>
    </row>
    <row r="138" spans="1:65" s="140" customFormat="1">
      <c r="B138" s="141"/>
      <c r="D138" s="142" t="s">
        <v>195</v>
      </c>
      <c r="E138" s="143" t="s">
        <v>1</v>
      </c>
      <c r="F138" s="144" t="s">
        <v>220</v>
      </c>
      <c r="H138" s="145">
        <v>50</v>
      </c>
      <c r="I138" s="26"/>
      <c r="L138" s="141"/>
      <c r="M138" s="146"/>
      <c r="N138" s="147"/>
      <c r="O138" s="147"/>
      <c r="P138" s="147"/>
      <c r="Q138" s="147"/>
      <c r="R138" s="147"/>
      <c r="S138" s="147"/>
      <c r="T138" s="148"/>
      <c r="AT138" s="143" t="s">
        <v>195</v>
      </c>
      <c r="AU138" s="143" t="s">
        <v>83</v>
      </c>
      <c r="AV138" s="140" t="s">
        <v>83</v>
      </c>
      <c r="AW138" s="140" t="s">
        <v>31</v>
      </c>
      <c r="AX138" s="140" t="s">
        <v>8</v>
      </c>
      <c r="AY138" s="143" t="s">
        <v>187</v>
      </c>
    </row>
    <row r="139" spans="1:65" s="140" customFormat="1">
      <c r="B139" s="141"/>
      <c r="D139" s="142" t="s">
        <v>195</v>
      </c>
      <c r="F139" s="144" t="s">
        <v>645</v>
      </c>
      <c r="H139" s="145">
        <v>1000</v>
      </c>
      <c r="I139" s="26"/>
      <c r="L139" s="141"/>
      <c r="M139" s="146"/>
      <c r="N139" s="147"/>
      <c r="O139" s="147"/>
      <c r="P139" s="147"/>
      <c r="Q139" s="147"/>
      <c r="R139" s="147"/>
      <c r="S139" s="147"/>
      <c r="T139" s="148"/>
      <c r="AT139" s="143" t="s">
        <v>195</v>
      </c>
      <c r="AU139" s="143" t="s">
        <v>83</v>
      </c>
      <c r="AV139" s="140" t="s">
        <v>83</v>
      </c>
      <c r="AW139" s="140" t="s">
        <v>3</v>
      </c>
      <c r="AX139" s="140" t="s">
        <v>8</v>
      </c>
      <c r="AY139" s="143" t="s">
        <v>187</v>
      </c>
    </row>
    <row r="140" spans="1:65" s="51" customFormat="1" ht="16.5" customHeight="1">
      <c r="A140" s="48"/>
      <c r="B140" s="49"/>
      <c r="C140" s="127" t="s">
        <v>224</v>
      </c>
      <c r="D140" s="127" t="s">
        <v>189</v>
      </c>
      <c r="E140" s="128" t="s">
        <v>245</v>
      </c>
      <c r="F140" s="129" t="s">
        <v>246</v>
      </c>
      <c r="G140" s="130" t="s">
        <v>192</v>
      </c>
      <c r="H140" s="131">
        <v>100</v>
      </c>
      <c r="I140" s="25"/>
      <c r="J140" s="132">
        <f>ROUND(I140*H140,0)</f>
        <v>0</v>
      </c>
      <c r="K140" s="129" t="s">
        <v>193</v>
      </c>
      <c r="L140" s="49"/>
      <c r="M140" s="133" t="s">
        <v>1</v>
      </c>
      <c r="N140" s="134" t="s">
        <v>40</v>
      </c>
      <c r="O140" s="135"/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R140" s="138" t="s">
        <v>194</v>
      </c>
      <c r="AT140" s="138" t="s">
        <v>189</v>
      </c>
      <c r="AU140" s="138" t="s">
        <v>83</v>
      </c>
      <c r="AY140" s="40" t="s">
        <v>187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40" t="s">
        <v>8</v>
      </c>
      <c r="BK140" s="139">
        <f>ROUND(I140*H140,0)</f>
        <v>0</v>
      </c>
      <c r="BL140" s="40" t="s">
        <v>194</v>
      </c>
      <c r="BM140" s="138" t="s">
        <v>648</v>
      </c>
    </row>
    <row r="141" spans="1:65" s="140" customFormat="1">
      <c r="B141" s="141"/>
      <c r="D141" s="142" t="s">
        <v>195</v>
      </c>
      <c r="E141" s="143" t="s">
        <v>1</v>
      </c>
      <c r="F141" s="144" t="s">
        <v>124</v>
      </c>
      <c r="H141" s="145">
        <v>100</v>
      </c>
      <c r="I141" s="26"/>
      <c r="L141" s="141"/>
      <c r="M141" s="146"/>
      <c r="N141" s="147"/>
      <c r="O141" s="147"/>
      <c r="P141" s="147"/>
      <c r="Q141" s="147"/>
      <c r="R141" s="147"/>
      <c r="S141" s="147"/>
      <c r="T141" s="148"/>
      <c r="AT141" s="143" t="s">
        <v>195</v>
      </c>
      <c r="AU141" s="143" t="s">
        <v>83</v>
      </c>
      <c r="AV141" s="140" t="s">
        <v>83</v>
      </c>
      <c r="AW141" s="140" t="s">
        <v>31</v>
      </c>
      <c r="AX141" s="140" t="s">
        <v>8</v>
      </c>
      <c r="AY141" s="143" t="s">
        <v>187</v>
      </c>
    </row>
    <row r="142" spans="1:65" s="51" customFormat="1" ht="33" customHeight="1">
      <c r="A142" s="48"/>
      <c r="B142" s="49"/>
      <c r="C142" s="127" t="s">
        <v>229</v>
      </c>
      <c r="D142" s="127" t="s">
        <v>189</v>
      </c>
      <c r="E142" s="128" t="s">
        <v>248</v>
      </c>
      <c r="F142" s="129" t="s">
        <v>249</v>
      </c>
      <c r="G142" s="130" t="s">
        <v>250</v>
      </c>
      <c r="H142" s="131">
        <v>180</v>
      </c>
      <c r="I142" s="25"/>
      <c r="J142" s="132">
        <f>ROUND(I142*H142,0)</f>
        <v>0</v>
      </c>
      <c r="K142" s="129" t="s">
        <v>193</v>
      </c>
      <c r="L142" s="49"/>
      <c r="M142" s="133" t="s">
        <v>1</v>
      </c>
      <c r="N142" s="134" t="s">
        <v>40</v>
      </c>
      <c r="O142" s="135"/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R142" s="138" t="s">
        <v>194</v>
      </c>
      <c r="AT142" s="138" t="s">
        <v>189</v>
      </c>
      <c r="AU142" s="138" t="s">
        <v>83</v>
      </c>
      <c r="AY142" s="40" t="s">
        <v>187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40" t="s">
        <v>8</v>
      </c>
      <c r="BK142" s="139">
        <f>ROUND(I142*H142,0)</f>
        <v>0</v>
      </c>
      <c r="BL142" s="40" t="s">
        <v>194</v>
      </c>
      <c r="BM142" s="138" t="s">
        <v>649</v>
      </c>
    </row>
    <row r="143" spans="1:65" s="140" customFormat="1">
      <c r="B143" s="141"/>
      <c r="D143" s="142" t="s">
        <v>195</v>
      </c>
      <c r="E143" s="143" t="s">
        <v>1</v>
      </c>
      <c r="F143" s="144" t="s">
        <v>251</v>
      </c>
      <c r="H143" s="145">
        <v>180</v>
      </c>
      <c r="I143" s="26"/>
      <c r="L143" s="141"/>
      <c r="M143" s="146"/>
      <c r="N143" s="147"/>
      <c r="O143" s="147"/>
      <c r="P143" s="147"/>
      <c r="Q143" s="147"/>
      <c r="R143" s="147"/>
      <c r="S143" s="147"/>
      <c r="T143" s="148"/>
      <c r="AT143" s="143" t="s">
        <v>195</v>
      </c>
      <c r="AU143" s="143" t="s">
        <v>83</v>
      </c>
      <c r="AV143" s="140" t="s">
        <v>83</v>
      </c>
      <c r="AW143" s="140" t="s">
        <v>31</v>
      </c>
      <c r="AX143" s="140" t="s">
        <v>8</v>
      </c>
      <c r="AY143" s="143" t="s">
        <v>187</v>
      </c>
    </row>
    <row r="144" spans="1:65" s="51" customFormat="1" ht="24.2" customHeight="1">
      <c r="A144" s="48"/>
      <c r="B144" s="49"/>
      <c r="C144" s="127" t="s">
        <v>232</v>
      </c>
      <c r="D144" s="127" t="s">
        <v>189</v>
      </c>
      <c r="E144" s="128" t="s">
        <v>454</v>
      </c>
      <c r="F144" s="129" t="s">
        <v>455</v>
      </c>
      <c r="G144" s="130" t="s">
        <v>192</v>
      </c>
      <c r="H144" s="131">
        <v>150</v>
      </c>
      <c r="I144" s="25"/>
      <c r="J144" s="132">
        <f>ROUND(I144*H144,0)</f>
        <v>0</v>
      </c>
      <c r="K144" s="129" t="s">
        <v>193</v>
      </c>
      <c r="L144" s="49"/>
      <c r="M144" s="133" t="s">
        <v>1</v>
      </c>
      <c r="N144" s="134" t="s">
        <v>40</v>
      </c>
      <c r="O144" s="135"/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R144" s="138" t="s">
        <v>194</v>
      </c>
      <c r="AT144" s="138" t="s">
        <v>189</v>
      </c>
      <c r="AU144" s="138" t="s">
        <v>83</v>
      </c>
      <c r="AY144" s="40" t="s">
        <v>187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40" t="s">
        <v>8</v>
      </c>
      <c r="BK144" s="139">
        <f>ROUND(I144*H144,0)</f>
        <v>0</v>
      </c>
      <c r="BL144" s="40" t="s">
        <v>194</v>
      </c>
      <c r="BM144" s="138" t="s">
        <v>650</v>
      </c>
    </row>
    <row r="145" spans="1:65" s="140" customFormat="1">
      <c r="B145" s="141"/>
      <c r="D145" s="142" t="s">
        <v>195</v>
      </c>
      <c r="E145" s="143" t="s">
        <v>1</v>
      </c>
      <c r="F145" s="144" t="s">
        <v>651</v>
      </c>
      <c r="H145" s="145">
        <v>150</v>
      </c>
      <c r="I145" s="26"/>
      <c r="L145" s="141"/>
      <c r="M145" s="146"/>
      <c r="N145" s="147"/>
      <c r="O145" s="147"/>
      <c r="P145" s="147"/>
      <c r="Q145" s="147"/>
      <c r="R145" s="147"/>
      <c r="S145" s="147"/>
      <c r="T145" s="148"/>
      <c r="AT145" s="143" t="s">
        <v>195</v>
      </c>
      <c r="AU145" s="143" t="s">
        <v>83</v>
      </c>
      <c r="AV145" s="140" t="s">
        <v>83</v>
      </c>
      <c r="AW145" s="140" t="s">
        <v>31</v>
      </c>
      <c r="AX145" s="140" t="s">
        <v>75</v>
      </c>
      <c r="AY145" s="143" t="s">
        <v>187</v>
      </c>
    </row>
    <row r="146" spans="1:65" s="140" customFormat="1">
      <c r="B146" s="141"/>
      <c r="D146" s="142" t="s">
        <v>195</v>
      </c>
      <c r="E146" s="143" t="s">
        <v>1</v>
      </c>
      <c r="F146" s="144" t="s">
        <v>652</v>
      </c>
      <c r="H146" s="145">
        <v>0</v>
      </c>
      <c r="I146" s="26"/>
      <c r="L146" s="141"/>
      <c r="M146" s="146"/>
      <c r="N146" s="147"/>
      <c r="O146" s="147"/>
      <c r="P146" s="147"/>
      <c r="Q146" s="147"/>
      <c r="R146" s="147"/>
      <c r="S146" s="147"/>
      <c r="T146" s="148"/>
      <c r="AT146" s="143" t="s">
        <v>195</v>
      </c>
      <c r="AU146" s="143" t="s">
        <v>83</v>
      </c>
      <c r="AV146" s="140" t="s">
        <v>83</v>
      </c>
      <c r="AW146" s="140" t="s">
        <v>31</v>
      </c>
      <c r="AX146" s="140" t="s">
        <v>75</v>
      </c>
      <c r="AY146" s="143" t="s">
        <v>187</v>
      </c>
    </row>
    <row r="147" spans="1:65" s="149" customFormat="1">
      <c r="B147" s="150"/>
      <c r="D147" s="142" t="s">
        <v>195</v>
      </c>
      <c r="E147" s="151" t="s">
        <v>127</v>
      </c>
      <c r="F147" s="152" t="s">
        <v>196</v>
      </c>
      <c r="H147" s="153">
        <v>150</v>
      </c>
      <c r="I147" s="27"/>
      <c r="L147" s="150"/>
      <c r="M147" s="154"/>
      <c r="N147" s="155"/>
      <c r="O147" s="155"/>
      <c r="P147" s="155"/>
      <c r="Q147" s="155"/>
      <c r="R147" s="155"/>
      <c r="S147" s="155"/>
      <c r="T147" s="156"/>
      <c r="AT147" s="151" t="s">
        <v>195</v>
      </c>
      <c r="AU147" s="151" t="s">
        <v>83</v>
      </c>
      <c r="AV147" s="149" t="s">
        <v>197</v>
      </c>
      <c r="AW147" s="149" t="s">
        <v>31</v>
      </c>
      <c r="AX147" s="149" t="s">
        <v>8</v>
      </c>
      <c r="AY147" s="151" t="s">
        <v>187</v>
      </c>
    </row>
    <row r="148" spans="1:65" s="51" customFormat="1" ht="16.5" customHeight="1">
      <c r="A148" s="48"/>
      <c r="B148" s="49"/>
      <c r="C148" s="165" t="s">
        <v>235</v>
      </c>
      <c r="D148" s="165" t="s">
        <v>297</v>
      </c>
      <c r="E148" s="166" t="s">
        <v>653</v>
      </c>
      <c r="F148" s="167" t="s">
        <v>654</v>
      </c>
      <c r="G148" s="168" t="s">
        <v>250</v>
      </c>
      <c r="H148" s="169">
        <v>270</v>
      </c>
      <c r="I148" s="29"/>
      <c r="J148" s="170">
        <f>ROUND(I148*H148,0)</f>
        <v>0</v>
      </c>
      <c r="K148" s="167" t="s">
        <v>193</v>
      </c>
      <c r="L148" s="171"/>
      <c r="M148" s="172" t="s">
        <v>1</v>
      </c>
      <c r="N148" s="173" t="s">
        <v>40</v>
      </c>
      <c r="O148" s="135"/>
      <c r="P148" s="136">
        <f>O148*H148</f>
        <v>0</v>
      </c>
      <c r="Q148" s="136">
        <v>1</v>
      </c>
      <c r="R148" s="136">
        <f>Q148*H148</f>
        <v>270</v>
      </c>
      <c r="S148" s="136">
        <v>0</v>
      </c>
      <c r="T148" s="137">
        <f>S148*H148</f>
        <v>0</v>
      </c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R148" s="138" t="s">
        <v>229</v>
      </c>
      <c r="AT148" s="138" t="s">
        <v>297</v>
      </c>
      <c r="AU148" s="138" t="s">
        <v>83</v>
      </c>
      <c r="AY148" s="40" t="s">
        <v>187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40" t="s">
        <v>8</v>
      </c>
      <c r="BK148" s="139">
        <f>ROUND(I148*H148,0)</f>
        <v>0</v>
      </c>
      <c r="BL148" s="40" t="s">
        <v>194</v>
      </c>
      <c r="BM148" s="138" t="s">
        <v>655</v>
      </c>
    </row>
    <row r="149" spans="1:65" s="140" customFormat="1">
      <c r="B149" s="141"/>
      <c r="D149" s="142" t="s">
        <v>195</v>
      </c>
      <c r="E149" s="143" t="s">
        <v>1</v>
      </c>
      <c r="F149" s="144" t="s">
        <v>656</v>
      </c>
      <c r="H149" s="145">
        <v>270</v>
      </c>
      <c r="I149" s="26"/>
      <c r="L149" s="141"/>
      <c r="M149" s="146"/>
      <c r="N149" s="147"/>
      <c r="O149" s="147"/>
      <c r="P149" s="147"/>
      <c r="Q149" s="147"/>
      <c r="R149" s="147"/>
      <c r="S149" s="147"/>
      <c r="T149" s="148"/>
      <c r="AT149" s="143" t="s">
        <v>195</v>
      </c>
      <c r="AU149" s="143" t="s">
        <v>83</v>
      </c>
      <c r="AV149" s="140" t="s">
        <v>83</v>
      </c>
      <c r="AW149" s="140" t="s">
        <v>31</v>
      </c>
      <c r="AX149" s="140" t="s">
        <v>8</v>
      </c>
      <c r="AY149" s="143" t="s">
        <v>187</v>
      </c>
    </row>
    <row r="150" spans="1:65" s="51" customFormat="1" ht="24.2" customHeight="1">
      <c r="A150" s="48"/>
      <c r="B150" s="49"/>
      <c r="C150" s="127" t="s">
        <v>238</v>
      </c>
      <c r="D150" s="127" t="s">
        <v>189</v>
      </c>
      <c r="E150" s="128" t="s">
        <v>657</v>
      </c>
      <c r="F150" s="129" t="s">
        <v>658</v>
      </c>
      <c r="G150" s="130" t="s">
        <v>267</v>
      </c>
      <c r="H150" s="131">
        <v>2154</v>
      </c>
      <c r="I150" s="25"/>
      <c r="J150" s="132">
        <f>ROUND(I150*H150,0)</f>
        <v>0</v>
      </c>
      <c r="K150" s="129" t="s">
        <v>193</v>
      </c>
      <c r="L150" s="49"/>
      <c r="M150" s="133" t="s">
        <v>1</v>
      </c>
      <c r="N150" s="134" t="s">
        <v>40</v>
      </c>
      <c r="O150" s="135"/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R150" s="138" t="s">
        <v>194</v>
      </c>
      <c r="AT150" s="138" t="s">
        <v>189</v>
      </c>
      <c r="AU150" s="138" t="s">
        <v>83</v>
      </c>
      <c r="AY150" s="40" t="s">
        <v>187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40" t="s">
        <v>8</v>
      </c>
      <c r="BK150" s="139">
        <f>ROUND(I150*H150,0)</f>
        <v>0</v>
      </c>
      <c r="BL150" s="40" t="s">
        <v>194</v>
      </c>
      <c r="BM150" s="138" t="s">
        <v>659</v>
      </c>
    </row>
    <row r="151" spans="1:65" s="140" customFormat="1">
      <c r="B151" s="141"/>
      <c r="D151" s="142" t="s">
        <v>195</v>
      </c>
      <c r="E151" s="143" t="s">
        <v>1</v>
      </c>
      <c r="F151" s="144" t="s">
        <v>660</v>
      </c>
      <c r="H151" s="145">
        <v>204</v>
      </c>
      <c r="I151" s="26"/>
      <c r="L151" s="141"/>
      <c r="M151" s="146"/>
      <c r="N151" s="147"/>
      <c r="O151" s="147"/>
      <c r="P151" s="147"/>
      <c r="Q151" s="147"/>
      <c r="R151" s="147"/>
      <c r="S151" s="147"/>
      <c r="T151" s="148"/>
      <c r="AT151" s="143" t="s">
        <v>195</v>
      </c>
      <c r="AU151" s="143" t="s">
        <v>83</v>
      </c>
      <c r="AV151" s="140" t="s">
        <v>83</v>
      </c>
      <c r="AW151" s="140" t="s">
        <v>31</v>
      </c>
      <c r="AX151" s="140" t="s">
        <v>75</v>
      </c>
      <c r="AY151" s="143" t="s">
        <v>187</v>
      </c>
    </row>
    <row r="152" spans="1:65" s="149" customFormat="1">
      <c r="B152" s="150"/>
      <c r="D152" s="142" t="s">
        <v>195</v>
      </c>
      <c r="E152" s="151" t="s">
        <v>1</v>
      </c>
      <c r="F152" s="152" t="s">
        <v>661</v>
      </c>
      <c r="H152" s="153">
        <v>204</v>
      </c>
      <c r="I152" s="27"/>
      <c r="L152" s="150"/>
      <c r="M152" s="154"/>
      <c r="N152" s="155"/>
      <c r="O152" s="155"/>
      <c r="P152" s="155"/>
      <c r="Q152" s="155"/>
      <c r="R152" s="155"/>
      <c r="S152" s="155"/>
      <c r="T152" s="156"/>
      <c r="AT152" s="151" t="s">
        <v>195</v>
      </c>
      <c r="AU152" s="151" t="s">
        <v>83</v>
      </c>
      <c r="AV152" s="149" t="s">
        <v>197</v>
      </c>
      <c r="AW152" s="149" t="s">
        <v>31</v>
      </c>
      <c r="AX152" s="149" t="s">
        <v>75</v>
      </c>
      <c r="AY152" s="151" t="s">
        <v>187</v>
      </c>
    </row>
    <row r="153" spans="1:65" s="140" customFormat="1">
      <c r="B153" s="141"/>
      <c r="D153" s="142" t="s">
        <v>195</v>
      </c>
      <c r="E153" s="143" t="s">
        <v>1</v>
      </c>
      <c r="F153" s="144" t="s">
        <v>662</v>
      </c>
      <c r="H153" s="145">
        <v>1950</v>
      </c>
      <c r="I153" s="26"/>
      <c r="L153" s="141"/>
      <c r="M153" s="146"/>
      <c r="N153" s="147"/>
      <c r="O153" s="147"/>
      <c r="P153" s="147"/>
      <c r="Q153" s="147"/>
      <c r="R153" s="147"/>
      <c r="S153" s="147"/>
      <c r="T153" s="148"/>
      <c r="AT153" s="143" t="s">
        <v>195</v>
      </c>
      <c r="AU153" s="143" t="s">
        <v>83</v>
      </c>
      <c r="AV153" s="140" t="s">
        <v>83</v>
      </c>
      <c r="AW153" s="140" t="s">
        <v>31</v>
      </c>
      <c r="AX153" s="140" t="s">
        <v>75</v>
      </c>
      <c r="AY153" s="143" t="s">
        <v>187</v>
      </c>
    </row>
    <row r="154" spans="1:65" s="149" customFormat="1">
      <c r="B154" s="150"/>
      <c r="D154" s="142" t="s">
        <v>195</v>
      </c>
      <c r="E154" s="151" t="s">
        <v>1</v>
      </c>
      <c r="F154" s="152" t="s">
        <v>663</v>
      </c>
      <c r="H154" s="153">
        <v>1950</v>
      </c>
      <c r="I154" s="27"/>
      <c r="L154" s="150"/>
      <c r="M154" s="154"/>
      <c r="N154" s="155"/>
      <c r="O154" s="155"/>
      <c r="P154" s="155"/>
      <c r="Q154" s="155"/>
      <c r="R154" s="155"/>
      <c r="S154" s="155"/>
      <c r="T154" s="156"/>
      <c r="AT154" s="151" t="s">
        <v>195</v>
      </c>
      <c r="AU154" s="151" t="s">
        <v>83</v>
      </c>
      <c r="AV154" s="149" t="s">
        <v>197</v>
      </c>
      <c r="AW154" s="149" t="s">
        <v>31</v>
      </c>
      <c r="AX154" s="149" t="s">
        <v>75</v>
      </c>
      <c r="AY154" s="151" t="s">
        <v>187</v>
      </c>
    </row>
    <row r="155" spans="1:65" s="157" customFormat="1">
      <c r="B155" s="158"/>
      <c r="D155" s="142" t="s">
        <v>195</v>
      </c>
      <c r="E155" s="159" t="s">
        <v>1</v>
      </c>
      <c r="F155" s="160" t="s">
        <v>219</v>
      </c>
      <c r="H155" s="161">
        <v>2154</v>
      </c>
      <c r="I155" s="28"/>
      <c r="L155" s="158"/>
      <c r="M155" s="162"/>
      <c r="N155" s="163"/>
      <c r="O155" s="163"/>
      <c r="P155" s="163"/>
      <c r="Q155" s="163"/>
      <c r="R155" s="163"/>
      <c r="S155" s="163"/>
      <c r="T155" s="164"/>
      <c r="AT155" s="159" t="s">
        <v>195</v>
      </c>
      <c r="AU155" s="159" t="s">
        <v>83</v>
      </c>
      <c r="AV155" s="157" t="s">
        <v>194</v>
      </c>
      <c r="AW155" s="157" t="s">
        <v>31</v>
      </c>
      <c r="AX155" s="157" t="s">
        <v>8</v>
      </c>
      <c r="AY155" s="159" t="s">
        <v>187</v>
      </c>
    </row>
    <row r="156" spans="1:65" s="51" customFormat="1" ht="16.5" customHeight="1">
      <c r="A156" s="48"/>
      <c r="B156" s="49"/>
      <c r="C156" s="165" t="s">
        <v>241</v>
      </c>
      <c r="D156" s="165" t="s">
        <v>297</v>
      </c>
      <c r="E156" s="166" t="s">
        <v>664</v>
      </c>
      <c r="F156" s="167" t="s">
        <v>665</v>
      </c>
      <c r="G156" s="168" t="s">
        <v>309</v>
      </c>
      <c r="H156" s="169">
        <v>53.85</v>
      </c>
      <c r="I156" s="29"/>
      <c r="J156" s="170">
        <f>ROUND(I156*H156,0)</f>
        <v>0</v>
      </c>
      <c r="K156" s="167" t="s">
        <v>193</v>
      </c>
      <c r="L156" s="171"/>
      <c r="M156" s="172" t="s">
        <v>1</v>
      </c>
      <c r="N156" s="173" t="s">
        <v>40</v>
      </c>
      <c r="O156" s="135"/>
      <c r="P156" s="136">
        <f>O156*H156</f>
        <v>0</v>
      </c>
      <c r="Q156" s="136">
        <v>1E-3</v>
      </c>
      <c r="R156" s="136">
        <f>Q156*H156</f>
        <v>5.3850000000000002E-2</v>
      </c>
      <c r="S156" s="136">
        <v>0</v>
      </c>
      <c r="T156" s="137">
        <f>S156*H156</f>
        <v>0</v>
      </c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R156" s="138" t="s">
        <v>229</v>
      </c>
      <c r="AT156" s="138" t="s">
        <v>297</v>
      </c>
      <c r="AU156" s="138" t="s">
        <v>83</v>
      </c>
      <c r="AY156" s="40" t="s">
        <v>187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40" t="s">
        <v>8</v>
      </c>
      <c r="BK156" s="139">
        <f>ROUND(I156*H156,0)</f>
        <v>0</v>
      </c>
      <c r="BL156" s="40" t="s">
        <v>194</v>
      </c>
      <c r="BM156" s="138" t="s">
        <v>666</v>
      </c>
    </row>
    <row r="157" spans="1:65" s="140" customFormat="1">
      <c r="B157" s="141"/>
      <c r="D157" s="142" t="s">
        <v>195</v>
      </c>
      <c r="E157" s="143" t="s">
        <v>1</v>
      </c>
      <c r="F157" s="144" t="s">
        <v>667</v>
      </c>
      <c r="H157" s="145">
        <v>5.0999999999999996</v>
      </c>
      <c r="I157" s="26"/>
      <c r="L157" s="141"/>
      <c r="M157" s="146"/>
      <c r="N157" s="147"/>
      <c r="O157" s="147"/>
      <c r="P157" s="147"/>
      <c r="Q157" s="147"/>
      <c r="R157" s="147"/>
      <c r="S157" s="147"/>
      <c r="T157" s="148"/>
      <c r="AT157" s="143" t="s">
        <v>195</v>
      </c>
      <c r="AU157" s="143" t="s">
        <v>83</v>
      </c>
      <c r="AV157" s="140" t="s">
        <v>83</v>
      </c>
      <c r="AW157" s="140" t="s">
        <v>31</v>
      </c>
      <c r="AX157" s="140" t="s">
        <v>75</v>
      </c>
      <c r="AY157" s="143" t="s">
        <v>187</v>
      </c>
    </row>
    <row r="158" spans="1:65" s="149" customFormat="1">
      <c r="B158" s="150"/>
      <c r="D158" s="142" t="s">
        <v>195</v>
      </c>
      <c r="E158" s="151" t="s">
        <v>1</v>
      </c>
      <c r="F158" s="152" t="s">
        <v>661</v>
      </c>
      <c r="H158" s="153">
        <v>5.0999999999999996</v>
      </c>
      <c r="I158" s="27"/>
      <c r="L158" s="150"/>
      <c r="M158" s="154"/>
      <c r="N158" s="155"/>
      <c r="O158" s="155"/>
      <c r="P158" s="155"/>
      <c r="Q158" s="155"/>
      <c r="R158" s="155"/>
      <c r="S158" s="155"/>
      <c r="T158" s="156"/>
      <c r="AT158" s="151" t="s">
        <v>195</v>
      </c>
      <c r="AU158" s="151" t="s">
        <v>83</v>
      </c>
      <c r="AV158" s="149" t="s">
        <v>197</v>
      </c>
      <c r="AW158" s="149" t="s">
        <v>31</v>
      </c>
      <c r="AX158" s="149" t="s">
        <v>75</v>
      </c>
      <c r="AY158" s="151" t="s">
        <v>187</v>
      </c>
    </row>
    <row r="159" spans="1:65" s="140" customFormat="1">
      <c r="B159" s="141"/>
      <c r="D159" s="142" t="s">
        <v>195</v>
      </c>
      <c r="E159" s="143" t="s">
        <v>1</v>
      </c>
      <c r="F159" s="144" t="s">
        <v>668</v>
      </c>
      <c r="H159" s="145">
        <v>48.75</v>
      </c>
      <c r="I159" s="26"/>
      <c r="L159" s="141"/>
      <c r="M159" s="146"/>
      <c r="N159" s="147"/>
      <c r="O159" s="147"/>
      <c r="P159" s="147"/>
      <c r="Q159" s="147"/>
      <c r="R159" s="147"/>
      <c r="S159" s="147"/>
      <c r="T159" s="148"/>
      <c r="AT159" s="143" t="s">
        <v>195</v>
      </c>
      <c r="AU159" s="143" t="s">
        <v>83</v>
      </c>
      <c r="AV159" s="140" t="s">
        <v>83</v>
      </c>
      <c r="AW159" s="140" t="s">
        <v>31</v>
      </c>
      <c r="AX159" s="140" t="s">
        <v>75</v>
      </c>
      <c r="AY159" s="143" t="s">
        <v>187</v>
      </c>
    </row>
    <row r="160" spans="1:65" s="149" customFormat="1">
      <c r="B160" s="150"/>
      <c r="D160" s="142" t="s">
        <v>195</v>
      </c>
      <c r="E160" s="151" t="s">
        <v>1</v>
      </c>
      <c r="F160" s="152" t="s">
        <v>663</v>
      </c>
      <c r="H160" s="153">
        <v>48.75</v>
      </c>
      <c r="I160" s="27"/>
      <c r="L160" s="150"/>
      <c r="M160" s="154"/>
      <c r="N160" s="155"/>
      <c r="O160" s="155"/>
      <c r="P160" s="155"/>
      <c r="Q160" s="155"/>
      <c r="R160" s="155"/>
      <c r="S160" s="155"/>
      <c r="T160" s="156"/>
      <c r="AT160" s="151" t="s">
        <v>195</v>
      </c>
      <c r="AU160" s="151" t="s">
        <v>83</v>
      </c>
      <c r="AV160" s="149" t="s">
        <v>197</v>
      </c>
      <c r="AW160" s="149" t="s">
        <v>31</v>
      </c>
      <c r="AX160" s="149" t="s">
        <v>75</v>
      </c>
      <c r="AY160" s="151" t="s">
        <v>187</v>
      </c>
    </row>
    <row r="161" spans="1:65" s="157" customFormat="1">
      <c r="B161" s="158"/>
      <c r="D161" s="142" t="s">
        <v>195</v>
      </c>
      <c r="E161" s="159" t="s">
        <v>1</v>
      </c>
      <c r="F161" s="160" t="s">
        <v>219</v>
      </c>
      <c r="H161" s="161">
        <v>53.85</v>
      </c>
      <c r="I161" s="28"/>
      <c r="L161" s="158"/>
      <c r="M161" s="162"/>
      <c r="N161" s="163"/>
      <c r="O161" s="163"/>
      <c r="P161" s="163"/>
      <c r="Q161" s="163"/>
      <c r="R161" s="163"/>
      <c r="S161" s="163"/>
      <c r="T161" s="164"/>
      <c r="AT161" s="159" t="s">
        <v>195</v>
      </c>
      <c r="AU161" s="159" t="s">
        <v>83</v>
      </c>
      <c r="AV161" s="157" t="s">
        <v>194</v>
      </c>
      <c r="AW161" s="157" t="s">
        <v>31</v>
      </c>
      <c r="AX161" s="157" t="s">
        <v>8</v>
      </c>
      <c r="AY161" s="159" t="s">
        <v>187</v>
      </c>
    </row>
    <row r="162" spans="1:65" s="51" customFormat="1" ht="16.5" customHeight="1">
      <c r="A162" s="48"/>
      <c r="B162" s="49"/>
      <c r="C162" s="127" t="s">
        <v>244</v>
      </c>
      <c r="D162" s="127" t="s">
        <v>189</v>
      </c>
      <c r="E162" s="128" t="s">
        <v>669</v>
      </c>
      <c r="F162" s="129" t="s">
        <v>670</v>
      </c>
      <c r="G162" s="130" t="s">
        <v>267</v>
      </c>
      <c r="H162" s="131">
        <v>2154</v>
      </c>
      <c r="I162" s="25"/>
      <c r="J162" s="132">
        <f>ROUND(I162*H162,0)</f>
        <v>0</v>
      </c>
      <c r="K162" s="129" t="s">
        <v>193</v>
      </c>
      <c r="L162" s="49"/>
      <c r="M162" s="133" t="s">
        <v>1</v>
      </c>
      <c r="N162" s="134" t="s">
        <v>40</v>
      </c>
      <c r="O162" s="135"/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R162" s="138" t="s">
        <v>194</v>
      </c>
      <c r="AT162" s="138" t="s">
        <v>189</v>
      </c>
      <c r="AU162" s="138" t="s">
        <v>83</v>
      </c>
      <c r="AY162" s="40" t="s">
        <v>187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40" t="s">
        <v>8</v>
      </c>
      <c r="BK162" s="139">
        <f>ROUND(I162*H162,0)</f>
        <v>0</v>
      </c>
      <c r="BL162" s="40" t="s">
        <v>194</v>
      </c>
      <c r="BM162" s="138" t="s">
        <v>671</v>
      </c>
    </row>
    <row r="163" spans="1:65" s="140" customFormat="1">
      <c r="B163" s="141"/>
      <c r="D163" s="142" t="s">
        <v>195</v>
      </c>
      <c r="E163" s="143" t="s">
        <v>1</v>
      </c>
      <c r="F163" s="144" t="s">
        <v>134</v>
      </c>
      <c r="H163" s="145">
        <v>2154</v>
      </c>
      <c r="I163" s="26"/>
      <c r="L163" s="141"/>
      <c r="M163" s="146"/>
      <c r="N163" s="147"/>
      <c r="O163" s="147"/>
      <c r="P163" s="147"/>
      <c r="Q163" s="147"/>
      <c r="R163" s="147"/>
      <c r="S163" s="147"/>
      <c r="T163" s="148"/>
      <c r="AT163" s="143" t="s">
        <v>195</v>
      </c>
      <c r="AU163" s="143" t="s">
        <v>83</v>
      </c>
      <c r="AV163" s="140" t="s">
        <v>83</v>
      </c>
      <c r="AW163" s="140" t="s">
        <v>31</v>
      </c>
      <c r="AX163" s="140" t="s">
        <v>75</v>
      </c>
      <c r="AY163" s="143" t="s">
        <v>187</v>
      </c>
    </row>
    <row r="164" spans="1:65" s="149" customFormat="1">
      <c r="B164" s="150"/>
      <c r="D164" s="142" t="s">
        <v>195</v>
      </c>
      <c r="E164" s="151" t="s">
        <v>1</v>
      </c>
      <c r="F164" s="152" t="s">
        <v>196</v>
      </c>
      <c r="H164" s="153">
        <v>2154</v>
      </c>
      <c r="I164" s="27"/>
      <c r="L164" s="150"/>
      <c r="M164" s="154"/>
      <c r="N164" s="155"/>
      <c r="O164" s="155"/>
      <c r="P164" s="155"/>
      <c r="Q164" s="155"/>
      <c r="R164" s="155"/>
      <c r="S164" s="155"/>
      <c r="T164" s="156"/>
      <c r="AT164" s="151" t="s">
        <v>195</v>
      </c>
      <c r="AU164" s="151" t="s">
        <v>83</v>
      </c>
      <c r="AV164" s="149" t="s">
        <v>197</v>
      </c>
      <c r="AW164" s="149" t="s">
        <v>31</v>
      </c>
      <c r="AX164" s="149" t="s">
        <v>8</v>
      </c>
      <c r="AY164" s="151" t="s">
        <v>187</v>
      </c>
    </row>
    <row r="165" spans="1:65" s="51" customFormat="1" ht="24.2" customHeight="1">
      <c r="A165" s="48"/>
      <c r="B165" s="49"/>
      <c r="C165" s="127" t="s">
        <v>247</v>
      </c>
      <c r="D165" s="127" t="s">
        <v>189</v>
      </c>
      <c r="E165" s="128" t="s">
        <v>672</v>
      </c>
      <c r="F165" s="129" t="s">
        <v>673</v>
      </c>
      <c r="G165" s="130" t="s">
        <v>267</v>
      </c>
      <c r="H165" s="131">
        <v>2154</v>
      </c>
      <c r="I165" s="25"/>
      <c r="J165" s="132">
        <f>ROUND(I165*H165,0)</f>
        <v>0</v>
      </c>
      <c r="K165" s="129" t="s">
        <v>193</v>
      </c>
      <c r="L165" s="49"/>
      <c r="M165" s="133" t="s">
        <v>1</v>
      </c>
      <c r="N165" s="134" t="s">
        <v>40</v>
      </c>
      <c r="O165" s="135"/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R165" s="138" t="s">
        <v>194</v>
      </c>
      <c r="AT165" s="138" t="s">
        <v>189</v>
      </c>
      <c r="AU165" s="138" t="s">
        <v>83</v>
      </c>
      <c r="AY165" s="40" t="s">
        <v>187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40" t="s">
        <v>8</v>
      </c>
      <c r="BK165" s="139">
        <f>ROUND(I165*H165,0)</f>
        <v>0</v>
      </c>
      <c r="BL165" s="40" t="s">
        <v>194</v>
      </c>
      <c r="BM165" s="138" t="s">
        <v>674</v>
      </c>
    </row>
    <row r="166" spans="1:65" s="140" customFormat="1">
      <c r="B166" s="141"/>
      <c r="D166" s="142" t="s">
        <v>195</v>
      </c>
      <c r="E166" s="143" t="s">
        <v>1</v>
      </c>
      <c r="F166" s="144" t="s">
        <v>660</v>
      </c>
      <c r="H166" s="145">
        <v>204</v>
      </c>
      <c r="I166" s="26"/>
      <c r="L166" s="141"/>
      <c r="M166" s="146"/>
      <c r="N166" s="147"/>
      <c r="O166" s="147"/>
      <c r="P166" s="147"/>
      <c r="Q166" s="147"/>
      <c r="R166" s="147"/>
      <c r="S166" s="147"/>
      <c r="T166" s="148"/>
      <c r="AT166" s="143" t="s">
        <v>195</v>
      </c>
      <c r="AU166" s="143" t="s">
        <v>83</v>
      </c>
      <c r="AV166" s="140" t="s">
        <v>83</v>
      </c>
      <c r="AW166" s="140" t="s">
        <v>31</v>
      </c>
      <c r="AX166" s="140" t="s">
        <v>75</v>
      </c>
      <c r="AY166" s="143" t="s">
        <v>187</v>
      </c>
    </row>
    <row r="167" spans="1:65" s="149" customFormat="1">
      <c r="B167" s="150"/>
      <c r="D167" s="142" t="s">
        <v>195</v>
      </c>
      <c r="E167" s="151" t="s">
        <v>1</v>
      </c>
      <c r="F167" s="152" t="s">
        <v>661</v>
      </c>
      <c r="H167" s="153">
        <v>204</v>
      </c>
      <c r="I167" s="27"/>
      <c r="L167" s="150"/>
      <c r="M167" s="154"/>
      <c r="N167" s="155"/>
      <c r="O167" s="155"/>
      <c r="P167" s="155"/>
      <c r="Q167" s="155"/>
      <c r="R167" s="155"/>
      <c r="S167" s="155"/>
      <c r="T167" s="156"/>
      <c r="AT167" s="151" t="s">
        <v>195</v>
      </c>
      <c r="AU167" s="151" t="s">
        <v>83</v>
      </c>
      <c r="AV167" s="149" t="s">
        <v>197</v>
      </c>
      <c r="AW167" s="149" t="s">
        <v>31</v>
      </c>
      <c r="AX167" s="149" t="s">
        <v>75</v>
      </c>
      <c r="AY167" s="151" t="s">
        <v>187</v>
      </c>
    </row>
    <row r="168" spans="1:65" s="140" customFormat="1">
      <c r="B168" s="141"/>
      <c r="D168" s="142" t="s">
        <v>195</v>
      </c>
      <c r="E168" s="143" t="s">
        <v>1</v>
      </c>
      <c r="F168" s="144" t="s">
        <v>662</v>
      </c>
      <c r="H168" s="145">
        <v>1950</v>
      </c>
      <c r="I168" s="26"/>
      <c r="L168" s="141"/>
      <c r="M168" s="146"/>
      <c r="N168" s="147"/>
      <c r="O168" s="147"/>
      <c r="P168" s="147"/>
      <c r="Q168" s="147"/>
      <c r="R168" s="147"/>
      <c r="S168" s="147"/>
      <c r="T168" s="148"/>
      <c r="AT168" s="143" t="s">
        <v>195</v>
      </c>
      <c r="AU168" s="143" t="s">
        <v>83</v>
      </c>
      <c r="AV168" s="140" t="s">
        <v>83</v>
      </c>
      <c r="AW168" s="140" t="s">
        <v>31</v>
      </c>
      <c r="AX168" s="140" t="s">
        <v>75</v>
      </c>
      <c r="AY168" s="143" t="s">
        <v>187</v>
      </c>
    </row>
    <row r="169" spans="1:65" s="149" customFormat="1">
      <c r="B169" s="150"/>
      <c r="D169" s="142" t="s">
        <v>195</v>
      </c>
      <c r="E169" s="151" t="s">
        <v>1</v>
      </c>
      <c r="F169" s="152" t="s">
        <v>663</v>
      </c>
      <c r="H169" s="153">
        <v>1950</v>
      </c>
      <c r="I169" s="27"/>
      <c r="L169" s="150"/>
      <c r="M169" s="154"/>
      <c r="N169" s="155"/>
      <c r="O169" s="155"/>
      <c r="P169" s="155"/>
      <c r="Q169" s="155"/>
      <c r="R169" s="155"/>
      <c r="S169" s="155"/>
      <c r="T169" s="156"/>
      <c r="AT169" s="151" t="s">
        <v>195</v>
      </c>
      <c r="AU169" s="151" t="s">
        <v>83</v>
      </c>
      <c r="AV169" s="149" t="s">
        <v>197</v>
      </c>
      <c r="AW169" s="149" t="s">
        <v>31</v>
      </c>
      <c r="AX169" s="149" t="s">
        <v>75</v>
      </c>
      <c r="AY169" s="151" t="s">
        <v>187</v>
      </c>
    </row>
    <row r="170" spans="1:65" s="157" customFormat="1">
      <c r="B170" s="158"/>
      <c r="D170" s="142" t="s">
        <v>195</v>
      </c>
      <c r="E170" s="159" t="s">
        <v>134</v>
      </c>
      <c r="F170" s="160" t="s">
        <v>219</v>
      </c>
      <c r="H170" s="161">
        <v>2154</v>
      </c>
      <c r="I170" s="28"/>
      <c r="L170" s="158"/>
      <c r="M170" s="162"/>
      <c r="N170" s="163"/>
      <c r="O170" s="163"/>
      <c r="P170" s="163"/>
      <c r="Q170" s="163"/>
      <c r="R170" s="163"/>
      <c r="S170" s="163"/>
      <c r="T170" s="164"/>
      <c r="AT170" s="159" t="s">
        <v>195</v>
      </c>
      <c r="AU170" s="159" t="s">
        <v>83</v>
      </c>
      <c r="AV170" s="157" t="s">
        <v>194</v>
      </c>
      <c r="AW170" s="157" t="s">
        <v>31</v>
      </c>
      <c r="AX170" s="157" t="s">
        <v>8</v>
      </c>
      <c r="AY170" s="159" t="s">
        <v>187</v>
      </c>
    </row>
    <row r="171" spans="1:65" s="51" customFormat="1" ht="16.5" customHeight="1">
      <c r="A171" s="48"/>
      <c r="B171" s="49"/>
      <c r="C171" s="165" t="s">
        <v>9</v>
      </c>
      <c r="D171" s="165" t="s">
        <v>297</v>
      </c>
      <c r="E171" s="166" t="s">
        <v>675</v>
      </c>
      <c r="F171" s="167" t="s">
        <v>676</v>
      </c>
      <c r="G171" s="168" t="s">
        <v>250</v>
      </c>
      <c r="H171" s="169">
        <v>646.20000000000005</v>
      </c>
      <c r="I171" s="29"/>
      <c r="J171" s="170">
        <f>ROUND(I171*H171,0)</f>
        <v>0</v>
      </c>
      <c r="K171" s="167" t="s">
        <v>193</v>
      </c>
      <c r="L171" s="171"/>
      <c r="M171" s="172" t="s">
        <v>1</v>
      </c>
      <c r="N171" s="173" t="s">
        <v>40</v>
      </c>
      <c r="O171" s="135"/>
      <c r="P171" s="136">
        <f>O171*H171</f>
        <v>0</v>
      </c>
      <c r="Q171" s="136">
        <v>1</v>
      </c>
      <c r="R171" s="136">
        <f>Q171*H171</f>
        <v>646.20000000000005</v>
      </c>
      <c r="S171" s="136">
        <v>0</v>
      </c>
      <c r="T171" s="137">
        <f>S171*H171</f>
        <v>0</v>
      </c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R171" s="138" t="s">
        <v>229</v>
      </c>
      <c r="AT171" s="138" t="s">
        <v>297</v>
      </c>
      <c r="AU171" s="138" t="s">
        <v>83</v>
      </c>
      <c r="AY171" s="40" t="s">
        <v>187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40" t="s">
        <v>8</v>
      </c>
      <c r="BK171" s="139">
        <f>ROUND(I171*H171,0)</f>
        <v>0</v>
      </c>
      <c r="BL171" s="40" t="s">
        <v>194</v>
      </c>
      <c r="BM171" s="138" t="s">
        <v>677</v>
      </c>
    </row>
    <row r="172" spans="1:65" s="140" customFormat="1">
      <c r="B172" s="141"/>
      <c r="D172" s="142" t="s">
        <v>195</v>
      </c>
      <c r="E172" s="143" t="s">
        <v>1</v>
      </c>
      <c r="F172" s="144" t="s">
        <v>678</v>
      </c>
      <c r="H172" s="145">
        <v>646.20000000000005</v>
      </c>
      <c r="I172" s="26"/>
      <c r="L172" s="141"/>
      <c r="M172" s="146"/>
      <c r="N172" s="147"/>
      <c r="O172" s="147"/>
      <c r="P172" s="147"/>
      <c r="Q172" s="147"/>
      <c r="R172" s="147"/>
      <c r="S172" s="147"/>
      <c r="T172" s="148"/>
      <c r="AT172" s="143" t="s">
        <v>195</v>
      </c>
      <c r="AU172" s="143" t="s">
        <v>83</v>
      </c>
      <c r="AV172" s="140" t="s">
        <v>83</v>
      </c>
      <c r="AW172" s="140" t="s">
        <v>31</v>
      </c>
      <c r="AX172" s="140" t="s">
        <v>8</v>
      </c>
      <c r="AY172" s="143" t="s">
        <v>187</v>
      </c>
    </row>
    <row r="173" spans="1:65" s="114" customFormat="1" ht="22.9" customHeight="1">
      <c r="B173" s="115"/>
      <c r="D173" s="116" t="s">
        <v>74</v>
      </c>
      <c r="E173" s="125" t="s">
        <v>331</v>
      </c>
      <c r="F173" s="125" t="s">
        <v>332</v>
      </c>
      <c r="I173" s="24"/>
      <c r="J173" s="126">
        <f>BK173</f>
        <v>0</v>
      </c>
      <c r="L173" s="115"/>
      <c r="M173" s="119"/>
      <c r="N173" s="120"/>
      <c r="O173" s="120"/>
      <c r="P173" s="121">
        <f>P174</f>
        <v>0</v>
      </c>
      <c r="Q173" s="120"/>
      <c r="R173" s="121">
        <f>R174</f>
        <v>0</v>
      </c>
      <c r="S173" s="120"/>
      <c r="T173" s="122">
        <f>T174</f>
        <v>0</v>
      </c>
      <c r="AR173" s="116" t="s">
        <v>8</v>
      </c>
      <c r="AT173" s="123" t="s">
        <v>74</v>
      </c>
      <c r="AU173" s="123" t="s">
        <v>8</v>
      </c>
      <c r="AY173" s="116" t="s">
        <v>187</v>
      </c>
      <c r="BK173" s="124">
        <f>BK174</f>
        <v>0</v>
      </c>
    </row>
    <row r="174" spans="1:65" s="51" customFormat="1" ht="33" customHeight="1">
      <c r="A174" s="48"/>
      <c r="B174" s="49"/>
      <c r="C174" s="127" t="s">
        <v>252</v>
      </c>
      <c r="D174" s="127" t="s">
        <v>189</v>
      </c>
      <c r="E174" s="128" t="s">
        <v>679</v>
      </c>
      <c r="F174" s="129" t="s">
        <v>680</v>
      </c>
      <c r="G174" s="130" t="s">
        <v>250</v>
      </c>
      <c r="H174" s="131">
        <v>916.25400000000002</v>
      </c>
      <c r="I174" s="25"/>
      <c r="J174" s="132">
        <f>ROUND(I174*H174,0)</f>
        <v>0</v>
      </c>
      <c r="K174" s="129" t="s">
        <v>193</v>
      </c>
      <c r="L174" s="49"/>
      <c r="M174" s="232" t="s">
        <v>1</v>
      </c>
      <c r="N174" s="233" t="s">
        <v>40</v>
      </c>
      <c r="O174" s="176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R174" s="138" t="s">
        <v>194</v>
      </c>
      <c r="AT174" s="138" t="s">
        <v>189</v>
      </c>
      <c r="AU174" s="138" t="s">
        <v>83</v>
      </c>
      <c r="AY174" s="40" t="s">
        <v>187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40" t="s">
        <v>8</v>
      </c>
      <c r="BK174" s="139">
        <f>ROUND(I174*H174,0)</f>
        <v>0</v>
      </c>
      <c r="BL174" s="40" t="s">
        <v>194</v>
      </c>
      <c r="BM174" s="138" t="s">
        <v>681</v>
      </c>
    </row>
    <row r="175" spans="1:65" s="51" customFormat="1" ht="6.95" customHeight="1">
      <c r="A175" s="48"/>
      <c r="B175" s="79"/>
      <c r="C175" s="80"/>
      <c r="D175" s="80"/>
      <c r="E175" s="80"/>
      <c r="F175" s="80"/>
      <c r="G175" s="80"/>
      <c r="H175" s="80"/>
      <c r="I175" s="80"/>
      <c r="J175" s="80"/>
      <c r="K175" s="80"/>
      <c r="L175" s="49"/>
      <c r="M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</row>
  </sheetData>
  <sheetProtection algorithmName="SHA-512" hashValue="8o+VQ1BaAWeNB6EXdj8J3wsBlGVp1xd9KaF+wk6wXlQ+Ydw3v4gROMKlIoFFQcThtXNzBP1Pv0nX7NQMD4V5sg==" saltValue="EdTXBuvINxmj1MUgXajKRw==" spinCount="100000" sheet="1" objects="1" scenarios="1"/>
  <autoFilter ref="C118:K17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>
      <selection activeCell="J49" sqref="I49:J49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5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105</v>
      </c>
      <c r="AZ2" s="41" t="s">
        <v>426</v>
      </c>
      <c r="BA2" s="41" t="s">
        <v>682</v>
      </c>
      <c r="BB2" s="41" t="s">
        <v>1</v>
      </c>
      <c r="BC2" s="41" t="s">
        <v>194</v>
      </c>
      <c r="BD2" s="41" t="s">
        <v>83</v>
      </c>
    </row>
    <row r="3" spans="1:5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  <c r="AZ3" s="41" t="s">
        <v>429</v>
      </c>
      <c r="BA3" s="41" t="s">
        <v>683</v>
      </c>
      <c r="BB3" s="41" t="s">
        <v>1</v>
      </c>
      <c r="BC3" s="41" t="s">
        <v>75</v>
      </c>
      <c r="BD3" s="41" t="s">
        <v>83</v>
      </c>
    </row>
    <row r="4" spans="1:56" ht="24.95" customHeight="1">
      <c r="B4" s="44"/>
      <c r="D4" s="45" t="s">
        <v>130</v>
      </c>
      <c r="L4" s="44"/>
      <c r="M4" s="46" t="s">
        <v>11</v>
      </c>
      <c r="AT4" s="40" t="s">
        <v>3</v>
      </c>
      <c r="AZ4" s="41" t="s">
        <v>134</v>
      </c>
      <c r="BA4" s="41" t="s">
        <v>684</v>
      </c>
      <c r="BB4" s="41" t="s">
        <v>1</v>
      </c>
      <c r="BC4" s="41" t="s">
        <v>313</v>
      </c>
      <c r="BD4" s="41" t="s">
        <v>83</v>
      </c>
    </row>
    <row r="5" spans="1:56" ht="6.95" customHeight="1">
      <c r="B5" s="44"/>
      <c r="L5" s="44"/>
    </row>
    <row r="6" spans="1:56" ht="12" customHeight="1">
      <c r="B6" s="44"/>
      <c r="D6" s="47" t="s">
        <v>16</v>
      </c>
      <c r="L6" s="44"/>
    </row>
    <row r="7" spans="1:5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5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56" s="51" customFormat="1" ht="16.5" customHeight="1">
      <c r="A9" s="48"/>
      <c r="B9" s="49"/>
      <c r="C9" s="48"/>
      <c r="D9" s="48"/>
      <c r="E9" s="276" t="s">
        <v>1404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5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5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56" s="51" customFormat="1" ht="12" customHeight="1">
      <c r="A12" s="48"/>
      <c r="B12" s="49"/>
      <c r="C12" s="48"/>
      <c r="D12" s="47" t="s">
        <v>19</v>
      </c>
      <c r="E12" s="48"/>
      <c r="F12" s="52" t="s">
        <v>20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5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5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">
        <v>1</v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56" s="51" customFormat="1" ht="18" customHeight="1">
      <c r="A15" s="48"/>
      <c r="B15" s="49"/>
      <c r="C15" s="48"/>
      <c r="D15" s="48"/>
      <c r="E15" s="52" t="s">
        <v>25</v>
      </c>
      <c r="F15" s="48"/>
      <c r="G15" s="48"/>
      <c r="H15" s="48"/>
      <c r="I15" s="47" t="s">
        <v>26</v>
      </c>
      <c r="J15" s="52" t="s">
        <v>1</v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5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">
        <v>1</v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">
        <v>30</v>
      </c>
      <c r="F21" s="48"/>
      <c r="G21" s="48"/>
      <c r="H21" s="48"/>
      <c r="I21" s="47" t="s">
        <v>26</v>
      </c>
      <c r="J21" s="52" t="s">
        <v>1</v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">
        <v>1</v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">
        <v>33</v>
      </c>
      <c r="F24" s="48"/>
      <c r="G24" s="48"/>
      <c r="H24" s="48"/>
      <c r="I24" s="47" t="s">
        <v>26</v>
      </c>
      <c r="J24" s="52" t="s">
        <v>1</v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ROUND(J122,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ROUND((SUM(BE122:BE205)),  0)</f>
        <v>0</v>
      </c>
      <c r="G33" s="48"/>
      <c r="H33" s="48"/>
      <c r="I33" s="64">
        <v>0.21</v>
      </c>
      <c r="J33" s="63">
        <f>ROUND(((SUM(BE122:BE205))*I33),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ROUND((SUM(BF122:BF205)),  0)</f>
        <v>0</v>
      </c>
      <c r="G34" s="48"/>
      <c r="H34" s="48"/>
      <c r="I34" s="64">
        <v>0.15</v>
      </c>
      <c r="J34" s="63">
        <f>ROUND(((SUM(BF122:BF205))*I34),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ROUND((SUM(BG122:BG205)),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ROUND((SUM(BH122:BH205)),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ROUND((SUM(BI122:BI205)),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16.5" customHeight="1">
      <c r="A87" s="48"/>
      <c r="B87" s="49"/>
      <c r="C87" s="48"/>
      <c r="D87" s="48"/>
      <c r="E87" s="276" t="str">
        <f>E9</f>
        <v>45aaa - SO 45aa - Pěší komunikace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>Dvůr Králové nad Labem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J122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1:31" s="87" customFormat="1" ht="24.95" customHeight="1">
      <c r="B97" s="88"/>
      <c r="D97" s="89" t="s">
        <v>161</v>
      </c>
      <c r="E97" s="90"/>
      <c r="F97" s="90"/>
      <c r="G97" s="90"/>
      <c r="H97" s="90"/>
      <c r="I97" s="90"/>
      <c r="J97" s="91">
        <f>J123</f>
        <v>0</v>
      </c>
      <c r="L97" s="88"/>
    </row>
    <row r="98" spans="1:31" s="92" customFormat="1" ht="19.899999999999999" customHeight="1">
      <c r="B98" s="93"/>
      <c r="D98" s="94" t="s">
        <v>162</v>
      </c>
      <c r="E98" s="95"/>
      <c r="F98" s="95"/>
      <c r="G98" s="95"/>
      <c r="H98" s="95"/>
      <c r="I98" s="95"/>
      <c r="J98" s="96">
        <f>J124</f>
        <v>0</v>
      </c>
      <c r="L98" s="93"/>
    </row>
    <row r="99" spans="1:31" s="92" customFormat="1" ht="19.899999999999999" customHeight="1">
      <c r="B99" s="93"/>
      <c r="D99" s="94" t="s">
        <v>685</v>
      </c>
      <c r="E99" s="95"/>
      <c r="F99" s="95"/>
      <c r="G99" s="95"/>
      <c r="H99" s="95"/>
      <c r="I99" s="95"/>
      <c r="J99" s="96">
        <f>J170</f>
        <v>0</v>
      </c>
      <c r="L99" s="93"/>
    </row>
    <row r="100" spans="1:31" s="92" customFormat="1" ht="19.899999999999999" customHeight="1">
      <c r="B100" s="93"/>
      <c r="D100" s="94" t="s">
        <v>166</v>
      </c>
      <c r="E100" s="95"/>
      <c r="F100" s="95"/>
      <c r="G100" s="95"/>
      <c r="H100" s="95"/>
      <c r="I100" s="95"/>
      <c r="J100" s="96">
        <f>J182</f>
        <v>0</v>
      </c>
      <c r="L100" s="93"/>
    </row>
    <row r="101" spans="1:31" s="92" customFormat="1" ht="19.899999999999999" customHeight="1">
      <c r="B101" s="93"/>
      <c r="D101" s="94" t="s">
        <v>167</v>
      </c>
      <c r="E101" s="95"/>
      <c r="F101" s="95"/>
      <c r="G101" s="95"/>
      <c r="H101" s="95"/>
      <c r="I101" s="95"/>
      <c r="J101" s="96">
        <f>J195</f>
        <v>0</v>
      </c>
      <c r="L101" s="93"/>
    </row>
    <row r="102" spans="1:31" s="92" customFormat="1" ht="19.899999999999999" customHeight="1">
      <c r="B102" s="93"/>
      <c r="D102" s="94" t="s">
        <v>168</v>
      </c>
      <c r="E102" s="95"/>
      <c r="F102" s="95"/>
      <c r="G102" s="95"/>
      <c r="H102" s="95"/>
      <c r="I102" s="95"/>
      <c r="J102" s="96">
        <f>J204</f>
        <v>0</v>
      </c>
      <c r="L102" s="93"/>
    </row>
    <row r="103" spans="1:31" s="51" customFormat="1" ht="21.75" customHeight="1">
      <c r="A103" s="48"/>
      <c r="B103" s="49"/>
      <c r="C103" s="48"/>
      <c r="D103" s="48"/>
      <c r="E103" s="48"/>
      <c r="F103" s="48"/>
      <c r="G103" s="48"/>
      <c r="H103" s="48"/>
      <c r="I103" s="48"/>
      <c r="J103" s="48"/>
      <c r="K103" s="48"/>
      <c r="L103" s="50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</row>
    <row r="104" spans="1:31" s="51" customFormat="1" ht="6.95" customHeight="1">
      <c r="A104" s="48"/>
      <c r="B104" s="79"/>
      <c r="C104" s="80"/>
      <c r="D104" s="80"/>
      <c r="E104" s="80"/>
      <c r="F104" s="80"/>
      <c r="G104" s="80"/>
      <c r="H104" s="80"/>
      <c r="I104" s="80"/>
      <c r="J104" s="80"/>
      <c r="K104" s="80"/>
      <c r="L104" s="50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</row>
    <row r="108" spans="1:31" s="51" customFormat="1" ht="6.95" customHeight="1">
      <c r="A108" s="48"/>
      <c r="B108" s="81"/>
      <c r="C108" s="82"/>
      <c r="D108" s="82"/>
      <c r="E108" s="82"/>
      <c r="F108" s="82"/>
      <c r="G108" s="82"/>
      <c r="H108" s="82"/>
      <c r="I108" s="82"/>
      <c r="J108" s="82"/>
      <c r="K108" s="82"/>
      <c r="L108" s="50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1:31" s="51" customFormat="1" ht="24.95" customHeight="1">
      <c r="A109" s="48"/>
      <c r="B109" s="49"/>
      <c r="C109" s="45" t="s">
        <v>172</v>
      </c>
      <c r="D109" s="48"/>
      <c r="E109" s="48"/>
      <c r="F109" s="48"/>
      <c r="G109" s="48"/>
      <c r="H109" s="48"/>
      <c r="I109" s="48"/>
      <c r="J109" s="48"/>
      <c r="K109" s="48"/>
      <c r="L109" s="50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31" s="51" customFormat="1" ht="6.95" customHeight="1">
      <c r="A110" s="48"/>
      <c r="B110" s="49"/>
      <c r="C110" s="48"/>
      <c r="D110" s="48"/>
      <c r="E110" s="48"/>
      <c r="F110" s="48"/>
      <c r="G110" s="48"/>
      <c r="H110" s="48"/>
      <c r="I110" s="48"/>
      <c r="J110" s="48"/>
      <c r="K110" s="48"/>
      <c r="L110" s="50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1" s="51" customFormat="1" ht="12" customHeight="1">
      <c r="A111" s="48"/>
      <c r="B111" s="49"/>
      <c r="C111" s="47" t="s">
        <v>16</v>
      </c>
      <c r="D111" s="48"/>
      <c r="E111" s="48"/>
      <c r="F111" s="48"/>
      <c r="G111" s="48"/>
      <c r="H111" s="48"/>
      <c r="I111" s="48"/>
      <c r="J111" s="48"/>
      <c r="K111" s="48"/>
      <c r="L111" s="50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1:31" s="51" customFormat="1" ht="26.25" customHeight="1">
      <c r="A112" s="48"/>
      <c r="B112" s="49"/>
      <c r="C112" s="48"/>
      <c r="D112" s="48"/>
      <c r="E112" s="280" t="str">
        <f>E7</f>
        <v>Expozice Jihozápadní Afrika, ZOO Dvůr Králové a.s. - Změna B, 3.etapa-1.část</v>
      </c>
      <c r="F112" s="281"/>
      <c r="G112" s="281"/>
      <c r="H112" s="281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12" customHeight="1">
      <c r="A113" s="48"/>
      <c r="B113" s="49"/>
      <c r="C113" s="47" t="s">
        <v>143</v>
      </c>
      <c r="D113" s="48"/>
      <c r="E113" s="48"/>
      <c r="F113" s="48"/>
      <c r="G113" s="48"/>
      <c r="H113" s="48"/>
      <c r="I113" s="48"/>
      <c r="J113" s="48"/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16.5" customHeight="1">
      <c r="A114" s="48"/>
      <c r="B114" s="49"/>
      <c r="C114" s="48"/>
      <c r="D114" s="48"/>
      <c r="E114" s="276" t="str">
        <f>E9</f>
        <v>45aaa - SO 45aa - Pěší komunikace - Změna B, 3.etapa-1.část</v>
      </c>
      <c r="F114" s="279"/>
      <c r="G114" s="279"/>
      <c r="H114" s="279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6.95" customHeight="1">
      <c r="A115" s="48"/>
      <c r="B115" s="49"/>
      <c r="C115" s="48"/>
      <c r="D115" s="48"/>
      <c r="E115" s="48"/>
      <c r="F115" s="48"/>
      <c r="G115" s="48"/>
      <c r="H115" s="48"/>
      <c r="I115" s="48"/>
      <c r="J115" s="48"/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12" customHeight="1">
      <c r="A116" s="48"/>
      <c r="B116" s="49"/>
      <c r="C116" s="47" t="s">
        <v>19</v>
      </c>
      <c r="D116" s="48"/>
      <c r="E116" s="48"/>
      <c r="F116" s="52" t="str">
        <f>F12</f>
        <v>Dvůr Králové nad Labem</v>
      </c>
      <c r="G116" s="48"/>
      <c r="H116" s="48"/>
      <c r="I116" s="47" t="s">
        <v>21</v>
      </c>
      <c r="J116" s="53" t="str">
        <f>IF(J12="","",J12)</f>
        <v>20. 9. 2020</v>
      </c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6.95" customHeight="1">
      <c r="A117" s="48"/>
      <c r="B117" s="49"/>
      <c r="C117" s="48"/>
      <c r="D117" s="48"/>
      <c r="E117" s="48"/>
      <c r="F117" s="48"/>
      <c r="G117" s="48"/>
      <c r="H117" s="48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51" customFormat="1" ht="40.15" customHeight="1">
      <c r="A118" s="48"/>
      <c r="B118" s="49"/>
      <c r="C118" s="47" t="s">
        <v>23</v>
      </c>
      <c r="D118" s="48"/>
      <c r="E118" s="48"/>
      <c r="F118" s="52" t="str">
        <f>E15</f>
        <v>ZOO Dvůr Králové a.s., Štefánikova 1029, D.K.n.L.</v>
      </c>
      <c r="G118" s="48"/>
      <c r="H118" s="48"/>
      <c r="I118" s="47" t="s">
        <v>29</v>
      </c>
      <c r="J118" s="83" t="str">
        <f>E21</f>
        <v>Projektis spol. s r.o., Legionářská 562, D.K.n.L.</v>
      </c>
      <c r="K118" s="48"/>
      <c r="L118" s="50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65" s="51" customFormat="1" ht="15.2" customHeight="1">
      <c r="A119" s="48"/>
      <c r="B119" s="49"/>
      <c r="C119" s="47" t="s">
        <v>27</v>
      </c>
      <c r="D119" s="48"/>
      <c r="E119" s="48"/>
      <c r="F119" s="52" t="str">
        <f>IF(E18="","",E18)</f>
        <v>Vyplň údaj</v>
      </c>
      <c r="G119" s="48"/>
      <c r="H119" s="48"/>
      <c r="I119" s="47" t="s">
        <v>32</v>
      </c>
      <c r="J119" s="83" t="str">
        <f>E24</f>
        <v>ing. V. Švehla</v>
      </c>
      <c r="K119" s="48"/>
      <c r="L119" s="50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1:65" s="51" customFormat="1" ht="10.35" customHeight="1">
      <c r="A120" s="48"/>
      <c r="B120" s="49"/>
      <c r="C120" s="48"/>
      <c r="D120" s="48"/>
      <c r="E120" s="48"/>
      <c r="F120" s="48"/>
      <c r="G120" s="48"/>
      <c r="H120" s="48"/>
      <c r="I120" s="48"/>
      <c r="J120" s="48"/>
      <c r="K120" s="48"/>
      <c r="L120" s="50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1:65" s="106" customFormat="1" ht="29.25" customHeight="1">
      <c r="A121" s="97"/>
      <c r="B121" s="98"/>
      <c r="C121" s="99" t="s">
        <v>173</v>
      </c>
      <c r="D121" s="100" t="s">
        <v>60</v>
      </c>
      <c r="E121" s="100" t="s">
        <v>56</v>
      </c>
      <c r="F121" s="100" t="s">
        <v>57</v>
      </c>
      <c r="G121" s="100" t="s">
        <v>174</v>
      </c>
      <c r="H121" s="100" t="s">
        <v>175</v>
      </c>
      <c r="I121" s="100" t="s">
        <v>176</v>
      </c>
      <c r="J121" s="100" t="s">
        <v>158</v>
      </c>
      <c r="K121" s="101" t="s">
        <v>177</v>
      </c>
      <c r="L121" s="102"/>
      <c r="M121" s="103" t="s">
        <v>1</v>
      </c>
      <c r="N121" s="104" t="s">
        <v>39</v>
      </c>
      <c r="O121" s="104" t="s">
        <v>178</v>
      </c>
      <c r="P121" s="104" t="s">
        <v>179</v>
      </c>
      <c r="Q121" s="104" t="s">
        <v>180</v>
      </c>
      <c r="R121" s="104" t="s">
        <v>181</v>
      </c>
      <c r="S121" s="104" t="s">
        <v>182</v>
      </c>
      <c r="T121" s="105" t="s">
        <v>183</v>
      </c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</row>
    <row r="122" spans="1:65" s="51" customFormat="1" ht="22.9" customHeight="1">
      <c r="A122" s="48"/>
      <c r="B122" s="49"/>
      <c r="C122" s="107" t="s">
        <v>184</v>
      </c>
      <c r="D122" s="48"/>
      <c r="E122" s="48"/>
      <c r="F122" s="48"/>
      <c r="G122" s="48"/>
      <c r="H122" s="48"/>
      <c r="I122" s="48"/>
      <c r="J122" s="108">
        <f>BK122</f>
        <v>0</v>
      </c>
      <c r="K122" s="48"/>
      <c r="L122" s="49"/>
      <c r="M122" s="109"/>
      <c r="N122" s="110"/>
      <c r="O122" s="58"/>
      <c r="P122" s="111">
        <f>P123</f>
        <v>0</v>
      </c>
      <c r="Q122" s="58"/>
      <c r="R122" s="111">
        <f>R123</f>
        <v>71.285189000000003</v>
      </c>
      <c r="S122" s="58"/>
      <c r="T122" s="112">
        <f>T123</f>
        <v>367.25</v>
      </c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T122" s="40" t="s">
        <v>74</v>
      </c>
      <c r="AU122" s="40" t="s">
        <v>160</v>
      </c>
      <c r="BK122" s="113">
        <f>BK123</f>
        <v>0</v>
      </c>
    </row>
    <row r="123" spans="1:65" s="114" customFormat="1" ht="25.9" customHeight="1">
      <c r="B123" s="115"/>
      <c r="D123" s="116" t="s">
        <v>74</v>
      </c>
      <c r="E123" s="117" t="s">
        <v>185</v>
      </c>
      <c r="F123" s="117" t="s">
        <v>186</v>
      </c>
      <c r="J123" s="118">
        <f>BK123</f>
        <v>0</v>
      </c>
      <c r="L123" s="115"/>
      <c r="M123" s="119"/>
      <c r="N123" s="120"/>
      <c r="O123" s="120"/>
      <c r="P123" s="121">
        <f>P124+P170+P182+P195+P204</f>
        <v>0</v>
      </c>
      <c r="Q123" s="120"/>
      <c r="R123" s="121">
        <f>R124+R170+R182+R195+R204</f>
        <v>71.285189000000003</v>
      </c>
      <c r="S123" s="120"/>
      <c r="T123" s="122">
        <f>T124+T170+T182+T195+T204</f>
        <v>367.25</v>
      </c>
      <c r="AR123" s="116" t="s">
        <v>8</v>
      </c>
      <c r="AT123" s="123" t="s">
        <v>74</v>
      </c>
      <c r="AU123" s="123" t="s">
        <v>75</v>
      </c>
      <c r="AY123" s="116" t="s">
        <v>187</v>
      </c>
      <c r="BK123" s="124">
        <f>BK124+BK170+BK182+BK195+BK204</f>
        <v>0</v>
      </c>
    </row>
    <row r="124" spans="1:65" s="114" customFormat="1" ht="22.9" customHeight="1">
      <c r="B124" s="115"/>
      <c r="D124" s="116" t="s">
        <v>74</v>
      </c>
      <c r="E124" s="125" t="s">
        <v>8</v>
      </c>
      <c r="F124" s="125" t="s">
        <v>188</v>
      </c>
      <c r="J124" s="126">
        <f>BK124</f>
        <v>0</v>
      </c>
      <c r="L124" s="115"/>
      <c r="M124" s="119"/>
      <c r="N124" s="120"/>
      <c r="O124" s="120"/>
      <c r="P124" s="121">
        <f>SUM(P125:P169)</f>
        <v>0</v>
      </c>
      <c r="Q124" s="120"/>
      <c r="R124" s="121">
        <f>SUM(R125:R169)</f>
        <v>0</v>
      </c>
      <c r="S124" s="120"/>
      <c r="T124" s="122">
        <f>SUM(T125:T169)</f>
        <v>191.25</v>
      </c>
      <c r="AR124" s="116" t="s">
        <v>8</v>
      </c>
      <c r="AT124" s="123" t="s">
        <v>74</v>
      </c>
      <c r="AU124" s="123" t="s">
        <v>8</v>
      </c>
      <c r="AY124" s="116" t="s">
        <v>187</v>
      </c>
      <c r="BK124" s="124">
        <f>SUM(BK125:BK169)</f>
        <v>0</v>
      </c>
    </row>
    <row r="125" spans="1:65" s="51" customFormat="1" ht="33" customHeight="1">
      <c r="A125" s="48"/>
      <c r="B125" s="49"/>
      <c r="C125" s="127" t="s">
        <v>8</v>
      </c>
      <c r="D125" s="127" t="s">
        <v>189</v>
      </c>
      <c r="E125" s="128" t="s">
        <v>686</v>
      </c>
      <c r="F125" s="129" t="s">
        <v>687</v>
      </c>
      <c r="G125" s="130" t="s">
        <v>267</v>
      </c>
      <c r="H125" s="131">
        <v>450</v>
      </c>
      <c r="I125" s="25"/>
      <c r="J125" s="132">
        <f>ROUND(I125*H125,0)</f>
        <v>0</v>
      </c>
      <c r="K125" s="129" t="s">
        <v>193</v>
      </c>
      <c r="L125" s="49"/>
      <c r="M125" s="133" t="s">
        <v>1</v>
      </c>
      <c r="N125" s="134" t="s">
        <v>40</v>
      </c>
      <c r="O125" s="135"/>
      <c r="P125" s="136">
        <f>O125*H125</f>
        <v>0</v>
      </c>
      <c r="Q125" s="136">
        <v>0</v>
      </c>
      <c r="R125" s="136">
        <f>Q125*H125</f>
        <v>0</v>
      </c>
      <c r="S125" s="136">
        <v>0.42499999999999999</v>
      </c>
      <c r="T125" s="137">
        <f>S125*H125</f>
        <v>191.25</v>
      </c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R125" s="138" t="s">
        <v>194</v>
      </c>
      <c r="AT125" s="138" t="s">
        <v>189</v>
      </c>
      <c r="AU125" s="138" t="s">
        <v>83</v>
      </c>
      <c r="AY125" s="40" t="s">
        <v>187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40" t="s">
        <v>8</v>
      </c>
      <c r="BK125" s="139">
        <f>ROUND(I125*H125,0)</f>
        <v>0</v>
      </c>
      <c r="BL125" s="40" t="s">
        <v>194</v>
      </c>
      <c r="BM125" s="138" t="s">
        <v>688</v>
      </c>
    </row>
    <row r="126" spans="1:65" s="140" customFormat="1">
      <c r="B126" s="141"/>
      <c r="D126" s="142" t="s">
        <v>195</v>
      </c>
      <c r="E126" s="143" t="s">
        <v>1</v>
      </c>
      <c r="F126" s="144" t="s">
        <v>689</v>
      </c>
      <c r="H126" s="145">
        <v>450</v>
      </c>
      <c r="I126" s="26"/>
      <c r="L126" s="141"/>
      <c r="M126" s="146"/>
      <c r="N126" s="147"/>
      <c r="O126" s="147"/>
      <c r="P126" s="147"/>
      <c r="Q126" s="147"/>
      <c r="R126" s="147"/>
      <c r="S126" s="147"/>
      <c r="T126" s="148"/>
      <c r="AT126" s="143" t="s">
        <v>195</v>
      </c>
      <c r="AU126" s="143" t="s">
        <v>83</v>
      </c>
      <c r="AV126" s="140" t="s">
        <v>83</v>
      </c>
      <c r="AW126" s="140" t="s">
        <v>31</v>
      </c>
      <c r="AX126" s="140" t="s">
        <v>8</v>
      </c>
      <c r="AY126" s="143" t="s">
        <v>187</v>
      </c>
    </row>
    <row r="127" spans="1:65" s="51" customFormat="1" ht="33" customHeight="1">
      <c r="A127" s="48"/>
      <c r="B127" s="49"/>
      <c r="C127" s="127" t="s">
        <v>83</v>
      </c>
      <c r="D127" s="127" t="s">
        <v>189</v>
      </c>
      <c r="E127" s="128" t="s">
        <v>690</v>
      </c>
      <c r="F127" s="129" t="s">
        <v>691</v>
      </c>
      <c r="G127" s="130" t="s">
        <v>192</v>
      </c>
      <c r="H127" s="131">
        <v>2</v>
      </c>
      <c r="I127" s="25"/>
      <c r="J127" s="132">
        <f>ROUND(I127*H127,0)</f>
        <v>0</v>
      </c>
      <c r="K127" s="129" t="s">
        <v>193</v>
      </c>
      <c r="L127" s="49"/>
      <c r="M127" s="133" t="s">
        <v>1</v>
      </c>
      <c r="N127" s="134" t="s">
        <v>40</v>
      </c>
      <c r="O127" s="135"/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R127" s="138" t="s">
        <v>194</v>
      </c>
      <c r="AT127" s="138" t="s">
        <v>189</v>
      </c>
      <c r="AU127" s="138" t="s">
        <v>83</v>
      </c>
      <c r="AY127" s="40" t="s">
        <v>187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40" t="s">
        <v>8</v>
      </c>
      <c r="BK127" s="139">
        <f>ROUND(I127*H127,0)</f>
        <v>0</v>
      </c>
      <c r="BL127" s="40" t="s">
        <v>194</v>
      </c>
      <c r="BM127" s="138" t="s">
        <v>692</v>
      </c>
    </row>
    <row r="128" spans="1:65" s="140" customFormat="1">
      <c r="B128" s="141"/>
      <c r="D128" s="142" t="s">
        <v>195</v>
      </c>
      <c r="E128" s="143" t="s">
        <v>1</v>
      </c>
      <c r="F128" s="144" t="s">
        <v>693</v>
      </c>
      <c r="H128" s="145">
        <v>4</v>
      </c>
      <c r="I128" s="26"/>
      <c r="L128" s="141"/>
      <c r="M128" s="146"/>
      <c r="N128" s="147"/>
      <c r="O128" s="147"/>
      <c r="P128" s="147"/>
      <c r="Q128" s="147"/>
      <c r="R128" s="147"/>
      <c r="S128" s="147"/>
      <c r="T128" s="148"/>
      <c r="AT128" s="143" t="s">
        <v>195</v>
      </c>
      <c r="AU128" s="143" t="s">
        <v>83</v>
      </c>
      <c r="AV128" s="140" t="s">
        <v>83</v>
      </c>
      <c r="AW128" s="140" t="s">
        <v>31</v>
      </c>
      <c r="AX128" s="140" t="s">
        <v>75</v>
      </c>
      <c r="AY128" s="143" t="s">
        <v>187</v>
      </c>
    </row>
    <row r="129" spans="1:65" s="149" customFormat="1" ht="22.5">
      <c r="B129" s="150"/>
      <c r="D129" s="142" t="s">
        <v>195</v>
      </c>
      <c r="E129" s="151" t="s">
        <v>426</v>
      </c>
      <c r="F129" s="152" t="s">
        <v>694</v>
      </c>
      <c r="H129" s="153">
        <v>4</v>
      </c>
      <c r="I129" s="27"/>
      <c r="L129" s="150"/>
      <c r="M129" s="154"/>
      <c r="N129" s="155"/>
      <c r="O129" s="155"/>
      <c r="P129" s="155"/>
      <c r="Q129" s="155"/>
      <c r="R129" s="155"/>
      <c r="S129" s="155"/>
      <c r="T129" s="156"/>
      <c r="AT129" s="151" t="s">
        <v>195</v>
      </c>
      <c r="AU129" s="151" t="s">
        <v>83</v>
      </c>
      <c r="AV129" s="149" t="s">
        <v>197</v>
      </c>
      <c r="AW129" s="149" t="s">
        <v>31</v>
      </c>
      <c r="AX129" s="149" t="s">
        <v>75</v>
      </c>
      <c r="AY129" s="151" t="s">
        <v>187</v>
      </c>
    </row>
    <row r="130" spans="1:65" s="140" customFormat="1">
      <c r="B130" s="141"/>
      <c r="D130" s="142" t="s">
        <v>195</v>
      </c>
      <c r="E130" s="143" t="s">
        <v>1</v>
      </c>
      <c r="F130" s="144" t="s">
        <v>695</v>
      </c>
      <c r="H130" s="145">
        <v>0</v>
      </c>
      <c r="I130" s="26"/>
      <c r="L130" s="141"/>
      <c r="M130" s="146"/>
      <c r="N130" s="147"/>
      <c r="O130" s="147"/>
      <c r="P130" s="147"/>
      <c r="Q130" s="147"/>
      <c r="R130" s="147"/>
      <c r="S130" s="147"/>
      <c r="T130" s="148"/>
      <c r="AT130" s="143" t="s">
        <v>195</v>
      </c>
      <c r="AU130" s="143" t="s">
        <v>83</v>
      </c>
      <c r="AV130" s="140" t="s">
        <v>83</v>
      </c>
      <c r="AW130" s="140" t="s">
        <v>31</v>
      </c>
      <c r="AX130" s="140" t="s">
        <v>75</v>
      </c>
      <c r="AY130" s="143" t="s">
        <v>187</v>
      </c>
    </row>
    <row r="131" spans="1:65" s="149" customFormat="1" ht="22.5">
      <c r="B131" s="150"/>
      <c r="D131" s="142" t="s">
        <v>195</v>
      </c>
      <c r="E131" s="151" t="s">
        <v>429</v>
      </c>
      <c r="F131" s="152" t="s">
        <v>696</v>
      </c>
      <c r="H131" s="153">
        <v>0</v>
      </c>
      <c r="I131" s="27"/>
      <c r="L131" s="150"/>
      <c r="M131" s="154"/>
      <c r="N131" s="155"/>
      <c r="O131" s="155"/>
      <c r="P131" s="155"/>
      <c r="Q131" s="155"/>
      <c r="R131" s="155"/>
      <c r="S131" s="155"/>
      <c r="T131" s="156"/>
      <c r="AT131" s="151" t="s">
        <v>195</v>
      </c>
      <c r="AU131" s="151" t="s">
        <v>83</v>
      </c>
      <c r="AV131" s="149" t="s">
        <v>197</v>
      </c>
      <c r="AW131" s="149" t="s">
        <v>31</v>
      </c>
      <c r="AX131" s="149" t="s">
        <v>75</v>
      </c>
      <c r="AY131" s="151" t="s">
        <v>187</v>
      </c>
    </row>
    <row r="132" spans="1:65" s="157" customFormat="1">
      <c r="B132" s="158"/>
      <c r="D132" s="142" t="s">
        <v>195</v>
      </c>
      <c r="E132" s="159" t="s">
        <v>1</v>
      </c>
      <c r="F132" s="160" t="s">
        <v>219</v>
      </c>
      <c r="H132" s="161">
        <v>4</v>
      </c>
      <c r="I132" s="28"/>
      <c r="L132" s="158"/>
      <c r="M132" s="162"/>
      <c r="N132" s="163"/>
      <c r="O132" s="163"/>
      <c r="P132" s="163"/>
      <c r="Q132" s="163"/>
      <c r="R132" s="163"/>
      <c r="S132" s="163"/>
      <c r="T132" s="164"/>
      <c r="AT132" s="159" t="s">
        <v>195</v>
      </c>
      <c r="AU132" s="159" t="s">
        <v>83</v>
      </c>
      <c r="AV132" s="157" t="s">
        <v>194</v>
      </c>
      <c r="AW132" s="157" t="s">
        <v>31</v>
      </c>
      <c r="AX132" s="157" t="s">
        <v>75</v>
      </c>
      <c r="AY132" s="159" t="s">
        <v>187</v>
      </c>
    </row>
    <row r="133" spans="1:65" s="140" customFormat="1">
      <c r="B133" s="141"/>
      <c r="D133" s="142" t="s">
        <v>195</v>
      </c>
      <c r="E133" s="143" t="s">
        <v>1</v>
      </c>
      <c r="F133" s="144" t="s">
        <v>697</v>
      </c>
      <c r="H133" s="145">
        <v>2</v>
      </c>
      <c r="I133" s="26"/>
      <c r="L133" s="141"/>
      <c r="M133" s="146"/>
      <c r="N133" s="147"/>
      <c r="O133" s="147"/>
      <c r="P133" s="147"/>
      <c r="Q133" s="147"/>
      <c r="R133" s="147"/>
      <c r="S133" s="147"/>
      <c r="T133" s="148"/>
      <c r="AT133" s="143" t="s">
        <v>195</v>
      </c>
      <c r="AU133" s="143" t="s">
        <v>83</v>
      </c>
      <c r="AV133" s="140" t="s">
        <v>83</v>
      </c>
      <c r="AW133" s="140" t="s">
        <v>31</v>
      </c>
      <c r="AX133" s="140" t="s">
        <v>75</v>
      </c>
      <c r="AY133" s="143" t="s">
        <v>187</v>
      </c>
    </row>
    <row r="134" spans="1:65" s="140" customFormat="1">
      <c r="B134" s="141"/>
      <c r="D134" s="142" t="s">
        <v>195</v>
      </c>
      <c r="E134" s="143" t="s">
        <v>1</v>
      </c>
      <c r="F134" s="144" t="s">
        <v>698</v>
      </c>
      <c r="H134" s="145">
        <v>0</v>
      </c>
      <c r="I134" s="26"/>
      <c r="L134" s="141"/>
      <c r="M134" s="146"/>
      <c r="N134" s="147"/>
      <c r="O134" s="147"/>
      <c r="P134" s="147"/>
      <c r="Q134" s="147"/>
      <c r="R134" s="147"/>
      <c r="S134" s="147"/>
      <c r="T134" s="148"/>
      <c r="AT134" s="143" t="s">
        <v>195</v>
      </c>
      <c r="AU134" s="143" t="s">
        <v>83</v>
      </c>
      <c r="AV134" s="140" t="s">
        <v>83</v>
      </c>
      <c r="AW134" s="140" t="s">
        <v>31</v>
      </c>
      <c r="AX134" s="140" t="s">
        <v>75</v>
      </c>
      <c r="AY134" s="143" t="s">
        <v>187</v>
      </c>
    </row>
    <row r="135" spans="1:65" s="149" customFormat="1">
      <c r="B135" s="150"/>
      <c r="D135" s="142" t="s">
        <v>195</v>
      </c>
      <c r="E135" s="151" t="s">
        <v>1</v>
      </c>
      <c r="F135" s="152" t="s">
        <v>196</v>
      </c>
      <c r="H135" s="153">
        <v>2</v>
      </c>
      <c r="I135" s="27"/>
      <c r="L135" s="150"/>
      <c r="M135" s="154"/>
      <c r="N135" s="155"/>
      <c r="O135" s="155"/>
      <c r="P135" s="155"/>
      <c r="Q135" s="155"/>
      <c r="R135" s="155"/>
      <c r="S135" s="155"/>
      <c r="T135" s="156"/>
      <c r="AT135" s="151" t="s">
        <v>195</v>
      </c>
      <c r="AU135" s="151" t="s">
        <v>83</v>
      </c>
      <c r="AV135" s="149" t="s">
        <v>197</v>
      </c>
      <c r="AW135" s="149" t="s">
        <v>31</v>
      </c>
      <c r="AX135" s="149" t="s">
        <v>8</v>
      </c>
      <c r="AY135" s="151" t="s">
        <v>187</v>
      </c>
    </row>
    <row r="136" spans="1:65" s="51" customFormat="1" ht="33" customHeight="1">
      <c r="A136" s="48"/>
      <c r="B136" s="49"/>
      <c r="C136" s="127" t="s">
        <v>197</v>
      </c>
      <c r="D136" s="127" t="s">
        <v>189</v>
      </c>
      <c r="E136" s="128" t="s">
        <v>699</v>
      </c>
      <c r="F136" s="129" t="s">
        <v>700</v>
      </c>
      <c r="G136" s="130" t="s">
        <v>192</v>
      </c>
      <c r="H136" s="131">
        <v>2</v>
      </c>
      <c r="I136" s="25"/>
      <c r="J136" s="132">
        <f>ROUND(I136*H136,0)</f>
        <v>0</v>
      </c>
      <c r="K136" s="129" t="s">
        <v>193</v>
      </c>
      <c r="L136" s="49"/>
      <c r="M136" s="133" t="s">
        <v>1</v>
      </c>
      <c r="N136" s="134" t="s">
        <v>40</v>
      </c>
      <c r="O136" s="135"/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R136" s="138" t="s">
        <v>194</v>
      </c>
      <c r="AT136" s="138" t="s">
        <v>189</v>
      </c>
      <c r="AU136" s="138" t="s">
        <v>83</v>
      </c>
      <c r="AY136" s="40" t="s">
        <v>187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40" t="s">
        <v>8</v>
      </c>
      <c r="BK136" s="139">
        <f>ROUND(I136*H136,0)</f>
        <v>0</v>
      </c>
      <c r="BL136" s="40" t="s">
        <v>194</v>
      </c>
      <c r="BM136" s="138" t="s">
        <v>701</v>
      </c>
    </row>
    <row r="137" spans="1:65" s="140" customFormat="1">
      <c r="B137" s="141"/>
      <c r="D137" s="142" t="s">
        <v>195</v>
      </c>
      <c r="E137" s="143" t="s">
        <v>1</v>
      </c>
      <c r="F137" s="144" t="s">
        <v>697</v>
      </c>
      <c r="H137" s="145">
        <v>2</v>
      </c>
      <c r="I137" s="26"/>
      <c r="L137" s="141"/>
      <c r="M137" s="146"/>
      <c r="N137" s="147"/>
      <c r="O137" s="147"/>
      <c r="P137" s="147"/>
      <c r="Q137" s="147"/>
      <c r="R137" s="147"/>
      <c r="S137" s="147"/>
      <c r="T137" s="148"/>
      <c r="AT137" s="143" t="s">
        <v>195</v>
      </c>
      <c r="AU137" s="143" t="s">
        <v>83</v>
      </c>
      <c r="AV137" s="140" t="s">
        <v>83</v>
      </c>
      <c r="AW137" s="140" t="s">
        <v>31</v>
      </c>
      <c r="AX137" s="140" t="s">
        <v>75</v>
      </c>
      <c r="AY137" s="143" t="s">
        <v>187</v>
      </c>
    </row>
    <row r="138" spans="1:65" s="140" customFormat="1">
      <c r="B138" s="141"/>
      <c r="D138" s="142" t="s">
        <v>195</v>
      </c>
      <c r="E138" s="143" t="s">
        <v>1</v>
      </c>
      <c r="F138" s="144" t="s">
        <v>698</v>
      </c>
      <c r="H138" s="145">
        <v>0</v>
      </c>
      <c r="I138" s="26"/>
      <c r="L138" s="141"/>
      <c r="M138" s="146"/>
      <c r="N138" s="147"/>
      <c r="O138" s="147"/>
      <c r="P138" s="147"/>
      <c r="Q138" s="147"/>
      <c r="R138" s="147"/>
      <c r="S138" s="147"/>
      <c r="T138" s="148"/>
      <c r="AT138" s="143" t="s">
        <v>195</v>
      </c>
      <c r="AU138" s="143" t="s">
        <v>83</v>
      </c>
      <c r="AV138" s="140" t="s">
        <v>83</v>
      </c>
      <c r="AW138" s="140" t="s">
        <v>31</v>
      </c>
      <c r="AX138" s="140" t="s">
        <v>75</v>
      </c>
      <c r="AY138" s="143" t="s">
        <v>187</v>
      </c>
    </row>
    <row r="139" spans="1:65" s="149" customFormat="1">
      <c r="B139" s="150"/>
      <c r="D139" s="142" t="s">
        <v>195</v>
      </c>
      <c r="E139" s="151" t="s">
        <v>1</v>
      </c>
      <c r="F139" s="152" t="s">
        <v>196</v>
      </c>
      <c r="H139" s="153">
        <v>2</v>
      </c>
      <c r="I139" s="27"/>
      <c r="L139" s="150"/>
      <c r="M139" s="154"/>
      <c r="N139" s="155"/>
      <c r="O139" s="155"/>
      <c r="P139" s="155"/>
      <c r="Q139" s="155"/>
      <c r="R139" s="155"/>
      <c r="S139" s="155"/>
      <c r="T139" s="156"/>
      <c r="AT139" s="151" t="s">
        <v>195</v>
      </c>
      <c r="AU139" s="151" t="s">
        <v>83</v>
      </c>
      <c r="AV139" s="149" t="s">
        <v>197</v>
      </c>
      <c r="AW139" s="149" t="s">
        <v>31</v>
      </c>
      <c r="AX139" s="149" t="s">
        <v>8</v>
      </c>
      <c r="AY139" s="151" t="s">
        <v>187</v>
      </c>
    </row>
    <row r="140" spans="1:65" s="51" customFormat="1" ht="33" customHeight="1">
      <c r="A140" s="48"/>
      <c r="B140" s="49"/>
      <c r="C140" s="127" t="s">
        <v>194</v>
      </c>
      <c r="D140" s="127" t="s">
        <v>189</v>
      </c>
      <c r="E140" s="128" t="s">
        <v>233</v>
      </c>
      <c r="F140" s="129" t="s">
        <v>234</v>
      </c>
      <c r="G140" s="130" t="s">
        <v>192</v>
      </c>
      <c r="H140" s="131">
        <v>2</v>
      </c>
      <c r="I140" s="25"/>
      <c r="J140" s="132">
        <f>ROUND(I140*H140,0)</f>
        <v>0</v>
      </c>
      <c r="K140" s="129" t="s">
        <v>193</v>
      </c>
      <c r="L140" s="49"/>
      <c r="M140" s="133" t="s">
        <v>1</v>
      </c>
      <c r="N140" s="134" t="s">
        <v>40</v>
      </c>
      <c r="O140" s="135"/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R140" s="138" t="s">
        <v>194</v>
      </c>
      <c r="AT140" s="138" t="s">
        <v>189</v>
      </c>
      <c r="AU140" s="138" t="s">
        <v>83</v>
      </c>
      <c r="AY140" s="40" t="s">
        <v>187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40" t="s">
        <v>8</v>
      </c>
      <c r="BK140" s="139">
        <f>ROUND(I140*H140,0)</f>
        <v>0</v>
      </c>
      <c r="BL140" s="40" t="s">
        <v>194</v>
      </c>
      <c r="BM140" s="138" t="s">
        <v>702</v>
      </c>
    </row>
    <row r="141" spans="1:65" s="140" customFormat="1">
      <c r="B141" s="141"/>
      <c r="D141" s="142" t="s">
        <v>195</v>
      </c>
      <c r="E141" s="143" t="s">
        <v>1</v>
      </c>
      <c r="F141" s="144" t="s">
        <v>703</v>
      </c>
      <c r="H141" s="145">
        <v>2</v>
      </c>
      <c r="I141" s="26"/>
      <c r="L141" s="141"/>
      <c r="M141" s="146"/>
      <c r="N141" s="147"/>
      <c r="O141" s="147"/>
      <c r="P141" s="147"/>
      <c r="Q141" s="147"/>
      <c r="R141" s="147"/>
      <c r="S141" s="147"/>
      <c r="T141" s="148"/>
      <c r="AT141" s="143" t="s">
        <v>195</v>
      </c>
      <c r="AU141" s="143" t="s">
        <v>83</v>
      </c>
      <c r="AV141" s="140" t="s">
        <v>83</v>
      </c>
      <c r="AW141" s="140" t="s">
        <v>31</v>
      </c>
      <c r="AX141" s="140" t="s">
        <v>75</v>
      </c>
      <c r="AY141" s="143" t="s">
        <v>187</v>
      </c>
    </row>
    <row r="142" spans="1:65" s="140" customFormat="1">
      <c r="B142" s="141"/>
      <c r="D142" s="142" t="s">
        <v>195</v>
      </c>
      <c r="E142" s="143" t="s">
        <v>1</v>
      </c>
      <c r="F142" s="144" t="s">
        <v>704</v>
      </c>
      <c r="H142" s="145">
        <v>0</v>
      </c>
      <c r="I142" s="26"/>
      <c r="L142" s="141"/>
      <c r="M142" s="146"/>
      <c r="N142" s="147"/>
      <c r="O142" s="147"/>
      <c r="P142" s="147"/>
      <c r="Q142" s="147"/>
      <c r="R142" s="147"/>
      <c r="S142" s="147"/>
      <c r="T142" s="148"/>
      <c r="AT142" s="143" t="s">
        <v>195</v>
      </c>
      <c r="AU142" s="143" t="s">
        <v>83</v>
      </c>
      <c r="AV142" s="140" t="s">
        <v>83</v>
      </c>
      <c r="AW142" s="140" t="s">
        <v>31</v>
      </c>
      <c r="AX142" s="140" t="s">
        <v>75</v>
      </c>
      <c r="AY142" s="143" t="s">
        <v>187</v>
      </c>
    </row>
    <row r="143" spans="1:65" s="149" customFormat="1">
      <c r="B143" s="150"/>
      <c r="D143" s="142" t="s">
        <v>195</v>
      </c>
      <c r="E143" s="151" t="s">
        <v>1</v>
      </c>
      <c r="F143" s="152" t="s">
        <v>196</v>
      </c>
      <c r="H143" s="153">
        <v>2</v>
      </c>
      <c r="I143" s="27"/>
      <c r="L143" s="150"/>
      <c r="M143" s="154"/>
      <c r="N143" s="155"/>
      <c r="O143" s="155"/>
      <c r="P143" s="155"/>
      <c r="Q143" s="155"/>
      <c r="R143" s="155"/>
      <c r="S143" s="155"/>
      <c r="T143" s="156"/>
      <c r="AT143" s="151" t="s">
        <v>195</v>
      </c>
      <c r="AU143" s="151" t="s">
        <v>83</v>
      </c>
      <c r="AV143" s="149" t="s">
        <v>197</v>
      </c>
      <c r="AW143" s="149" t="s">
        <v>31</v>
      </c>
      <c r="AX143" s="149" t="s">
        <v>8</v>
      </c>
      <c r="AY143" s="151" t="s">
        <v>187</v>
      </c>
    </row>
    <row r="144" spans="1:65" s="51" customFormat="1" ht="37.9" customHeight="1">
      <c r="A144" s="48"/>
      <c r="B144" s="49"/>
      <c r="C144" s="127" t="s">
        <v>208</v>
      </c>
      <c r="D144" s="127" t="s">
        <v>189</v>
      </c>
      <c r="E144" s="128" t="s">
        <v>236</v>
      </c>
      <c r="F144" s="129" t="s">
        <v>237</v>
      </c>
      <c r="G144" s="130" t="s">
        <v>192</v>
      </c>
      <c r="H144" s="131">
        <v>40</v>
      </c>
      <c r="I144" s="25"/>
      <c r="J144" s="132">
        <f>ROUND(I144*H144,0)</f>
        <v>0</v>
      </c>
      <c r="K144" s="129" t="s">
        <v>193</v>
      </c>
      <c r="L144" s="49"/>
      <c r="M144" s="133" t="s">
        <v>1</v>
      </c>
      <c r="N144" s="134" t="s">
        <v>40</v>
      </c>
      <c r="O144" s="135"/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R144" s="138" t="s">
        <v>194</v>
      </c>
      <c r="AT144" s="138" t="s">
        <v>189</v>
      </c>
      <c r="AU144" s="138" t="s">
        <v>83</v>
      </c>
      <c r="AY144" s="40" t="s">
        <v>187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40" t="s">
        <v>8</v>
      </c>
      <c r="BK144" s="139">
        <f>ROUND(I144*H144,0)</f>
        <v>0</v>
      </c>
      <c r="BL144" s="40" t="s">
        <v>194</v>
      </c>
      <c r="BM144" s="138" t="s">
        <v>705</v>
      </c>
    </row>
    <row r="145" spans="1:65" s="140" customFormat="1">
      <c r="B145" s="141"/>
      <c r="D145" s="142" t="s">
        <v>195</v>
      </c>
      <c r="E145" s="143" t="s">
        <v>1</v>
      </c>
      <c r="F145" s="144" t="s">
        <v>703</v>
      </c>
      <c r="H145" s="145">
        <v>2</v>
      </c>
      <c r="I145" s="26"/>
      <c r="L145" s="141"/>
      <c r="M145" s="146"/>
      <c r="N145" s="147"/>
      <c r="O145" s="147"/>
      <c r="P145" s="147"/>
      <c r="Q145" s="147"/>
      <c r="R145" s="147"/>
      <c r="S145" s="147"/>
      <c r="T145" s="148"/>
      <c r="AT145" s="143" t="s">
        <v>195</v>
      </c>
      <c r="AU145" s="143" t="s">
        <v>83</v>
      </c>
      <c r="AV145" s="140" t="s">
        <v>83</v>
      </c>
      <c r="AW145" s="140" t="s">
        <v>31</v>
      </c>
      <c r="AX145" s="140" t="s">
        <v>75</v>
      </c>
      <c r="AY145" s="143" t="s">
        <v>187</v>
      </c>
    </row>
    <row r="146" spans="1:65" s="140" customFormat="1">
      <c r="B146" s="141"/>
      <c r="D146" s="142" t="s">
        <v>195</v>
      </c>
      <c r="E146" s="143" t="s">
        <v>1</v>
      </c>
      <c r="F146" s="144" t="s">
        <v>704</v>
      </c>
      <c r="H146" s="145">
        <v>0</v>
      </c>
      <c r="I146" s="26"/>
      <c r="L146" s="141"/>
      <c r="M146" s="146"/>
      <c r="N146" s="147"/>
      <c r="O146" s="147"/>
      <c r="P146" s="147"/>
      <c r="Q146" s="147"/>
      <c r="R146" s="147"/>
      <c r="S146" s="147"/>
      <c r="T146" s="148"/>
      <c r="AT146" s="143" t="s">
        <v>195</v>
      </c>
      <c r="AU146" s="143" t="s">
        <v>83</v>
      </c>
      <c r="AV146" s="140" t="s">
        <v>83</v>
      </c>
      <c r="AW146" s="140" t="s">
        <v>31</v>
      </c>
      <c r="AX146" s="140" t="s">
        <v>75</v>
      </c>
      <c r="AY146" s="143" t="s">
        <v>187</v>
      </c>
    </row>
    <row r="147" spans="1:65" s="149" customFormat="1">
      <c r="B147" s="150"/>
      <c r="D147" s="142" t="s">
        <v>195</v>
      </c>
      <c r="E147" s="151" t="s">
        <v>1</v>
      </c>
      <c r="F147" s="152" t="s">
        <v>196</v>
      </c>
      <c r="H147" s="153">
        <v>2</v>
      </c>
      <c r="I147" s="27"/>
      <c r="L147" s="150"/>
      <c r="M147" s="154"/>
      <c r="N147" s="155"/>
      <c r="O147" s="155"/>
      <c r="P147" s="155"/>
      <c r="Q147" s="155"/>
      <c r="R147" s="155"/>
      <c r="S147" s="155"/>
      <c r="T147" s="156"/>
      <c r="AT147" s="151" t="s">
        <v>195</v>
      </c>
      <c r="AU147" s="151" t="s">
        <v>83</v>
      </c>
      <c r="AV147" s="149" t="s">
        <v>197</v>
      </c>
      <c r="AW147" s="149" t="s">
        <v>31</v>
      </c>
      <c r="AX147" s="149" t="s">
        <v>8</v>
      </c>
      <c r="AY147" s="151" t="s">
        <v>187</v>
      </c>
    </row>
    <row r="148" spans="1:65" s="140" customFormat="1">
      <c r="B148" s="141"/>
      <c r="D148" s="142" t="s">
        <v>195</v>
      </c>
      <c r="F148" s="144" t="s">
        <v>706</v>
      </c>
      <c r="H148" s="145">
        <v>40</v>
      </c>
      <c r="I148" s="26"/>
      <c r="L148" s="141"/>
      <c r="M148" s="146"/>
      <c r="N148" s="147"/>
      <c r="O148" s="147"/>
      <c r="P148" s="147"/>
      <c r="Q148" s="147"/>
      <c r="R148" s="147"/>
      <c r="S148" s="147"/>
      <c r="T148" s="148"/>
      <c r="AT148" s="143" t="s">
        <v>195</v>
      </c>
      <c r="AU148" s="143" t="s">
        <v>83</v>
      </c>
      <c r="AV148" s="140" t="s">
        <v>83</v>
      </c>
      <c r="AW148" s="140" t="s">
        <v>3</v>
      </c>
      <c r="AX148" s="140" t="s">
        <v>8</v>
      </c>
      <c r="AY148" s="143" t="s">
        <v>187</v>
      </c>
    </row>
    <row r="149" spans="1:65" s="51" customFormat="1" ht="33" customHeight="1">
      <c r="A149" s="48"/>
      <c r="B149" s="49"/>
      <c r="C149" s="127" t="s">
        <v>221</v>
      </c>
      <c r="D149" s="127" t="s">
        <v>189</v>
      </c>
      <c r="E149" s="128" t="s">
        <v>239</v>
      </c>
      <c r="F149" s="129" t="s">
        <v>240</v>
      </c>
      <c r="G149" s="130" t="s">
        <v>192</v>
      </c>
      <c r="H149" s="131">
        <v>2</v>
      </c>
      <c r="I149" s="25"/>
      <c r="J149" s="132">
        <f>ROUND(I149*H149,0)</f>
        <v>0</v>
      </c>
      <c r="K149" s="129" t="s">
        <v>193</v>
      </c>
      <c r="L149" s="49"/>
      <c r="M149" s="133" t="s">
        <v>1</v>
      </c>
      <c r="N149" s="134" t="s">
        <v>40</v>
      </c>
      <c r="O149" s="135"/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R149" s="138" t="s">
        <v>194</v>
      </c>
      <c r="AT149" s="138" t="s">
        <v>189</v>
      </c>
      <c r="AU149" s="138" t="s">
        <v>83</v>
      </c>
      <c r="AY149" s="40" t="s">
        <v>187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40" t="s">
        <v>8</v>
      </c>
      <c r="BK149" s="139">
        <f>ROUND(I149*H149,0)</f>
        <v>0</v>
      </c>
      <c r="BL149" s="40" t="s">
        <v>194</v>
      </c>
      <c r="BM149" s="138" t="s">
        <v>707</v>
      </c>
    </row>
    <row r="150" spans="1:65" s="140" customFormat="1">
      <c r="B150" s="141"/>
      <c r="D150" s="142" t="s">
        <v>195</v>
      </c>
      <c r="E150" s="143" t="s">
        <v>1</v>
      </c>
      <c r="F150" s="144" t="s">
        <v>703</v>
      </c>
      <c r="H150" s="145">
        <v>2</v>
      </c>
      <c r="I150" s="26"/>
      <c r="L150" s="141"/>
      <c r="M150" s="146"/>
      <c r="N150" s="147"/>
      <c r="O150" s="147"/>
      <c r="P150" s="147"/>
      <c r="Q150" s="147"/>
      <c r="R150" s="147"/>
      <c r="S150" s="147"/>
      <c r="T150" s="148"/>
      <c r="AT150" s="143" t="s">
        <v>195</v>
      </c>
      <c r="AU150" s="143" t="s">
        <v>83</v>
      </c>
      <c r="AV150" s="140" t="s">
        <v>83</v>
      </c>
      <c r="AW150" s="140" t="s">
        <v>31</v>
      </c>
      <c r="AX150" s="140" t="s">
        <v>75</v>
      </c>
      <c r="AY150" s="143" t="s">
        <v>187</v>
      </c>
    </row>
    <row r="151" spans="1:65" s="140" customFormat="1">
      <c r="B151" s="141"/>
      <c r="D151" s="142" t="s">
        <v>195</v>
      </c>
      <c r="E151" s="143" t="s">
        <v>1</v>
      </c>
      <c r="F151" s="144" t="s">
        <v>704</v>
      </c>
      <c r="H151" s="145">
        <v>0</v>
      </c>
      <c r="I151" s="26"/>
      <c r="L151" s="141"/>
      <c r="M151" s="146"/>
      <c r="N151" s="147"/>
      <c r="O151" s="147"/>
      <c r="P151" s="147"/>
      <c r="Q151" s="147"/>
      <c r="R151" s="147"/>
      <c r="S151" s="147"/>
      <c r="T151" s="148"/>
      <c r="AT151" s="143" t="s">
        <v>195</v>
      </c>
      <c r="AU151" s="143" t="s">
        <v>83</v>
      </c>
      <c r="AV151" s="140" t="s">
        <v>83</v>
      </c>
      <c r="AW151" s="140" t="s">
        <v>31</v>
      </c>
      <c r="AX151" s="140" t="s">
        <v>75</v>
      </c>
      <c r="AY151" s="143" t="s">
        <v>187</v>
      </c>
    </row>
    <row r="152" spans="1:65" s="149" customFormat="1">
      <c r="B152" s="150"/>
      <c r="D152" s="142" t="s">
        <v>195</v>
      </c>
      <c r="E152" s="151" t="s">
        <v>1</v>
      </c>
      <c r="F152" s="152" t="s">
        <v>196</v>
      </c>
      <c r="H152" s="153">
        <v>2</v>
      </c>
      <c r="I152" s="27"/>
      <c r="L152" s="150"/>
      <c r="M152" s="154"/>
      <c r="N152" s="155"/>
      <c r="O152" s="155"/>
      <c r="P152" s="155"/>
      <c r="Q152" s="155"/>
      <c r="R152" s="155"/>
      <c r="S152" s="155"/>
      <c r="T152" s="156"/>
      <c r="AT152" s="151" t="s">
        <v>195</v>
      </c>
      <c r="AU152" s="151" t="s">
        <v>83</v>
      </c>
      <c r="AV152" s="149" t="s">
        <v>197</v>
      </c>
      <c r="AW152" s="149" t="s">
        <v>31</v>
      </c>
      <c r="AX152" s="149" t="s">
        <v>8</v>
      </c>
      <c r="AY152" s="151" t="s">
        <v>187</v>
      </c>
    </row>
    <row r="153" spans="1:65" s="51" customFormat="1" ht="37.9" customHeight="1">
      <c r="A153" s="48"/>
      <c r="B153" s="49"/>
      <c r="C153" s="127" t="s">
        <v>224</v>
      </c>
      <c r="D153" s="127" t="s">
        <v>189</v>
      </c>
      <c r="E153" s="128" t="s">
        <v>242</v>
      </c>
      <c r="F153" s="129" t="s">
        <v>243</v>
      </c>
      <c r="G153" s="130" t="s">
        <v>192</v>
      </c>
      <c r="H153" s="131">
        <v>40</v>
      </c>
      <c r="I153" s="25"/>
      <c r="J153" s="132">
        <f>ROUND(I153*H153,0)</f>
        <v>0</v>
      </c>
      <c r="K153" s="129" t="s">
        <v>193</v>
      </c>
      <c r="L153" s="49"/>
      <c r="M153" s="133" t="s">
        <v>1</v>
      </c>
      <c r="N153" s="134" t="s">
        <v>40</v>
      </c>
      <c r="O153" s="135"/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R153" s="138" t="s">
        <v>194</v>
      </c>
      <c r="AT153" s="138" t="s">
        <v>189</v>
      </c>
      <c r="AU153" s="138" t="s">
        <v>83</v>
      </c>
      <c r="AY153" s="40" t="s">
        <v>187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40" t="s">
        <v>8</v>
      </c>
      <c r="BK153" s="139">
        <f>ROUND(I153*H153,0)</f>
        <v>0</v>
      </c>
      <c r="BL153" s="40" t="s">
        <v>194</v>
      </c>
      <c r="BM153" s="138" t="s">
        <v>708</v>
      </c>
    </row>
    <row r="154" spans="1:65" s="140" customFormat="1">
      <c r="B154" s="141"/>
      <c r="D154" s="142" t="s">
        <v>195</v>
      </c>
      <c r="E154" s="143" t="s">
        <v>1</v>
      </c>
      <c r="F154" s="144" t="s">
        <v>703</v>
      </c>
      <c r="H154" s="145">
        <v>2</v>
      </c>
      <c r="I154" s="26"/>
      <c r="L154" s="141"/>
      <c r="M154" s="146"/>
      <c r="N154" s="147"/>
      <c r="O154" s="147"/>
      <c r="P154" s="147"/>
      <c r="Q154" s="147"/>
      <c r="R154" s="147"/>
      <c r="S154" s="147"/>
      <c r="T154" s="148"/>
      <c r="AT154" s="143" t="s">
        <v>195</v>
      </c>
      <c r="AU154" s="143" t="s">
        <v>83</v>
      </c>
      <c r="AV154" s="140" t="s">
        <v>83</v>
      </c>
      <c r="AW154" s="140" t="s">
        <v>31</v>
      </c>
      <c r="AX154" s="140" t="s">
        <v>75</v>
      </c>
      <c r="AY154" s="143" t="s">
        <v>187</v>
      </c>
    </row>
    <row r="155" spans="1:65" s="140" customFormat="1">
      <c r="B155" s="141"/>
      <c r="D155" s="142" t="s">
        <v>195</v>
      </c>
      <c r="E155" s="143" t="s">
        <v>1</v>
      </c>
      <c r="F155" s="144" t="s">
        <v>704</v>
      </c>
      <c r="H155" s="145">
        <v>0</v>
      </c>
      <c r="I155" s="26"/>
      <c r="L155" s="141"/>
      <c r="M155" s="146"/>
      <c r="N155" s="147"/>
      <c r="O155" s="147"/>
      <c r="P155" s="147"/>
      <c r="Q155" s="147"/>
      <c r="R155" s="147"/>
      <c r="S155" s="147"/>
      <c r="T155" s="148"/>
      <c r="AT155" s="143" t="s">
        <v>195</v>
      </c>
      <c r="AU155" s="143" t="s">
        <v>83</v>
      </c>
      <c r="AV155" s="140" t="s">
        <v>83</v>
      </c>
      <c r="AW155" s="140" t="s">
        <v>31</v>
      </c>
      <c r="AX155" s="140" t="s">
        <v>75</v>
      </c>
      <c r="AY155" s="143" t="s">
        <v>187</v>
      </c>
    </row>
    <row r="156" spans="1:65" s="149" customFormat="1">
      <c r="B156" s="150"/>
      <c r="D156" s="142" t="s">
        <v>195</v>
      </c>
      <c r="E156" s="151" t="s">
        <v>1</v>
      </c>
      <c r="F156" s="152" t="s">
        <v>196</v>
      </c>
      <c r="H156" s="153">
        <v>2</v>
      </c>
      <c r="I156" s="27"/>
      <c r="L156" s="150"/>
      <c r="M156" s="154"/>
      <c r="N156" s="155"/>
      <c r="O156" s="155"/>
      <c r="P156" s="155"/>
      <c r="Q156" s="155"/>
      <c r="R156" s="155"/>
      <c r="S156" s="155"/>
      <c r="T156" s="156"/>
      <c r="AT156" s="151" t="s">
        <v>195</v>
      </c>
      <c r="AU156" s="151" t="s">
        <v>83</v>
      </c>
      <c r="AV156" s="149" t="s">
        <v>197</v>
      </c>
      <c r="AW156" s="149" t="s">
        <v>31</v>
      </c>
      <c r="AX156" s="149" t="s">
        <v>8</v>
      </c>
      <c r="AY156" s="151" t="s">
        <v>187</v>
      </c>
    </row>
    <row r="157" spans="1:65" s="140" customFormat="1">
      <c r="B157" s="141"/>
      <c r="D157" s="142" t="s">
        <v>195</v>
      </c>
      <c r="F157" s="144" t="s">
        <v>706</v>
      </c>
      <c r="H157" s="145">
        <v>40</v>
      </c>
      <c r="I157" s="26"/>
      <c r="L157" s="141"/>
      <c r="M157" s="146"/>
      <c r="N157" s="147"/>
      <c r="O157" s="147"/>
      <c r="P157" s="147"/>
      <c r="Q157" s="147"/>
      <c r="R157" s="147"/>
      <c r="S157" s="147"/>
      <c r="T157" s="148"/>
      <c r="AT157" s="143" t="s">
        <v>195</v>
      </c>
      <c r="AU157" s="143" t="s">
        <v>83</v>
      </c>
      <c r="AV157" s="140" t="s">
        <v>83</v>
      </c>
      <c r="AW157" s="140" t="s">
        <v>3</v>
      </c>
      <c r="AX157" s="140" t="s">
        <v>8</v>
      </c>
      <c r="AY157" s="143" t="s">
        <v>187</v>
      </c>
    </row>
    <row r="158" spans="1:65" s="51" customFormat="1" ht="16.5" customHeight="1">
      <c r="A158" s="48"/>
      <c r="B158" s="49"/>
      <c r="C158" s="127" t="s">
        <v>229</v>
      </c>
      <c r="D158" s="127" t="s">
        <v>189</v>
      </c>
      <c r="E158" s="128" t="s">
        <v>245</v>
      </c>
      <c r="F158" s="129" t="s">
        <v>246</v>
      </c>
      <c r="G158" s="130" t="s">
        <v>192</v>
      </c>
      <c r="H158" s="131">
        <v>4</v>
      </c>
      <c r="I158" s="25"/>
      <c r="J158" s="132">
        <f>ROUND(I158*H158,0)</f>
        <v>0</v>
      </c>
      <c r="K158" s="129" t="s">
        <v>193</v>
      </c>
      <c r="L158" s="49"/>
      <c r="M158" s="133" t="s">
        <v>1</v>
      </c>
      <c r="N158" s="134" t="s">
        <v>40</v>
      </c>
      <c r="O158" s="135"/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R158" s="138" t="s">
        <v>194</v>
      </c>
      <c r="AT158" s="138" t="s">
        <v>189</v>
      </c>
      <c r="AU158" s="138" t="s">
        <v>83</v>
      </c>
      <c r="AY158" s="40" t="s">
        <v>187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40" t="s">
        <v>8</v>
      </c>
      <c r="BK158" s="139">
        <f>ROUND(I158*H158,0)</f>
        <v>0</v>
      </c>
      <c r="BL158" s="40" t="s">
        <v>194</v>
      </c>
      <c r="BM158" s="138" t="s">
        <v>709</v>
      </c>
    </row>
    <row r="159" spans="1:65" s="140" customFormat="1">
      <c r="B159" s="141"/>
      <c r="D159" s="142" t="s">
        <v>195</v>
      </c>
      <c r="E159" s="143" t="s">
        <v>1</v>
      </c>
      <c r="F159" s="144" t="s">
        <v>426</v>
      </c>
      <c r="H159" s="145">
        <v>4</v>
      </c>
      <c r="I159" s="26"/>
      <c r="L159" s="141"/>
      <c r="M159" s="146"/>
      <c r="N159" s="147"/>
      <c r="O159" s="147"/>
      <c r="P159" s="147"/>
      <c r="Q159" s="147"/>
      <c r="R159" s="147"/>
      <c r="S159" s="147"/>
      <c r="T159" s="148"/>
      <c r="AT159" s="143" t="s">
        <v>195</v>
      </c>
      <c r="AU159" s="143" t="s">
        <v>83</v>
      </c>
      <c r="AV159" s="140" t="s">
        <v>83</v>
      </c>
      <c r="AW159" s="140" t="s">
        <v>31</v>
      </c>
      <c r="AX159" s="140" t="s">
        <v>75</v>
      </c>
      <c r="AY159" s="143" t="s">
        <v>187</v>
      </c>
    </row>
    <row r="160" spans="1:65" s="140" customFormat="1">
      <c r="B160" s="141"/>
      <c r="D160" s="142" t="s">
        <v>195</v>
      </c>
      <c r="E160" s="143" t="s">
        <v>1</v>
      </c>
      <c r="F160" s="144" t="s">
        <v>429</v>
      </c>
      <c r="H160" s="145">
        <v>0</v>
      </c>
      <c r="I160" s="26"/>
      <c r="L160" s="141"/>
      <c r="M160" s="146"/>
      <c r="N160" s="147"/>
      <c r="O160" s="147"/>
      <c r="P160" s="147"/>
      <c r="Q160" s="147"/>
      <c r="R160" s="147"/>
      <c r="S160" s="147"/>
      <c r="T160" s="148"/>
      <c r="AT160" s="143" t="s">
        <v>195</v>
      </c>
      <c r="AU160" s="143" t="s">
        <v>83</v>
      </c>
      <c r="AV160" s="140" t="s">
        <v>83</v>
      </c>
      <c r="AW160" s="140" t="s">
        <v>31</v>
      </c>
      <c r="AX160" s="140" t="s">
        <v>75</v>
      </c>
      <c r="AY160" s="143" t="s">
        <v>187</v>
      </c>
    </row>
    <row r="161" spans="1:65" s="149" customFormat="1">
      <c r="B161" s="150"/>
      <c r="D161" s="142" t="s">
        <v>195</v>
      </c>
      <c r="E161" s="151" t="s">
        <v>1</v>
      </c>
      <c r="F161" s="152" t="s">
        <v>196</v>
      </c>
      <c r="H161" s="153">
        <v>4</v>
      </c>
      <c r="I161" s="27"/>
      <c r="L161" s="150"/>
      <c r="M161" s="154"/>
      <c r="N161" s="155"/>
      <c r="O161" s="155"/>
      <c r="P161" s="155"/>
      <c r="Q161" s="155"/>
      <c r="R161" s="155"/>
      <c r="S161" s="155"/>
      <c r="T161" s="156"/>
      <c r="AT161" s="151" t="s">
        <v>195</v>
      </c>
      <c r="AU161" s="151" t="s">
        <v>83</v>
      </c>
      <c r="AV161" s="149" t="s">
        <v>197</v>
      </c>
      <c r="AW161" s="149" t="s">
        <v>31</v>
      </c>
      <c r="AX161" s="149" t="s">
        <v>8</v>
      </c>
      <c r="AY161" s="151" t="s">
        <v>187</v>
      </c>
    </row>
    <row r="162" spans="1:65" s="51" customFormat="1" ht="33" customHeight="1">
      <c r="A162" s="48"/>
      <c r="B162" s="49"/>
      <c r="C162" s="127" t="s">
        <v>232</v>
      </c>
      <c r="D162" s="127" t="s">
        <v>189</v>
      </c>
      <c r="E162" s="128" t="s">
        <v>248</v>
      </c>
      <c r="F162" s="129" t="s">
        <v>249</v>
      </c>
      <c r="G162" s="130" t="s">
        <v>250</v>
      </c>
      <c r="H162" s="131">
        <v>7.2</v>
      </c>
      <c r="I162" s="25"/>
      <c r="J162" s="132">
        <f>ROUND(I162*H162,0)</f>
        <v>0</v>
      </c>
      <c r="K162" s="129" t="s">
        <v>193</v>
      </c>
      <c r="L162" s="49"/>
      <c r="M162" s="133" t="s">
        <v>1</v>
      </c>
      <c r="N162" s="134" t="s">
        <v>40</v>
      </c>
      <c r="O162" s="135"/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R162" s="138" t="s">
        <v>194</v>
      </c>
      <c r="AT162" s="138" t="s">
        <v>189</v>
      </c>
      <c r="AU162" s="138" t="s">
        <v>83</v>
      </c>
      <c r="AY162" s="40" t="s">
        <v>187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40" t="s">
        <v>8</v>
      </c>
      <c r="BK162" s="139">
        <f>ROUND(I162*H162,0)</f>
        <v>0</v>
      </c>
      <c r="BL162" s="40" t="s">
        <v>194</v>
      </c>
      <c r="BM162" s="138" t="s">
        <v>710</v>
      </c>
    </row>
    <row r="163" spans="1:65" s="140" customFormat="1">
      <c r="B163" s="141"/>
      <c r="D163" s="142" t="s">
        <v>195</v>
      </c>
      <c r="E163" s="143" t="s">
        <v>1</v>
      </c>
      <c r="F163" s="144" t="s">
        <v>711</v>
      </c>
      <c r="H163" s="145">
        <v>7.2</v>
      </c>
      <c r="I163" s="26"/>
      <c r="L163" s="141"/>
      <c r="M163" s="146"/>
      <c r="N163" s="147"/>
      <c r="O163" s="147"/>
      <c r="P163" s="147"/>
      <c r="Q163" s="147"/>
      <c r="R163" s="147"/>
      <c r="S163" s="147"/>
      <c r="T163" s="148"/>
      <c r="AT163" s="143" t="s">
        <v>195</v>
      </c>
      <c r="AU163" s="143" t="s">
        <v>83</v>
      </c>
      <c r="AV163" s="140" t="s">
        <v>83</v>
      </c>
      <c r="AW163" s="140" t="s">
        <v>31</v>
      </c>
      <c r="AX163" s="140" t="s">
        <v>75</v>
      </c>
      <c r="AY163" s="143" t="s">
        <v>187</v>
      </c>
    </row>
    <row r="164" spans="1:65" s="140" customFormat="1">
      <c r="B164" s="141"/>
      <c r="D164" s="142" t="s">
        <v>195</v>
      </c>
      <c r="E164" s="143" t="s">
        <v>1</v>
      </c>
      <c r="F164" s="144" t="s">
        <v>712</v>
      </c>
      <c r="H164" s="145">
        <v>0</v>
      </c>
      <c r="I164" s="26"/>
      <c r="L164" s="141"/>
      <c r="M164" s="146"/>
      <c r="N164" s="147"/>
      <c r="O164" s="147"/>
      <c r="P164" s="147"/>
      <c r="Q164" s="147"/>
      <c r="R164" s="147"/>
      <c r="S164" s="147"/>
      <c r="T164" s="148"/>
      <c r="AT164" s="143" t="s">
        <v>195</v>
      </c>
      <c r="AU164" s="143" t="s">
        <v>83</v>
      </c>
      <c r="AV164" s="140" t="s">
        <v>83</v>
      </c>
      <c r="AW164" s="140" t="s">
        <v>31</v>
      </c>
      <c r="AX164" s="140" t="s">
        <v>75</v>
      </c>
      <c r="AY164" s="143" t="s">
        <v>187</v>
      </c>
    </row>
    <row r="165" spans="1:65" s="149" customFormat="1">
      <c r="B165" s="150"/>
      <c r="D165" s="142" t="s">
        <v>195</v>
      </c>
      <c r="E165" s="151" t="s">
        <v>1</v>
      </c>
      <c r="F165" s="152" t="s">
        <v>196</v>
      </c>
      <c r="H165" s="153">
        <v>7.2</v>
      </c>
      <c r="I165" s="27"/>
      <c r="L165" s="150"/>
      <c r="M165" s="154"/>
      <c r="N165" s="155"/>
      <c r="O165" s="155"/>
      <c r="P165" s="155"/>
      <c r="Q165" s="155"/>
      <c r="R165" s="155"/>
      <c r="S165" s="155"/>
      <c r="T165" s="156"/>
      <c r="AT165" s="151" t="s">
        <v>195</v>
      </c>
      <c r="AU165" s="151" t="s">
        <v>83</v>
      </c>
      <c r="AV165" s="149" t="s">
        <v>197</v>
      </c>
      <c r="AW165" s="149" t="s">
        <v>31</v>
      </c>
      <c r="AX165" s="149" t="s">
        <v>8</v>
      </c>
      <c r="AY165" s="151" t="s">
        <v>187</v>
      </c>
    </row>
    <row r="166" spans="1:65" s="51" customFormat="1" ht="24.2" customHeight="1">
      <c r="A166" s="48"/>
      <c r="B166" s="49"/>
      <c r="C166" s="127" t="s">
        <v>235</v>
      </c>
      <c r="D166" s="127" t="s">
        <v>189</v>
      </c>
      <c r="E166" s="128" t="s">
        <v>460</v>
      </c>
      <c r="F166" s="129" t="s">
        <v>461</v>
      </c>
      <c r="G166" s="130" t="s">
        <v>267</v>
      </c>
      <c r="H166" s="131">
        <v>40</v>
      </c>
      <c r="I166" s="25"/>
      <c r="J166" s="132">
        <f>ROUND(I166*H166,0)</f>
        <v>0</v>
      </c>
      <c r="K166" s="129" t="s">
        <v>193</v>
      </c>
      <c r="L166" s="49"/>
      <c r="M166" s="133" t="s">
        <v>1</v>
      </c>
      <c r="N166" s="134" t="s">
        <v>40</v>
      </c>
      <c r="O166" s="135"/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R166" s="138" t="s">
        <v>194</v>
      </c>
      <c r="AT166" s="138" t="s">
        <v>189</v>
      </c>
      <c r="AU166" s="138" t="s">
        <v>83</v>
      </c>
      <c r="AY166" s="40" t="s">
        <v>187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40" t="s">
        <v>8</v>
      </c>
      <c r="BK166" s="139">
        <f>ROUND(I166*H166,0)</f>
        <v>0</v>
      </c>
      <c r="BL166" s="40" t="s">
        <v>194</v>
      </c>
      <c r="BM166" s="138" t="s">
        <v>713</v>
      </c>
    </row>
    <row r="167" spans="1:65" s="140" customFormat="1">
      <c r="B167" s="141"/>
      <c r="D167" s="142" t="s">
        <v>195</v>
      </c>
      <c r="E167" s="143" t="s">
        <v>1</v>
      </c>
      <c r="F167" s="144" t="s">
        <v>75</v>
      </c>
      <c r="H167" s="145">
        <v>0</v>
      </c>
      <c r="I167" s="26"/>
      <c r="L167" s="141"/>
      <c r="M167" s="146"/>
      <c r="N167" s="147"/>
      <c r="O167" s="147"/>
      <c r="P167" s="147"/>
      <c r="Q167" s="147"/>
      <c r="R167" s="147"/>
      <c r="S167" s="147"/>
      <c r="T167" s="148"/>
      <c r="AT167" s="143" t="s">
        <v>195</v>
      </c>
      <c r="AU167" s="143" t="s">
        <v>83</v>
      </c>
      <c r="AV167" s="140" t="s">
        <v>83</v>
      </c>
      <c r="AW167" s="140" t="s">
        <v>31</v>
      </c>
      <c r="AX167" s="140" t="s">
        <v>75</v>
      </c>
      <c r="AY167" s="143" t="s">
        <v>187</v>
      </c>
    </row>
    <row r="168" spans="1:65" s="149" customFormat="1">
      <c r="B168" s="150"/>
      <c r="D168" s="142" t="s">
        <v>195</v>
      </c>
      <c r="E168" s="151" t="s">
        <v>714</v>
      </c>
      <c r="F168" s="152" t="s">
        <v>715</v>
      </c>
      <c r="H168" s="153">
        <v>0</v>
      </c>
      <c r="I168" s="27"/>
      <c r="L168" s="150"/>
      <c r="M168" s="154"/>
      <c r="N168" s="155"/>
      <c r="O168" s="155"/>
      <c r="P168" s="155"/>
      <c r="Q168" s="155"/>
      <c r="R168" s="155"/>
      <c r="S168" s="155"/>
      <c r="T168" s="156"/>
      <c r="AT168" s="151" t="s">
        <v>195</v>
      </c>
      <c r="AU168" s="151" t="s">
        <v>83</v>
      </c>
      <c r="AV168" s="149" t="s">
        <v>197</v>
      </c>
      <c r="AW168" s="149" t="s">
        <v>31</v>
      </c>
      <c r="AX168" s="149" t="s">
        <v>75</v>
      </c>
      <c r="AY168" s="151" t="s">
        <v>187</v>
      </c>
    </row>
    <row r="169" spans="1:65" s="140" customFormat="1">
      <c r="B169" s="141"/>
      <c r="D169" s="142" t="s">
        <v>195</v>
      </c>
      <c r="E169" s="143" t="s">
        <v>1</v>
      </c>
      <c r="F169" s="144" t="s">
        <v>134</v>
      </c>
      <c r="H169" s="145">
        <v>40</v>
      </c>
      <c r="I169" s="26"/>
      <c r="L169" s="141"/>
      <c r="M169" s="146"/>
      <c r="N169" s="147"/>
      <c r="O169" s="147"/>
      <c r="P169" s="147"/>
      <c r="Q169" s="147"/>
      <c r="R169" s="147"/>
      <c r="S169" s="147"/>
      <c r="T169" s="148"/>
      <c r="AT169" s="143" t="s">
        <v>195</v>
      </c>
      <c r="AU169" s="143" t="s">
        <v>83</v>
      </c>
      <c r="AV169" s="140" t="s">
        <v>83</v>
      </c>
      <c r="AW169" s="140" t="s">
        <v>31</v>
      </c>
      <c r="AX169" s="140" t="s">
        <v>8</v>
      </c>
      <c r="AY169" s="143" t="s">
        <v>187</v>
      </c>
    </row>
    <row r="170" spans="1:65" s="114" customFormat="1" ht="22.9" customHeight="1">
      <c r="B170" s="115"/>
      <c r="D170" s="116" t="s">
        <v>74</v>
      </c>
      <c r="E170" s="125" t="s">
        <v>208</v>
      </c>
      <c r="F170" s="125" t="s">
        <v>716</v>
      </c>
      <c r="I170" s="24"/>
      <c r="J170" s="126">
        <f>BK170</f>
        <v>0</v>
      </c>
      <c r="L170" s="115"/>
      <c r="M170" s="119"/>
      <c r="N170" s="120"/>
      <c r="O170" s="120"/>
      <c r="P170" s="121">
        <f>SUM(P171:P181)</f>
        <v>0</v>
      </c>
      <c r="Q170" s="120"/>
      <c r="R170" s="121">
        <f>SUM(R171:R181)</f>
        <v>65.253600000000006</v>
      </c>
      <c r="S170" s="120"/>
      <c r="T170" s="122">
        <f>SUM(T171:T181)</f>
        <v>0</v>
      </c>
      <c r="AR170" s="116" t="s">
        <v>8</v>
      </c>
      <c r="AT170" s="123" t="s">
        <v>74</v>
      </c>
      <c r="AU170" s="123" t="s">
        <v>8</v>
      </c>
      <c r="AY170" s="116" t="s">
        <v>187</v>
      </c>
      <c r="BK170" s="124">
        <f>SUM(BK171:BK181)</f>
        <v>0</v>
      </c>
    </row>
    <row r="171" spans="1:65" s="51" customFormat="1" ht="24.2" customHeight="1">
      <c r="A171" s="48"/>
      <c r="B171" s="49"/>
      <c r="C171" s="127" t="s">
        <v>238</v>
      </c>
      <c r="D171" s="127" t="s">
        <v>189</v>
      </c>
      <c r="E171" s="128" t="s">
        <v>717</v>
      </c>
      <c r="F171" s="129" t="s">
        <v>718</v>
      </c>
      <c r="G171" s="130" t="s">
        <v>267</v>
      </c>
      <c r="H171" s="131">
        <v>40</v>
      </c>
      <c r="I171" s="25"/>
      <c r="J171" s="132">
        <f>ROUND(I171*H171,0)</f>
        <v>0</v>
      </c>
      <c r="K171" s="129" t="s">
        <v>193</v>
      </c>
      <c r="L171" s="49"/>
      <c r="M171" s="133" t="s">
        <v>1</v>
      </c>
      <c r="N171" s="134" t="s">
        <v>40</v>
      </c>
      <c r="O171" s="135"/>
      <c r="P171" s="136">
        <f>O171*H171</f>
        <v>0</v>
      </c>
      <c r="Q171" s="136">
        <v>0.15920000000000001</v>
      </c>
      <c r="R171" s="136">
        <f>Q171*H171</f>
        <v>6.3680000000000003</v>
      </c>
      <c r="S171" s="136">
        <v>0</v>
      </c>
      <c r="T171" s="137">
        <f>S171*H171</f>
        <v>0</v>
      </c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R171" s="138" t="s">
        <v>194</v>
      </c>
      <c r="AT171" s="138" t="s">
        <v>189</v>
      </c>
      <c r="AU171" s="138" t="s">
        <v>83</v>
      </c>
      <c r="AY171" s="40" t="s">
        <v>187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40" t="s">
        <v>8</v>
      </c>
      <c r="BK171" s="139">
        <f>ROUND(I171*H171,0)</f>
        <v>0</v>
      </c>
      <c r="BL171" s="40" t="s">
        <v>194</v>
      </c>
      <c r="BM171" s="138" t="s">
        <v>719</v>
      </c>
    </row>
    <row r="172" spans="1:65" s="140" customFormat="1">
      <c r="B172" s="141"/>
      <c r="D172" s="142" t="s">
        <v>195</v>
      </c>
      <c r="E172" s="143" t="s">
        <v>1</v>
      </c>
      <c r="F172" s="144" t="s">
        <v>720</v>
      </c>
      <c r="H172" s="145">
        <v>40</v>
      </c>
      <c r="I172" s="26"/>
      <c r="L172" s="141"/>
      <c r="M172" s="146"/>
      <c r="N172" s="147"/>
      <c r="O172" s="147"/>
      <c r="P172" s="147"/>
      <c r="Q172" s="147"/>
      <c r="R172" s="147"/>
      <c r="S172" s="147"/>
      <c r="T172" s="148"/>
      <c r="AT172" s="143" t="s">
        <v>195</v>
      </c>
      <c r="AU172" s="143" t="s">
        <v>83</v>
      </c>
      <c r="AV172" s="140" t="s">
        <v>83</v>
      </c>
      <c r="AW172" s="140" t="s">
        <v>31</v>
      </c>
      <c r="AX172" s="140" t="s">
        <v>75</v>
      </c>
      <c r="AY172" s="143" t="s">
        <v>187</v>
      </c>
    </row>
    <row r="173" spans="1:65" s="149" customFormat="1">
      <c r="B173" s="150"/>
      <c r="D173" s="142" t="s">
        <v>195</v>
      </c>
      <c r="E173" s="151" t="s">
        <v>134</v>
      </c>
      <c r="F173" s="152" t="s">
        <v>721</v>
      </c>
      <c r="H173" s="153">
        <v>40</v>
      </c>
      <c r="I173" s="27"/>
      <c r="L173" s="150"/>
      <c r="M173" s="154"/>
      <c r="N173" s="155"/>
      <c r="O173" s="155"/>
      <c r="P173" s="155"/>
      <c r="Q173" s="155"/>
      <c r="R173" s="155"/>
      <c r="S173" s="155"/>
      <c r="T173" s="156"/>
      <c r="AT173" s="151" t="s">
        <v>195</v>
      </c>
      <c r="AU173" s="151" t="s">
        <v>83</v>
      </c>
      <c r="AV173" s="149" t="s">
        <v>197</v>
      </c>
      <c r="AW173" s="149" t="s">
        <v>31</v>
      </c>
      <c r="AX173" s="149" t="s">
        <v>8</v>
      </c>
      <c r="AY173" s="151" t="s">
        <v>187</v>
      </c>
    </row>
    <row r="174" spans="1:65" s="51" customFormat="1" ht="24.2" customHeight="1">
      <c r="A174" s="48"/>
      <c r="B174" s="49"/>
      <c r="C174" s="127" t="s">
        <v>241</v>
      </c>
      <c r="D174" s="127" t="s">
        <v>189</v>
      </c>
      <c r="E174" s="128" t="s">
        <v>722</v>
      </c>
      <c r="F174" s="129" t="s">
        <v>723</v>
      </c>
      <c r="G174" s="130" t="s">
        <v>267</v>
      </c>
      <c r="H174" s="131">
        <v>40</v>
      </c>
      <c r="I174" s="25"/>
      <c r="J174" s="132">
        <f>ROUND(I174*H174,0)</f>
        <v>0</v>
      </c>
      <c r="K174" s="129" t="s">
        <v>193</v>
      </c>
      <c r="L174" s="49"/>
      <c r="M174" s="133" t="s">
        <v>1</v>
      </c>
      <c r="N174" s="134" t="s">
        <v>40</v>
      </c>
      <c r="O174" s="135"/>
      <c r="P174" s="136">
        <f>O174*H174</f>
        <v>0</v>
      </c>
      <c r="Q174" s="136">
        <v>0.19800000000000001</v>
      </c>
      <c r="R174" s="136">
        <f>Q174*H174</f>
        <v>7.92</v>
      </c>
      <c r="S174" s="136">
        <v>0</v>
      </c>
      <c r="T174" s="137">
        <f>S174*H174</f>
        <v>0</v>
      </c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R174" s="138" t="s">
        <v>194</v>
      </c>
      <c r="AT174" s="138" t="s">
        <v>189</v>
      </c>
      <c r="AU174" s="138" t="s">
        <v>83</v>
      </c>
      <c r="AY174" s="40" t="s">
        <v>187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40" t="s">
        <v>8</v>
      </c>
      <c r="BK174" s="139">
        <f>ROUND(I174*H174,0)</f>
        <v>0</v>
      </c>
      <c r="BL174" s="40" t="s">
        <v>194</v>
      </c>
      <c r="BM174" s="138" t="s">
        <v>724</v>
      </c>
    </row>
    <row r="175" spans="1:65" s="140" customFormat="1">
      <c r="B175" s="141"/>
      <c r="D175" s="142" t="s">
        <v>195</v>
      </c>
      <c r="E175" s="143" t="s">
        <v>1</v>
      </c>
      <c r="F175" s="144" t="s">
        <v>134</v>
      </c>
      <c r="H175" s="145">
        <v>40</v>
      </c>
      <c r="I175" s="26"/>
      <c r="L175" s="141"/>
      <c r="M175" s="146"/>
      <c r="N175" s="147"/>
      <c r="O175" s="147"/>
      <c r="P175" s="147"/>
      <c r="Q175" s="147"/>
      <c r="R175" s="147"/>
      <c r="S175" s="147"/>
      <c r="T175" s="148"/>
      <c r="AT175" s="143" t="s">
        <v>195</v>
      </c>
      <c r="AU175" s="143" t="s">
        <v>83</v>
      </c>
      <c r="AV175" s="140" t="s">
        <v>83</v>
      </c>
      <c r="AW175" s="140" t="s">
        <v>31</v>
      </c>
      <c r="AX175" s="140" t="s">
        <v>8</v>
      </c>
      <c r="AY175" s="143" t="s">
        <v>187</v>
      </c>
    </row>
    <row r="176" spans="1:65" s="51" customFormat="1" ht="24.2" customHeight="1">
      <c r="A176" s="48"/>
      <c r="B176" s="49"/>
      <c r="C176" s="127" t="s">
        <v>244</v>
      </c>
      <c r="D176" s="127" t="s">
        <v>189</v>
      </c>
      <c r="E176" s="128" t="s">
        <v>725</v>
      </c>
      <c r="F176" s="129" t="s">
        <v>726</v>
      </c>
      <c r="G176" s="130" t="s">
        <v>267</v>
      </c>
      <c r="H176" s="131">
        <v>40</v>
      </c>
      <c r="I176" s="25"/>
      <c r="J176" s="132">
        <f>ROUND(I176*H176,0)</f>
        <v>0</v>
      </c>
      <c r="K176" s="129" t="s">
        <v>193</v>
      </c>
      <c r="L176" s="49"/>
      <c r="M176" s="133" t="s">
        <v>1</v>
      </c>
      <c r="N176" s="134" t="s">
        <v>40</v>
      </c>
      <c r="O176" s="135"/>
      <c r="P176" s="136">
        <f>O176*H176</f>
        <v>0</v>
      </c>
      <c r="Q176" s="136">
        <v>0.34838999999999998</v>
      </c>
      <c r="R176" s="136">
        <f>Q176*H176</f>
        <v>13.935599999999999</v>
      </c>
      <c r="S176" s="136">
        <v>0</v>
      </c>
      <c r="T176" s="137">
        <f>S176*H176</f>
        <v>0</v>
      </c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R176" s="138" t="s">
        <v>194</v>
      </c>
      <c r="AT176" s="138" t="s">
        <v>189</v>
      </c>
      <c r="AU176" s="138" t="s">
        <v>83</v>
      </c>
      <c r="AY176" s="40" t="s">
        <v>187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40" t="s">
        <v>8</v>
      </c>
      <c r="BK176" s="139">
        <f>ROUND(I176*H176,0)</f>
        <v>0</v>
      </c>
      <c r="BL176" s="40" t="s">
        <v>194</v>
      </c>
      <c r="BM176" s="138" t="s">
        <v>727</v>
      </c>
    </row>
    <row r="177" spans="1:65" s="140" customFormat="1">
      <c r="B177" s="141"/>
      <c r="D177" s="142" t="s">
        <v>195</v>
      </c>
      <c r="E177" s="143" t="s">
        <v>1</v>
      </c>
      <c r="F177" s="144" t="s">
        <v>134</v>
      </c>
      <c r="H177" s="145">
        <v>40</v>
      </c>
      <c r="I177" s="26"/>
      <c r="L177" s="141"/>
      <c r="M177" s="146"/>
      <c r="N177" s="147"/>
      <c r="O177" s="147"/>
      <c r="P177" s="147"/>
      <c r="Q177" s="147"/>
      <c r="R177" s="147"/>
      <c r="S177" s="147"/>
      <c r="T177" s="148"/>
      <c r="AT177" s="143" t="s">
        <v>195</v>
      </c>
      <c r="AU177" s="143" t="s">
        <v>83</v>
      </c>
      <c r="AV177" s="140" t="s">
        <v>83</v>
      </c>
      <c r="AW177" s="140" t="s">
        <v>31</v>
      </c>
      <c r="AX177" s="140" t="s">
        <v>8</v>
      </c>
      <c r="AY177" s="143" t="s">
        <v>187</v>
      </c>
    </row>
    <row r="178" spans="1:65" s="51" customFormat="1" ht="24.2" customHeight="1">
      <c r="A178" s="48"/>
      <c r="B178" s="49"/>
      <c r="C178" s="127" t="s">
        <v>247</v>
      </c>
      <c r="D178" s="127" t="s">
        <v>189</v>
      </c>
      <c r="E178" s="128" t="s">
        <v>728</v>
      </c>
      <c r="F178" s="129" t="s">
        <v>729</v>
      </c>
      <c r="G178" s="130" t="s">
        <v>267</v>
      </c>
      <c r="H178" s="131">
        <v>80</v>
      </c>
      <c r="I178" s="25"/>
      <c r="J178" s="132">
        <f>ROUND(I178*H178,0)</f>
        <v>0</v>
      </c>
      <c r="K178" s="129" t="s">
        <v>193</v>
      </c>
      <c r="L178" s="49"/>
      <c r="M178" s="133" t="s">
        <v>1</v>
      </c>
      <c r="N178" s="134" t="s">
        <v>40</v>
      </c>
      <c r="O178" s="135"/>
      <c r="P178" s="136">
        <f>O178*H178</f>
        <v>0</v>
      </c>
      <c r="Q178" s="136">
        <v>0.38700000000000001</v>
      </c>
      <c r="R178" s="136">
        <f>Q178*H178</f>
        <v>30.96</v>
      </c>
      <c r="S178" s="136">
        <v>0</v>
      </c>
      <c r="T178" s="137">
        <f>S178*H178</f>
        <v>0</v>
      </c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R178" s="138" t="s">
        <v>194</v>
      </c>
      <c r="AT178" s="138" t="s">
        <v>189</v>
      </c>
      <c r="AU178" s="138" t="s">
        <v>83</v>
      </c>
      <c r="AY178" s="40" t="s">
        <v>187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40" t="s">
        <v>8</v>
      </c>
      <c r="BK178" s="139">
        <f>ROUND(I178*H178,0)</f>
        <v>0</v>
      </c>
      <c r="BL178" s="40" t="s">
        <v>194</v>
      </c>
      <c r="BM178" s="138" t="s">
        <v>730</v>
      </c>
    </row>
    <row r="179" spans="1:65" s="140" customFormat="1">
      <c r="B179" s="141"/>
      <c r="D179" s="142" t="s">
        <v>195</v>
      </c>
      <c r="E179" s="143" t="s">
        <v>1</v>
      </c>
      <c r="F179" s="144" t="s">
        <v>731</v>
      </c>
      <c r="H179" s="145">
        <v>80</v>
      </c>
      <c r="I179" s="26"/>
      <c r="L179" s="141"/>
      <c r="M179" s="146"/>
      <c r="N179" s="147"/>
      <c r="O179" s="147"/>
      <c r="P179" s="147"/>
      <c r="Q179" s="147"/>
      <c r="R179" s="147"/>
      <c r="S179" s="147"/>
      <c r="T179" s="148"/>
      <c r="AT179" s="143" t="s">
        <v>195</v>
      </c>
      <c r="AU179" s="143" t="s">
        <v>83</v>
      </c>
      <c r="AV179" s="140" t="s">
        <v>83</v>
      </c>
      <c r="AW179" s="140" t="s">
        <v>31</v>
      </c>
      <c r="AX179" s="140" t="s">
        <v>8</v>
      </c>
      <c r="AY179" s="143" t="s">
        <v>187</v>
      </c>
    </row>
    <row r="180" spans="1:65" s="51" customFormat="1" ht="24.2" customHeight="1">
      <c r="A180" s="48"/>
      <c r="B180" s="49"/>
      <c r="C180" s="127" t="s">
        <v>9</v>
      </c>
      <c r="D180" s="127" t="s">
        <v>189</v>
      </c>
      <c r="E180" s="128" t="s">
        <v>732</v>
      </c>
      <c r="F180" s="129" t="s">
        <v>733</v>
      </c>
      <c r="G180" s="130" t="s">
        <v>267</v>
      </c>
      <c r="H180" s="131">
        <v>40</v>
      </c>
      <c r="I180" s="25"/>
      <c r="J180" s="132">
        <f>ROUND(I180*H180,0)</f>
        <v>0</v>
      </c>
      <c r="K180" s="129" t="s">
        <v>1</v>
      </c>
      <c r="L180" s="49"/>
      <c r="M180" s="133" t="s">
        <v>1</v>
      </c>
      <c r="N180" s="134" t="s">
        <v>40</v>
      </c>
      <c r="O180" s="135"/>
      <c r="P180" s="136">
        <f>O180*H180</f>
        <v>0</v>
      </c>
      <c r="Q180" s="136">
        <v>0.15175</v>
      </c>
      <c r="R180" s="136">
        <f>Q180*H180</f>
        <v>6.07</v>
      </c>
      <c r="S180" s="136">
        <v>0</v>
      </c>
      <c r="T180" s="137">
        <f>S180*H180</f>
        <v>0</v>
      </c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R180" s="138" t="s">
        <v>194</v>
      </c>
      <c r="AT180" s="138" t="s">
        <v>189</v>
      </c>
      <c r="AU180" s="138" t="s">
        <v>83</v>
      </c>
      <c r="AY180" s="40" t="s">
        <v>187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40" t="s">
        <v>8</v>
      </c>
      <c r="BK180" s="139">
        <f>ROUND(I180*H180,0)</f>
        <v>0</v>
      </c>
      <c r="BL180" s="40" t="s">
        <v>194</v>
      </c>
      <c r="BM180" s="138" t="s">
        <v>734</v>
      </c>
    </row>
    <row r="181" spans="1:65" s="140" customFormat="1">
      <c r="B181" s="141"/>
      <c r="D181" s="142" t="s">
        <v>195</v>
      </c>
      <c r="E181" s="143" t="s">
        <v>1</v>
      </c>
      <c r="F181" s="144" t="s">
        <v>134</v>
      </c>
      <c r="H181" s="145">
        <v>40</v>
      </c>
      <c r="I181" s="26"/>
      <c r="L181" s="141"/>
      <c r="M181" s="146"/>
      <c r="N181" s="147"/>
      <c r="O181" s="147"/>
      <c r="P181" s="147"/>
      <c r="Q181" s="147"/>
      <c r="R181" s="147"/>
      <c r="S181" s="147"/>
      <c r="T181" s="148"/>
      <c r="AT181" s="143" t="s">
        <v>195</v>
      </c>
      <c r="AU181" s="143" t="s">
        <v>83</v>
      </c>
      <c r="AV181" s="140" t="s">
        <v>83</v>
      </c>
      <c r="AW181" s="140" t="s">
        <v>31</v>
      </c>
      <c r="AX181" s="140" t="s">
        <v>8</v>
      </c>
      <c r="AY181" s="143" t="s">
        <v>187</v>
      </c>
    </row>
    <row r="182" spans="1:65" s="114" customFormat="1" ht="22.9" customHeight="1">
      <c r="B182" s="115"/>
      <c r="D182" s="116" t="s">
        <v>74</v>
      </c>
      <c r="E182" s="125" t="s">
        <v>232</v>
      </c>
      <c r="F182" s="125" t="s">
        <v>302</v>
      </c>
      <c r="I182" s="24"/>
      <c r="J182" s="126">
        <f>BK182</f>
        <v>0</v>
      </c>
      <c r="L182" s="115"/>
      <c r="M182" s="119"/>
      <c r="N182" s="120"/>
      <c r="O182" s="120"/>
      <c r="P182" s="121">
        <f>SUM(P183:P194)</f>
        <v>0</v>
      </c>
      <c r="Q182" s="120"/>
      <c r="R182" s="121">
        <f>SUM(R183:R194)</f>
        <v>6.0315889999999994</v>
      </c>
      <c r="S182" s="120"/>
      <c r="T182" s="122">
        <f>SUM(T183:T194)</f>
        <v>176</v>
      </c>
      <c r="AR182" s="116" t="s">
        <v>8</v>
      </c>
      <c r="AT182" s="123" t="s">
        <v>74</v>
      </c>
      <c r="AU182" s="123" t="s">
        <v>8</v>
      </c>
      <c r="AY182" s="116" t="s">
        <v>187</v>
      </c>
      <c r="BK182" s="124">
        <f>SUM(BK183:BK194)</f>
        <v>0</v>
      </c>
    </row>
    <row r="183" spans="1:65" s="51" customFormat="1" ht="24.2" customHeight="1">
      <c r="A183" s="48"/>
      <c r="B183" s="49"/>
      <c r="C183" s="127" t="s">
        <v>252</v>
      </c>
      <c r="D183" s="127" t="s">
        <v>189</v>
      </c>
      <c r="E183" s="128" t="s">
        <v>735</v>
      </c>
      <c r="F183" s="129" t="s">
        <v>736</v>
      </c>
      <c r="G183" s="130" t="s">
        <v>306</v>
      </c>
      <c r="H183" s="131">
        <v>23</v>
      </c>
      <c r="I183" s="25"/>
      <c r="J183" s="132">
        <f>ROUND(I183*H183,0)</f>
        <v>0</v>
      </c>
      <c r="K183" s="129" t="s">
        <v>193</v>
      </c>
      <c r="L183" s="49"/>
      <c r="M183" s="133" t="s">
        <v>1</v>
      </c>
      <c r="N183" s="134" t="s">
        <v>40</v>
      </c>
      <c r="O183" s="135"/>
      <c r="P183" s="136">
        <f>O183*H183</f>
        <v>0</v>
      </c>
      <c r="Q183" s="136">
        <v>0.10094599999999999</v>
      </c>
      <c r="R183" s="136">
        <f>Q183*H183</f>
        <v>2.321758</v>
      </c>
      <c r="S183" s="136">
        <v>0</v>
      </c>
      <c r="T183" s="137">
        <f>S183*H183</f>
        <v>0</v>
      </c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R183" s="138" t="s">
        <v>194</v>
      </c>
      <c r="AT183" s="138" t="s">
        <v>189</v>
      </c>
      <c r="AU183" s="138" t="s">
        <v>83</v>
      </c>
      <c r="AY183" s="40" t="s">
        <v>187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40" t="s">
        <v>8</v>
      </c>
      <c r="BK183" s="139">
        <f>ROUND(I183*H183,0)</f>
        <v>0</v>
      </c>
      <c r="BL183" s="40" t="s">
        <v>194</v>
      </c>
      <c r="BM183" s="138" t="s">
        <v>737</v>
      </c>
    </row>
    <row r="184" spans="1:65" s="140" customFormat="1">
      <c r="B184" s="141"/>
      <c r="D184" s="142" t="s">
        <v>195</v>
      </c>
      <c r="E184" s="143" t="s">
        <v>1</v>
      </c>
      <c r="F184" s="144" t="s">
        <v>738</v>
      </c>
      <c r="H184" s="145">
        <v>23</v>
      </c>
      <c r="I184" s="26"/>
      <c r="L184" s="141"/>
      <c r="M184" s="146"/>
      <c r="N184" s="147"/>
      <c r="O184" s="147"/>
      <c r="P184" s="147"/>
      <c r="Q184" s="147"/>
      <c r="R184" s="147"/>
      <c r="S184" s="147"/>
      <c r="T184" s="148"/>
      <c r="AT184" s="143" t="s">
        <v>195</v>
      </c>
      <c r="AU184" s="143" t="s">
        <v>83</v>
      </c>
      <c r="AV184" s="140" t="s">
        <v>83</v>
      </c>
      <c r="AW184" s="140" t="s">
        <v>31</v>
      </c>
      <c r="AX184" s="140" t="s">
        <v>8</v>
      </c>
      <c r="AY184" s="143" t="s">
        <v>187</v>
      </c>
    </row>
    <row r="185" spans="1:65" s="51" customFormat="1" ht="21.75" customHeight="1">
      <c r="A185" s="48"/>
      <c r="B185" s="49"/>
      <c r="C185" s="165" t="s">
        <v>253</v>
      </c>
      <c r="D185" s="165" t="s">
        <v>297</v>
      </c>
      <c r="E185" s="166" t="s">
        <v>739</v>
      </c>
      <c r="F185" s="167" t="s">
        <v>740</v>
      </c>
      <c r="G185" s="168" t="s">
        <v>306</v>
      </c>
      <c r="H185" s="169">
        <v>23.23</v>
      </c>
      <c r="I185" s="29"/>
      <c r="J185" s="170">
        <f>ROUND(I185*H185,0)</f>
        <v>0</v>
      </c>
      <c r="K185" s="167" t="s">
        <v>193</v>
      </c>
      <c r="L185" s="171"/>
      <c r="M185" s="172" t="s">
        <v>1</v>
      </c>
      <c r="N185" s="173" t="s">
        <v>40</v>
      </c>
      <c r="O185" s="135"/>
      <c r="P185" s="136">
        <f>O185*H185</f>
        <v>0</v>
      </c>
      <c r="Q185" s="136">
        <v>4.8000000000000001E-2</v>
      </c>
      <c r="R185" s="136">
        <f>Q185*H185</f>
        <v>1.11504</v>
      </c>
      <c r="S185" s="136">
        <v>0</v>
      </c>
      <c r="T185" s="137">
        <f>S185*H185</f>
        <v>0</v>
      </c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R185" s="138" t="s">
        <v>229</v>
      </c>
      <c r="AT185" s="138" t="s">
        <v>297</v>
      </c>
      <c r="AU185" s="138" t="s">
        <v>83</v>
      </c>
      <c r="AY185" s="40" t="s">
        <v>187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40" t="s">
        <v>8</v>
      </c>
      <c r="BK185" s="139">
        <f>ROUND(I185*H185,0)</f>
        <v>0</v>
      </c>
      <c r="BL185" s="40" t="s">
        <v>194</v>
      </c>
      <c r="BM185" s="138" t="s">
        <v>741</v>
      </c>
    </row>
    <row r="186" spans="1:65" s="140" customFormat="1">
      <c r="B186" s="141"/>
      <c r="D186" s="142" t="s">
        <v>195</v>
      </c>
      <c r="E186" s="143" t="s">
        <v>1</v>
      </c>
      <c r="F186" s="144" t="s">
        <v>742</v>
      </c>
      <c r="H186" s="145">
        <v>23.23</v>
      </c>
      <c r="I186" s="26"/>
      <c r="L186" s="141"/>
      <c r="M186" s="146"/>
      <c r="N186" s="147"/>
      <c r="O186" s="147"/>
      <c r="P186" s="147"/>
      <c r="Q186" s="147"/>
      <c r="R186" s="147"/>
      <c r="S186" s="147"/>
      <c r="T186" s="148"/>
      <c r="AT186" s="143" t="s">
        <v>195</v>
      </c>
      <c r="AU186" s="143" t="s">
        <v>83</v>
      </c>
      <c r="AV186" s="140" t="s">
        <v>83</v>
      </c>
      <c r="AW186" s="140" t="s">
        <v>31</v>
      </c>
      <c r="AX186" s="140" t="s">
        <v>8</v>
      </c>
      <c r="AY186" s="143" t="s">
        <v>187</v>
      </c>
    </row>
    <row r="187" spans="1:65" s="51" customFormat="1" ht="24.2" customHeight="1">
      <c r="A187" s="48"/>
      <c r="B187" s="49"/>
      <c r="C187" s="127" t="s">
        <v>256</v>
      </c>
      <c r="D187" s="127" t="s">
        <v>189</v>
      </c>
      <c r="E187" s="128" t="s">
        <v>743</v>
      </c>
      <c r="F187" s="129" t="s">
        <v>744</v>
      </c>
      <c r="G187" s="130" t="s">
        <v>192</v>
      </c>
      <c r="H187" s="131">
        <v>1.1499999999999999</v>
      </c>
      <c r="I187" s="25"/>
      <c r="J187" s="132">
        <f>ROUND(I187*H187,0)</f>
        <v>0</v>
      </c>
      <c r="K187" s="129" t="s">
        <v>193</v>
      </c>
      <c r="L187" s="49"/>
      <c r="M187" s="133" t="s">
        <v>1</v>
      </c>
      <c r="N187" s="134" t="s">
        <v>40</v>
      </c>
      <c r="O187" s="135"/>
      <c r="P187" s="136">
        <f>O187*H187</f>
        <v>0</v>
      </c>
      <c r="Q187" s="136">
        <v>2.2563399999999998</v>
      </c>
      <c r="R187" s="136">
        <f>Q187*H187</f>
        <v>2.5947909999999994</v>
      </c>
      <c r="S187" s="136">
        <v>0</v>
      </c>
      <c r="T187" s="137">
        <f>S187*H187</f>
        <v>0</v>
      </c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R187" s="138" t="s">
        <v>194</v>
      </c>
      <c r="AT187" s="138" t="s">
        <v>189</v>
      </c>
      <c r="AU187" s="138" t="s">
        <v>83</v>
      </c>
      <c r="AY187" s="40" t="s">
        <v>187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40" t="s">
        <v>8</v>
      </c>
      <c r="BK187" s="139">
        <f>ROUND(I187*H187,0)</f>
        <v>0</v>
      </c>
      <c r="BL187" s="40" t="s">
        <v>194</v>
      </c>
      <c r="BM187" s="138" t="s">
        <v>745</v>
      </c>
    </row>
    <row r="188" spans="1:65" s="140" customFormat="1">
      <c r="B188" s="141"/>
      <c r="D188" s="142" t="s">
        <v>195</v>
      </c>
      <c r="E188" s="143" t="s">
        <v>1</v>
      </c>
      <c r="F188" s="144" t="s">
        <v>746</v>
      </c>
      <c r="H188" s="145">
        <v>1.1499999999999999</v>
      </c>
      <c r="I188" s="26"/>
      <c r="L188" s="141"/>
      <c r="M188" s="146"/>
      <c r="N188" s="147"/>
      <c r="O188" s="147"/>
      <c r="P188" s="147"/>
      <c r="Q188" s="147"/>
      <c r="R188" s="147"/>
      <c r="S188" s="147"/>
      <c r="T188" s="148"/>
      <c r="AT188" s="143" t="s">
        <v>195</v>
      </c>
      <c r="AU188" s="143" t="s">
        <v>83</v>
      </c>
      <c r="AV188" s="140" t="s">
        <v>83</v>
      </c>
      <c r="AW188" s="140" t="s">
        <v>31</v>
      </c>
      <c r="AX188" s="140" t="s">
        <v>8</v>
      </c>
      <c r="AY188" s="143" t="s">
        <v>187</v>
      </c>
    </row>
    <row r="189" spans="1:65" s="51" customFormat="1" ht="16.5" customHeight="1">
      <c r="A189" s="48"/>
      <c r="B189" s="49"/>
      <c r="C189" s="127" t="s">
        <v>257</v>
      </c>
      <c r="D189" s="127" t="s">
        <v>189</v>
      </c>
      <c r="E189" s="128" t="s">
        <v>311</v>
      </c>
      <c r="F189" s="129" t="s">
        <v>312</v>
      </c>
      <c r="G189" s="130" t="s">
        <v>192</v>
      </c>
      <c r="H189" s="131">
        <v>40</v>
      </c>
      <c r="I189" s="25"/>
      <c r="J189" s="132">
        <f>ROUND(I189*H189,0)</f>
        <v>0</v>
      </c>
      <c r="K189" s="129" t="s">
        <v>193</v>
      </c>
      <c r="L189" s="49"/>
      <c r="M189" s="133" t="s">
        <v>1</v>
      </c>
      <c r="N189" s="134" t="s">
        <v>40</v>
      </c>
      <c r="O189" s="135"/>
      <c r="P189" s="136">
        <f>O189*H189</f>
        <v>0</v>
      </c>
      <c r="Q189" s="136">
        <v>0</v>
      </c>
      <c r="R189" s="136">
        <f>Q189*H189</f>
        <v>0</v>
      </c>
      <c r="S189" s="136">
        <v>2</v>
      </c>
      <c r="T189" s="137">
        <f>S189*H189</f>
        <v>80</v>
      </c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R189" s="138" t="s">
        <v>194</v>
      </c>
      <c r="AT189" s="138" t="s">
        <v>189</v>
      </c>
      <c r="AU189" s="138" t="s">
        <v>83</v>
      </c>
      <c r="AY189" s="40" t="s">
        <v>187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40" t="s">
        <v>8</v>
      </c>
      <c r="BK189" s="139">
        <f>ROUND(I189*H189,0)</f>
        <v>0</v>
      </c>
      <c r="BL189" s="40" t="s">
        <v>194</v>
      </c>
      <c r="BM189" s="138" t="s">
        <v>747</v>
      </c>
    </row>
    <row r="190" spans="1:65" s="140" customFormat="1">
      <c r="B190" s="141"/>
      <c r="D190" s="142" t="s">
        <v>195</v>
      </c>
      <c r="E190" s="143" t="s">
        <v>1</v>
      </c>
      <c r="F190" s="144" t="s">
        <v>748</v>
      </c>
      <c r="H190" s="145">
        <v>40</v>
      </c>
      <c r="I190" s="26"/>
      <c r="L190" s="141"/>
      <c r="M190" s="146"/>
      <c r="N190" s="147"/>
      <c r="O190" s="147"/>
      <c r="P190" s="147"/>
      <c r="Q190" s="147"/>
      <c r="R190" s="147"/>
      <c r="S190" s="147"/>
      <c r="T190" s="148"/>
      <c r="AT190" s="143" t="s">
        <v>195</v>
      </c>
      <c r="AU190" s="143" t="s">
        <v>83</v>
      </c>
      <c r="AV190" s="140" t="s">
        <v>83</v>
      </c>
      <c r="AW190" s="140" t="s">
        <v>31</v>
      </c>
      <c r="AX190" s="140" t="s">
        <v>75</v>
      </c>
      <c r="AY190" s="143" t="s">
        <v>187</v>
      </c>
    </row>
    <row r="191" spans="1:65" s="149" customFormat="1">
      <c r="B191" s="150"/>
      <c r="D191" s="142" t="s">
        <v>195</v>
      </c>
      <c r="E191" s="151" t="s">
        <v>1</v>
      </c>
      <c r="F191" s="152" t="s">
        <v>196</v>
      </c>
      <c r="H191" s="153">
        <v>40</v>
      </c>
      <c r="I191" s="27"/>
      <c r="L191" s="150"/>
      <c r="M191" s="154"/>
      <c r="N191" s="155"/>
      <c r="O191" s="155"/>
      <c r="P191" s="155"/>
      <c r="Q191" s="155"/>
      <c r="R191" s="155"/>
      <c r="S191" s="155"/>
      <c r="T191" s="156"/>
      <c r="AT191" s="151" t="s">
        <v>195</v>
      </c>
      <c r="AU191" s="151" t="s">
        <v>83</v>
      </c>
      <c r="AV191" s="149" t="s">
        <v>197</v>
      </c>
      <c r="AW191" s="149" t="s">
        <v>31</v>
      </c>
      <c r="AX191" s="149" t="s">
        <v>8</v>
      </c>
      <c r="AY191" s="151" t="s">
        <v>187</v>
      </c>
    </row>
    <row r="192" spans="1:65" s="51" customFormat="1" ht="16.5" customHeight="1">
      <c r="A192" s="48"/>
      <c r="B192" s="49"/>
      <c r="C192" s="127" t="s">
        <v>258</v>
      </c>
      <c r="D192" s="127" t="s">
        <v>189</v>
      </c>
      <c r="E192" s="128" t="s">
        <v>314</v>
      </c>
      <c r="F192" s="129" t="s">
        <v>315</v>
      </c>
      <c r="G192" s="130" t="s">
        <v>192</v>
      </c>
      <c r="H192" s="131">
        <v>40</v>
      </c>
      <c r="I192" s="25"/>
      <c r="J192" s="132">
        <f>ROUND(I192*H192,0)</f>
        <v>0</v>
      </c>
      <c r="K192" s="129" t="s">
        <v>193</v>
      </c>
      <c r="L192" s="49"/>
      <c r="M192" s="133" t="s">
        <v>1</v>
      </c>
      <c r="N192" s="134" t="s">
        <v>40</v>
      </c>
      <c r="O192" s="135"/>
      <c r="P192" s="136">
        <f>O192*H192</f>
        <v>0</v>
      </c>
      <c r="Q192" s="136">
        <v>0</v>
      </c>
      <c r="R192" s="136">
        <f>Q192*H192</f>
        <v>0</v>
      </c>
      <c r="S192" s="136">
        <v>2.4</v>
      </c>
      <c r="T192" s="137">
        <f>S192*H192</f>
        <v>96</v>
      </c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R192" s="138" t="s">
        <v>194</v>
      </c>
      <c r="AT192" s="138" t="s">
        <v>189</v>
      </c>
      <c r="AU192" s="138" t="s">
        <v>83</v>
      </c>
      <c r="AY192" s="40" t="s">
        <v>187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40" t="s">
        <v>8</v>
      </c>
      <c r="BK192" s="139">
        <f>ROUND(I192*H192,0)</f>
        <v>0</v>
      </c>
      <c r="BL192" s="40" t="s">
        <v>194</v>
      </c>
      <c r="BM192" s="138" t="s">
        <v>749</v>
      </c>
    </row>
    <row r="193" spans="1:65" s="140" customFormat="1">
      <c r="B193" s="141"/>
      <c r="D193" s="142" t="s">
        <v>195</v>
      </c>
      <c r="E193" s="143" t="s">
        <v>1</v>
      </c>
      <c r="F193" s="144" t="s">
        <v>748</v>
      </c>
      <c r="H193" s="145">
        <v>40</v>
      </c>
      <c r="I193" s="26"/>
      <c r="L193" s="141"/>
      <c r="M193" s="146"/>
      <c r="N193" s="147"/>
      <c r="O193" s="147"/>
      <c r="P193" s="147"/>
      <c r="Q193" s="147"/>
      <c r="R193" s="147"/>
      <c r="S193" s="147"/>
      <c r="T193" s="148"/>
      <c r="AT193" s="143" t="s">
        <v>195</v>
      </c>
      <c r="AU193" s="143" t="s">
        <v>83</v>
      </c>
      <c r="AV193" s="140" t="s">
        <v>83</v>
      </c>
      <c r="AW193" s="140" t="s">
        <v>31</v>
      </c>
      <c r="AX193" s="140" t="s">
        <v>75</v>
      </c>
      <c r="AY193" s="143" t="s">
        <v>187</v>
      </c>
    </row>
    <row r="194" spans="1:65" s="149" customFormat="1">
      <c r="B194" s="150"/>
      <c r="D194" s="142" t="s">
        <v>195</v>
      </c>
      <c r="E194" s="151" t="s">
        <v>1</v>
      </c>
      <c r="F194" s="152" t="s">
        <v>196</v>
      </c>
      <c r="H194" s="153">
        <v>40</v>
      </c>
      <c r="I194" s="27"/>
      <c r="L194" s="150"/>
      <c r="M194" s="154"/>
      <c r="N194" s="155"/>
      <c r="O194" s="155"/>
      <c r="P194" s="155"/>
      <c r="Q194" s="155"/>
      <c r="R194" s="155"/>
      <c r="S194" s="155"/>
      <c r="T194" s="156"/>
      <c r="AT194" s="151" t="s">
        <v>195</v>
      </c>
      <c r="AU194" s="151" t="s">
        <v>83</v>
      </c>
      <c r="AV194" s="149" t="s">
        <v>197</v>
      </c>
      <c r="AW194" s="149" t="s">
        <v>31</v>
      </c>
      <c r="AX194" s="149" t="s">
        <v>8</v>
      </c>
      <c r="AY194" s="151" t="s">
        <v>187</v>
      </c>
    </row>
    <row r="195" spans="1:65" s="114" customFormat="1" ht="22.9" customHeight="1">
      <c r="B195" s="115"/>
      <c r="D195" s="116" t="s">
        <v>74</v>
      </c>
      <c r="E195" s="125" t="s">
        <v>316</v>
      </c>
      <c r="F195" s="125" t="s">
        <v>317</v>
      </c>
      <c r="I195" s="24"/>
      <c r="J195" s="126">
        <f>BK195</f>
        <v>0</v>
      </c>
      <c r="L195" s="115"/>
      <c r="M195" s="119"/>
      <c r="N195" s="120"/>
      <c r="O195" s="120"/>
      <c r="P195" s="121">
        <f>SUM(P196:P203)</f>
        <v>0</v>
      </c>
      <c r="Q195" s="120"/>
      <c r="R195" s="121">
        <f>SUM(R196:R203)</f>
        <v>0</v>
      </c>
      <c r="S195" s="120"/>
      <c r="T195" s="122">
        <f>SUM(T196:T203)</f>
        <v>0</v>
      </c>
      <c r="AR195" s="116" t="s">
        <v>8</v>
      </c>
      <c r="AT195" s="123" t="s">
        <v>74</v>
      </c>
      <c r="AU195" s="123" t="s">
        <v>8</v>
      </c>
      <c r="AY195" s="116" t="s">
        <v>187</v>
      </c>
      <c r="BK195" s="124">
        <f>SUM(BK196:BK203)</f>
        <v>0</v>
      </c>
    </row>
    <row r="196" spans="1:65" s="51" customFormat="1" ht="21.75" customHeight="1">
      <c r="A196" s="48"/>
      <c r="B196" s="49"/>
      <c r="C196" s="127" t="s">
        <v>7</v>
      </c>
      <c r="D196" s="127" t="s">
        <v>189</v>
      </c>
      <c r="E196" s="128" t="s">
        <v>319</v>
      </c>
      <c r="F196" s="129" t="s">
        <v>320</v>
      </c>
      <c r="G196" s="130" t="s">
        <v>250</v>
      </c>
      <c r="H196" s="131">
        <v>176</v>
      </c>
      <c r="I196" s="25"/>
      <c r="J196" s="132">
        <f>ROUND(I196*H196,0)</f>
        <v>0</v>
      </c>
      <c r="K196" s="129" t="s">
        <v>193</v>
      </c>
      <c r="L196" s="49"/>
      <c r="M196" s="133" t="s">
        <v>1</v>
      </c>
      <c r="N196" s="134" t="s">
        <v>40</v>
      </c>
      <c r="O196" s="135"/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R196" s="138" t="s">
        <v>194</v>
      </c>
      <c r="AT196" s="138" t="s">
        <v>189</v>
      </c>
      <c r="AU196" s="138" t="s">
        <v>83</v>
      </c>
      <c r="AY196" s="40" t="s">
        <v>187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40" t="s">
        <v>8</v>
      </c>
      <c r="BK196" s="139">
        <f>ROUND(I196*H196,0)</f>
        <v>0</v>
      </c>
      <c r="BL196" s="40" t="s">
        <v>194</v>
      </c>
      <c r="BM196" s="138" t="s">
        <v>750</v>
      </c>
    </row>
    <row r="197" spans="1:65" s="51" customFormat="1" ht="24.2" customHeight="1">
      <c r="A197" s="48"/>
      <c r="B197" s="49"/>
      <c r="C197" s="127" t="s">
        <v>266</v>
      </c>
      <c r="D197" s="127" t="s">
        <v>189</v>
      </c>
      <c r="E197" s="128" t="s">
        <v>322</v>
      </c>
      <c r="F197" s="129" t="s">
        <v>323</v>
      </c>
      <c r="G197" s="130" t="s">
        <v>250</v>
      </c>
      <c r="H197" s="131">
        <v>5104</v>
      </c>
      <c r="I197" s="25"/>
      <c r="J197" s="132">
        <f>ROUND(I197*H197,0)</f>
        <v>0</v>
      </c>
      <c r="K197" s="129" t="s">
        <v>193</v>
      </c>
      <c r="L197" s="49"/>
      <c r="M197" s="133" t="s">
        <v>1</v>
      </c>
      <c r="N197" s="134" t="s">
        <v>40</v>
      </c>
      <c r="O197" s="135"/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R197" s="138" t="s">
        <v>194</v>
      </c>
      <c r="AT197" s="138" t="s">
        <v>189</v>
      </c>
      <c r="AU197" s="138" t="s">
        <v>83</v>
      </c>
      <c r="AY197" s="40" t="s">
        <v>187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40" t="s">
        <v>8</v>
      </c>
      <c r="BK197" s="139">
        <f>ROUND(I197*H197,0)</f>
        <v>0</v>
      </c>
      <c r="BL197" s="40" t="s">
        <v>194</v>
      </c>
      <c r="BM197" s="138" t="s">
        <v>751</v>
      </c>
    </row>
    <row r="198" spans="1:65" s="140" customFormat="1">
      <c r="B198" s="141"/>
      <c r="D198" s="142" t="s">
        <v>195</v>
      </c>
      <c r="F198" s="144" t="s">
        <v>752</v>
      </c>
      <c r="H198" s="145">
        <v>5104</v>
      </c>
      <c r="I198" s="26"/>
      <c r="L198" s="141"/>
      <c r="M198" s="146"/>
      <c r="N198" s="147"/>
      <c r="O198" s="147"/>
      <c r="P198" s="147"/>
      <c r="Q198" s="147"/>
      <c r="R198" s="147"/>
      <c r="S198" s="147"/>
      <c r="T198" s="148"/>
      <c r="AT198" s="143" t="s">
        <v>195</v>
      </c>
      <c r="AU198" s="143" t="s">
        <v>83</v>
      </c>
      <c r="AV198" s="140" t="s">
        <v>83</v>
      </c>
      <c r="AW198" s="140" t="s">
        <v>3</v>
      </c>
      <c r="AX198" s="140" t="s">
        <v>8</v>
      </c>
      <c r="AY198" s="143" t="s">
        <v>187</v>
      </c>
    </row>
    <row r="199" spans="1:65" s="51" customFormat="1" ht="16.5" customHeight="1">
      <c r="A199" s="48"/>
      <c r="B199" s="49"/>
      <c r="C199" s="127" t="s">
        <v>268</v>
      </c>
      <c r="D199" s="127" t="s">
        <v>189</v>
      </c>
      <c r="E199" s="128" t="s">
        <v>753</v>
      </c>
      <c r="F199" s="129" t="s">
        <v>754</v>
      </c>
      <c r="G199" s="130" t="s">
        <v>250</v>
      </c>
      <c r="H199" s="131">
        <v>191.25</v>
      </c>
      <c r="I199" s="25"/>
      <c r="J199" s="132">
        <f>ROUND(I199*H199,0)</f>
        <v>0</v>
      </c>
      <c r="K199" s="129" t="s">
        <v>193</v>
      </c>
      <c r="L199" s="49"/>
      <c r="M199" s="133" t="s">
        <v>1</v>
      </c>
      <c r="N199" s="134" t="s">
        <v>40</v>
      </c>
      <c r="O199" s="135"/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R199" s="138" t="s">
        <v>194</v>
      </c>
      <c r="AT199" s="138" t="s">
        <v>189</v>
      </c>
      <c r="AU199" s="138" t="s">
        <v>83</v>
      </c>
      <c r="AY199" s="40" t="s">
        <v>187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40" t="s">
        <v>8</v>
      </c>
      <c r="BK199" s="139">
        <f>ROUND(I199*H199,0)</f>
        <v>0</v>
      </c>
      <c r="BL199" s="40" t="s">
        <v>194</v>
      </c>
      <c r="BM199" s="138" t="s">
        <v>755</v>
      </c>
    </row>
    <row r="200" spans="1:65" s="51" customFormat="1" ht="24.2" customHeight="1">
      <c r="A200" s="48"/>
      <c r="B200" s="49"/>
      <c r="C200" s="127" t="s">
        <v>269</v>
      </c>
      <c r="D200" s="127" t="s">
        <v>189</v>
      </c>
      <c r="E200" s="128" t="s">
        <v>756</v>
      </c>
      <c r="F200" s="129" t="s">
        <v>757</v>
      </c>
      <c r="G200" s="130" t="s">
        <v>250</v>
      </c>
      <c r="H200" s="131">
        <v>5546.25</v>
      </c>
      <c r="I200" s="25"/>
      <c r="J200" s="132">
        <f>ROUND(I200*H200,0)</f>
        <v>0</v>
      </c>
      <c r="K200" s="129" t="s">
        <v>193</v>
      </c>
      <c r="L200" s="49"/>
      <c r="M200" s="133" t="s">
        <v>1</v>
      </c>
      <c r="N200" s="134" t="s">
        <v>40</v>
      </c>
      <c r="O200" s="135"/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R200" s="138" t="s">
        <v>194</v>
      </c>
      <c r="AT200" s="138" t="s">
        <v>189</v>
      </c>
      <c r="AU200" s="138" t="s">
        <v>83</v>
      </c>
      <c r="AY200" s="40" t="s">
        <v>187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40" t="s">
        <v>8</v>
      </c>
      <c r="BK200" s="139">
        <f>ROUND(I200*H200,0)</f>
        <v>0</v>
      </c>
      <c r="BL200" s="40" t="s">
        <v>194</v>
      </c>
      <c r="BM200" s="138" t="s">
        <v>758</v>
      </c>
    </row>
    <row r="201" spans="1:65" s="140" customFormat="1">
      <c r="B201" s="141"/>
      <c r="D201" s="142" t="s">
        <v>195</v>
      </c>
      <c r="F201" s="144" t="s">
        <v>759</v>
      </c>
      <c r="H201" s="145">
        <v>5546.25</v>
      </c>
      <c r="I201" s="26"/>
      <c r="L201" s="141"/>
      <c r="M201" s="146"/>
      <c r="N201" s="147"/>
      <c r="O201" s="147"/>
      <c r="P201" s="147"/>
      <c r="Q201" s="147"/>
      <c r="R201" s="147"/>
      <c r="S201" s="147"/>
      <c r="T201" s="148"/>
      <c r="AT201" s="143" t="s">
        <v>195</v>
      </c>
      <c r="AU201" s="143" t="s">
        <v>83</v>
      </c>
      <c r="AV201" s="140" t="s">
        <v>83</v>
      </c>
      <c r="AW201" s="140" t="s">
        <v>3</v>
      </c>
      <c r="AX201" s="140" t="s">
        <v>8</v>
      </c>
      <c r="AY201" s="143" t="s">
        <v>187</v>
      </c>
    </row>
    <row r="202" spans="1:65" s="51" customFormat="1" ht="37.9" customHeight="1">
      <c r="A202" s="48"/>
      <c r="B202" s="49"/>
      <c r="C202" s="127" t="s">
        <v>274</v>
      </c>
      <c r="D202" s="127" t="s">
        <v>189</v>
      </c>
      <c r="E202" s="128" t="s">
        <v>326</v>
      </c>
      <c r="F202" s="129" t="s">
        <v>327</v>
      </c>
      <c r="G202" s="130" t="s">
        <v>250</v>
      </c>
      <c r="H202" s="131">
        <v>80</v>
      </c>
      <c r="I202" s="25"/>
      <c r="J202" s="132">
        <f>ROUND(I202*H202,0)</f>
        <v>0</v>
      </c>
      <c r="K202" s="129" t="s">
        <v>193</v>
      </c>
      <c r="L202" s="49"/>
      <c r="M202" s="133" t="s">
        <v>1</v>
      </c>
      <c r="N202" s="134" t="s">
        <v>40</v>
      </c>
      <c r="O202" s="135"/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R202" s="138" t="s">
        <v>194</v>
      </c>
      <c r="AT202" s="138" t="s">
        <v>189</v>
      </c>
      <c r="AU202" s="138" t="s">
        <v>83</v>
      </c>
      <c r="AY202" s="40" t="s">
        <v>187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40" t="s">
        <v>8</v>
      </c>
      <c r="BK202" s="139">
        <f>ROUND(I202*H202,0)</f>
        <v>0</v>
      </c>
      <c r="BL202" s="40" t="s">
        <v>194</v>
      </c>
      <c r="BM202" s="138" t="s">
        <v>760</v>
      </c>
    </row>
    <row r="203" spans="1:65" s="51" customFormat="1" ht="37.9" customHeight="1">
      <c r="A203" s="48"/>
      <c r="B203" s="49"/>
      <c r="C203" s="127" t="s">
        <v>275</v>
      </c>
      <c r="D203" s="127" t="s">
        <v>189</v>
      </c>
      <c r="E203" s="128" t="s">
        <v>329</v>
      </c>
      <c r="F203" s="129" t="s">
        <v>330</v>
      </c>
      <c r="G203" s="130" t="s">
        <v>250</v>
      </c>
      <c r="H203" s="131">
        <v>287.25</v>
      </c>
      <c r="I203" s="25"/>
      <c r="J203" s="132">
        <f>ROUND(I203*H203,0)</f>
        <v>0</v>
      </c>
      <c r="K203" s="129" t="s">
        <v>193</v>
      </c>
      <c r="L203" s="49"/>
      <c r="M203" s="133" t="s">
        <v>1</v>
      </c>
      <c r="N203" s="134" t="s">
        <v>40</v>
      </c>
      <c r="O203" s="135"/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R203" s="138" t="s">
        <v>194</v>
      </c>
      <c r="AT203" s="138" t="s">
        <v>189</v>
      </c>
      <c r="AU203" s="138" t="s">
        <v>83</v>
      </c>
      <c r="AY203" s="40" t="s">
        <v>187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40" t="s">
        <v>8</v>
      </c>
      <c r="BK203" s="139">
        <f>ROUND(I203*H203,0)</f>
        <v>0</v>
      </c>
      <c r="BL203" s="40" t="s">
        <v>194</v>
      </c>
      <c r="BM203" s="138" t="s">
        <v>761</v>
      </c>
    </row>
    <row r="204" spans="1:65" s="114" customFormat="1" ht="22.9" customHeight="1">
      <c r="B204" s="115"/>
      <c r="D204" s="116" t="s">
        <v>74</v>
      </c>
      <c r="E204" s="125" t="s">
        <v>331</v>
      </c>
      <c r="F204" s="125" t="s">
        <v>332</v>
      </c>
      <c r="I204" s="24"/>
      <c r="J204" s="126">
        <f>BK204</f>
        <v>0</v>
      </c>
      <c r="L204" s="115"/>
      <c r="M204" s="119"/>
      <c r="N204" s="120"/>
      <c r="O204" s="120"/>
      <c r="P204" s="121">
        <f>P205</f>
        <v>0</v>
      </c>
      <c r="Q204" s="120"/>
      <c r="R204" s="121">
        <f>R205</f>
        <v>0</v>
      </c>
      <c r="S204" s="120"/>
      <c r="T204" s="122">
        <f>T205</f>
        <v>0</v>
      </c>
      <c r="AR204" s="116" t="s">
        <v>8</v>
      </c>
      <c r="AT204" s="123" t="s">
        <v>74</v>
      </c>
      <c r="AU204" s="123" t="s">
        <v>8</v>
      </c>
      <c r="AY204" s="116" t="s">
        <v>187</v>
      </c>
      <c r="BK204" s="124">
        <f>BK205</f>
        <v>0</v>
      </c>
    </row>
    <row r="205" spans="1:65" s="51" customFormat="1" ht="33" customHeight="1">
      <c r="A205" s="48"/>
      <c r="B205" s="49"/>
      <c r="C205" s="127" t="s">
        <v>289</v>
      </c>
      <c r="D205" s="127" t="s">
        <v>189</v>
      </c>
      <c r="E205" s="128" t="s">
        <v>679</v>
      </c>
      <c r="F205" s="129" t="s">
        <v>680</v>
      </c>
      <c r="G205" s="130" t="s">
        <v>250</v>
      </c>
      <c r="H205" s="131">
        <v>71.284999999999997</v>
      </c>
      <c r="I205" s="25"/>
      <c r="J205" s="132">
        <f>ROUND(I205*H205,0)</f>
        <v>0</v>
      </c>
      <c r="K205" s="129" t="s">
        <v>193</v>
      </c>
      <c r="L205" s="49"/>
      <c r="M205" s="232" t="s">
        <v>1</v>
      </c>
      <c r="N205" s="233" t="s">
        <v>40</v>
      </c>
      <c r="O205" s="176"/>
      <c r="P205" s="177">
        <f>O205*H205</f>
        <v>0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R205" s="138" t="s">
        <v>194</v>
      </c>
      <c r="AT205" s="138" t="s">
        <v>189</v>
      </c>
      <c r="AU205" s="138" t="s">
        <v>83</v>
      </c>
      <c r="AY205" s="40" t="s">
        <v>187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40" t="s">
        <v>8</v>
      </c>
      <c r="BK205" s="139">
        <f>ROUND(I205*H205,0)</f>
        <v>0</v>
      </c>
      <c r="BL205" s="40" t="s">
        <v>194</v>
      </c>
      <c r="BM205" s="138" t="s">
        <v>762</v>
      </c>
    </row>
    <row r="206" spans="1:65" s="51" customFormat="1" ht="6.95" customHeight="1">
      <c r="A206" s="48"/>
      <c r="B206" s="79"/>
      <c r="C206" s="80"/>
      <c r="D206" s="80"/>
      <c r="E206" s="80"/>
      <c r="F206" s="80"/>
      <c r="G206" s="80"/>
      <c r="H206" s="80"/>
      <c r="I206" s="80"/>
      <c r="J206" s="80"/>
      <c r="K206" s="80"/>
      <c r="L206" s="49"/>
      <c r="M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</row>
  </sheetData>
  <sheetProtection algorithmName="SHA-512" hashValue="i9PUImRHeMsK0PBVaEOLg0vxzn6fsCl9EX/UgWobftW57Zu/Yc68YfptWrFeasWmDUS84y3MNf+ykyR0y1A+CA==" saltValue="ZxSlDacSNmwCuGEgo4ujTg==" spinCount="100000" sheet="1" objects="1" scenarios="1"/>
  <autoFilter ref="C121:K20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>
      <selection activeCell="J144" sqref="J144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4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108</v>
      </c>
    </row>
    <row r="3" spans="1:4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</row>
    <row r="4" spans="1:46" ht="24.95" customHeight="1">
      <c r="B4" s="44"/>
      <c r="D4" s="45" t="s">
        <v>130</v>
      </c>
      <c r="L4" s="44"/>
      <c r="M4" s="46" t="s">
        <v>11</v>
      </c>
      <c r="AT4" s="40" t="s">
        <v>3</v>
      </c>
    </row>
    <row r="5" spans="1:46" ht="6.95" customHeight="1">
      <c r="B5" s="44"/>
      <c r="L5" s="44"/>
    </row>
    <row r="6" spans="1:46" ht="12" customHeight="1">
      <c r="B6" s="44"/>
      <c r="D6" s="47" t="s">
        <v>16</v>
      </c>
      <c r="L6" s="44"/>
    </row>
    <row r="7" spans="1:4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4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46" s="51" customFormat="1" ht="16.5" customHeight="1">
      <c r="A9" s="48"/>
      <c r="B9" s="49"/>
      <c r="C9" s="48"/>
      <c r="D9" s="48"/>
      <c r="E9" s="276" t="s">
        <v>1405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4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4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46" s="51" customFormat="1" ht="12" customHeight="1">
      <c r="A12" s="48"/>
      <c r="B12" s="49"/>
      <c r="C12" s="48"/>
      <c r="D12" s="47" t="s">
        <v>19</v>
      </c>
      <c r="E12" s="48"/>
      <c r="F12" s="52" t="s">
        <v>20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4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4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">
        <v>1</v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46" s="51" customFormat="1" ht="18" customHeight="1">
      <c r="A15" s="48"/>
      <c r="B15" s="49"/>
      <c r="C15" s="48"/>
      <c r="D15" s="48"/>
      <c r="E15" s="52" t="s">
        <v>25</v>
      </c>
      <c r="F15" s="48"/>
      <c r="G15" s="48"/>
      <c r="H15" s="48"/>
      <c r="I15" s="47" t="s">
        <v>26</v>
      </c>
      <c r="J15" s="52" t="s">
        <v>1</v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4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">
        <v>1</v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">
        <v>30</v>
      </c>
      <c r="F21" s="48"/>
      <c r="G21" s="48"/>
      <c r="H21" s="48"/>
      <c r="I21" s="47" t="s">
        <v>26</v>
      </c>
      <c r="J21" s="52" t="s">
        <v>1</v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">
        <v>1</v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">
        <v>33</v>
      </c>
      <c r="F24" s="48"/>
      <c r="G24" s="48"/>
      <c r="H24" s="48"/>
      <c r="I24" s="47" t="s">
        <v>26</v>
      </c>
      <c r="J24" s="52" t="s">
        <v>1</v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ROUND(J119,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ROUND((SUM(BE119:BE147)),  0)</f>
        <v>0</v>
      </c>
      <c r="G33" s="48"/>
      <c r="H33" s="48"/>
      <c r="I33" s="64">
        <v>0.21</v>
      </c>
      <c r="J33" s="63">
        <f>ROUND(((SUM(BE119:BE147))*I33),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ROUND((SUM(BF119:BF147)),  0)</f>
        <v>0</v>
      </c>
      <c r="G34" s="48"/>
      <c r="H34" s="48"/>
      <c r="I34" s="64">
        <v>0.15</v>
      </c>
      <c r="J34" s="63">
        <f>ROUND(((SUM(BF119:BF147))*I34),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ROUND((SUM(BG119:BG147)),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ROUND((SUM(BH119:BH147)),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ROUND((SUM(BI119:BI147)),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16.5" customHeight="1">
      <c r="A87" s="48"/>
      <c r="B87" s="49"/>
      <c r="C87" s="48"/>
      <c r="D87" s="48"/>
      <c r="E87" s="276" t="str">
        <f>E9</f>
        <v>46aaa - SO 46aa - sadové úpravy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>Dvůr Králové nad Labem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J119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1:31" s="87" customFormat="1" ht="24.95" customHeight="1">
      <c r="B97" s="88"/>
      <c r="D97" s="89" t="s">
        <v>161</v>
      </c>
      <c r="E97" s="90"/>
      <c r="F97" s="90"/>
      <c r="G97" s="90"/>
      <c r="H97" s="90"/>
      <c r="I97" s="90"/>
      <c r="J97" s="91">
        <f>J120</f>
        <v>0</v>
      </c>
      <c r="L97" s="88"/>
    </row>
    <row r="98" spans="1:31" s="92" customFormat="1" ht="19.899999999999999" customHeight="1">
      <c r="B98" s="93"/>
      <c r="D98" s="94" t="s">
        <v>162</v>
      </c>
      <c r="E98" s="95"/>
      <c r="F98" s="95"/>
      <c r="G98" s="95"/>
      <c r="H98" s="95"/>
      <c r="I98" s="95"/>
      <c r="J98" s="96">
        <f>J121</f>
        <v>0</v>
      </c>
      <c r="L98" s="93"/>
    </row>
    <row r="99" spans="1:31" s="92" customFormat="1" ht="19.899999999999999" customHeight="1">
      <c r="B99" s="93"/>
      <c r="D99" s="94" t="s">
        <v>168</v>
      </c>
      <c r="E99" s="95"/>
      <c r="F99" s="95"/>
      <c r="G99" s="95"/>
      <c r="H99" s="95"/>
      <c r="I99" s="95"/>
      <c r="J99" s="96">
        <f>J146</f>
        <v>0</v>
      </c>
      <c r="L99" s="93"/>
    </row>
    <row r="100" spans="1:31" s="51" customFormat="1" ht="21.75" customHeight="1">
      <c r="A100" s="48"/>
      <c r="B100" s="49"/>
      <c r="C100" s="48"/>
      <c r="D100" s="48"/>
      <c r="E100" s="48"/>
      <c r="F100" s="48"/>
      <c r="G100" s="48"/>
      <c r="H100" s="48"/>
      <c r="I100" s="48"/>
      <c r="J100" s="48"/>
      <c r="K100" s="48"/>
      <c r="L100" s="50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</row>
    <row r="101" spans="1:31" s="51" customFormat="1" ht="6.95" customHeight="1">
      <c r="A101" s="48"/>
      <c r="B101" s="79"/>
      <c r="C101" s="80"/>
      <c r="D101" s="80"/>
      <c r="E101" s="80"/>
      <c r="F101" s="80"/>
      <c r="G101" s="80"/>
      <c r="H101" s="80"/>
      <c r="I101" s="80"/>
      <c r="J101" s="80"/>
      <c r="K101" s="80"/>
      <c r="L101" s="50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</row>
    <row r="105" spans="1:31" s="51" customFormat="1" ht="6.95" customHeight="1">
      <c r="A105" s="48"/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50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</row>
    <row r="106" spans="1:31" s="51" customFormat="1" ht="24.95" customHeight="1">
      <c r="A106" s="48"/>
      <c r="B106" s="49"/>
      <c r="C106" s="45" t="s">
        <v>172</v>
      </c>
      <c r="D106" s="48"/>
      <c r="E106" s="48"/>
      <c r="F106" s="48"/>
      <c r="G106" s="48"/>
      <c r="H106" s="48"/>
      <c r="I106" s="48"/>
      <c r="J106" s="48"/>
      <c r="K106" s="48"/>
      <c r="L106" s="50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1:31" s="51" customFormat="1" ht="6.95" customHeight="1">
      <c r="A107" s="48"/>
      <c r="B107" s="49"/>
      <c r="C107" s="48"/>
      <c r="D107" s="48"/>
      <c r="E107" s="48"/>
      <c r="F107" s="48"/>
      <c r="G107" s="48"/>
      <c r="H107" s="48"/>
      <c r="I107" s="48"/>
      <c r="J107" s="48"/>
      <c r="K107" s="48"/>
      <c r="L107" s="50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08" spans="1:31" s="51" customFormat="1" ht="12" customHeight="1">
      <c r="A108" s="48"/>
      <c r="B108" s="49"/>
      <c r="C108" s="47" t="s">
        <v>16</v>
      </c>
      <c r="D108" s="48"/>
      <c r="E108" s="48"/>
      <c r="F108" s="48"/>
      <c r="G108" s="48"/>
      <c r="H108" s="48"/>
      <c r="I108" s="48"/>
      <c r="J108" s="48"/>
      <c r="K108" s="48"/>
      <c r="L108" s="50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1:31" s="51" customFormat="1" ht="26.25" customHeight="1">
      <c r="A109" s="48"/>
      <c r="B109" s="49"/>
      <c r="C109" s="48"/>
      <c r="D109" s="48"/>
      <c r="E109" s="280" t="str">
        <f>E7</f>
        <v>Expozice Jihozápadní Afrika, ZOO Dvůr Králové a.s. - Změna B, 3.etapa-1.část</v>
      </c>
      <c r="F109" s="281"/>
      <c r="G109" s="281"/>
      <c r="H109" s="281"/>
      <c r="I109" s="48"/>
      <c r="J109" s="48"/>
      <c r="K109" s="48"/>
      <c r="L109" s="50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31" s="51" customFormat="1" ht="12" customHeight="1">
      <c r="A110" s="48"/>
      <c r="B110" s="49"/>
      <c r="C110" s="47" t="s">
        <v>143</v>
      </c>
      <c r="D110" s="48"/>
      <c r="E110" s="48"/>
      <c r="F110" s="48"/>
      <c r="G110" s="48"/>
      <c r="H110" s="48"/>
      <c r="I110" s="48"/>
      <c r="J110" s="48"/>
      <c r="K110" s="48"/>
      <c r="L110" s="50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1" s="51" customFormat="1" ht="16.5" customHeight="1">
      <c r="A111" s="48"/>
      <c r="B111" s="49"/>
      <c r="C111" s="48"/>
      <c r="D111" s="48"/>
      <c r="E111" s="276" t="str">
        <f>E9</f>
        <v>46aaa - SO 46aa - sadové úpravy - Změna B, 3.etapa-1.část</v>
      </c>
      <c r="F111" s="279"/>
      <c r="G111" s="279"/>
      <c r="H111" s="279"/>
      <c r="I111" s="48"/>
      <c r="J111" s="48"/>
      <c r="K111" s="48"/>
      <c r="L111" s="50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1:31" s="51" customFormat="1" ht="6.95" customHeight="1">
      <c r="A112" s="48"/>
      <c r="B112" s="49"/>
      <c r="C112" s="48"/>
      <c r="D112" s="48"/>
      <c r="E112" s="48"/>
      <c r="F112" s="48"/>
      <c r="G112" s="48"/>
      <c r="H112" s="48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12" customHeight="1">
      <c r="A113" s="48"/>
      <c r="B113" s="49"/>
      <c r="C113" s="47" t="s">
        <v>19</v>
      </c>
      <c r="D113" s="48"/>
      <c r="E113" s="48"/>
      <c r="F113" s="52" t="str">
        <f>F12</f>
        <v>Dvůr Králové nad Labem</v>
      </c>
      <c r="G113" s="48"/>
      <c r="H113" s="48"/>
      <c r="I113" s="47" t="s">
        <v>21</v>
      </c>
      <c r="J113" s="53" t="str">
        <f>IF(J12="","",J12)</f>
        <v>20. 9. 2020</v>
      </c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6.95" customHeight="1">
      <c r="A114" s="48"/>
      <c r="B114" s="49"/>
      <c r="C114" s="48"/>
      <c r="D114" s="48"/>
      <c r="E114" s="48"/>
      <c r="F114" s="48"/>
      <c r="G114" s="48"/>
      <c r="H114" s="48"/>
      <c r="I114" s="48"/>
      <c r="J114" s="48"/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40.15" customHeight="1">
      <c r="A115" s="48"/>
      <c r="B115" s="49"/>
      <c r="C115" s="47" t="s">
        <v>23</v>
      </c>
      <c r="D115" s="48"/>
      <c r="E115" s="48"/>
      <c r="F115" s="52" t="str">
        <f>E15</f>
        <v>ZOO Dvůr Králové a.s., Štefánikova 1029, D.K.n.L.</v>
      </c>
      <c r="G115" s="48"/>
      <c r="H115" s="48"/>
      <c r="I115" s="47" t="s">
        <v>29</v>
      </c>
      <c r="J115" s="83" t="str">
        <f>E21</f>
        <v>Projektis spol. s r.o., Legionářská 562, D.K.n.L.</v>
      </c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15.2" customHeight="1">
      <c r="A116" s="48"/>
      <c r="B116" s="49"/>
      <c r="C116" s="47" t="s">
        <v>27</v>
      </c>
      <c r="D116" s="48"/>
      <c r="E116" s="48"/>
      <c r="F116" s="52" t="str">
        <f>IF(E18="","",E18)</f>
        <v>Vyplň údaj</v>
      </c>
      <c r="G116" s="48"/>
      <c r="H116" s="48"/>
      <c r="I116" s="47" t="s">
        <v>32</v>
      </c>
      <c r="J116" s="83" t="str">
        <f>E24</f>
        <v>ing. V. Švehla</v>
      </c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10.35" customHeight="1">
      <c r="A117" s="48"/>
      <c r="B117" s="49"/>
      <c r="C117" s="48"/>
      <c r="D117" s="48"/>
      <c r="E117" s="48"/>
      <c r="F117" s="48"/>
      <c r="G117" s="48"/>
      <c r="H117" s="48"/>
      <c r="I117" s="48"/>
      <c r="J117" s="48"/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106" customFormat="1" ht="29.25" customHeight="1">
      <c r="A118" s="97"/>
      <c r="B118" s="98"/>
      <c r="C118" s="99" t="s">
        <v>173</v>
      </c>
      <c r="D118" s="100" t="s">
        <v>60</v>
      </c>
      <c r="E118" s="100" t="s">
        <v>56</v>
      </c>
      <c r="F118" s="100" t="s">
        <v>57</v>
      </c>
      <c r="G118" s="100" t="s">
        <v>174</v>
      </c>
      <c r="H118" s="100" t="s">
        <v>175</v>
      </c>
      <c r="I118" s="100" t="s">
        <v>176</v>
      </c>
      <c r="J118" s="100" t="s">
        <v>158</v>
      </c>
      <c r="K118" s="101" t="s">
        <v>177</v>
      </c>
      <c r="L118" s="102"/>
      <c r="M118" s="103" t="s">
        <v>1</v>
      </c>
      <c r="N118" s="104" t="s">
        <v>39</v>
      </c>
      <c r="O118" s="104" t="s">
        <v>178</v>
      </c>
      <c r="P118" s="104" t="s">
        <v>179</v>
      </c>
      <c r="Q118" s="104" t="s">
        <v>180</v>
      </c>
      <c r="R118" s="104" t="s">
        <v>181</v>
      </c>
      <c r="S118" s="104" t="s">
        <v>182</v>
      </c>
      <c r="T118" s="105" t="s">
        <v>183</v>
      </c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</row>
    <row r="119" spans="1:65" s="51" customFormat="1" ht="22.9" customHeight="1">
      <c r="A119" s="48"/>
      <c r="B119" s="49"/>
      <c r="C119" s="107" t="s">
        <v>184</v>
      </c>
      <c r="D119" s="48"/>
      <c r="E119" s="48"/>
      <c r="F119" s="48"/>
      <c r="G119" s="48"/>
      <c r="H119" s="48"/>
      <c r="I119" s="48"/>
      <c r="J119" s="108">
        <f>BK119</f>
        <v>0</v>
      </c>
      <c r="K119" s="48"/>
      <c r="L119" s="49"/>
      <c r="M119" s="109"/>
      <c r="N119" s="110"/>
      <c r="O119" s="58"/>
      <c r="P119" s="111">
        <f>P120</f>
        <v>0</v>
      </c>
      <c r="Q119" s="58"/>
      <c r="R119" s="111">
        <f>R120</f>
        <v>20.662483999999999</v>
      </c>
      <c r="S119" s="58"/>
      <c r="T119" s="112">
        <f>T120</f>
        <v>0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T119" s="40" t="s">
        <v>74</v>
      </c>
      <c r="AU119" s="40" t="s">
        <v>160</v>
      </c>
      <c r="BK119" s="113">
        <f>BK120</f>
        <v>0</v>
      </c>
    </row>
    <row r="120" spans="1:65" s="114" customFormat="1" ht="25.9" customHeight="1">
      <c r="B120" s="115"/>
      <c r="D120" s="116" t="s">
        <v>74</v>
      </c>
      <c r="E120" s="117" t="s">
        <v>185</v>
      </c>
      <c r="F120" s="117" t="s">
        <v>186</v>
      </c>
      <c r="J120" s="118">
        <f>BK120</f>
        <v>0</v>
      </c>
      <c r="L120" s="115"/>
      <c r="M120" s="119"/>
      <c r="N120" s="120"/>
      <c r="O120" s="120"/>
      <c r="P120" s="121">
        <f>P121+P146</f>
        <v>0</v>
      </c>
      <c r="Q120" s="120"/>
      <c r="R120" s="121">
        <f>R121+R146</f>
        <v>20.662483999999999</v>
      </c>
      <c r="S120" s="120"/>
      <c r="T120" s="122">
        <f>T121+T146</f>
        <v>0</v>
      </c>
      <c r="AR120" s="116" t="s">
        <v>8</v>
      </c>
      <c r="AT120" s="123" t="s">
        <v>74</v>
      </c>
      <c r="AU120" s="123" t="s">
        <v>75</v>
      </c>
      <c r="AY120" s="116" t="s">
        <v>187</v>
      </c>
      <c r="BK120" s="124">
        <f>BK121+BK146</f>
        <v>0</v>
      </c>
    </row>
    <row r="121" spans="1:65" s="114" customFormat="1" ht="22.9" customHeight="1">
      <c r="B121" s="115"/>
      <c r="D121" s="116" t="s">
        <v>74</v>
      </c>
      <c r="E121" s="125" t="s">
        <v>8</v>
      </c>
      <c r="F121" s="125" t="s">
        <v>188</v>
      </c>
      <c r="J121" s="126">
        <f>BK121</f>
        <v>0</v>
      </c>
      <c r="L121" s="115"/>
      <c r="M121" s="119"/>
      <c r="N121" s="120"/>
      <c r="O121" s="120"/>
      <c r="P121" s="121">
        <f>SUM(P122:P145)</f>
        <v>0</v>
      </c>
      <c r="Q121" s="120"/>
      <c r="R121" s="121">
        <f>SUM(R122:R145)</f>
        <v>20.662483999999999</v>
      </c>
      <c r="S121" s="120"/>
      <c r="T121" s="122">
        <f>SUM(T122:T145)</f>
        <v>0</v>
      </c>
      <c r="AR121" s="116" t="s">
        <v>8</v>
      </c>
      <c r="AT121" s="123" t="s">
        <v>74</v>
      </c>
      <c r="AU121" s="123" t="s">
        <v>8</v>
      </c>
      <c r="AY121" s="116" t="s">
        <v>187</v>
      </c>
      <c r="BK121" s="124">
        <f>SUM(BK122:BK145)</f>
        <v>0</v>
      </c>
    </row>
    <row r="122" spans="1:65" s="51" customFormat="1" ht="33" customHeight="1">
      <c r="A122" s="48"/>
      <c r="B122" s="49"/>
      <c r="C122" s="127" t="s">
        <v>8</v>
      </c>
      <c r="D122" s="127" t="s">
        <v>189</v>
      </c>
      <c r="E122" s="128" t="s">
        <v>763</v>
      </c>
      <c r="F122" s="129" t="s">
        <v>764</v>
      </c>
      <c r="G122" s="130" t="s">
        <v>295</v>
      </c>
      <c r="H122" s="131">
        <v>510</v>
      </c>
      <c r="I122" s="25"/>
      <c r="J122" s="132">
        <f>ROUND(I122*H122,0)</f>
        <v>0</v>
      </c>
      <c r="K122" s="129" t="s">
        <v>193</v>
      </c>
      <c r="L122" s="49"/>
      <c r="M122" s="133" t="s">
        <v>1</v>
      </c>
      <c r="N122" s="134" t="s">
        <v>40</v>
      </c>
      <c r="O122" s="135"/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R122" s="138" t="s">
        <v>194</v>
      </c>
      <c r="AT122" s="138" t="s">
        <v>189</v>
      </c>
      <c r="AU122" s="138" t="s">
        <v>83</v>
      </c>
      <c r="AY122" s="40" t="s">
        <v>187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40" t="s">
        <v>8</v>
      </c>
      <c r="BK122" s="139">
        <f>ROUND(I122*H122,0)</f>
        <v>0</v>
      </c>
      <c r="BL122" s="40" t="s">
        <v>194</v>
      </c>
      <c r="BM122" s="138" t="s">
        <v>765</v>
      </c>
    </row>
    <row r="123" spans="1:65" s="140" customFormat="1">
      <c r="B123" s="141"/>
      <c r="D123" s="142" t="s">
        <v>195</v>
      </c>
      <c r="E123" s="143" t="s">
        <v>1</v>
      </c>
      <c r="F123" s="144" t="s">
        <v>766</v>
      </c>
      <c r="H123" s="145">
        <v>510</v>
      </c>
      <c r="I123" s="26"/>
      <c r="L123" s="141"/>
      <c r="M123" s="146"/>
      <c r="N123" s="147"/>
      <c r="O123" s="147"/>
      <c r="P123" s="147"/>
      <c r="Q123" s="147"/>
      <c r="R123" s="147"/>
      <c r="S123" s="147"/>
      <c r="T123" s="148"/>
      <c r="AT123" s="143" t="s">
        <v>195</v>
      </c>
      <c r="AU123" s="143" t="s">
        <v>83</v>
      </c>
      <c r="AV123" s="140" t="s">
        <v>83</v>
      </c>
      <c r="AW123" s="140" t="s">
        <v>31</v>
      </c>
      <c r="AX123" s="140" t="s">
        <v>8</v>
      </c>
      <c r="AY123" s="143" t="s">
        <v>187</v>
      </c>
    </row>
    <row r="124" spans="1:65" s="51" customFormat="1" ht="16.5" customHeight="1">
      <c r="A124" s="48"/>
      <c r="B124" s="49"/>
      <c r="C124" s="165" t="s">
        <v>83</v>
      </c>
      <c r="D124" s="165" t="s">
        <v>297</v>
      </c>
      <c r="E124" s="166" t="s">
        <v>767</v>
      </c>
      <c r="F124" s="167" t="s">
        <v>768</v>
      </c>
      <c r="G124" s="168" t="s">
        <v>192</v>
      </c>
      <c r="H124" s="169">
        <v>25.5</v>
      </c>
      <c r="I124" s="29"/>
      <c r="J124" s="170">
        <f>ROUND(I124*H124,0)</f>
        <v>0</v>
      </c>
      <c r="K124" s="167" t="s">
        <v>193</v>
      </c>
      <c r="L124" s="171"/>
      <c r="M124" s="172" t="s">
        <v>1</v>
      </c>
      <c r="N124" s="173" t="s">
        <v>40</v>
      </c>
      <c r="O124" s="135"/>
      <c r="P124" s="136">
        <f>O124*H124</f>
        <v>0</v>
      </c>
      <c r="Q124" s="136">
        <v>0.21</v>
      </c>
      <c r="R124" s="136">
        <f>Q124*H124</f>
        <v>5.3549999999999995</v>
      </c>
      <c r="S124" s="136">
        <v>0</v>
      </c>
      <c r="T124" s="137">
        <f>S124*H124</f>
        <v>0</v>
      </c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R124" s="138" t="s">
        <v>229</v>
      </c>
      <c r="AT124" s="138" t="s">
        <v>297</v>
      </c>
      <c r="AU124" s="138" t="s">
        <v>83</v>
      </c>
      <c r="AY124" s="40" t="s">
        <v>187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40" t="s">
        <v>8</v>
      </c>
      <c r="BK124" s="139">
        <f>ROUND(I124*H124,0)</f>
        <v>0</v>
      </c>
      <c r="BL124" s="40" t="s">
        <v>194</v>
      </c>
      <c r="BM124" s="138" t="s">
        <v>769</v>
      </c>
    </row>
    <row r="125" spans="1:65" s="140" customFormat="1">
      <c r="B125" s="141"/>
      <c r="D125" s="142" t="s">
        <v>195</v>
      </c>
      <c r="E125" s="143" t="s">
        <v>1</v>
      </c>
      <c r="F125" s="144" t="s">
        <v>770</v>
      </c>
      <c r="H125" s="145">
        <v>25.5</v>
      </c>
      <c r="I125" s="26"/>
      <c r="L125" s="141"/>
      <c r="M125" s="146"/>
      <c r="N125" s="147"/>
      <c r="O125" s="147"/>
      <c r="P125" s="147"/>
      <c r="Q125" s="147"/>
      <c r="R125" s="147"/>
      <c r="S125" s="147"/>
      <c r="T125" s="148"/>
      <c r="AT125" s="143" t="s">
        <v>195</v>
      </c>
      <c r="AU125" s="143" t="s">
        <v>83</v>
      </c>
      <c r="AV125" s="140" t="s">
        <v>83</v>
      </c>
      <c r="AW125" s="140" t="s">
        <v>31</v>
      </c>
      <c r="AX125" s="140" t="s">
        <v>8</v>
      </c>
      <c r="AY125" s="143" t="s">
        <v>187</v>
      </c>
    </row>
    <row r="126" spans="1:65" s="51" customFormat="1" ht="33" customHeight="1">
      <c r="A126" s="48"/>
      <c r="B126" s="49"/>
      <c r="C126" s="127" t="s">
        <v>197</v>
      </c>
      <c r="D126" s="127" t="s">
        <v>189</v>
      </c>
      <c r="E126" s="128" t="s">
        <v>771</v>
      </c>
      <c r="F126" s="129" t="s">
        <v>772</v>
      </c>
      <c r="G126" s="130" t="s">
        <v>295</v>
      </c>
      <c r="H126" s="131">
        <v>13</v>
      </c>
      <c r="I126" s="25"/>
      <c r="J126" s="132">
        <f>ROUND(I126*H126,0)</f>
        <v>0</v>
      </c>
      <c r="K126" s="129" t="s">
        <v>193</v>
      </c>
      <c r="L126" s="49"/>
      <c r="M126" s="133" t="s">
        <v>1</v>
      </c>
      <c r="N126" s="134" t="s">
        <v>40</v>
      </c>
      <c r="O126" s="135"/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R126" s="138" t="s">
        <v>194</v>
      </c>
      <c r="AT126" s="138" t="s">
        <v>189</v>
      </c>
      <c r="AU126" s="138" t="s">
        <v>83</v>
      </c>
      <c r="AY126" s="40" t="s">
        <v>187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40" t="s">
        <v>8</v>
      </c>
      <c r="BK126" s="139">
        <f>ROUND(I126*H126,0)</f>
        <v>0</v>
      </c>
      <c r="BL126" s="40" t="s">
        <v>194</v>
      </c>
      <c r="BM126" s="138" t="s">
        <v>773</v>
      </c>
    </row>
    <row r="127" spans="1:65" s="140" customFormat="1">
      <c r="B127" s="141"/>
      <c r="D127" s="142" t="s">
        <v>195</v>
      </c>
      <c r="E127" s="143" t="s">
        <v>1</v>
      </c>
      <c r="F127" s="144" t="s">
        <v>774</v>
      </c>
      <c r="H127" s="145">
        <v>13</v>
      </c>
      <c r="I127" s="26"/>
      <c r="L127" s="141"/>
      <c r="M127" s="146"/>
      <c r="N127" s="147"/>
      <c r="O127" s="147"/>
      <c r="P127" s="147"/>
      <c r="Q127" s="147"/>
      <c r="R127" s="147"/>
      <c r="S127" s="147"/>
      <c r="T127" s="148"/>
      <c r="AT127" s="143" t="s">
        <v>195</v>
      </c>
      <c r="AU127" s="143" t="s">
        <v>83</v>
      </c>
      <c r="AV127" s="140" t="s">
        <v>83</v>
      </c>
      <c r="AW127" s="140" t="s">
        <v>31</v>
      </c>
      <c r="AX127" s="140" t="s">
        <v>8</v>
      </c>
      <c r="AY127" s="143" t="s">
        <v>187</v>
      </c>
    </row>
    <row r="128" spans="1:65" s="51" customFormat="1" ht="16.5" customHeight="1">
      <c r="A128" s="48"/>
      <c r="B128" s="49"/>
      <c r="C128" s="165" t="s">
        <v>194</v>
      </c>
      <c r="D128" s="165" t="s">
        <v>297</v>
      </c>
      <c r="E128" s="166" t="s">
        <v>767</v>
      </c>
      <c r="F128" s="167" t="s">
        <v>768</v>
      </c>
      <c r="G128" s="168" t="s">
        <v>192</v>
      </c>
      <c r="H128" s="169">
        <v>1.625</v>
      </c>
      <c r="I128" s="29"/>
      <c r="J128" s="170">
        <f>ROUND(I128*H128,0)</f>
        <v>0</v>
      </c>
      <c r="K128" s="167" t="s">
        <v>193</v>
      </c>
      <c r="L128" s="171"/>
      <c r="M128" s="172" t="s">
        <v>1</v>
      </c>
      <c r="N128" s="173" t="s">
        <v>40</v>
      </c>
      <c r="O128" s="135"/>
      <c r="P128" s="136">
        <f>O128*H128</f>
        <v>0</v>
      </c>
      <c r="Q128" s="136">
        <v>0.21</v>
      </c>
      <c r="R128" s="136">
        <f>Q128*H128</f>
        <v>0.34125</v>
      </c>
      <c r="S128" s="136">
        <v>0</v>
      </c>
      <c r="T128" s="137">
        <f>S128*H128</f>
        <v>0</v>
      </c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R128" s="138" t="s">
        <v>229</v>
      </c>
      <c r="AT128" s="138" t="s">
        <v>297</v>
      </c>
      <c r="AU128" s="138" t="s">
        <v>83</v>
      </c>
      <c r="AY128" s="40" t="s">
        <v>187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40" t="s">
        <v>8</v>
      </c>
      <c r="BK128" s="139">
        <f>ROUND(I128*H128,0)</f>
        <v>0</v>
      </c>
      <c r="BL128" s="40" t="s">
        <v>194</v>
      </c>
      <c r="BM128" s="138" t="s">
        <v>775</v>
      </c>
    </row>
    <row r="129" spans="1:65" s="140" customFormat="1">
      <c r="B129" s="141"/>
      <c r="D129" s="142" t="s">
        <v>195</v>
      </c>
      <c r="E129" s="143" t="s">
        <v>1</v>
      </c>
      <c r="F129" s="144" t="s">
        <v>776</v>
      </c>
      <c r="H129" s="145">
        <v>1.625</v>
      </c>
      <c r="I129" s="26"/>
      <c r="L129" s="141"/>
      <c r="M129" s="146"/>
      <c r="N129" s="147"/>
      <c r="O129" s="147"/>
      <c r="P129" s="147"/>
      <c r="Q129" s="147"/>
      <c r="R129" s="147"/>
      <c r="S129" s="147"/>
      <c r="T129" s="148"/>
      <c r="AT129" s="143" t="s">
        <v>195</v>
      </c>
      <c r="AU129" s="143" t="s">
        <v>83</v>
      </c>
      <c r="AV129" s="140" t="s">
        <v>83</v>
      </c>
      <c r="AW129" s="140" t="s">
        <v>31</v>
      </c>
      <c r="AX129" s="140" t="s">
        <v>8</v>
      </c>
      <c r="AY129" s="143" t="s">
        <v>187</v>
      </c>
    </row>
    <row r="130" spans="1:65" s="51" customFormat="1" ht="24.2" customHeight="1">
      <c r="A130" s="48"/>
      <c r="B130" s="49"/>
      <c r="C130" s="127" t="s">
        <v>208</v>
      </c>
      <c r="D130" s="127" t="s">
        <v>189</v>
      </c>
      <c r="E130" s="128" t="s">
        <v>777</v>
      </c>
      <c r="F130" s="129" t="s">
        <v>778</v>
      </c>
      <c r="G130" s="130" t="s">
        <v>295</v>
      </c>
      <c r="H130" s="131">
        <v>510</v>
      </c>
      <c r="I130" s="25"/>
      <c r="J130" s="132">
        <f>ROUND(I130*H130,0)</f>
        <v>0</v>
      </c>
      <c r="K130" s="129" t="s">
        <v>193</v>
      </c>
      <c r="L130" s="49"/>
      <c r="M130" s="133" t="s">
        <v>1</v>
      </c>
      <c r="N130" s="134" t="s">
        <v>40</v>
      </c>
      <c r="O130" s="135"/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R130" s="138" t="s">
        <v>194</v>
      </c>
      <c r="AT130" s="138" t="s">
        <v>189</v>
      </c>
      <c r="AU130" s="138" t="s">
        <v>83</v>
      </c>
      <c r="AY130" s="40" t="s">
        <v>187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40" t="s">
        <v>8</v>
      </c>
      <c r="BK130" s="139">
        <f>ROUND(I130*H130,0)</f>
        <v>0</v>
      </c>
      <c r="BL130" s="40" t="s">
        <v>194</v>
      </c>
      <c r="BM130" s="138" t="s">
        <v>779</v>
      </c>
    </row>
    <row r="131" spans="1:65" s="140" customFormat="1">
      <c r="B131" s="141"/>
      <c r="D131" s="142" t="s">
        <v>195</v>
      </c>
      <c r="E131" s="143" t="s">
        <v>1</v>
      </c>
      <c r="F131" s="144" t="s">
        <v>766</v>
      </c>
      <c r="H131" s="145">
        <v>510</v>
      </c>
      <c r="I131" s="26"/>
      <c r="L131" s="141"/>
      <c r="M131" s="146"/>
      <c r="N131" s="147"/>
      <c r="O131" s="147"/>
      <c r="P131" s="147"/>
      <c r="Q131" s="147"/>
      <c r="R131" s="147"/>
      <c r="S131" s="147"/>
      <c r="T131" s="148"/>
      <c r="AT131" s="143" t="s">
        <v>195</v>
      </c>
      <c r="AU131" s="143" t="s">
        <v>83</v>
      </c>
      <c r="AV131" s="140" t="s">
        <v>83</v>
      </c>
      <c r="AW131" s="140" t="s">
        <v>31</v>
      </c>
      <c r="AX131" s="140" t="s">
        <v>8</v>
      </c>
      <c r="AY131" s="143" t="s">
        <v>187</v>
      </c>
    </row>
    <row r="132" spans="1:65" s="51" customFormat="1" ht="21.75" customHeight="1">
      <c r="A132" s="48"/>
      <c r="B132" s="49"/>
      <c r="C132" s="165" t="s">
        <v>221</v>
      </c>
      <c r="D132" s="165" t="s">
        <v>297</v>
      </c>
      <c r="E132" s="166" t="s">
        <v>780</v>
      </c>
      <c r="F132" s="167" t="s">
        <v>781</v>
      </c>
      <c r="G132" s="168" t="s">
        <v>295</v>
      </c>
      <c r="H132" s="169">
        <v>510</v>
      </c>
      <c r="I132" s="29"/>
      <c r="J132" s="170">
        <f>ROUND(I132*H132,0)</f>
        <v>0</v>
      </c>
      <c r="K132" s="167" t="s">
        <v>1</v>
      </c>
      <c r="L132" s="171"/>
      <c r="M132" s="172" t="s">
        <v>1</v>
      </c>
      <c r="N132" s="173" t="s">
        <v>40</v>
      </c>
      <c r="O132" s="135"/>
      <c r="P132" s="136">
        <f>O132*H132</f>
        <v>0</v>
      </c>
      <c r="Q132" s="136">
        <v>2.7E-2</v>
      </c>
      <c r="R132" s="136">
        <f>Q132*H132</f>
        <v>13.77</v>
      </c>
      <c r="S132" s="136">
        <v>0</v>
      </c>
      <c r="T132" s="137">
        <f>S132*H132</f>
        <v>0</v>
      </c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R132" s="138" t="s">
        <v>229</v>
      </c>
      <c r="AT132" s="138" t="s">
        <v>297</v>
      </c>
      <c r="AU132" s="138" t="s">
        <v>83</v>
      </c>
      <c r="AY132" s="40" t="s">
        <v>187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40" t="s">
        <v>8</v>
      </c>
      <c r="BK132" s="139">
        <f>ROUND(I132*H132,0)</f>
        <v>0</v>
      </c>
      <c r="BL132" s="40" t="s">
        <v>194</v>
      </c>
      <c r="BM132" s="138" t="s">
        <v>782</v>
      </c>
    </row>
    <row r="133" spans="1:65" s="140" customFormat="1">
      <c r="B133" s="141"/>
      <c r="D133" s="142" t="s">
        <v>195</v>
      </c>
      <c r="E133" s="143" t="s">
        <v>1</v>
      </c>
      <c r="F133" s="144" t="s">
        <v>766</v>
      </c>
      <c r="H133" s="145">
        <v>510</v>
      </c>
      <c r="I133" s="26"/>
      <c r="L133" s="141"/>
      <c r="M133" s="146"/>
      <c r="N133" s="147"/>
      <c r="O133" s="147"/>
      <c r="P133" s="147"/>
      <c r="Q133" s="147"/>
      <c r="R133" s="147"/>
      <c r="S133" s="147"/>
      <c r="T133" s="148"/>
      <c r="AT133" s="143" t="s">
        <v>195</v>
      </c>
      <c r="AU133" s="143" t="s">
        <v>83</v>
      </c>
      <c r="AV133" s="140" t="s">
        <v>83</v>
      </c>
      <c r="AW133" s="140" t="s">
        <v>31</v>
      </c>
      <c r="AX133" s="140" t="s">
        <v>8</v>
      </c>
      <c r="AY133" s="143" t="s">
        <v>187</v>
      </c>
    </row>
    <row r="134" spans="1:65" s="51" customFormat="1" ht="24.2" customHeight="1">
      <c r="A134" s="48"/>
      <c r="B134" s="49"/>
      <c r="C134" s="127" t="s">
        <v>224</v>
      </c>
      <c r="D134" s="127" t="s">
        <v>189</v>
      </c>
      <c r="E134" s="128" t="s">
        <v>783</v>
      </c>
      <c r="F134" s="129" t="s">
        <v>784</v>
      </c>
      <c r="G134" s="130" t="s">
        <v>295</v>
      </c>
      <c r="H134" s="131">
        <v>13</v>
      </c>
      <c r="I134" s="25"/>
      <c r="J134" s="132">
        <f>ROUND(I134*H134,0)</f>
        <v>0</v>
      </c>
      <c r="K134" s="129" t="s">
        <v>193</v>
      </c>
      <c r="L134" s="49"/>
      <c r="M134" s="133" t="s">
        <v>1</v>
      </c>
      <c r="N134" s="134" t="s">
        <v>40</v>
      </c>
      <c r="O134" s="135"/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R134" s="138" t="s">
        <v>194</v>
      </c>
      <c r="AT134" s="138" t="s">
        <v>189</v>
      </c>
      <c r="AU134" s="138" t="s">
        <v>83</v>
      </c>
      <c r="AY134" s="40" t="s">
        <v>187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40" t="s">
        <v>8</v>
      </c>
      <c r="BK134" s="139">
        <f>ROUND(I134*H134,0)</f>
        <v>0</v>
      </c>
      <c r="BL134" s="40" t="s">
        <v>194</v>
      </c>
      <c r="BM134" s="138" t="s">
        <v>785</v>
      </c>
    </row>
    <row r="135" spans="1:65" s="140" customFormat="1">
      <c r="B135" s="141"/>
      <c r="D135" s="142" t="s">
        <v>195</v>
      </c>
      <c r="E135" s="143" t="s">
        <v>1</v>
      </c>
      <c r="F135" s="144" t="s">
        <v>774</v>
      </c>
      <c r="H135" s="145">
        <v>13</v>
      </c>
      <c r="I135" s="26"/>
      <c r="L135" s="141"/>
      <c r="M135" s="146"/>
      <c r="N135" s="147"/>
      <c r="O135" s="147"/>
      <c r="P135" s="147"/>
      <c r="Q135" s="147"/>
      <c r="R135" s="147"/>
      <c r="S135" s="147"/>
      <c r="T135" s="148"/>
      <c r="AT135" s="143" t="s">
        <v>195</v>
      </c>
      <c r="AU135" s="143" t="s">
        <v>83</v>
      </c>
      <c r="AV135" s="140" t="s">
        <v>83</v>
      </c>
      <c r="AW135" s="140" t="s">
        <v>31</v>
      </c>
      <c r="AX135" s="140" t="s">
        <v>8</v>
      </c>
      <c r="AY135" s="143" t="s">
        <v>187</v>
      </c>
    </row>
    <row r="136" spans="1:65" s="51" customFormat="1" ht="16.5" customHeight="1">
      <c r="A136" s="48"/>
      <c r="B136" s="49"/>
      <c r="C136" s="165" t="s">
        <v>229</v>
      </c>
      <c r="D136" s="165" t="s">
        <v>297</v>
      </c>
      <c r="E136" s="166" t="s">
        <v>786</v>
      </c>
      <c r="F136" s="167" t="s">
        <v>787</v>
      </c>
      <c r="G136" s="168" t="s">
        <v>295</v>
      </c>
      <c r="H136" s="169">
        <v>13</v>
      </c>
      <c r="I136" s="29"/>
      <c r="J136" s="170">
        <f>ROUND(I136*H136,0)</f>
        <v>0</v>
      </c>
      <c r="K136" s="167" t="s">
        <v>1</v>
      </c>
      <c r="L136" s="171"/>
      <c r="M136" s="172" t="s">
        <v>1</v>
      </c>
      <c r="N136" s="173" t="s">
        <v>40</v>
      </c>
      <c r="O136" s="135"/>
      <c r="P136" s="136">
        <f>O136*H136</f>
        <v>0</v>
      </c>
      <c r="Q136" s="136">
        <v>7.0000000000000007E-2</v>
      </c>
      <c r="R136" s="136">
        <f>Q136*H136</f>
        <v>0.91000000000000014</v>
      </c>
      <c r="S136" s="136">
        <v>0</v>
      </c>
      <c r="T136" s="137">
        <f>S136*H136</f>
        <v>0</v>
      </c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R136" s="138" t="s">
        <v>229</v>
      </c>
      <c r="AT136" s="138" t="s">
        <v>297</v>
      </c>
      <c r="AU136" s="138" t="s">
        <v>83</v>
      </c>
      <c r="AY136" s="40" t="s">
        <v>187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40" t="s">
        <v>8</v>
      </c>
      <c r="BK136" s="139">
        <f>ROUND(I136*H136,0)</f>
        <v>0</v>
      </c>
      <c r="BL136" s="40" t="s">
        <v>194</v>
      </c>
      <c r="BM136" s="138" t="s">
        <v>788</v>
      </c>
    </row>
    <row r="137" spans="1:65" s="140" customFormat="1">
      <c r="B137" s="141"/>
      <c r="D137" s="142" t="s">
        <v>195</v>
      </c>
      <c r="E137" s="143" t="s">
        <v>1</v>
      </c>
      <c r="F137" s="144" t="s">
        <v>774</v>
      </c>
      <c r="H137" s="145">
        <v>13</v>
      </c>
      <c r="I137" s="26"/>
      <c r="L137" s="141"/>
      <c r="M137" s="146"/>
      <c r="N137" s="147"/>
      <c r="O137" s="147"/>
      <c r="P137" s="147"/>
      <c r="Q137" s="147"/>
      <c r="R137" s="147"/>
      <c r="S137" s="147"/>
      <c r="T137" s="148"/>
      <c r="AT137" s="143" t="s">
        <v>195</v>
      </c>
      <c r="AU137" s="143" t="s">
        <v>83</v>
      </c>
      <c r="AV137" s="140" t="s">
        <v>83</v>
      </c>
      <c r="AW137" s="140" t="s">
        <v>31</v>
      </c>
      <c r="AX137" s="140" t="s">
        <v>8</v>
      </c>
      <c r="AY137" s="143" t="s">
        <v>187</v>
      </c>
    </row>
    <row r="138" spans="1:65" s="51" customFormat="1" ht="24.2" customHeight="1">
      <c r="A138" s="48"/>
      <c r="B138" s="49"/>
      <c r="C138" s="127" t="s">
        <v>232</v>
      </c>
      <c r="D138" s="127" t="s">
        <v>189</v>
      </c>
      <c r="E138" s="128" t="s">
        <v>789</v>
      </c>
      <c r="F138" s="129" t="s">
        <v>790</v>
      </c>
      <c r="G138" s="130" t="s">
        <v>295</v>
      </c>
      <c r="H138" s="131">
        <v>13</v>
      </c>
      <c r="I138" s="25"/>
      <c r="J138" s="132">
        <f>ROUND(I138*H138,0)</f>
        <v>0</v>
      </c>
      <c r="K138" s="129" t="s">
        <v>193</v>
      </c>
      <c r="L138" s="49"/>
      <c r="M138" s="133" t="s">
        <v>1</v>
      </c>
      <c r="N138" s="134" t="s">
        <v>40</v>
      </c>
      <c r="O138" s="135"/>
      <c r="P138" s="136">
        <f>O138*H138</f>
        <v>0</v>
      </c>
      <c r="Q138" s="136">
        <v>5.8E-5</v>
      </c>
      <c r="R138" s="136">
        <f>Q138*H138</f>
        <v>7.54E-4</v>
      </c>
      <c r="S138" s="136">
        <v>0</v>
      </c>
      <c r="T138" s="137">
        <f>S138*H138</f>
        <v>0</v>
      </c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R138" s="138" t="s">
        <v>194</v>
      </c>
      <c r="AT138" s="138" t="s">
        <v>189</v>
      </c>
      <c r="AU138" s="138" t="s">
        <v>83</v>
      </c>
      <c r="AY138" s="40" t="s">
        <v>187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40" t="s">
        <v>8</v>
      </c>
      <c r="BK138" s="139">
        <f>ROUND(I138*H138,0)</f>
        <v>0</v>
      </c>
      <c r="BL138" s="40" t="s">
        <v>194</v>
      </c>
      <c r="BM138" s="138" t="s">
        <v>791</v>
      </c>
    </row>
    <row r="139" spans="1:65" s="140" customFormat="1">
      <c r="B139" s="141"/>
      <c r="D139" s="142" t="s">
        <v>195</v>
      </c>
      <c r="E139" s="143" t="s">
        <v>1</v>
      </c>
      <c r="F139" s="144" t="s">
        <v>774</v>
      </c>
      <c r="H139" s="145">
        <v>13</v>
      </c>
      <c r="I139" s="26"/>
      <c r="L139" s="141"/>
      <c r="M139" s="146"/>
      <c r="N139" s="147"/>
      <c r="O139" s="147"/>
      <c r="P139" s="147"/>
      <c r="Q139" s="147"/>
      <c r="R139" s="147"/>
      <c r="S139" s="147"/>
      <c r="T139" s="148"/>
      <c r="AT139" s="143" t="s">
        <v>195</v>
      </c>
      <c r="AU139" s="143" t="s">
        <v>83</v>
      </c>
      <c r="AV139" s="140" t="s">
        <v>83</v>
      </c>
      <c r="AW139" s="140" t="s">
        <v>31</v>
      </c>
      <c r="AX139" s="140" t="s">
        <v>8</v>
      </c>
      <c r="AY139" s="143" t="s">
        <v>187</v>
      </c>
    </row>
    <row r="140" spans="1:65" s="51" customFormat="1" ht="21.75" customHeight="1">
      <c r="A140" s="48"/>
      <c r="B140" s="49"/>
      <c r="C140" s="165" t="s">
        <v>235</v>
      </c>
      <c r="D140" s="165" t="s">
        <v>297</v>
      </c>
      <c r="E140" s="166" t="s">
        <v>792</v>
      </c>
      <c r="F140" s="167" t="s">
        <v>793</v>
      </c>
      <c r="G140" s="168" t="s">
        <v>295</v>
      </c>
      <c r="H140" s="169">
        <v>39</v>
      </c>
      <c r="I140" s="29"/>
      <c r="J140" s="170">
        <f>ROUND(I140*H140,0)</f>
        <v>0</v>
      </c>
      <c r="K140" s="167" t="s">
        <v>193</v>
      </c>
      <c r="L140" s="171"/>
      <c r="M140" s="172" t="s">
        <v>1</v>
      </c>
      <c r="N140" s="173" t="s">
        <v>40</v>
      </c>
      <c r="O140" s="135"/>
      <c r="P140" s="136">
        <f>O140*H140</f>
        <v>0</v>
      </c>
      <c r="Q140" s="136">
        <v>7.0899999999999999E-3</v>
      </c>
      <c r="R140" s="136">
        <f>Q140*H140</f>
        <v>0.27650999999999998</v>
      </c>
      <c r="S140" s="136">
        <v>0</v>
      </c>
      <c r="T140" s="137">
        <f>S140*H140</f>
        <v>0</v>
      </c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R140" s="138" t="s">
        <v>229</v>
      </c>
      <c r="AT140" s="138" t="s">
        <v>297</v>
      </c>
      <c r="AU140" s="138" t="s">
        <v>83</v>
      </c>
      <c r="AY140" s="40" t="s">
        <v>187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40" t="s">
        <v>8</v>
      </c>
      <c r="BK140" s="139">
        <f>ROUND(I140*H140,0)</f>
        <v>0</v>
      </c>
      <c r="BL140" s="40" t="s">
        <v>194</v>
      </c>
      <c r="BM140" s="138" t="s">
        <v>794</v>
      </c>
    </row>
    <row r="141" spans="1:65" s="140" customFormat="1">
      <c r="B141" s="141"/>
      <c r="D141" s="142" t="s">
        <v>195</v>
      </c>
      <c r="E141" s="143" t="s">
        <v>1</v>
      </c>
      <c r="F141" s="144" t="s">
        <v>795</v>
      </c>
      <c r="H141" s="145">
        <v>39</v>
      </c>
      <c r="I141" s="26"/>
      <c r="L141" s="141"/>
      <c r="M141" s="146"/>
      <c r="N141" s="147"/>
      <c r="O141" s="147"/>
      <c r="P141" s="147"/>
      <c r="Q141" s="147"/>
      <c r="R141" s="147"/>
      <c r="S141" s="147"/>
      <c r="T141" s="148"/>
      <c r="AT141" s="143" t="s">
        <v>195</v>
      </c>
      <c r="AU141" s="143" t="s">
        <v>83</v>
      </c>
      <c r="AV141" s="140" t="s">
        <v>83</v>
      </c>
      <c r="AW141" s="140" t="s">
        <v>31</v>
      </c>
      <c r="AX141" s="140" t="s">
        <v>8</v>
      </c>
      <c r="AY141" s="143" t="s">
        <v>187</v>
      </c>
    </row>
    <row r="142" spans="1:65" s="51" customFormat="1" ht="21.75" customHeight="1">
      <c r="A142" s="48"/>
      <c r="B142" s="49"/>
      <c r="C142" s="127" t="s">
        <v>238</v>
      </c>
      <c r="D142" s="127" t="s">
        <v>189</v>
      </c>
      <c r="E142" s="128" t="s">
        <v>796</v>
      </c>
      <c r="F142" s="129" t="s">
        <v>797</v>
      </c>
      <c r="G142" s="130" t="s">
        <v>267</v>
      </c>
      <c r="H142" s="131">
        <v>13</v>
      </c>
      <c r="I142" s="25"/>
      <c r="J142" s="132">
        <f>ROUND(I142*H142,0)</f>
        <v>0</v>
      </c>
      <c r="K142" s="129" t="s">
        <v>193</v>
      </c>
      <c r="L142" s="49"/>
      <c r="M142" s="133" t="s">
        <v>1</v>
      </c>
      <c r="N142" s="134" t="s">
        <v>40</v>
      </c>
      <c r="O142" s="135"/>
      <c r="P142" s="136">
        <f>O142*H142</f>
        <v>0</v>
      </c>
      <c r="Q142" s="136">
        <v>6.8999999999999997E-4</v>
      </c>
      <c r="R142" s="136">
        <f>Q142*H142</f>
        <v>8.9699999999999988E-3</v>
      </c>
      <c r="S142" s="136">
        <v>0</v>
      </c>
      <c r="T142" s="137">
        <f>S142*H142</f>
        <v>0</v>
      </c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R142" s="138" t="s">
        <v>194</v>
      </c>
      <c r="AT142" s="138" t="s">
        <v>189</v>
      </c>
      <c r="AU142" s="138" t="s">
        <v>83</v>
      </c>
      <c r="AY142" s="40" t="s">
        <v>187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40" t="s">
        <v>8</v>
      </c>
      <c r="BK142" s="139">
        <f>ROUND(I142*H142,0)</f>
        <v>0</v>
      </c>
      <c r="BL142" s="40" t="s">
        <v>194</v>
      </c>
      <c r="BM142" s="138" t="s">
        <v>798</v>
      </c>
    </row>
    <row r="143" spans="1:65" s="140" customFormat="1">
      <c r="B143" s="141"/>
      <c r="D143" s="142" t="s">
        <v>195</v>
      </c>
      <c r="E143" s="143" t="s">
        <v>1</v>
      </c>
      <c r="F143" s="144" t="s">
        <v>774</v>
      </c>
      <c r="H143" s="145">
        <v>13</v>
      </c>
      <c r="I143" s="26"/>
      <c r="L143" s="141"/>
      <c r="M143" s="146"/>
      <c r="N143" s="147"/>
      <c r="O143" s="147"/>
      <c r="P143" s="147"/>
      <c r="Q143" s="147"/>
      <c r="R143" s="147"/>
      <c r="S143" s="147"/>
      <c r="T143" s="148"/>
      <c r="AT143" s="143" t="s">
        <v>195</v>
      </c>
      <c r="AU143" s="143" t="s">
        <v>83</v>
      </c>
      <c r="AV143" s="140" t="s">
        <v>83</v>
      </c>
      <c r="AW143" s="140" t="s">
        <v>31</v>
      </c>
      <c r="AX143" s="140" t="s">
        <v>8</v>
      </c>
      <c r="AY143" s="143" t="s">
        <v>187</v>
      </c>
    </row>
    <row r="144" spans="1:65" s="51" customFormat="1" ht="24.2" customHeight="1">
      <c r="A144" s="48"/>
      <c r="B144" s="49"/>
      <c r="C144" s="127" t="s">
        <v>241</v>
      </c>
      <c r="D144" s="127" t="s">
        <v>189</v>
      </c>
      <c r="E144" s="128" t="s">
        <v>799</v>
      </c>
      <c r="F144" s="129" t="s">
        <v>800</v>
      </c>
      <c r="G144" s="130" t="s">
        <v>295</v>
      </c>
      <c r="H144" s="131">
        <v>13</v>
      </c>
      <c r="I144" s="25"/>
      <c r="J144" s="132">
        <f>ROUND(I144*H144,0)</f>
        <v>0</v>
      </c>
      <c r="K144" s="129" t="s">
        <v>193</v>
      </c>
      <c r="L144" s="49"/>
      <c r="M144" s="133" t="s">
        <v>1</v>
      </c>
      <c r="N144" s="134" t="s">
        <v>40</v>
      </c>
      <c r="O144" s="135"/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R144" s="138" t="s">
        <v>194</v>
      </c>
      <c r="AT144" s="138" t="s">
        <v>189</v>
      </c>
      <c r="AU144" s="138" t="s">
        <v>83</v>
      </c>
      <c r="AY144" s="40" t="s">
        <v>187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40" t="s">
        <v>8</v>
      </c>
      <c r="BK144" s="139">
        <f>ROUND(I144*H144,0)</f>
        <v>0</v>
      </c>
      <c r="BL144" s="40" t="s">
        <v>194</v>
      </c>
      <c r="BM144" s="138" t="s">
        <v>801</v>
      </c>
    </row>
    <row r="145" spans="1:65" s="140" customFormat="1">
      <c r="B145" s="141"/>
      <c r="D145" s="142" t="s">
        <v>195</v>
      </c>
      <c r="E145" s="143" t="s">
        <v>1</v>
      </c>
      <c r="F145" s="144" t="s">
        <v>774</v>
      </c>
      <c r="H145" s="145">
        <v>13</v>
      </c>
      <c r="I145" s="26"/>
      <c r="L145" s="141"/>
      <c r="M145" s="146"/>
      <c r="N145" s="147"/>
      <c r="O145" s="147"/>
      <c r="P145" s="147"/>
      <c r="Q145" s="147"/>
      <c r="R145" s="147"/>
      <c r="S145" s="147"/>
      <c r="T145" s="148"/>
      <c r="AT145" s="143" t="s">
        <v>195</v>
      </c>
      <c r="AU145" s="143" t="s">
        <v>83</v>
      </c>
      <c r="AV145" s="140" t="s">
        <v>83</v>
      </c>
      <c r="AW145" s="140" t="s">
        <v>31</v>
      </c>
      <c r="AX145" s="140" t="s">
        <v>8</v>
      </c>
      <c r="AY145" s="143" t="s">
        <v>187</v>
      </c>
    </row>
    <row r="146" spans="1:65" s="114" customFormat="1" ht="22.9" customHeight="1">
      <c r="B146" s="115"/>
      <c r="D146" s="116" t="s">
        <v>74</v>
      </c>
      <c r="E146" s="125" t="s">
        <v>331</v>
      </c>
      <c r="F146" s="125" t="s">
        <v>332</v>
      </c>
      <c r="I146" s="24"/>
      <c r="J146" s="126">
        <f>BK146</f>
        <v>0</v>
      </c>
      <c r="L146" s="115"/>
      <c r="M146" s="119"/>
      <c r="N146" s="120"/>
      <c r="O146" s="120"/>
      <c r="P146" s="121">
        <f>P147</f>
        <v>0</v>
      </c>
      <c r="Q146" s="120"/>
      <c r="R146" s="121">
        <f>R147</f>
        <v>0</v>
      </c>
      <c r="S146" s="120"/>
      <c r="T146" s="122">
        <f>T147</f>
        <v>0</v>
      </c>
      <c r="AR146" s="116" t="s">
        <v>8</v>
      </c>
      <c r="AT146" s="123" t="s">
        <v>74</v>
      </c>
      <c r="AU146" s="123" t="s">
        <v>8</v>
      </c>
      <c r="AY146" s="116" t="s">
        <v>187</v>
      </c>
      <c r="BK146" s="124">
        <f>BK147</f>
        <v>0</v>
      </c>
    </row>
    <row r="147" spans="1:65" s="51" customFormat="1" ht="24.2" customHeight="1">
      <c r="A147" s="48"/>
      <c r="B147" s="49"/>
      <c r="C147" s="127" t="s">
        <v>244</v>
      </c>
      <c r="D147" s="127" t="s">
        <v>189</v>
      </c>
      <c r="E147" s="128" t="s">
        <v>802</v>
      </c>
      <c r="F147" s="129" t="s">
        <v>803</v>
      </c>
      <c r="G147" s="130" t="s">
        <v>250</v>
      </c>
      <c r="H147" s="131">
        <v>20.661999999999999</v>
      </c>
      <c r="I147" s="25"/>
      <c r="J147" s="132">
        <f>ROUND(I147*H147,0)</f>
        <v>0</v>
      </c>
      <c r="K147" s="129" t="s">
        <v>193</v>
      </c>
      <c r="L147" s="49"/>
      <c r="M147" s="232" t="s">
        <v>1</v>
      </c>
      <c r="N147" s="233" t="s">
        <v>40</v>
      </c>
      <c r="O147" s="176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R147" s="138" t="s">
        <v>194</v>
      </c>
      <c r="AT147" s="138" t="s">
        <v>189</v>
      </c>
      <c r="AU147" s="138" t="s">
        <v>83</v>
      </c>
      <c r="AY147" s="40" t="s">
        <v>187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40" t="s">
        <v>8</v>
      </c>
      <c r="BK147" s="139">
        <f>ROUND(I147*H147,0)</f>
        <v>0</v>
      </c>
      <c r="BL147" s="40" t="s">
        <v>194</v>
      </c>
      <c r="BM147" s="138" t="s">
        <v>804</v>
      </c>
    </row>
    <row r="148" spans="1:65" s="51" customFormat="1" ht="6.95" customHeight="1">
      <c r="A148" s="48"/>
      <c r="B148" s="79"/>
      <c r="C148" s="80"/>
      <c r="D148" s="80"/>
      <c r="E148" s="80"/>
      <c r="F148" s="80"/>
      <c r="G148" s="80"/>
      <c r="H148" s="80"/>
      <c r="I148" s="80"/>
      <c r="J148" s="80"/>
      <c r="K148" s="80"/>
      <c r="L148" s="49"/>
      <c r="M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</row>
  </sheetData>
  <sheetProtection algorithmName="SHA-512" hashValue="no1GpHdSz7XCOLgmD9mhjZ8WK6888+UOSFocFiAtwex/VoxOeL3nmRNaznQ5pKtkvs8FF84cWkb7GP9+JCTQww==" saltValue="jYRLfnyqzZBRx+IHK7KyvA==" spinCount="100000" sheet="1" objects="1" scenarios="1"/>
  <autoFilter ref="C118:K14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>
      <selection activeCell="J130" sqref="J130"/>
    </sheetView>
  </sheetViews>
  <sheetFormatPr defaultRowHeight="11.2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46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40" t="s">
        <v>111</v>
      </c>
    </row>
    <row r="3" spans="1:46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AT3" s="40" t="s">
        <v>83</v>
      </c>
    </row>
    <row r="4" spans="1:46" ht="24.95" customHeight="1">
      <c r="B4" s="44"/>
      <c r="D4" s="45" t="s">
        <v>130</v>
      </c>
      <c r="L4" s="44"/>
      <c r="M4" s="46" t="s">
        <v>11</v>
      </c>
      <c r="AT4" s="40" t="s">
        <v>3</v>
      </c>
    </row>
    <row r="5" spans="1:46" ht="6.95" customHeight="1">
      <c r="B5" s="44"/>
      <c r="L5" s="44"/>
    </row>
    <row r="6" spans="1:46" ht="12" customHeight="1">
      <c r="B6" s="44"/>
      <c r="D6" s="47" t="s">
        <v>16</v>
      </c>
      <c r="L6" s="44"/>
    </row>
    <row r="7" spans="1:46" ht="26.25" customHeight="1">
      <c r="B7" s="44"/>
      <c r="E7" s="280" t="str">
        <f>'Rekapitulace stavby'!K6</f>
        <v>Expozice Jihozápadní Afrika, ZOO Dvůr Králové a.s. - Změna B, 3.etapa-1.část</v>
      </c>
      <c r="F7" s="281"/>
      <c r="G7" s="281"/>
      <c r="H7" s="281"/>
      <c r="L7" s="44"/>
    </row>
    <row r="8" spans="1:46" s="51" customFormat="1" ht="12" customHeight="1">
      <c r="A8" s="48"/>
      <c r="B8" s="49"/>
      <c r="C8" s="48"/>
      <c r="D8" s="47" t="s">
        <v>143</v>
      </c>
      <c r="E8" s="48"/>
      <c r="F8" s="48"/>
      <c r="G8" s="48"/>
      <c r="H8" s="48"/>
      <c r="I8" s="48"/>
      <c r="J8" s="48"/>
      <c r="K8" s="48"/>
      <c r="L8" s="50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46" s="51" customFormat="1" ht="16.5" customHeight="1">
      <c r="A9" s="48"/>
      <c r="B9" s="49"/>
      <c r="C9" s="48"/>
      <c r="D9" s="48"/>
      <c r="E9" s="276" t="s">
        <v>1406</v>
      </c>
      <c r="F9" s="279"/>
      <c r="G9" s="279"/>
      <c r="H9" s="279"/>
      <c r="I9" s="48"/>
      <c r="J9" s="48"/>
      <c r="K9" s="48"/>
      <c r="L9" s="50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46" s="51" customFormat="1">
      <c r="A10" s="48"/>
      <c r="B10" s="49"/>
      <c r="C10" s="48"/>
      <c r="D10" s="48"/>
      <c r="E10" s="48"/>
      <c r="F10" s="48"/>
      <c r="G10" s="48"/>
      <c r="H10" s="48"/>
      <c r="I10" s="48"/>
      <c r="J10" s="48"/>
      <c r="K10" s="48"/>
      <c r="L10" s="50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46" s="51" customFormat="1" ht="12" customHeight="1">
      <c r="A11" s="48"/>
      <c r="B11" s="49"/>
      <c r="C11" s="48"/>
      <c r="D11" s="47" t="s">
        <v>17</v>
      </c>
      <c r="E11" s="48"/>
      <c r="F11" s="52" t="s">
        <v>1</v>
      </c>
      <c r="G11" s="48"/>
      <c r="H11" s="48"/>
      <c r="I11" s="47" t="s">
        <v>18</v>
      </c>
      <c r="J11" s="52" t="s">
        <v>1</v>
      </c>
      <c r="K11" s="48"/>
      <c r="L11" s="50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46" s="51" customFormat="1" ht="12" customHeight="1">
      <c r="A12" s="48"/>
      <c r="B12" s="49"/>
      <c r="C12" s="48"/>
      <c r="D12" s="47" t="s">
        <v>19</v>
      </c>
      <c r="E12" s="48"/>
      <c r="F12" s="52" t="s">
        <v>805</v>
      </c>
      <c r="G12" s="48"/>
      <c r="H12" s="48"/>
      <c r="I12" s="47" t="s">
        <v>21</v>
      </c>
      <c r="J12" s="53" t="str">
        <f>'Rekapitulace stavby'!AN8</f>
        <v>20. 9. 2020</v>
      </c>
      <c r="K12" s="48"/>
      <c r="L12" s="50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46" s="51" customFormat="1" ht="10.9" customHeight="1">
      <c r="A13" s="48"/>
      <c r="B13" s="49"/>
      <c r="C13" s="48"/>
      <c r="D13" s="48"/>
      <c r="E13" s="48"/>
      <c r="F13" s="48"/>
      <c r="G13" s="48"/>
      <c r="H13" s="48"/>
      <c r="I13" s="48"/>
      <c r="J13" s="48"/>
      <c r="K13" s="48"/>
      <c r="L13" s="50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46" s="51" customFormat="1" ht="12" customHeight="1">
      <c r="A14" s="48"/>
      <c r="B14" s="49"/>
      <c r="C14" s="48"/>
      <c r="D14" s="47" t="s">
        <v>23</v>
      </c>
      <c r="E14" s="48"/>
      <c r="F14" s="48"/>
      <c r="G14" s="48"/>
      <c r="H14" s="48"/>
      <c r="I14" s="47" t="s">
        <v>24</v>
      </c>
      <c r="J14" s="52" t="str">
        <f>IF('Rekapitulace stavby'!AN10="","",'Rekapitulace stavby'!AN10)</f>
        <v/>
      </c>
      <c r="K14" s="48"/>
      <c r="L14" s="50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46" s="51" customFormat="1" ht="18" customHeight="1">
      <c r="A15" s="48"/>
      <c r="B15" s="49"/>
      <c r="C15" s="48"/>
      <c r="D15" s="48"/>
      <c r="E15" s="52" t="str">
        <f>IF('Rekapitulace stavby'!E11="","",'Rekapitulace stavby'!E11)</f>
        <v>ZOO Dvůr Králové a.s., Štefánikova 1029, D.K.n.L.</v>
      </c>
      <c r="F15" s="48"/>
      <c r="G15" s="48"/>
      <c r="H15" s="48"/>
      <c r="I15" s="47" t="s">
        <v>26</v>
      </c>
      <c r="J15" s="52" t="str">
        <f>IF('Rekapitulace stavby'!AN11="","",'Rekapitulace stavby'!AN11)</f>
        <v/>
      </c>
      <c r="K15" s="48"/>
      <c r="L15" s="50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46" s="51" customFormat="1" ht="6.95" customHeight="1">
      <c r="A16" s="48"/>
      <c r="B16" s="49"/>
      <c r="C16" s="48"/>
      <c r="D16" s="48"/>
      <c r="E16" s="48"/>
      <c r="F16" s="48"/>
      <c r="G16" s="48"/>
      <c r="H16" s="48"/>
      <c r="I16" s="48"/>
      <c r="J16" s="48"/>
      <c r="K16" s="48"/>
      <c r="L16" s="50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51" customFormat="1" ht="12" customHeight="1">
      <c r="A17" s="48"/>
      <c r="B17" s="49"/>
      <c r="C17" s="48"/>
      <c r="D17" s="47" t="s">
        <v>27</v>
      </c>
      <c r="E17" s="48"/>
      <c r="F17" s="48"/>
      <c r="G17" s="48"/>
      <c r="H17" s="48"/>
      <c r="I17" s="47" t="s">
        <v>24</v>
      </c>
      <c r="J17" s="12" t="str">
        <f>'Rekapitulace stavby'!AN13</f>
        <v>Vyplň údaj</v>
      </c>
      <c r="K17" s="48"/>
      <c r="L17" s="50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51" customFormat="1" ht="18" customHeight="1">
      <c r="A18" s="48"/>
      <c r="B18" s="49"/>
      <c r="C18" s="48"/>
      <c r="D18" s="48"/>
      <c r="E18" s="282" t="str">
        <f>'Rekapitulace stavby'!E14</f>
        <v>Vyplň údaj</v>
      </c>
      <c r="F18" s="283"/>
      <c r="G18" s="283"/>
      <c r="H18" s="283"/>
      <c r="I18" s="47" t="s">
        <v>26</v>
      </c>
      <c r="J18" s="12" t="str">
        <f>'Rekapitulace stavby'!AN14</f>
        <v>Vyplň údaj</v>
      </c>
      <c r="K18" s="48"/>
      <c r="L18" s="50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51" customFormat="1" ht="6.95" customHeight="1">
      <c r="A19" s="48"/>
      <c r="B19" s="49"/>
      <c r="C19" s="48"/>
      <c r="D19" s="48"/>
      <c r="E19" s="48"/>
      <c r="F19" s="48"/>
      <c r="G19" s="48"/>
      <c r="H19" s="48"/>
      <c r="I19" s="48"/>
      <c r="J19" s="48"/>
      <c r="K19" s="48"/>
      <c r="L19" s="5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51" customFormat="1" ht="12" customHeight="1">
      <c r="A20" s="48"/>
      <c r="B20" s="49"/>
      <c r="C20" s="48"/>
      <c r="D20" s="47" t="s">
        <v>29</v>
      </c>
      <c r="E20" s="48"/>
      <c r="F20" s="48"/>
      <c r="G20" s="48"/>
      <c r="H20" s="48"/>
      <c r="I20" s="47" t="s">
        <v>24</v>
      </c>
      <c r="J20" s="52" t="str">
        <f>IF('Rekapitulace stavby'!AN16="","",'Rekapitulace stavby'!AN16)</f>
        <v/>
      </c>
      <c r="K20" s="48"/>
      <c r="L20" s="50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51" customFormat="1" ht="18" customHeight="1">
      <c r="A21" s="48"/>
      <c r="B21" s="49"/>
      <c r="C21" s="48"/>
      <c r="D21" s="48"/>
      <c r="E21" s="52" t="str">
        <f>IF('Rekapitulace stavby'!E17="","",'Rekapitulace stavby'!E17)</f>
        <v>Projektis spol. s r.o., Legionářská 562, D.K.n.L.</v>
      </c>
      <c r="F21" s="48"/>
      <c r="G21" s="48"/>
      <c r="H21" s="48"/>
      <c r="I21" s="47" t="s">
        <v>26</v>
      </c>
      <c r="J21" s="52" t="str">
        <f>IF('Rekapitulace stavby'!AN17="","",'Rekapitulace stavby'!AN17)</f>
        <v/>
      </c>
      <c r="K21" s="48"/>
      <c r="L21" s="50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51" customFormat="1" ht="6.95" customHeight="1">
      <c r="A22" s="48"/>
      <c r="B22" s="49"/>
      <c r="C22" s="48"/>
      <c r="D22" s="48"/>
      <c r="E22" s="48"/>
      <c r="F22" s="48"/>
      <c r="G22" s="48"/>
      <c r="H22" s="48"/>
      <c r="I22" s="48"/>
      <c r="J22" s="48"/>
      <c r="K22" s="48"/>
      <c r="L22" s="50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51" customFormat="1" ht="12" customHeight="1">
      <c r="A23" s="48"/>
      <c r="B23" s="49"/>
      <c r="C23" s="48"/>
      <c r="D23" s="47" t="s">
        <v>32</v>
      </c>
      <c r="E23" s="48"/>
      <c r="F23" s="48"/>
      <c r="G23" s="48"/>
      <c r="H23" s="48"/>
      <c r="I23" s="47" t="s">
        <v>24</v>
      </c>
      <c r="J23" s="52" t="str">
        <f>IF('Rekapitulace stavby'!AN19="","",'Rekapitulace stavby'!AN19)</f>
        <v/>
      </c>
      <c r="K23" s="48"/>
      <c r="L23" s="50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51" customFormat="1" ht="18" customHeight="1">
      <c r="A24" s="48"/>
      <c r="B24" s="49"/>
      <c r="C24" s="48"/>
      <c r="D24" s="48"/>
      <c r="E24" s="52" t="str">
        <f>IF('Rekapitulace stavby'!E20="","",'Rekapitulace stavby'!E20)</f>
        <v>ing. V. Švehla</v>
      </c>
      <c r="F24" s="48"/>
      <c r="G24" s="48"/>
      <c r="H24" s="48"/>
      <c r="I24" s="47" t="s">
        <v>26</v>
      </c>
      <c r="J24" s="52" t="str">
        <f>IF('Rekapitulace stavby'!AN20="","",'Rekapitulace stavby'!AN20)</f>
        <v/>
      </c>
      <c r="K24" s="48"/>
      <c r="L24" s="50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51" customFormat="1" ht="6.9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51" customFormat="1" ht="12" customHeight="1">
      <c r="A26" s="48"/>
      <c r="B26" s="49"/>
      <c r="C26" s="48"/>
      <c r="D26" s="47" t="s">
        <v>34</v>
      </c>
      <c r="E26" s="48"/>
      <c r="F26" s="48"/>
      <c r="G26" s="48"/>
      <c r="H26" s="48"/>
      <c r="I26" s="48"/>
      <c r="J26" s="48"/>
      <c r="K26" s="48"/>
      <c r="L26" s="50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57" customFormat="1" ht="16.5" customHeight="1">
      <c r="A27" s="54"/>
      <c r="B27" s="55"/>
      <c r="C27" s="54"/>
      <c r="D27" s="54"/>
      <c r="E27" s="269" t="s">
        <v>1</v>
      </c>
      <c r="F27" s="269"/>
      <c r="G27" s="269"/>
      <c r="H27" s="269"/>
      <c r="I27" s="54"/>
      <c r="J27" s="54"/>
      <c r="K27" s="54"/>
      <c r="L27" s="56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</row>
    <row r="28" spans="1:31" s="51" customFormat="1" ht="6.95" customHeight="1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51" customFormat="1" ht="6.95" customHeight="1">
      <c r="A29" s="48"/>
      <c r="B29" s="49"/>
      <c r="C29" s="48"/>
      <c r="D29" s="58"/>
      <c r="E29" s="58"/>
      <c r="F29" s="58"/>
      <c r="G29" s="58"/>
      <c r="H29" s="58"/>
      <c r="I29" s="58"/>
      <c r="J29" s="58"/>
      <c r="K29" s="58"/>
      <c r="L29" s="50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51" customFormat="1" ht="25.35" customHeight="1">
      <c r="A30" s="48"/>
      <c r="B30" s="49"/>
      <c r="C30" s="48"/>
      <c r="D30" s="59" t="s">
        <v>35</v>
      </c>
      <c r="E30" s="48"/>
      <c r="F30" s="48"/>
      <c r="G30" s="48"/>
      <c r="H30" s="48"/>
      <c r="I30" s="48"/>
      <c r="J30" s="60">
        <f>ROUND(J120, 0)</f>
        <v>0</v>
      </c>
      <c r="K30" s="48"/>
      <c r="L30" s="50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51" customFormat="1" ht="6.95" customHeight="1">
      <c r="A31" s="48"/>
      <c r="B31" s="49"/>
      <c r="C31" s="48"/>
      <c r="D31" s="58"/>
      <c r="E31" s="58"/>
      <c r="F31" s="58"/>
      <c r="G31" s="58"/>
      <c r="H31" s="58"/>
      <c r="I31" s="58"/>
      <c r="J31" s="58"/>
      <c r="K31" s="58"/>
      <c r="L31" s="50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51" customFormat="1" ht="14.45" customHeight="1">
      <c r="A32" s="48"/>
      <c r="B32" s="49"/>
      <c r="C32" s="48"/>
      <c r="D32" s="48"/>
      <c r="E32" s="48"/>
      <c r="F32" s="61" t="s">
        <v>37</v>
      </c>
      <c r="G32" s="48"/>
      <c r="H32" s="48"/>
      <c r="I32" s="61" t="s">
        <v>36</v>
      </c>
      <c r="J32" s="61" t="s">
        <v>38</v>
      </c>
      <c r="K32" s="48"/>
      <c r="L32" s="50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51" customFormat="1" ht="14.45" customHeight="1">
      <c r="A33" s="48"/>
      <c r="B33" s="49"/>
      <c r="C33" s="48"/>
      <c r="D33" s="62" t="s">
        <v>39</v>
      </c>
      <c r="E33" s="47" t="s">
        <v>40</v>
      </c>
      <c r="F33" s="63">
        <f>ROUND((SUM(BE120:BE153)),  0)</f>
        <v>0</v>
      </c>
      <c r="G33" s="48"/>
      <c r="H33" s="48"/>
      <c r="I33" s="64">
        <v>0.21</v>
      </c>
      <c r="J33" s="63">
        <f>ROUND(((SUM(BE120:BE153))*I33),  0)</f>
        <v>0</v>
      </c>
      <c r="K33" s="48"/>
      <c r="L33" s="50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51" customFormat="1" ht="14.45" customHeight="1">
      <c r="A34" s="48"/>
      <c r="B34" s="49"/>
      <c r="C34" s="48"/>
      <c r="D34" s="48"/>
      <c r="E34" s="47" t="s">
        <v>41</v>
      </c>
      <c r="F34" s="63">
        <f>ROUND((SUM(BF120:BF153)),  0)</f>
        <v>0</v>
      </c>
      <c r="G34" s="48"/>
      <c r="H34" s="48"/>
      <c r="I34" s="64">
        <v>0.15</v>
      </c>
      <c r="J34" s="63">
        <f>ROUND(((SUM(BF120:BF153))*I34),  0)</f>
        <v>0</v>
      </c>
      <c r="K34" s="48"/>
      <c r="L34" s="5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51" customFormat="1" ht="14.45" hidden="1" customHeight="1">
      <c r="A35" s="48"/>
      <c r="B35" s="49"/>
      <c r="C35" s="48"/>
      <c r="D35" s="48"/>
      <c r="E35" s="47" t="s">
        <v>42</v>
      </c>
      <c r="F35" s="63">
        <f>ROUND((SUM(BG120:BG153)),  0)</f>
        <v>0</v>
      </c>
      <c r="G35" s="48"/>
      <c r="H35" s="48"/>
      <c r="I35" s="64">
        <v>0.21</v>
      </c>
      <c r="J35" s="63">
        <f>0</f>
        <v>0</v>
      </c>
      <c r="K35" s="48"/>
      <c r="L35" s="50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51" customFormat="1" ht="14.45" hidden="1" customHeight="1">
      <c r="A36" s="48"/>
      <c r="B36" s="49"/>
      <c r="C36" s="48"/>
      <c r="D36" s="48"/>
      <c r="E36" s="47" t="s">
        <v>43</v>
      </c>
      <c r="F36" s="63">
        <f>ROUND((SUM(BH120:BH153)),  0)</f>
        <v>0</v>
      </c>
      <c r="G36" s="48"/>
      <c r="H36" s="48"/>
      <c r="I36" s="64">
        <v>0.15</v>
      </c>
      <c r="J36" s="63">
        <f>0</f>
        <v>0</v>
      </c>
      <c r="K36" s="48"/>
      <c r="L36" s="50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51" customFormat="1" ht="14.45" hidden="1" customHeight="1">
      <c r="A37" s="48"/>
      <c r="B37" s="49"/>
      <c r="C37" s="48"/>
      <c r="D37" s="48"/>
      <c r="E37" s="47" t="s">
        <v>44</v>
      </c>
      <c r="F37" s="63">
        <f>ROUND((SUM(BI120:BI153)),  0)</f>
        <v>0</v>
      </c>
      <c r="G37" s="48"/>
      <c r="H37" s="48"/>
      <c r="I37" s="64">
        <v>0</v>
      </c>
      <c r="J37" s="63">
        <f>0</f>
        <v>0</v>
      </c>
      <c r="K37" s="48"/>
      <c r="L37" s="50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51" customFormat="1" ht="6.95" customHeight="1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51" customFormat="1" ht="25.35" customHeight="1">
      <c r="A39" s="48"/>
      <c r="B39" s="49"/>
      <c r="C39" s="65"/>
      <c r="D39" s="66" t="s">
        <v>45</v>
      </c>
      <c r="E39" s="67"/>
      <c r="F39" s="67"/>
      <c r="G39" s="68" t="s">
        <v>46</v>
      </c>
      <c r="H39" s="69" t="s">
        <v>47</v>
      </c>
      <c r="I39" s="67"/>
      <c r="J39" s="70">
        <f>SUM(J30:J37)</f>
        <v>0</v>
      </c>
      <c r="K39" s="71"/>
      <c r="L39" s="50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51" customFormat="1" ht="14.45" customHeight="1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ht="14.45" customHeight="1">
      <c r="B41" s="44"/>
      <c r="L41" s="44"/>
    </row>
    <row r="42" spans="1:31" ht="14.45" customHeight="1">
      <c r="B42" s="44"/>
      <c r="L42" s="44"/>
    </row>
    <row r="43" spans="1:31" ht="14.45" customHeight="1">
      <c r="B43" s="44"/>
      <c r="L43" s="44"/>
    </row>
    <row r="44" spans="1:31" ht="14.45" customHeight="1">
      <c r="B44" s="44"/>
      <c r="L44" s="44"/>
    </row>
    <row r="45" spans="1:31" ht="14.45" customHeight="1">
      <c r="B45" s="44"/>
      <c r="L45" s="44"/>
    </row>
    <row r="46" spans="1:31" ht="14.45" customHeight="1">
      <c r="B46" s="44"/>
      <c r="L46" s="44"/>
    </row>
    <row r="47" spans="1:31" ht="14.45" customHeight="1">
      <c r="B47" s="44"/>
      <c r="L47" s="44"/>
    </row>
    <row r="48" spans="1:31" ht="14.45" customHeight="1">
      <c r="B48" s="44"/>
      <c r="L48" s="44"/>
    </row>
    <row r="49" spans="1:31" ht="14.45" customHeight="1">
      <c r="B49" s="44"/>
      <c r="L49" s="44"/>
    </row>
    <row r="50" spans="1:31" s="51" customFormat="1" ht="14.45" customHeight="1">
      <c r="B50" s="50"/>
      <c r="D50" s="72" t="s">
        <v>48</v>
      </c>
      <c r="E50" s="73"/>
      <c r="F50" s="73"/>
      <c r="G50" s="72" t="s">
        <v>49</v>
      </c>
      <c r="H50" s="73"/>
      <c r="I50" s="73"/>
      <c r="J50" s="73"/>
      <c r="K50" s="73"/>
      <c r="L50" s="50"/>
    </row>
    <row r="51" spans="1:31">
      <c r="B51" s="44"/>
      <c r="L51" s="44"/>
    </row>
    <row r="52" spans="1:31">
      <c r="B52" s="44"/>
      <c r="L52" s="44"/>
    </row>
    <row r="53" spans="1:31">
      <c r="B53" s="44"/>
      <c r="L53" s="44"/>
    </row>
    <row r="54" spans="1:31">
      <c r="B54" s="44"/>
      <c r="L54" s="44"/>
    </row>
    <row r="55" spans="1:31">
      <c r="B55" s="44"/>
      <c r="L55" s="44"/>
    </row>
    <row r="56" spans="1:31">
      <c r="B56" s="44"/>
      <c r="L56" s="44"/>
    </row>
    <row r="57" spans="1:31">
      <c r="B57" s="44"/>
      <c r="L57" s="44"/>
    </row>
    <row r="58" spans="1:31">
      <c r="B58" s="44"/>
      <c r="L58" s="44"/>
    </row>
    <row r="59" spans="1:31">
      <c r="B59" s="44"/>
      <c r="L59" s="44"/>
    </row>
    <row r="60" spans="1:31">
      <c r="B60" s="44"/>
      <c r="L60" s="44"/>
    </row>
    <row r="61" spans="1:31" s="51" customFormat="1" ht="12.75">
      <c r="A61" s="48"/>
      <c r="B61" s="49"/>
      <c r="C61" s="48"/>
      <c r="D61" s="74" t="s">
        <v>50</v>
      </c>
      <c r="E61" s="75"/>
      <c r="F61" s="76" t="s">
        <v>51</v>
      </c>
      <c r="G61" s="74" t="s">
        <v>50</v>
      </c>
      <c r="H61" s="75"/>
      <c r="I61" s="75"/>
      <c r="J61" s="77" t="s">
        <v>51</v>
      </c>
      <c r="K61" s="75"/>
      <c r="L61" s="50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>
      <c r="B62" s="44"/>
      <c r="L62" s="44"/>
    </row>
    <row r="63" spans="1:31">
      <c r="B63" s="44"/>
      <c r="L63" s="44"/>
    </row>
    <row r="64" spans="1:31">
      <c r="B64" s="44"/>
      <c r="L64" s="44"/>
    </row>
    <row r="65" spans="1:31" s="51" customFormat="1" ht="12.75">
      <c r="A65" s="48"/>
      <c r="B65" s="49"/>
      <c r="C65" s="48"/>
      <c r="D65" s="72" t="s">
        <v>52</v>
      </c>
      <c r="E65" s="78"/>
      <c r="F65" s="78"/>
      <c r="G65" s="72" t="s">
        <v>53</v>
      </c>
      <c r="H65" s="78"/>
      <c r="I65" s="78"/>
      <c r="J65" s="78"/>
      <c r="K65" s="78"/>
      <c r="L65" s="50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>
      <c r="B66" s="44"/>
      <c r="L66" s="44"/>
    </row>
    <row r="67" spans="1:31">
      <c r="B67" s="44"/>
      <c r="L67" s="44"/>
    </row>
    <row r="68" spans="1:31">
      <c r="B68" s="44"/>
      <c r="L68" s="44"/>
    </row>
    <row r="69" spans="1:31">
      <c r="B69" s="44"/>
      <c r="L69" s="44"/>
    </row>
    <row r="70" spans="1:31">
      <c r="B70" s="44"/>
      <c r="L70" s="44"/>
    </row>
    <row r="71" spans="1:31">
      <c r="B71" s="44"/>
      <c r="L71" s="44"/>
    </row>
    <row r="72" spans="1:31">
      <c r="B72" s="44"/>
      <c r="L72" s="44"/>
    </row>
    <row r="73" spans="1:31">
      <c r="B73" s="44"/>
      <c r="L73" s="44"/>
    </row>
    <row r="74" spans="1:31">
      <c r="B74" s="44"/>
      <c r="L74" s="44"/>
    </row>
    <row r="75" spans="1:31">
      <c r="B75" s="44"/>
      <c r="L75" s="44"/>
    </row>
    <row r="76" spans="1:31" s="51" customFormat="1" ht="12.75">
      <c r="A76" s="48"/>
      <c r="B76" s="49"/>
      <c r="C76" s="48"/>
      <c r="D76" s="74" t="s">
        <v>50</v>
      </c>
      <c r="E76" s="75"/>
      <c r="F76" s="76" t="s">
        <v>51</v>
      </c>
      <c r="G76" s="74" t="s">
        <v>50</v>
      </c>
      <c r="H76" s="75"/>
      <c r="I76" s="75"/>
      <c r="J76" s="77" t="s">
        <v>51</v>
      </c>
      <c r="K76" s="75"/>
      <c r="L76" s="50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51" customFormat="1" ht="14.45" customHeight="1">
      <c r="A77" s="48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5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81" spans="1:47" s="51" customFormat="1" ht="6.95" customHeight="1">
      <c r="A81" s="48"/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5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47" s="51" customFormat="1" ht="24.95" customHeight="1">
      <c r="A82" s="48"/>
      <c r="B82" s="49"/>
      <c r="C82" s="45" t="s">
        <v>156</v>
      </c>
      <c r="D82" s="48"/>
      <c r="E82" s="48"/>
      <c r="F82" s="48"/>
      <c r="G82" s="48"/>
      <c r="H82" s="48"/>
      <c r="I82" s="48"/>
      <c r="J82" s="48"/>
      <c r="K82" s="48"/>
      <c r="L82" s="5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47" s="51" customFormat="1" ht="6.95" customHeight="1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47" s="51" customFormat="1" ht="12" customHeight="1">
      <c r="A84" s="48"/>
      <c r="B84" s="49"/>
      <c r="C84" s="47" t="s">
        <v>16</v>
      </c>
      <c r="D84" s="48"/>
      <c r="E84" s="48"/>
      <c r="F84" s="48"/>
      <c r="G84" s="48"/>
      <c r="H84" s="48"/>
      <c r="I84" s="48"/>
      <c r="J84" s="48"/>
      <c r="K84" s="48"/>
      <c r="L84" s="50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1:47" s="51" customFormat="1" ht="26.25" customHeight="1">
      <c r="A85" s="48"/>
      <c r="B85" s="49"/>
      <c r="C85" s="48"/>
      <c r="D85" s="48"/>
      <c r="E85" s="280" t="str">
        <f>E7</f>
        <v>Expozice Jihozápadní Afrika, ZOO Dvůr Králové a.s. - Změna B, 3.etapa-1.část</v>
      </c>
      <c r="F85" s="281"/>
      <c r="G85" s="281"/>
      <c r="H85" s="281"/>
      <c r="I85" s="48"/>
      <c r="J85" s="48"/>
      <c r="K85" s="48"/>
      <c r="L85" s="50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47" s="51" customFormat="1" ht="12" customHeight="1">
      <c r="A86" s="48"/>
      <c r="B86" s="49"/>
      <c r="C86" s="47" t="s">
        <v>143</v>
      </c>
      <c r="D86" s="48"/>
      <c r="E86" s="48"/>
      <c r="F86" s="48"/>
      <c r="G86" s="48"/>
      <c r="H86" s="48"/>
      <c r="I86" s="48"/>
      <c r="J86" s="48"/>
      <c r="K86" s="48"/>
      <c r="L86" s="5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47" s="51" customFormat="1" ht="16.5" customHeight="1">
      <c r="A87" s="48"/>
      <c r="B87" s="49"/>
      <c r="C87" s="48"/>
      <c r="D87" s="48"/>
      <c r="E87" s="276" t="str">
        <f>E9</f>
        <v>53aa - SO 53aa - Vodovod - Změna B, 3.etapa-1.část</v>
      </c>
      <c r="F87" s="279"/>
      <c r="G87" s="279"/>
      <c r="H87" s="279"/>
      <c r="I87" s="48"/>
      <c r="J87" s="48"/>
      <c r="K87" s="48"/>
      <c r="L87" s="5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47" s="51" customFormat="1" ht="6.95" customHeight="1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47" s="51" customFormat="1" ht="12" customHeight="1">
      <c r="A89" s="48"/>
      <c r="B89" s="49"/>
      <c r="C89" s="47" t="s">
        <v>19</v>
      </c>
      <c r="D89" s="48"/>
      <c r="E89" s="48"/>
      <c r="F89" s="52" t="str">
        <f>F12</f>
        <v xml:space="preserve"> </v>
      </c>
      <c r="G89" s="48"/>
      <c r="H89" s="48"/>
      <c r="I89" s="47" t="s">
        <v>21</v>
      </c>
      <c r="J89" s="53" t="str">
        <f>IF(J12="","",J12)</f>
        <v>20. 9. 2020</v>
      </c>
      <c r="K89" s="48"/>
      <c r="L89" s="5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47" s="51" customFormat="1" ht="6.95" customHeight="1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47" s="51" customFormat="1" ht="40.15" customHeight="1">
      <c r="A91" s="48"/>
      <c r="B91" s="49"/>
      <c r="C91" s="47" t="s">
        <v>23</v>
      </c>
      <c r="D91" s="48"/>
      <c r="E91" s="48"/>
      <c r="F91" s="52" t="str">
        <f>E15</f>
        <v>ZOO Dvůr Králové a.s., Štefánikova 1029, D.K.n.L.</v>
      </c>
      <c r="G91" s="48"/>
      <c r="H91" s="48"/>
      <c r="I91" s="47" t="s">
        <v>29</v>
      </c>
      <c r="J91" s="83" t="str">
        <f>E21</f>
        <v>Projektis spol. s r.o., Legionářská 562, D.K.n.L.</v>
      </c>
      <c r="K91" s="48"/>
      <c r="L91" s="50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47" s="51" customFormat="1" ht="15.2" customHeight="1">
      <c r="A92" s="48"/>
      <c r="B92" s="49"/>
      <c r="C92" s="47" t="s">
        <v>27</v>
      </c>
      <c r="D92" s="48"/>
      <c r="E92" s="48"/>
      <c r="F92" s="52" t="str">
        <f>IF(E18="","",E18)</f>
        <v>Vyplň údaj</v>
      </c>
      <c r="G92" s="48"/>
      <c r="H92" s="48"/>
      <c r="I92" s="47" t="s">
        <v>32</v>
      </c>
      <c r="J92" s="83" t="str">
        <f>E24</f>
        <v>ing. V. Švehla</v>
      </c>
      <c r="K92" s="48"/>
      <c r="L92" s="50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47" s="51" customFormat="1" ht="10.35" customHeight="1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47" s="51" customFormat="1" ht="29.25" customHeight="1">
      <c r="A94" s="48"/>
      <c r="B94" s="49"/>
      <c r="C94" s="84" t="s">
        <v>157</v>
      </c>
      <c r="D94" s="65"/>
      <c r="E94" s="65"/>
      <c r="F94" s="65"/>
      <c r="G94" s="65"/>
      <c r="H94" s="65"/>
      <c r="I94" s="65"/>
      <c r="J94" s="85" t="s">
        <v>158</v>
      </c>
      <c r="K94" s="65"/>
      <c r="L94" s="50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47" s="51" customFormat="1" ht="10.35" customHeight="1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47" s="51" customFormat="1" ht="22.9" customHeight="1">
      <c r="A96" s="48"/>
      <c r="B96" s="49"/>
      <c r="C96" s="86" t="s">
        <v>159</v>
      </c>
      <c r="D96" s="48"/>
      <c r="E96" s="48"/>
      <c r="F96" s="48"/>
      <c r="G96" s="48"/>
      <c r="H96" s="48"/>
      <c r="I96" s="48"/>
      <c r="J96" s="60">
        <f>J120</f>
        <v>0</v>
      </c>
      <c r="K96" s="48"/>
      <c r="L96" s="5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U96" s="40" t="s">
        <v>160</v>
      </c>
    </row>
    <row r="97" spans="1:31" s="87" customFormat="1" ht="24.95" customHeight="1">
      <c r="B97" s="88"/>
      <c r="D97" s="89" t="s">
        <v>161</v>
      </c>
      <c r="E97" s="90"/>
      <c r="F97" s="90"/>
      <c r="G97" s="90"/>
      <c r="H97" s="90"/>
      <c r="I97" s="90"/>
      <c r="J97" s="91">
        <f>J121</f>
        <v>0</v>
      </c>
      <c r="L97" s="88"/>
    </row>
    <row r="98" spans="1:31" s="92" customFormat="1" ht="19.899999999999999" customHeight="1">
      <c r="B98" s="93"/>
      <c r="D98" s="94" t="s">
        <v>162</v>
      </c>
      <c r="E98" s="95"/>
      <c r="F98" s="95"/>
      <c r="G98" s="95"/>
      <c r="H98" s="95"/>
      <c r="I98" s="95"/>
      <c r="J98" s="96">
        <f>J122</f>
        <v>0</v>
      </c>
      <c r="L98" s="93"/>
    </row>
    <row r="99" spans="1:31" s="92" customFormat="1" ht="19.899999999999999" customHeight="1">
      <c r="B99" s="93"/>
      <c r="D99" s="94" t="s">
        <v>540</v>
      </c>
      <c r="E99" s="95"/>
      <c r="F99" s="95"/>
      <c r="G99" s="95"/>
      <c r="H99" s="95"/>
      <c r="I99" s="95"/>
      <c r="J99" s="96">
        <f>J131</f>
        <v>0</v>
      </c>
      <c r="L99" s="93"/>
    </row>
    <row r="100" spans="1:31" s="92" customFormat="1" ht="19.899999999999999" customHeight="1">
      <c r="B100" s="93"/>
      <c r="D100" s="94" t="s">
        <v>168</v>
      </c>
      <c r="E100" s="95"/>
      <c r="F100" s="95"/>
      <c r="G100" s="95"/>
      <c r="H100" s="95"/>
      <c r="I100" s="95"/>
      <c r="J100" s="96">
        <f>J152</f>
        <v>0</v>
      </c>
      <c r="L100" s="93"/>
    </row>
    <row r="101" spans="1:31" s="51" customFormat="1" ht="21.75" customHeight="1">
      <c r="A101" s="48"/>
      <c r="B101" s="49"/>
      <c r="C101" s="48"/>
      <c r="D101" s="48"/>
      <c r="E101" s="48"/>
      <c r="F101" s="48"/>
      <c r="G101" s="48"/>
      <c r="H101" s="48"/>
      <c r="I101" s="48"/>
      <c r="J101" s="48"/>
      <c r="K101" s="48"/>
      <c r="L101" s="50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</row>
    <row r="102" spans="1:31" s="51" customFormat="1" ht="6.95" customHeight="1">
      <c r="A102" s="48"/>
      <c r="B102" s="79"/>
      <c r="C102" s="80"/>
      <c r="D102" s="80"/>
      <c r="E102" s="80"/>
      <c r="F102" s="80"/>
      <c r="G102" s="80"/>
      <c r="H102" s="80"/>
      <c r="I102" s="80"/>
      <c r="J102" s="80"/>
      <c r="K102" s="80"/>
      <c r="L102" s="50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</row>
    <row r="106" spans="1:31" s="51" customFormat="1" ht="6.95" customHeight="1">
      <c r="A106" s="48"/>
      <c r="B106" s="81"/>
      <c r="C106" s="82"/>
      <c r="D106" s="82"/>
      <c r="E106" s="82"/>
      <c r="F106" s="82"/>
      <c r="G106" s="82"/>
      <c r="H106" s="82"/>
      <c r="I106" s="82"/>
      <c r="J106" s="82"/>
      <c r="K106" s="82"/>
      <c r="L106" s="50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1:31" s="51" customFormat="1" ht="24.95" customHeight="1">
      <c r="A107" s="48"/>
      <c r="B107" s="49"/>
      <c r="C107" s="45" t="s">
        <v>172</v>
      </c>
      <c r="D107" s="48"/>
      <c r="E107" s="48"/>
      <c r="F107" s="48"/>
      <c r="G107" s="48"/>
      <c r="H107" s="48"/>
      <c r="I107" s="48"/>
      <c r="J107" s="48"/>
      <c r="K107" s="48"/>
      <c r="L107" s="50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08" spans="1:31" s="51" customFormat="1" ht="6.95" customHeight="1">
      <c r="A108" s="48"/>
      <c r="B108" s="49"/>
      <c r="C108" s="48"/>
      <c r="D108" s="48"/>
      <c r="E108" s="48"/>
      <c r="F108" s="48"/>
      <c r="G108" s="48"/>
      <c r="H108" s="48"/>
      <c r="I108" s="48"/>
      <c r="J108" s="48"/>
      <c r="K108" s="48"/>
      <c r="L108" s="50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1:31" s="51" customFormat="1" ht="12" customHeight="1">
      <c r="A109" s="48"/>
      <c r="B109" s="49"/>
      <c r="C109" s="47" t="s">
        <v>16</v>
      </c>
      <c r="D109" s="48"/>
      <c r="E109" s="48"/>
      <c r="F109" s="48"/>
      <c r="G109" s="48"/>
      <c r="H109" s="48"/>
      <c r="I109" s="48"/>
      <c r="J109" s="48"/>
      <c r="K109" s="48"/>
      <c r="L109" s="50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31" s="51" customFormat="1" ht="26.25" customHeight="1">
      <c r="A110" s="48"/>
      <c r="B110" s="49"/>
      <c r="C110" s="48"/>
      <c r="D110" s="48"/>
      <c r="E110" s="280" t="str">
        <f>E7</f>
        <v>Expozice Jihozápadní Afrika, ZOO Dvůr Králové a.s. - Změna B, 3.etapa-1.část</v>
      </c>
      <c r="F110" s="281"/>
      <c r="G110" s="281"/>
      <c r="H110" s="281"/>
      <c r="I110" s="48"/>
      <c r="J110" s="48"/>
      <c r="K110" s="48"/>
      <c r="L110" s="50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1" s="51" customFormat="1" ht="12" customHeight="1">
      <c r="A111" s="48"/>
      <c r="B111" s="49"/>
      <c r="C111" s="47" t="s">
        <v>143</v>
      </c>
      <c r="D111" s="48"/>
      <c r="E111" s="48"/>
      <c r="F111" s="48"/>
      <c r="G111" s="48"/>
      <c r="H111" s="48"/>
      <c r="I111" s="48"/>
      <c r="J111" s="48"/>
      <c r="K111" s="48"/>
      <c r="L111" s="50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1:31" s="51" customFormat="1" ht="16.5" customHeight="1">
      <c r="A112" s="48"/>
      <c r="B112" s="49"/>
      <c r="C112" s="48"/>
      <c r="D112" s="48"/>
      <c r="E112" s="276" t="str">
        <f>E9</f>
        <v>53aa - SO 53aa - Vodovod - Změna B, 3.etapa-1.část</v>
      </c>
      <c r="F112" s="279"/>
      <c r="G112" s="279"/>
      <c r="H112" s="279"/>
      <c r="I112" s="48"/>
      <c r="J112" s="48"/>
      <c r="K112" s="48"/>
      <c r="L112" s="50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65" s="51" customFormat="1" ht="6.95" customHeight="1">
      <c r="A113" s="48"/>
      <c r="B113" s="49"/>
      <c r="C113" s="48"/>
      <c r="D113" s="48"/>
      <c r="E113" s="48"/>
      <c r="F113" s="48"/>
      <c r="G113" s="48"/>
      <c r="H113" s="48"/>
      <c r="I113" s="48"/>
      <c r="J113" s="48"/>
      <c r="K113" s="48"/>
      <c r="L113" s="50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65" s="51" customFormat="1" ht="12" customHeight="1">
      <c r="A114" s="48"/>
      <c r="B114" s="49"/>
      <c r="C114" s="47" t="s">
        <v>19</v>
      </c>
      <c r="D114" s="48"/>
      <c r="E114" s="48"/>
      <c r="F114" s="52" t="str">
        <f>F12</f>
        <v xml:space="preserve"> </v>
      </c>
      <c r="G114" s="48"/>
      <c r="H114" s="48"/>
      <c r="I114" s="47" t="s">
        <v>21</v>
      </c>
      <c r="J114" s="53" t="str">
        <f>IF(J12="","",J12)</f>
        <v>20. 9. 2020</v>
      </c>
      <c r="K114" s="48"/>
      <c r="L114" s="50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65" s="51" customFormat="1" ht="6.95" customHeight="1">
      <c r="A115" s="48"/>
      <c r="B115" s="49"/>
      <c r="C115" s="48"/>
      <c r="D115" s="48"/>
      <c r="E115" s="48"/>
      <c r="F115" s="48"/>
      <c r="G115" s="48"/>
      <c r="H115" s="48"/>
      <c r="I115" s="48"/>
      <c r="J115" s="48"/>
      <c r="K115" s="48"/>
      <c r="L115" s="50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65" s="51" customFormat="1" ht="40.15" customHeight="1">
      <c r="A116" s="48"/>
      <c r="B116" s="49"/>
      <c r="C116" s="47" t="s">
        <v>23</v>
      </c>
      <c r="D116" s="48"/>
      <c r="E116" s="48"/>
      <c r="F116" s="52" t="str">
        <f>E15</f>
        <v>ZOO Dvůr Králové a.s., Štefánikova 1029, D.K.n.L.</v>
      </c>
      <c r="G116" s="48"/>
      <c r="H116" s="48"/>
      <c r="I116" s="47" t="s">
        <v>29</v>
      </c>
      <c r="J116" s="83" t="str">
        <f>E21</f>
        <v>Projektis spol. s r.o., Legionářská 562, D.K.n.L.</v>
      </c>
      <c r="K116" s="48"/>
      <c r="L116" s="50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65" s="51" customFormat="1" ht="15.2" customHeight="1">
      <c r="A117" s="48"/>
      <c r="B117" s="49"/>
      <c r="C117" s="47" t="s">
        <v>27</v>
      </c>
      <c r="D117" s="48"/>
      <c r="E117" s="48"/>
      <c r="F117" s="52" t="str">
        <f>IF(E18="","",E18)</f>
        <v>Vyplň údaj</v>
      </c>
      <c r="G117" s="48"/>
      <c r="H117" s="48"/>
      <c r="I117" s="47" t="s">
        <v>32</v>
      </c>
      <c r="J117" s="83" t="str">
        <f>E24</f>
        <v>ing. V. Švehla</v>
      </c>
      <c r="K117" s="48"/>
      <c r="L117" s="50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65" s="51" customFormat="1" ht="10.35" customHeight="1">
      <c r="A118" s="48"/>
      <c r="B118" s="49"/>
      <c r="C118" s="48"/>
      <c r="D118" s="48"/>
      <c r="E118" s="48"/>
      <c r="F118" s="48"/>
      <c r="G118" s="48"/>
      <c r="H118" s="48"/>
      <c r="I118" s="48"/>
      <c r="J118" s="48"/>
      <c r="K118" s="48"/>
      <c r="L118" s="50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65" s="106" customFormat="1" ht="29.25" customHeight="1">
      <c r="A119" s="97"/>
      <c r="B119" s="98"/>
      <c r="C119" s="99" t="s">
        <v>173</v>
      </c>
      <c r="D119" s="100" t="s">
        <v>60</v>
      </c>
      <c r="E119" s="100" t="s">
        <v>56</v>
      </c>
      <c r="F119" s="100" t="s">
        <v>57</v>
      </c>
      <c r="G119" s="100" t="s">
        <v>174</v>
      </c>
      <c r="H119" s="100" t="s">
        <v>175</v>
      </c>
      <c r="I119" s="100" t="s">
        <v>176</v>
      </c>
      <c r="J119" s="100" t="s">
        <v>158</v>
      </c>
      <c r="K119" s="101" t="s">
        <v>177</v>
      </c>
      <c r="L119" s="102"/>
      <c r="M119" s="103" t="s">
        <v>1</v>
      </c>
      <c r="N119" s="104" t="s">
        <v>39</v>
      </c>
      <c r="O119" s="104" t="s">
        <v>178</v>
      </c>
      <c r="P119" s="104" t="s">
        <v>179</v>
      </c>
      <c r="Q119" s="104" t="s">
        <v>180</v>
      </c>
      <c r="R119" s="104" t="s">
        <v>181</v>
      </c>
      <c r="S119" s="104" t="s">
        <v>182</v>
      </c>
      <c r="T119" s="105" t="s">
        <v>183</v>
      </c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</row>
    <row r="120" spans="1:65" s="51" customFormat="1" ht="22.9" customHeight="1">
      <c r="A120" s="48"/>
      <c r="B120" s="49"/>
      <c r="C120" s="107" t="s">
        <v>184</v>
      </c>
      <c r="D120" s="48"/>
      <c r="E120" s="48"/>
      <c r="F120" s="48"/>
      <c r="G120" s="48"/>
      <c r="H120" s="48"/>
      <c r="I120" s="48"/>
      <c r="J120" s="108">
        <f>BK120</f>
        <v>0</v>
      </c>
      <c r="K120" s="48"/>
      <c r="L120" s="49"/>
      <c r="M120" s="109"/>
      <c r="N120" s="110"/>
      <c r="O120" s="58"/>
      <c r="P120" s="111">
        <f>P121</f>
        <v>0</v>
      </c>
      <c r="Q120" s="58"/>
      <c r="R120" s="111">
        <f>R121</f>
        <v>1.2296476099999998</v>
      </c>
      <c r="S120" s="58"/>
      <c r="T120" s="112">
        <f>T121</f>
        <v>0</v>
      </c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T120" s="40" t="s">
        <v>74</v>
      </c>
      <c r="AU120" s="40" t="s">
        <v>160</v>
      </c>
      <c r="BK120" s="113">
        <f>BK121</f>
        <v>0</v>
      </c>
    </row>
    <row r="121" spans="1:65" s="114" customFormat="1" ht="25.9" customHeight="1">
      <c r="B121" s="115"/>
      <c r="D121" s="116" t="s">
        <v>74</v>
      </c>
      <c r="E121" s="117" t="s">
        <v>185</v>
      </c>
      <c r="F121" s="117" t="s">
        <v>186</v>
      </c>
      <c r="J121" s="118">
        <f>BK121</f>
        <v>0</v>
      </c>
      <c r="L121" s="115"/>
      <c r="M121" s="119"/>
      <c r="N121" s="120"/>
      <c r="O121" s="120"/>
      <c r="P121" s="121">
        <f>P122+P131+P152</f>
        <v>0</v>
      </c>
      <c r="Q121" s="120"/>
      <c r="R121" s="121">
        <f>R122+R131+R152</f>
        <v>1.2296476099999998</v>
      </c>
      <c r="S121" s="120"/>
      <c r="T121" s="122">
        <f>T122+T131+T152</f>
        <v>0</v>
      </c>
      <c r="AR121" s="116" t="s">
        <v>8</v>
      </c>
      <c r="AT121" s="123" t="s">
        <v>74</v>
      </c>
      <c r="AU121" s="123" t="s">
        <v>75</v>
      </c>
      <c r="AY121" s="116" t="s">
        <v>187</v>
      </c>
      <c r="BK121" s="124">
        <f>BK122+BK131+BK152</f>
        <v>0</v>
      </c>
    </row>
    <row r="122" spans="1:65" s="114" customFormat="1" ht="22.9" customHeight="1">
      <c r="B122" s="115"/>
      <c r="D122" s="116" t="s">
        <v>74</v>
      </c>
      <c r="E122" s="125" t="s">
        <v>8</v>
      </c>
      <c r="F122" s="125" t="s">
        <v>188</v>
      </c>
      <c r="J122" s="126">
        <f>BK122</f>
        <v>0</v>
      </c>
      <c r="L122" s="115"/>
      <c r="M122" s="119"/>
      <c r="N122" s="120"/>
      <c r="O122" s="120"/>
      <c r="P122" s="121">
        <f>SUM(P123:P130)</f>
        <v>0</v>
      </c>
      <c r="Q122" s="120"/>
      <c r="R122" s="121">
        <f>SUM(R123:R130)</f>
        <v>5.1624767999999994E-2</v>
      </c>
      <c r="S122" s="120"/>
      <c r="T122" s="122">
        <f>SUM(T123:T130)</f>
        <v>0</v>
      </c>
      <c r="AR122" s="116" t="s">
        <v>8</v>
      </c>
      <c r="AT122" s="123" t="s">
        <v>74</v>
      </c>
      <c r="AU122" s="123" t="s">
        <v>8</v>
      </c>
      <c r="AY122" s="116" t="s">
        <v>187</v>
      </c>
      <c r="BK122" s="124">
        <f>SUM(BK123:BK130)</f>
        <v>0</v>
      </c>
    </row>
    <row r="123" spans="1:65" s="51" customFormat="1" ht="33" customHeight="1">
      <c r="A123" s="48"/>
      <c r="B123" s="49"/>
      <c r="C123" s="127" t="s">
        <v>8</v>
      </c>
      <c r="D123" s="127" t="s">
        <v>189</v>
      </c>
      <c r="E123" s="128" t="s">
        <v>806</v>
      </c>
      <c r="F123" s="129" t="s">
        <v>807</v>
      </c>
      <c r="G123" s="130" t="s">
        <v>192</v>
      </c>
      <c r="H123" s="131">
        <v>44.4</v>
      </c>
      <c r="I123" s="25"/>
      <c r="J123" s="132">
        <f t="shared" ref="J123:J130" si="0">ROUND(I123*H123,0)</f>
        <v>0</v>
      </c>
      <c r="K123" s="129" t="s">
        <v>193</v>
      </c>
      <c r="L123" s="49"/>
      <c r="M123" s="133" t="s">
        <v>1</v>
      </c>
      <c r="N123" s="134" t="s">
        <v>40</v>
      </c>
      <c r="O123" s="135"/>
      <c r="P123" s="136">
        <f t="shared" ref="P123:P130" si="1">O123*H123</f>
        <v>0</v>
      </c>
      <c r="Q123" s="136">
        <v>0</v>
      </c>
      <c r="R123" s="136">
        <f t="shared" ref="R123:R130" si="2">Q123*H123</f>
        <v>0</v>
      </c>
      <c r="S123" s="136">
        <v>0</v>
      </c>
      <c r="T123" s="137">
        <f t="shared" ref="T123:T130" si="3">S123*H123</f>
        <v>0</v>
      </c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R123" s="138" t="s">
        <v>194</v>
      </c>
      <c r="AT123" s="138" t="s">
        <v>189</v>
      </c>
      <c r="AU123" s="138" t="s">
        <v>83</v>
      </c>
      <c r="AY123" s="40" t="s">
        <v>187</v>
      </c>
      <c r="BE123" s="139">
        <f t="shared" ref="BE123:BE130" si="4">IF(N123="základní",J123,0)</f>
        <v>0</v>
      </c>
      <c r="BF123" s="139">
        <f t="shared" ref="BF123:BF130" si="5">IF(N123="snížená",J123,0)</f>
        <v>0</v>
      </c>
      <c r="BG123" s="139">
        <f t="shared" ref="BG123:BG130" si="6">IF(N123="zákl. přenesená",J123,0)</f>
        <v>0</v>
      </c>
      <c r="BH123" s="139">
        <f t="shared" ref="BH123:BH130" si="7">IF(N123="sníž. přenesená",J123,0)</f>
        <v>0</v>
      </c>
      <c r="BI123" s="139">
        <f t="shared" ref="BI123:BI130" si="8">IF(N123="nulová",J123,0)</f>
        <v>0</v>
      </c>
      <c r="BJ123" s="40" t="s">
        <v>8</v>
      </c>
      <c r="BK123" s="139">
        <f t="shared" ref="BK123:BK130" si="9">ROUND(I123*H123,0)</f>
        <v>0</v>
      </c>
      <c r="BL123" s="40" t="s">
        <v>194</v>
      </c>
      <c r="BM123" s="138" t="s">
        <v>83</v>
      </c>
    </row>
    <row r="124" spans="1:65" s="51" customFormat="1" ht="21.75" customHeight="1">
      <c r="A124" s="48"/>
      <c r="B124" s="49"/>
      <c r="C124" s="127" t="s">
        <v>83</v>
      </c>
      <c r="D124" s="127" t="s">
        <v>189</v>
      </c>
      <c r="E124" s="128" t="s">
        <v>808</v>
      </c>
      <c r="F124" s="129" t="s">
        <v>809</v>
      </c>
      <c r="G124" s="130" t="s">
        <v>267</v>
      </c>
      <c r="H124" s="131">
        <v>88.8</v>
      </c>
      <c r="I124" s="25"/>
      <c r="J124" s="132">
        <f t="shared" si="0"/>
        <v>0</v>
      </c>
      <c r="K124" s="129" t="s">
        <v>193</v>
      </c>
      <c r="L124" s="49"/>
      <c r="M124" s="133" t="s">
        <v>1</v>
      </c>
      <c r="N124" s="134" t="s">
        <v>40</v>
      </c>
      <c r="O124" s="135"/>
      <c r="P124" s="136">
        <f t="shared" si="1"/>
        <v>0</v>
      </c>
      <c r="Q124" s="136">
        <v>5.8135999999999995E-4</v>
      </c>
      <c r="R124" s="136">
        <f t="shared" si="2"/>
        <v>5.1624767999999994E-2</v>
      </c>
      <c r="S124" s="136">
        <v>0</v>
      </c>
      <c r="T124" s="137">
        <f t="shared" si="3"/>
        <v>0</v>
      </c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R124" s="138" t="s">
        <v>194</v>
      </c>
      <c r="AT124" s="138" t="s">
        <v>189</v>
      </c>
      <c r="AU124" s="138" t="s">
        <v>83</v>
      </c>
      <c r="AY124" s="40" t="s">
        <v>187</v>
      </c>
      <c r="BE124" s="139">
        <f t="shared" si="4"/>
        <v>0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40" t="s">
        <v>8</v>
      </c>
      <c r="BK124" s="139">
        <f t="shared" si="9"/>
        <v>0</v>
      </c>
      <c r="BL124" s="40" t="s">
        <v>194</v>
      </c>
      <c r="BM124" s="138" t="s">
        <v>194</v>
      </c>
    </row>
    <row r="125" spans="1:65" s="51" customFormat="1" ht="21.75" customHeight="1">
      <c r="A125" s="48"/>
      <c r="B125" s="49"/>
      <c r="C125" s="127" t="s">
        <v>197</v>
      </c>
      <c r="D125" s="127" t="s">
        <v>189</v>
      </c>
      <c r="E125" s="128" t="s">
        <v>810</v>
      </c>
      <c r="F125" s="129" t="s">
        <v>811</v>
      </c>
      <c r="G125" s="130" t="s">
        <v>267</v>
      </c>
      <c r="H125" s="131">
        <v>88.8</v>
      </c>
      <c r="I125" s="25"/>
      <c r="J125" s="132">
        <f t="shared" si="0"/>
        <v>0</v>
      </c>
      <c r="K125" s="129" t="s">
        <v>193</v>
      </c>
      <c r="L125" s="49"/>
      <c r="M125" s="133" t="s">
        <v>1</v>
      </c>
      <c r="N125" s="134" t="s">
        <v>40</v>
      </c>
      <c r="O125" s="135"/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R125" s="138" t="s">
        <v>194</v>
      </c>
      <c r="AT125" s="138" t="s">
        <v>189</v>
      </c>
      <c r="AU125" s="138" t="s">
        <v>83</v>
      </c>
      <c r="AY125" s="40" t="s">
        <v>187</v>
      </c>
      <c r="BE125" s="139">
        <f t="shared" si="4"/>
        <v>0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40" t="s">
        <v>8</v>
      </c>
      <c r="BK125" s="139">
        <f t="shared" si="9"/>
        <v>0</v>
      </c>
      <c r="BL125" s="40" t="s">
        <v>194</v>
      </c>
      <c r="BM125" s="138" t="s">
        <v>221</v>
      </c>
    </row>
    <row r="126" spans="1:65" s="51" customFormat="1" ht="24.2" customHeight="1">
      <c r="A126" s="48"/>
      <c r="B126" s="49"/>
      <c r="C126" s="127" t="s">
        <v>194</v>
      </c>
      <c r="D126" s="127" t="s">
        <v>189</v>
      </c>
      <c r="E126" s="128" t="s">
        <v>812</v>
      </c>
      <c r="F126" s="129" t="s">
        <v>813</v>
      </c>
      <c r="G126" s="130" t="s">
        <v>192</v>
      </c>
      <c r="H126" s="131">
        <v>44.4</v>
      </c>
      <c r="I126" s="25"/>
      <c r="J126" s="132">
        <f t="shared" si="0"/>
        <v>0</v>
      </c>
      <c r="K126" s="129" t="s">
        <v>193</v>
      </c>
      <c r="L126" s="49"/>
      <c r="M126" s="133" t="s">
        <v>1</v>
      </c>
      <c r="N126" s="134" t="s">
        <v>40</v>
      </c>
      <c r="O126" s="135"/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R126" s="138" t="s">
        <v>194</v>
      </c>
      <c r="AT126" s="138" t="s">
        <v>189</v>
      </c>
      <c r="AU126" s="138" t="s">
        <v>83</v>
      </c>
      <c r="AY126" s="40" t="s">
        <v>187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40" t="s">
        <v>8</v>
      </c>
      <c r="BK126" s="139">
        <f t="shared" si="9"/>
        <v>0</v>
      </c>
      <c r="BL126" s="40" t="s">
        <v>194</v>
      </c>
      <c r="BM126" s="138" t="s">
        <v>229</v>
      </c>
    </row>
    <row r="127" spans="1:65" s="51" customFormat="1" ht="24.2" customHeight="1">
      <c r="A127" s="48"/>
      <c r="B127" s="49"/>
      <c r="C127" s="127" t="s">
        <v>208</v>
      </c>
      <c r="D127" s="127" t="s">
        <v>189</v>
      </c>
      <c r="E127" s="128" t="s">
        <v>814</v>
      </c>
      <c r="F127" s="129" t="s">
        <v>815</v>
      </c>
      <c r="G127" s="130" t="s">
        <v>192</v>
      </c>
      <c r="H127" s="131">
        <v>44.4</v>
      </c>
      <c r="I127" s="25"/>
      <c r="J127" s="132">
        <f t="shared" si="0"/>
        <v>0</v>
      </c>
      <c r="K127" s="129" t="s">
        <v>193</v>
      </c>
      <c r="L127" s="49"/>
      <c r="M127" s="133" t="s">
        <v>1</v>
      </c>
      <c r="N127" s="134" t="s">
        <v>40</v>
      </c>
      <c r="O127" s="135"/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R127" s="138" t="s">
        <v>194</v>
      </c>
      <c r="AT127" s="138" t="s">
        <v>189</v>
      </c>
      <c r="AU127" s="138" t="s">
        <v>83</v>
      </c>
      <c r="AY127" s="40" t="s">
        <v>187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40" t="s">
        <v>8</v>
      </c>
      <c r="BK127" s="139">
        <f t="shared" si="9"/>
        <v>0</v>
      </c>
      <c r="BL127" s="40" t="s">
        <v>194</v>
      </c>
      <c r="BM127" s="138" t="s">
        <v>235</v>
      </c>
    </row>
    <row r="128" spans="1:65" s="51" customFormat="1" ht="16.5" customHeight="1">
      <c r="A128" s="48"/>
      <c r="B128" s="49"/>
      <c r="C128" s="127" t="s">
        <v>221</v>
      </c>
      <c r="D128" s="127" t="s">
        <v>189</v>
      </c>
      <c r="E128" s="128" t="s">
        <v>245</v>
      </c>
      <c r="F128" s="129" t="s">
        <v>246</v>
      </c>
      <c r="G128" s="130" t="s">
        <v>192</v>
      </c>
      <c r="H128" s="131">
        <v>44.4</v>
      </c>
      <c r="I128" s="25"/>
      <c r="J128" s="132">
        <f t="shared" si="0"/>
        <v>0</v>
      </c>
      <c r="K128" s="129" t="s">
        <v>193</v>
      </c>
      <c r="L128" s="49"/>
      <c r="M128" s="133" t="s">
        <v>1</v>
      </c>
      <c r="N128" s="134" t="s">
        <v>40</v>
      </c>
      <c r="O128" s="135"/>
      <c r="P128" s="136">
        <f t="shared" si="1"/>
        <v>0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R128" s="138" t="s">
        <v>194</v>
      </c>
      <c r="AT128" s="138" t="s">
        <v>189</v>
      </c>
      <c r="AU128" s="138" t="s">
        <v>83</v>
      </c>
      <c r="AY128" s="40" t="s">
        <v>187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40" t="s">
        <v>8</v>
      </c>
      <c r="BK128" s="139">
        <f t="shared" si="9"/>
        <v>0</v>
      </c>
      <c r="BL128" s="40" t="s">
        <v>194</v>
      </c>
      <c r="BM128" s="138" t="s">
        <v>241</v>
      </c>
    </row>
    <row r="129" spans="1:65" s="51" customFormat="1" ht="24.2" customHeight="1">
      <c r="A129" s="48"/>
      <c r="B129" s="49"/>
      <c r="C129" s="127" t="s">
        <v>224</v>
      </c>
      <c r="D129" s="127" t="s">
        <v>189</v>
      </c>
      <c r="E129" s="128" t="s">
        <v>816</v>
      </c>
      <c r="F129" s="129" t="s">
        <v>255</v>
      </c>
      <c r="G129" s="130" t="s">
        <v>192</v>
      </c>
      <c r="H129" s="131">
        <v>31.45</v>
      </c>
      <c r="I129" s="25"/>
      <c r="J129" s="132">
        <f t="shared" si="0"/>
        <v>0</v>
      </c>
      <c r="K129" s="129" t="s">
        <v>193</v>
      </c>
      <c r="L129" s="49"/>
      <c r="M129" s="133" t="s">
        <v>1</v>
      </c>
      <c r="N129" s="134" t="s">
        <v>40</v>
      </c>
      <c r="O129" s="135"/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R129" s="138" t="s">
        <v>194</v>
      </c>
      <c r="AT129" s="138" t="s">
        <v>189</v>
      </c>
      <c r="AU129" s="138" t="s">
        <v>83</v>
      </c>
      <c r="AY129" s="40" t="s">
        <v>187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40" t="s">
        <v>8</v>
      </c>
      <c r="BK129" s="139">
        <f t="shared" si="9"/>
        <v>0</v>
      </c>
      <c r="BL129" s="40" t="s">
        <v>194</v>
      </c>
      <c r="BM129" s="138" t="s">
        <v>247</v>
      </c>
    </row>
    <row r="130" spans="1:65" s="51" customFormat="1" ht="24.2" customHeight="1">
      <c r="A130" s="48"/>
      <c r="B130" s="49"/>
      <c r="C130" s="127" t="s">
        <v>229</v>
      </c>
      <c r="D130" s="127" t="s">
        <v>189</v>
      </c>
      <c r="E130" s="128" t="s">
        <v>817</v>
      </c>
      <c r="F130" s="129" t="s">
        <v>818</v>
      </c>
      <c r="G130" s="130" t="s">
        <v>192</v>
      </c>
      <c r="H130" s="131">
        <v>12.95</v>
      </c>
      <c r="I130" s="25"/>
      <c r="J130" s="132">
        <f t="shared" si="0"/>
        <v>0</v>
      </c>
      <c r="K130" s="129" t="s">
        <v>193</v>
      </c>
      <c r="L130" s="49"/>
      <c r="M130" s="133" t="s">
        <v>1</v>
      </c>
      <c r="N130" s="134" t="s">
        <v>40</v>
      </c>
      <c r="O130" s="135"/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R130" s="138" t="s">
        <v>194</v>
      </c>
      <c r="AT130" s="138" t="s">
        <v>189</v>
      </c>
      <c r="AU130" s="138" t="s">
        <v>83</v>
      </c>
      <c r="AY130" s="40" t="s">
        <v>187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40" t="s">
        <v>8</v>
      </c>
      <c r="BK130" s="139">
        <f t="shared" si="9"/>
        <v>0</v>
      </c>
      <c r="BL130" s="40" t="s">
        <v>194</v>
      </c>
      <c r="BM130" s="138" t="s">
        <v>252</v>
      </c>
    </row>
    <row r="131" spans="1:65" s="114" customFormat="1" ht="22.9" customHeight="1">
      <c r="B131" s="115"/>
      <c r="D131" s="116" t="s">
        <v>74</v>
      </c>
      <c r="E131" s="125" t="s">
        <v>229</v>
      </c>
      <c r="F131" s="125" t="s">
        <v>616</v>
      </c>
      <c r="I131" s="24"/>
      <c r="J131" s="126">
        <f>BK131</f>
        <v>0</v>
      </c>
      <c r="L131" s="115"/>
      <c r="M131" s="119"/>
      <c r="N131" s="120"/>
      <c r="O131" s="120"/>
      <c r="P131" s="121">
        <f>SUM(P132:P151)</f>
        <v>0</v>
      </c>
      <c r="Q131" s="120"/>
      <c r="R131" s="121">
        <f>SUM(R132:R151)</f>
        <v>1.1780228419999998</v>
      </c>
      <c r="S131" s="120"/>
      <c r="T131" s="122">
        <f>SUM(T132:T151)</f>
        <v>0</v>
      </c>
      <c r="AR131" s="116" t="s">
        <v>8</v>
      </c>
      <c r="AT131" s="123" t="s">
        <v>74</v>
      </c>
      <c r="AU131" s="123" t="s">
        <v>8</v>
      </c>
      <c r="AY131" s="116" t="s">
        <v>187</v>
      </c>
      <c r="BK131" s="124">
        <f>SUM(BK132:BK151)</f>
        <v>0</v>
      </c>
    </row>
    <row r="132" spans="1:65" s="51" customFormat="1" ht="24.2" customHeight="1">
      <c r="A132" s="48"/>
      <c r="B132" s="49"/>
      <c r="C132" s="127" t="s">
        <v>232</v>
      </c>
      <c r="D132" s="127" t="s">
        <v>189</v>
      </c>
      <c r="E132" s="128" t="s">
        <v>819</v>
      </c>
      <c r="F132" s="129" t="s">
        <v>820</v>
      </c>
      <c r="G132" s="130" t="s">
        <v>306</v>
      </c>
      <c r="H132" s="131">
        <v>37</v>
      </c>
      <c r="I132" s="25"/>
      <c r="J132" s="132">
        <f t="shared" ref="J132:J151" si="10">ROUND(I132*H132,0)</f>
        <v>0</v>
      </c>
      <c r="K132" s="129" t="s">
        <v>193</v>
      </c>
      <c r="L132" s="49"/>
      <c r="M132" s="133" t="s">
        <v>1</v>
      </c>
      <c r="N132" s="134" t="s">
        <v>40</v>
      </c>
      <c r="O132" s="135"/>
      <c r="P132" s="136">
        <f t="shared" ref="P132:P151" si="11">O132*H132</f>
        <v>0</v>
      </c>
      <c r="Q132" s="136">
        <v>0</v>
      </c>
      <c r="R132" s="136">
        <f t="shared" ref="R132:R151" si="12">Q132*H132</f>
        <v>0</v>
      </c>
      <c r="S132" s="136">
        <v>0</v>
      </c>
      <c r="T132" s="137">
        <f t="shared" ref="T132:T151" si="13">S132*H132</f>
        <v>0</v>
      </c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R132" s="138" t="s">
        <v>194</v>
      </c>
      <c r="AT132" s="138" t="s">
        <v>189</v>
      </c>
      <c r="AU132" s="138" t="s">
        <v>83</v>
      </c>
      <c r="AY132" s="40" t="s">
        <v>187</v>
      </c>
      <c r="BE132" s="139">
        <f t="shared" ref="BE132:BE151" si="14">IF(N132="základní",J132,0)</f>
        <v>0</v>
      </c>
      <c r="BF132" s="139">
        <f t="shared" ref="BF132:BF151" si="15">IF(N132="snížená",J132,0)</f>
        <v>0</v>
      </c>
      <c r="BG132" s="139">
        <f t="shared" ref="BG132:BG151" si="16">IF(N132="zákl. přenesená",J132,0)</f>
        <v>0</v>
      </c>
      <c r="BH132" s="139">
        <f t="shared" ref="BH132:BH151" si="17">IF(N132="sníž. přenesená",J132,0)</f>
        <v>0</v>
      </c>
      <c r="BI132" s="139">
        <f t="shared" ref="BI132:BI151" si="18">IF(N132="nulová",J132,0)</f>
        <v>0</v>
      </c>
      <c r="BJ132" s="40" t="s">
        <v>8</v>
      </c>
      <c r="BK132" s="139">
        <f t="shared" ref="BK132:BK151" si="19">ROUND(I132*H132,0)</f>
        <v>0</v>
      </c>
      <c r="BL132" s="40" t="s">
        <v>194</v>
      </c>
      <c r="BM132" s="138" t="s">
        <v>256</v>
      </c>
    </row>
    <row r="133" spans="1:65" s="51" customFormat="1" ht="16.5" customHeight="1">
      <c r="A133" s="48"/>
      <c r="B133" s="49"/>
      <c r="C133" s="165" t="s">
        <v>235</v>
      </c>
      <c r="D133" s="165" t="s">
        <v>297</v>
      </c>
      <c r="E133" s="166" t="s">
        <v>821</v>
      </c>
      <c r="F133" s="167" t="s">
        <v>822</v>
      </c>
      <c r="G133" s="168" t="s">
        <v>306</v>
      </c>
      <c r="H133" s="169">
        <v>38.11</v>
      </c>
      <c r="I133" s="29"/>
      <c r="J133" s="170">
        <f t="shared" si="10"/>
        <v>0</v>
      </c>
      <c r="K133" s="167" t="s">
        <v>193</v>
      </c>
      <c r="L133" s="171"/>
      <c r="M133" s="172" t="s">
        <v>1</v>
      </c>
      <c r="N133" s="173" t="s">
        <v>40</v>
      </c>
      <c r="O133" s="135"/>
      <c r="P133" s="136">
        <f t="shared" si="11"/>
        <v>0</v>
      </c>
      <c r="Q133" s="136">
        <v>3.6999999999999999E-4</v>
      </c>
      <c r="R133" s="136">
        <f t="shared" si="12"/>
        <v>1.4100699999999999E-2</v>
      </c>
      <c r="S133" s="136">
        <v>0</v>
      </c>
      <c r="T133" s="137">
        <f t="shared" si="13"/>
        <v>0</v>
      </c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R133" s="138" t="s">
        <v>229</v>
      </c>
      <c r="AT133" s="138" t="s">
        <v>297</v>
      </c>
      <c r="AU133" s="138" t="s">
        <v>83</v>
      </c>
      <c r="AY133" s="40" t="s">
        <v>187</v>
      </c>
      <c r="BE133" s="139">
        <f t="shared" si="14"/>
        <v>0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40" t="s">
        <v>8</v>
      </c>
      <c r="BK133" s="139">
        <f t="shared" si="19"/>
        <v>0</v>
      </c>
      <c r="BL133" s="40" t="s">
        <v>194</v>
      </c>
      <c r="BM133" s="138" t="s">
        <v>258</v>
      </c>
    </row>
    <row r="134" spans="1:65" s="51" customFormat="1" ht="24.2" customHeight="1">
      <c r="A134" s="48"/>
      <c r="B134" s="49"/>
      <c r="C134" s="127" t="s">
        <v>238</v>
      </c>
      <c r="D134" s="127" t="s">
        <v>189</v>
      </c>
      <c r="E134" s="128" t="s">
        <v>823</v>
      </c>
      <c r="F134" s="129" t="s">
        <v>824</v>
      </c>
      <c r="G134" s="130" t="s">
        <v>295</v>
      </c>
      <c r="H134" s="131">
        <v>3</v>
      </c>
      <c r="I134" s="25"/>
      <c r="J134" s="132">
        <f t="shared" si="10"/>
        <v>0</v>
      </c>
      <c r="K134" s="129" t="s">
        <v>193</v>
      </c>
      <c r="L134" s="49"/>
      <c r="M134" s="133" t="s">
        <v>1</v>
      </c>
      <c r="N134" s="134" t="s">
        <v>40</v>
      </c>
      <c r="O134" s="135"/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R134" s="138" t="s">
        <v>194</v>
      </c>
      <c r="AT134" s="138" t="s">
        <v>189</v>
      </c>
      <c r="AU134" s="138" t="s">
        <v>83</v>
      </c>
      <c r="AY134" s="40" t="s">
        <v>187</v>
      </c>
      <c r="BE134" s="139">
        <f t="shared" si="14"/>
        <v>0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40" t="s">
        <v>8</v>
      </c>
      <c r="BK134" s="139">
        <f t="shared" si="19"/>
        <v>0</v>
      </c>
      <c r="BL134" s="40" t="s">
        <v>194</v>
      </c>
      <c r="BM134" s="138" t="s">
        <v>266</v>
      </c>
    </row>
    <row r="135" spans="1:65" s="51" customFormat="1" ht="16.5" customHeight="1">
      <c r="A135" s="48"/>
      <c r="B135" s="49"/>
      <c r="C135" s="165" t="s">
        <v>241</v>
      </c>
      <c r="D135" s="165" t="s">
        <v>297</v>
      </c>
      <c r="E135" s="166" t="s">
        <v>825</v>
      </c>
      <c r="F135" s="167" t="s">
        <v>826</v>
      </c>
      <c r="G135" s="168" t="s">
        <v>295</v>
      </c>
      <c r="H135" s="169">
        <v>3</v>
      </c>
      <c r="I135" s="29"/>
      <c r="J135" s="170">
        <f t="shared" si="10"/>
        <v>0</v>
      </c>
      <c r="K135" s="167" t="s">
        <v>193</v>
      </c>
      <c r="L135" s="171"/>
      <c r="M135" s="172" t="s">
        <v>1</v>
      </c>
      <c r="N135" s="173" t="s">
        <v>40</v>
      </c>
      <c r="O135" s="135"/>
      <c r="P135" s="136">
        <f t="shared" si="11"/>
        <v>0</v>
      </c>
      <c r="Q135" s="136">
        <v>5.0000000000000002E-5</v>
      </c>
      <c r="R135" s="136">
        <f t="shared" si="12"/>
        <v>1.5000000000000001E-4</v>
      </c>
      <c r="S135" s="136">
        <v>0</v>
      </c>
      <c r="T135" s="137">
        <f t="shared" si="13"/>
        <v>0</v>
      </c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R135" s="138" t="s">
        <v>229</v>
      </c>
      <c r="AT135" s="138" t="s">
        <v>297</v>
      </c>
      <c r="AU135" s="138" t="s">
        <v>83</v>
      </c>
      <c r="AY135" s="40" t="s">
        <v>187</v>
      </c>
      <c r="BE135" s="139">
        <f t="shared" si="14"/>
        <v>0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40" t="s">
        <v>8</v>
      </c>
      <c r="BK135" s="139">
        <f t="shared" si="19"/>
        <v>0</v>
      </c>
      <c r="BL135" s="40" t="s">
        <v>194</v>
      </c>
      <c r="BM135" s="138" t="s">
        <v>269</v>
      </c>
    </row>
    <row r="136" spans="1:65" s="51" customFormat="1" ht="24.2" customHeight="1">
      <c r="A136" s="48"/>
      <c r="B136" s="49"/>
      <c r="C136" s="127" t="s">
        <v>244</v>
      </c>
      <c r="D136" s="127" t="s">
        <v>189</v>
      </c>
      <c r="E136" s="128" t="s">
        <v>827</v>
      </c>
      <c r="F136" s="129" t="s">
        <v>828</v>
      </c>
      <c r="G136" s="130" t="s">
        <v>295</v>
      </c>
      <c r="H136" s="131">
        <v>1</v>
      </c>
      <c r="I136" s="25"/>
      <c r="J136" s="132">
        <f t="shared" si="10"/>
        <v>0</v>
      </c>
      <c r="K136" s="129" t="s">
        <v>193</v>
      </c>
      <c r="L136" s="49"/>
      <c r="M136" s="133" t="s">
        <v>1</v>
      </c>
      <c r="N136" s="134" t="s">
        <v>40</v>
      </c>
      <c r="O136" s="135"/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R136" s="138" t="s">
        <v>194</v>
      </c>
      <c r="AT136" s="138" t="s">
        <v>189</v>
      </c>
      <c r="AU136" s="138" t="s">
        <v>83</v>
      </c>
      <c r="AY136" s="40" t="s">
        <v>187</v>
      </c>
      <c r="BE136" s="139">
        <f t="shared" si="14"/>
        <v>0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40" t="s">
        <v>8</v>
      </c>
      <c r="BK136" s="139">
        <f t="shared" si="19"/>
        <v>0</v>
      </c>
      <c r="BL136" s="40" t="s">
        <v>194</v>
      </c>
      <c r="BM136" s="138" t="s">
        <v>275</v>
      </c>
    </row>
    <row r="137" spans="1:65" s="51" customFormat="1" ht="24.2" customHeight="1">
      <c r="A137" s="48"/>
      <c r="B137" s="49"/>
      <c r="C137" s="165" t="s">
        <v>247</v>
      </c>
      <c r="D137" s="165" t="s">
        <v>297</v>
      </c>
      <c r="E137" s="166" t="s">
        <v>829</v>
      </c>
      <c r="F137" s="167" t="s">
        <v>830</v>
      </c>
      <c r="G137" s="168" t="s">
        <v>295</v>
      </c>
      <c r="H137" s="169">
        <v>1</v>
      </c>
      <c r="I137" s="29"/>
      <c r="J137" s="170">
        <f t="shared" si="10"/>
        <v>0</v>
      </c>
      <c r="K137" s="167" t="s">
        <v>193</v>
      </c>
      <c r="L137" s="171"/>
      <c r="M137" s="172" t="s">
        <v>1</v>
      </c>
      <c r="N137" s="173" t="s">
        <v>40</v>
      </c>
      <c r="O137" s="135"/>
      <c r="P137" s="136">
        <f t="shared" si="11"/>
        <v>0</v>
      </c>
      <c r="Q137" s="136">
        <v>1.1E-4</v>
      </c>
      <c r="R137" s="136">
        <f t="shared" si="12"/>
        <v>1.1E-4</v>
      </c>
      <c r="S137" s="136">
        <v>0</v>
      </c>
      <c r="T137" s="137">
        <f t="shared" si="13"/>
        <v>0</v>
      </c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R137" s="138" t="s">
        <v>229</v>
      </c>
      <c r="AT137" s="138" t="s">
        <v>297</v>
      </c>
      <c r="AU137" s="138" t="s">
        <v>83</v>
      </c>
      <c r="AY137" s="40" t="s">
        <v>187</v>
      </c>
      <c r="BE137" s="139">
        <f t="shared" si="14"/>
        <v>0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40" t="s">
        <v>8</v>
      </c>
      <c r="BK137" s="139">
        <f t="shared" si="19"/>
        <v>0</v>
      </c>
      <c r="BL137" s="40" t="s">
        <v>194</v>
      </c>
      <c r="BM137" s="138" t="s">
        <v>290</v>
      </c>
    </row>
    <row r="138" spans="1:65" s="51" customFormat="1" ht="33" customHeight="1">
      <c r="A138" s="48"/>
      <c r="B138" s="49"/>
      <c r="C138" s="127" t="s">
        <v>9</v>
      </c>
      <c r="D138" s="127" t="s">
        <v>189</v>
      </c>
      <c r="E138" s="128" t="s">
        <v>831</v>
      </c>
      <c r="F138" s="129" t="s">
        <v>832</v>
      </c>
      <c r="G138" s="130" t="s">
        <v>295</v>
      </c>
      <c r="H138" s="131">
        <v>1</v>
      </c>
      <c r="I138" s="25"/>
      <c r="J138" s="132">
        <f t="shared" si="10"/>
        <v>0</v>
      </c>
      <c r="K138" s="129" t="s">
        <v>193</v>
      </c>
      <c r="L138" s="49"/>
      <c r="M138" s="133" t="s">
        <v>1</v>
      </c>
      <c r="N138" s="134" t="s">
        <v>40</v>
      </c>
      <c r="O138" s="135"/>
      <c r="P138" s="136">
        <f t="shared" si="11"/>
        <v>0</v>
      </c>
      <c r="Q138" s="136">
        <v>0</v>
      </c>
      <c r="R138" s="136">
        <f t="shared" si="12"/>
        <v>0</v>
      </c>
      <c r="S138" s="136">
        <v>0</v>
      </c>
      <c r="T138" s="137">
        <f t="shared" si="13"/>
        <v>0</v>
      </c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R138" s="138" t="s">
        <v>194</v>
      </c>
      <c r="AT138" s="138" t="s">
        <v>189</v>
      </c>
      <c r="AU138" s="138" t="s">
        <v>83</v>
      </c>
      <c r="AY138" s="40" t="s">
        <v>187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40" t="s">
        <v>8</v>
      </c>
      <c r="BK138" s="139">
        <f t="shared" si="19"/>
        <v>0</v>
      </c>
      <c r="BL138" s="40" t="s">
        <v>194</v>
      </c>
      <c r="BM138" s="138" t="s">
        <v>292</v>
      </c>
    </row>
    <row r="139" spans="1:65" s="51" customFormat="1" ht="24.2" customHeight="1">
      <c r="A139" s="48"/>
      <c r="B139" s="49"/>
      <c r="C139" s="165" t="s">
        <v>252</v>
      </c>
      <c r="D139" s="165" t="s">
        <v>297</v>
      </c>
      <c r="E139" s="166" t="s">
        <v>833</v>
      </c>
      <c r="F139" s="167" t="s">
        <v>834</v>
      </c>
      <c r="G139" s="168" t="s">
        <v>295</v>
      </c>
      <c r="H139" s="169">
        <v>1</v>
      </c>
      <c r="I139" s="29"/>
      <c r="J139" s="170">
        <f t="shared" si="10"/>
        <v>0</v>
      </c>
      <c r="K139" s="167" t="s">
        <v>193</v>
      </c>
      <c r="L139" s="171"/>
      <c r="M139" s="172" t="s">
        <v>1</v>
      </c>
      <c r="N139" s="173" t="s">
        <v>40</v>
      </c>
      <c r="O139" s="135"/>
      <c r="P139" s="136">
        <f t="shared" si="11"/>
        <v>0</v>
      </c>
      <c r="Q139" s="136">
        <v>2.0999999999999999E-3</v>
      </c>
      <c r="R139" s="136">
        <f t="shared" si="12"/>
        <v>2.0999999999999999E-3</v>
      </c>
      <c r="S139" s="136">
        <v>0</v>
      </c>
      <c r="T139" s="137">
        <f t="shared" si="13"/>
        <v>0</v>
      </c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R139" s="138" t="s">
        <v>229</v>
      </c>
      <c r="AT139" s="138" t="s">
        <v>297</v>
      </c>
      <c r="AU139" s="138" t="s">
        <v>83</v>
      </c>
      <c r="AY139" s="40" t="s">
        <v>187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40" t="s">
        <v>8</v>
      </c>
      <c r="BK139" s="139">
        <f t="shared" si="19"/>
        <v>0</v>
      </c>
      <c r="BL139" s="40" t="s">
        <v>194</v>
      </c>
      <c r="BM139" s="138" t="s">
        <v>296</v>
      </c>
    </row>
    <row r="140" spans="1:65" s="51" customFormat="1" ht="33" customHeight="1">
      <c r="A140" s="48"/>
      <c r="B140" s="49"/>
      <c r="C140" s="127" t="s">
        <v>253</v>
      </c>
      <c r="D140" s="127" t="s">
        <v>189</v>
      </c>
      <c r="E140" s="128" t="s">
        <v>835</v>
      </c>
      <c r="F140" s="129" t="s">
        <v>836</v>
      </c>
      <c r="G140" s="130" t="s">
        <v>295</v>
      </c>
      <c r="H140" s="131">
        <v>1</v>
      </c>
      <c r="I140" s="25"/>
      <c r="J140" s="132">
        <f t="shared" si="10"/>
        <v>0</v>
      </c>
      <c r="K140" s="129" t="s">
        <v>193</v>
      </c>
      <c r="L140" s="49"/>
      <c r="M140" s="133" t="s">
        <v>1</v>
      </c>
      <c r="N140" s="134" t="s">
        <v>40</v>
      </c>
      <c r="O140" s="135"/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R140" s="138" t="s">
        <v>194</v>
      </c>
      <c r="AT140" s="138" t="s">
        <v>189</v>
      </c>
      <c r="AU140" s="138" t="s">
        <v>83</v>
      </c>
      <c r="AY140" s="40" t="s">
        <v>187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40" t="s">
        <v>8</v>
      </c>
      <c r="BK140" s="139">
        <f t="shared" si="19"/>
        <v>0</v>
      </c>
      <c r="BL140" s="40" t="s">
        <v>194</v>
      </c>
      <c r="BM140" s="138" t="s">
        <v>303</v>
      </c>
    </row>
    <row r="141" spans="1:65" s="51" customFormat="1" ht="24.2" customHeight="1">
      <c r="A141" s="48"/>
      <c r="B141" s="49"/>
      <c r="C141" s="165" t="s">
        <v>256</v>
      </c>
      <c r="D141" s="165" t="s">
        <v>297</v>
      </c>
      <c r="E141" s="166" t="s">
        <v>837</v>
      </c>
      <c r="F141" s="167" t="s">
        <v>838</v>
      </c>
      <c r="G141" s="168" t="s">
        <v>295</v>
      </c>
      <c r="H141" s="169">
        <v>1</v>
      </c>
      <c r="I141" s="29"/>
      <c r="J141" s="170">
        <f t="shared" si="10"/>
        <v>0</v>
      </c>
      <c r="K141" s="167" t="s">
        <v>193</v>
      </c>
      <c r="L141" s="171"/>
      <c r="M141" s="172" t="s">
        <v>1</v>
      </c>
      <c r="N141" s="173" t="s">
        <v>40</v>
      </c>
      <c r="O141" s="135"/>
      <c r="P141" s="136">
        <f t="shared" si="11"/>
        <v>0</v>
      </c>
      <c r="Q141" s="136">
        <v>2.1299999999999999E-3</v>
      </c>
      <c r="R141" s="136">
        <f t="shared" si="12"/>
        <v>2.1299999999999999E-3</v>
      </c>
      <c r="S141" s="136">
        <v>0</v>
      </c>
      <c r="T141" s="137">
        <f t="shared" si="13"/>
        <v>0</v>
      </c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R141" s="138" t="s">
        <v>229</v>
      </c>
      <c r="AT141" s="138" t="s">
        <v>297</v>
      </c>
      <c r="AU141" s="138" t="s">
        <v>83</v>
      </c>
      <c r="AY141" s="40" t="s">
        <v>187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40" t="s">
        <v>8</v>
      </c>
      <c r="BK141" s="139">
        <f t="shared" si="19"/>
        <v>0</v>
      </c>
      <c r="BL141" s="40" t="s">
        <v>194</v>
      </c>
      <c r="BM141" s="138" t="s">
        <v>305</v>
      </c>
    </row>
    <row r="142" spans="1:65" s="51" customFormat="1" ht="21.75" customHeight="1">
      <c r="A142" s="48"/>
      <c r="B142" s="49"/>
      <c r="C142" s="165" t="s">
        <v>257</v>
      </c>
      <c r="D142" s="165" t="s">
        <v>297</v>
      </c>
      <c r="E142" s="166" t="s">
        <v>839</v>
      </c>
      <c r="F142" s="167" t="s">
        <v>840</v>
      </c>
      <c r="G142" s="168" t="s">
        <v>295</v>
      </c>
      <c r="H142" s="169">
        <v>3</v>
      </c>
      <c r="I142" s="29"/>
      <c r="J142" s="170">
        <f t="shared" si="10"/>
        <v>0</v>
      </c>
      <c r="K142" s="167" t="s">
        <v>193</v>
      </c>
      <c r="L142" s="171"/>
      <c r="M142" s="172" t="s">
        <v>1</v>
      </c>
      <c r="N142" s="173" t="s">
        <v>40</v>
      </c>
      <c r="O142" s="135"/>
      <c r="P142" s="136">
        <f t="shared" si="11"/>
        <v>0</v>
      </c>
      <c r="Q142" s="136">
        <v>3.5000000000000001E-3</v>
      </c>
      <c r="R142" s="136">
        <f t="shared" si="12"/>
        <v>1.0500000000000001E-2</v>
      </c>
      <c r="S142" s="136">
        <v>0</v>
      </c>
      <c r="T142" s="137">
        <f t="shared" si="13"/>
        <v>0</v>
      </c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R142" s="138" t="s">
        <v>229</v>
      </c>
      <c r="AT142" s="138" t="s">
        <v>297</v>
      </c>
      <c r="AU142" s="138" t="s">
        <v>83</v>
      </c>
      <c r="AY142" s="40" t="s">
        <v>187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40" t="s">
        <v>8</v>
      </c>
      <c r="BK142" s="139">
        <f t="shared" si="19"/>
        <v>0</v>
      </c>
      <c r="BL142" s="40" t="s">
        <v>194</v>
      </c>
      <c r="BM142" s="138" t="s">
        <v>308</v>
      </c>
    </row>
    <row r="143" spans="1:65" s="51" customFormat="1" ht="24.2" customHeight="1">
      <c r="A143" s="48"/>
      <c r="B143" s="49"/>
      <c r="C143" s="127" t="s">
        <v>258</v>
      </c>
      <c r="D143" s="127" t="s">
        <v>189</v>
      </c>
      <c r="E143" s="128" t="s">
        <v>841</v>
      </c>
      <c r="F143" s="129" t="s">
        <v>842</v>
      </c>
      <c r="G143" s="130" t="s">
        <v>306</v>
      </c>
      <c r="H143" s="131">
        <v>37</v>
      </c>
      <c r="I143" s="25"/>
      <c r="J143" s="132">
        <f t="shared" si="10"/>
        <v>0</v>
      </c>
      <c r="K143" s="129" t="s">
        <v>193</v>
      </c>
      <c r="L143" s="49"/>
      <c r="M143" s="133" t="s">
        <v>1</v>
      </c>
      <c r="N143" s="134" t="s">
        <v>40</v>
      </c>
      <c r="O143" s="135"/>
      <c r="P143" s="136">
        <f t="shared" si="11"/>
        <v>0</v>
      </c>
      <c r="Q143" s="136">
        <v>1.6999999999999999E-7</v>
      </c>
      <c r="R143" s="136">
        <f t="shared" si="12"/>
        <v>6.2899999999999999E-6</v>
      </c>
      <c r="S143" s="136">
        <v>0</v>
      </c>
      <c r="T143" s="137">
        <f t="shared" si="13"/>
        <v>0</v>
      </c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R143" s="138" t="s">
        <v>194</v>
      </c>
      <c r="AT143" s="138" t="s">
        <v>189</v>
      </c>
      <c r="AU143" s="138" t="s">
        <v>83</v>
      </c>
      <c r="AY143" s="40" t="s">
        <v>187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40" t="s">
        <v>8</v>
      </c>
      <c r="BK143" s="139">
        <f t="shared" si="19"/>
        <v>0</v>
      </c>
      <c r="BL143" s="40" t="s">
        <v>194</v>
      </c>
      <c r="BM143" s="138" t="s">
        <v>313</v>
      </c>
    </row>
    <row r="144" spans="1:65" s="51" customFormat="1" ht="16.5" customHeight="1">
      <c r="A144" s="48"/>
      <c r="B144" s="49"/>
      <c r="C144" s="127" t="s">
        <v>7</v>
      </c>
      <c r="D144" s="127" t="s">
        <v>189</v>
      </c>
      <c r="E144" s="128" t="s">
        <v>843</v>
      </c>
      <c r="F144" s="129" t="s">
        <v>844</v>
      </c>
      <c r="G144" s="130" t="s">
        <v>306</v>
      </c>
      <c r="H144" s="131">
        <v>37</v>
      </c>
      <c r="I144" s="25"/>
      <c r="J144" s="132">
        <f t="shared" si="10"/>
        <v>0</v>
      </c>
      <c r="K144" s="129" t="s">
        <v>193</v>
      </c>
      <c r="L144" s="49"/>
      <c r="M144" s="133" t="s">
        <v>1</v>
      </c>
      <c r="N144" s="134" t="s">
        <v>40</v>
      </c>
      <c r="O144" s="135"/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R144" s="138" t="s">
        <v>194</v>
      </c>
      <c r="AT144" s="138" t="s">
        <v>189</v>
      </c>
      <c r="AU144" s="138" t="s">
        <v>83</v>
      </c>
      <c r="AY144" s="40" t="s">
        <v>187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40" t="s">
        <v>8</v>
      </c>
      <c r="BK144" s="139">
        <f t="shared" si="19"/>
        <v>0</v>
      </c>
      <c r="BL144" s="40" t="s">
        <v>194</v>
      </c>
      <c r="BM144" s="138" t="s">
        <v>321</v>
      </c>
    </row>
    <row r="145" spans="1:65" s="51" customFormat="1" ht="24.2" customHeight="1">
      <c r="A145" s="48"/>
      <c r="B145" s="49"/>
      <c r="C145" s="127" t="s">
        <v>266</v>
      </c>
      <c r="D145" s="127" t="s">
        <v>189</v>
      </c>
      <c r="E145" s="128" t="s">
        <v>845</v>
      </c>
      <c r="F145" s="129" t="s">
        <v>846</v>
      </c>
      <c r="G145" s="130" t="s">
        <v>295</v>
      </c>
      <c r="H145" s="131">
        <v>2</v>
      </c>
      <c r="I145" s="25"/>
      <c r="J145" s="132">
        <f t="shared" si="10"/>
        <v>0</v>
      </c>
      <c r="K145" s="129" t="s">
        <v>193</v>
      </c>
      <c r="L145" s="49"/>
      <c r="M145" s="133" t="s">
        <v>1</v>
      </c>
      <c r="N145" s="134" t="s">
        <v>40</v>
      </c>
      <c r="O145" s="135"/>
      <c r="P145" s="136">
        <f t="shared" si="11"/>
        <v>0</v>
      </c>
      <c r="Q145" s="136">
        <v>0.45937290600000003</v>
      </c>
      <c r="R145" s="136">
        <f t="shared" si="12"/>
        <v>0.91874581200000005</v>
      </c>
      <c r="S145" s="136">
        <v>0</v>
      </c>
      <c r="T145" s="137">
        <f t="shared" si="13"/>
        <v>0</v>
      </c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R145" s="138" t="s">
        <v>194</v>
      </c>
      <c r="AT145" s="138" t="s">
        <v>189</v>
      </c>
      <c r="AU145" s="138" t="s">
        <v>83</v>
      </c>
      <c r="AY145" s="40" t="s">
        <v>187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40" t="s">
        <v>8</v>
      </c>
      <c r="BK145" s="139">
        <f t="shared" si="19"/>
        <v>0</v>
      </c>
      <c r="BL145" s="40" t="s">
        <v>194</v>
      </c>
      <c r="BM145" s="138" t="s">
        <v>328</v>
      </c>
    </row>
    <row r="146" spans="1:65" s="51" customFormat="1" ht="16.5" customHeight="1">
      <c r="A146" s="48"/>
      <c r="B146" s="49"/>
      <c r="C146" s="127" t="s">
        <v>268</v>
      </c>
      <c r="D146" s="127" t="s">
        <v>189</v>
      </c>
      <c r="E146" s="128" t="s">
        <v>847</v>
      </c>
      <c r="F146" s="129" t="s">
        <v>848</v>
      </c>
      <c r="G146" s="130" t="s">
        <v>295</v>
      </c>
      <c r="H146" s="131">
        <v>3</v>
      </c>
      <c r="I146" s="25"/>
      <c r="J146" s="132">
        <f t="shared" si="10"/>
        <v>0</v>
      </c>
      <c r="K146" s="129" t="s">
        <v>193</v>
      </c>
      <c r="L146" s="49"/>
      <c r="M146" s="133" t="s">
        <v>1</v>
      </c>
      <c r="N146" s="134" t="s">
        <v>40</v>
      </c>
      <c r="O146" s="135"/>
      <c r="P146" s="136">
        <f t="shared" si="11"/>
        <v>0</v>
      </c>
      <c r="Q146" s="136">
        <v>6.3830799999999993E-2</v>
      </c>
      <c r="R146" s="136">
        <f t="shared" si="12"/>
        <v>0.19149239999999998</v>
      </c>
      <c r="S146" s="136">
        <v>0</v>
      </c>
      <c r="T146" s="137">
        <f t="shared" si="13"/>
        <v>0</v>
      </c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R146" s="138" t="s">
        <v>194</v>
      </c>
      <c r="AT146" s="138" t="s">
        <v>189</v>
      </c>
      <c r="AU146" s="138" t="s">
        <v>83</v>
      </c>
      <c r="AY146" s="40" t="s">
        <v>187</v>
      </c>
      <c r="BE146" s="139">
        <f t="shared" si="14"/>
        <v>0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40" t="s">
        <v>8</v>
      </c>
      <c r="BK146" s="139">
        <f t="shared" si="19"/>
        <v>0</v>
      </c>
      <c r="BL146" s="40" t="s">
        <v>194</v>
      </c>
      <c r="BM146" s="138" t="s">
        <v>336</v>
      </c>
    </row>
    <row r="147" spans="1:65" s="51" customFormat="1" ht="16.5" customHeight="1">
      <c r="A147" s="48"/>
      <c r="B147" s="49"/>
      <c r="C147" s="165" t="s">
        <v>269</v>
      </c>
      <c r="D147" s="165" t="s">
        <v>297</v>
      </c>
      <c r="E147" s="166" t="s">
        <v>849</v>
      </c>
      <c r="F147" s="167" t="s">
        <v>850</v>
      </c>
      <c r="G147" s="168" t="s">
        <v>295</v>
      </c>
      <c r="H147" s="169">
        <v>3</v>
      </c>
      <c r="I147" s="29"/>
      <c r="J147" s="170">
        <f t="shared" si="10"/>
        <v>0</v>
      </c>
      <c r="K147" s="167" t="s">
        <v>193</v>
      </c>
      <c r="L147" s="171"/>
      <c r="M147" s="172" t="s">
        <v>1</v>
      </c>
      <c r="N147" s="173" t="s">
        <v>40</v>
      </c>
      <c r="O147" s="135"/>
      <c r="P147" s="136">
        <f t="shared" si="11"/>
        <v>0</v>
      </c>
      <c r="Q147" s="136">
        <v>7.3000000000000001E-3</v>
      </c>
      <c r="R147" s="136">
        <f t="shared" si="12"/>
        <v>2.1899999999999999E-2</v>
      </c>
      <c r="S147" s="136">
        <v>0</v>
      </c>
      <c r="T147" s="137">
        <f t="shared" si="13"/>
        <v>0</v>
      </c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R147" s="138" t="s">
        <v>229</v>
      </c>
      <c r="AT147" s="138" t="s">
        <v>297</v>
      </c>
      <c r="AU147" s="138" t="s">
        <v>83</v>
      </c>
      <c r="AY147" s="40" t="s">
        <v>187</v>
      </c>
      <c r="BE147" s="139">
        <f t="shared" si="14"/>
        <v>0</v>
      </c>
      <c r="BF147" s="139">
        <f t="shared" si="15"/>
        <v>0</v>
      </c>
      <c r="BG147" s="139">
        <f t="shared" si="16"/>
        <v>0</v>
      </c>
      <c r="BH147" s="139">
        <f t="shared" si="17"/>
        <v>0</v>
      </c>
      <c r="BI147" s="139">
        <f t="shared" si="18"/>
        <v>0</v>
      </c>
      <c r="BJ147" s="40" t="s">
        <v>8</v>
      </c>
      <c r="BK147" s="139">
        <f t="shared" si="19"/>
        <v>0</v>
      </c>
      <c r="BL147" s="40" t="s">
        <v>194</v>
      </c>
      <c r="BM147" s="138" t="s">
        <v>338</v>
      </c>
    </row>
    <row r="148" spans="1:65" s="51" customFormat="1" ht="16.5" customHeight="1">
      <c r="A148" s="48"/>
      <c r="B148" s="49"/>
      <c r="C148" s="165" t="s">
        <v>274</v>
      </c>
      <c r="D148" s="165" t="s">
        <v>297</v>
      </c>
      <c r="E148" s="166" t="s">
        <v>851</v>
      </c>
      <c r="F148" s="167" t="s">
        <v>852</v>
      </c>
      <c r="G148" s="168" t="s">
        <v>295</v>
      </c>
      <c r="H148" s="169">
        <v>3</v>
      </c>
      <c r="I148" s="29"/>
      <c r="J148" s="170">
        <f t="shared" si="10"/>
        <v>0</v>
      </c>
      <c r="K148" s="167" t="s">
        <v>193</v>
      </c>
      <c r="L148" s="171"/>
      <c r="M148" s="172" t="s">
        <v>1</v>
      </c>
      <c r="N148" s="173" t="s">
        <v>40</v>
      </c>
      <c r="O148" s="135"/>
      <c r="P148" s="136">
        <f t="shared" si="11"/>
        <v>0</v>
      </c>
      <c r="Q148" s="136">
        <v>8.9999999999999998E-4</v>
      </c>
      <c r="R148" s="136">
        <f t="shared" si="12"/>
        <v>2.7000000000000001E-3</v>
      </c>
      <c r="S148" s="136">
        <v>0</v>
      </c>
      <c r="T148" s="137">
        <f t="shared" si="13"/>
        <v>0</v>
      </c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R148" s="138" t="s">
        <v>229</v>
      </c>
      <c r="AT148" s="138" t="s">
        <v>297</v>
      </c>
      <c r="AU148" s="138" t="s">
        <v>83</v>
      </c>
      <c r="AY148" s="40" t="s">
        <v>187</v>
      </c>
      <c r="BE148" s="139">
        <f t="shared" si="14"/>
        <v>0</v>
      </c>
      <c r="BF148" s="139">
        <f t="shared" si="15"/>
        <v>0</v>
      </c>
      <c r="BG148" s="139">
        <f t="shared" si="16"/>
        <v>0</v>
      </c>
      <c r="BH148" s="139">
        <f t="shared" si="17"/>
        <v>0</v>
      </c>
      <c r="BI148" s="139">
        <f t="shared" si="18"/>
        <v>0</v>
      </c>
      <c r="BJ148" s="40" t="s">
        <v>8</v>
      </c>
      <c r="BK148" s="139">
        <f t="shared" si="19"/>
        <v>0</v>
      </c>
      <c r="BL148" s="40" t="s">
        <v>194</v>
      </c>
      <c r="BM148" s="138" t="s">
        <v>340</v>
      </c>
    </row>
    <row r="149" spans="1:65" s="51" customFormat="1" ht="16.5" customHeight="1">
      <c r="A149" s="48"/>
      <c r="B149" s="49"/>
      <c r="C149" s="127" t="s">
        <v>275</v>
      </c>
      <c r="D149" s="127" t="s">
        <v>189</v>
      </c>
      <c r="E149" s="128" t="s">
        <v>853</v>
      </c>
      <c r="F149" s="129" t="s">
        <v>854</v>
      </c>
      <c r="G149" s="130" t="s">
        <v>306</v>
      </c>
      <c r="H149" s="131">
        <v>49</v>
      </c>
      <c r="I149" s="25"/>
      <c r="J149" s="132">
        <f t="shared" si="10"/>
        <v>0</v>
      </c>
      <c r="K149" s="129" t="s">
        <v>193</v>
      </c>
      <c r="L149" s="49"/>
      <c r="M149" s="133" t="s">
        <v>1</v>
      </c>
      <c r="N149" s="134" t="s">
        <v>40</v>
      </c>
      <c r="O149" s="135"/>
      <c r="P149" s="136">
        <f t="shared" si="11"/>
        <v>0</v>
      </c>
      <c r="Q149" s="136">
        <v>1.9236000000000001E-4</v>
      </c>
      <c r="R149" s="136">
        <f t="shared" si="12"/>
        <v>9.4256400000000008E-3</v>
      </c>
      <c r="S149" s="136">
        <v>0</v>
      </c>
      <c r="T149" s="137">
        <f t="shared" si="13"/>
        <v>0</v>
      </c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R149" s="138" t="s">
        <v>194</v>
      </c>
      <c r="AT149" s="138" t="s">
        <v>189</v>
      </c>
      <c r="AU149" s="138" t="s">
        <v>83</v>
      </c>
      <c r="AY149" s="40" t="s">
        <v>187</v>
      </c>
      <c r="BE149" s="139">
        <f t="shared" si="14"/>
        <v>0</v>
      </c>
      <c r="BF149" s="139">
        <f t="shared" si="15"/>
        <v>0</v>
      </c>
      <c r="BG149" s="139">
        <f t="shared" si="16"/>
        <v>0</v>
      </c>
      <c r="BH149" s="139">
        <f t="shared" si="17"/>
        <v>0</v>
      </c>
      <c r="BI149" s="139">
        <f t="shared" si="18"/>
        <v>0</v>
      </c>
      <c r="BJ149" s="40" t="s">
        <v>8</v>
      </c>
      <c r="BK149" s="139">
        <f t="shared" si="19"/>
        <v>0</v>
      </c>
      <c r="BL149" s="40" t="s">
        <v>194</v>
      </c>
      <c r="BM149" s="138" t="s">
        <v>342</v>
      </c>
    </row>
    <row r="150" spans="1:65" s="51" customFormat="1" ht="24.2" customHeight="1">
      <c r="A150" s="48"/>
      <c r="B150" s="49"/>
      <c r="C150" s="127" t="s">
        <v>289</v>
      </c>
      <c r="D150" s="127" t="s">
        <v>189</v>
      </c>
      <c r="E150" s="128" t="s">
        <v>855</v>
      </c>
      <c r="F150" s="129" t="s">
        <v>856</v>
      </c>
      <c r="G150" s="130" t="s">
        <v>306</v>
      </c>
      <c r="H150" s="131">
        <v>37</v>
      </c>
      <c r="I150" s="25"/>
      <c r="J150" s="132">
        <f t="shared" si="10"/>
        <v>0</v>
      </c>
      <c r="K150" s="129" t="s">
        <v>193</v>
      </c>
      <c r="L150" s="49"/>
      <c r="M150" s="133" t="s">
        <v>1</v>
      </c>
      <c r="N150" s="134" t="s">
        <v>40</v>
      </c>
      <c r="O150" s="135"/>
      <c r="P150" s="136">
        <f t="shared" si="11"/>
        <v>0</v>
      </c>
      <c r="Q150" s="136">
        <v>1.26E-4</v>
      </c>
      <c r="R150" s="136">
        <f t="shared" si="12"/>
        <v>4.6620000000000003E-3</v>
      </c>
      <c r="S150" s="136">
        <v>0</v>
      </c>
      <c r="T150" s="137">
        <f t="shared" si="13"/>
        <v>0</v>
      </c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R150" s="138" t="s">
        <v>194</v>
      </c>
      <c r="AT150" s="138" t="s">
        <v>189</v>
      </c>
      <c r="AU150" s="138" t="s">
        <v>83</v>
      </c>
      <c r="AY150" s="40" t="s">
        <v>187</v>
      </c>
      <c r="BE150" s="139">
        <f t="shared" si="14"/>
        <v>0</v>
      </c>
      <c r="BF150" s="139">
        <f t="shared" si="15"/>
        <v>0</v>
      </c>
      <c r="BG150" s="139">
        <f t="shared" si="16"/>
        <v>0</v>
      </c>
      <c r="BH150" s="139">
        <f t="shared" si="17"/>
        <v>0</v>
      </c>
      <c r="BI150" s="139">
        <f t="shared" si="18"/>
        <v>0</v>
      </c>
      <c r="BJ150" s="40" t="s">
        <v>8</v>
      </c>
      <c r="BK150" s="139">
        <f t="shared" si="19"/>
        <v>0</v>
      </c>
      <c r="BL150" s="40" t="s">
        <v>194</v>
      </c>
      <c r="BM150" s="138" t="s">
        <v>344</v>
      </c>
    </row>
    <row r="151" spans="1:65" s="51" customFormat="1" ht="49.15" customHeight="1">
      <c r="A151" s="48"/>
      <c r="B151" s="49"/>
      <c r="C151" s="127" t="s">
        <v>290</v>
      </c>
      <c r="D151" s="127" t="s">
        <v>189</v>
      </c>
      <c r="E151" s="128" t="s">
        <v>857</v>
      </c>
      <c r="F151" s="129" t="s">
        <v>858</v>
      </c>
      <c r="G151" s="130" t="s">
        <v>859</v>
      </c>
      <c r="H151" s="131">
        <v>4</v>
      </c>
      <c r="I151" s="25"/>
      <c r="J151" s="132">
        <f t="shared" si="10"/>
        <v>0</v>
      </c>
      <c r="K151" s="129" t="s">
        <v>1</v>
      </c>
      <c r="L151" s="49"/>
      <c r="M151" s="133" t="s">
        <v>1</v>
      </c>
      <c r="N151" s="134" t="s">
        <v>40</v>
      </c>
      <c r="O151" s="135"/>
      <c r="P151" s="136">
        <f t="shared" si="11"/>
        <v>0</v>
      </c>
      <c r="Q151" s="136">
        <v>0</v>
      </c>
      <c r="R151" s="136">
        <f t="shared" si="12"/>
        <v>0</v>
      </c>
      <c r="S151" s="136">
        <v>0</v>
      </c>
      <c r="T151" s="137">
        <f t="shared" si="13"/>
        <v>0</v>
      </c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R151" s="138" t="s">
        <v>194</v>
      </c>
      <c r="AT151" s="138" t="s">
        <v>189</v>
      </c>
      <c r="AU151" s="138" t="s">
        <v>83</v>
      </c>
      <c r="AY151" s="40" t="s">
        <v>187</v>
      </c>
      <c r="BE151" s="139">
        <f t="shared" si="14"/>
        <v>0</v>
      </c>
      <c r="BF151" s="139">
        <f t="shared" si="15"/>
        <v>0</v>
      </c>
      <c r="BG151" s="139">
        <f t="shared" si="16"/>
        <v>0</v>
      </c>
      <c r="BH151" s="139">
        <f t="shared" si="17"/>
        <v>0</v>
      </c>
      <c r="BI151" s="139">
        <f t="shared" si="18"/>
        <v>0</v>
      </c>
      <c r="BJ151" s="40" t="s">
        <v>8</v>
      </c>
      <c r="BK151" s="139">
        <f t="shared" si="19"/>
        <v>0</v>
      </c>
      <c r="BL151" s="40" t="s">
        <v>194</v>
      </c>
      <c r="BM151" s="138" t="s">
        <v>346</v>
      </c>
    </row>
    <row r="152" spans="1:65" s="114" customFormat="1" ht="22.9" customHeight="1">
      <c r="B152" s="115"/>
      <c r="D152" s="116" t="s">
        <v>74</v>
      </c>
      <c r="E152" s="125" t="s">
        <v>331</v>
      </c>
      <c r="F152" s="125" t="s">
        <v>332</v>
      </c>
      <c r="I152" s="24"/>
      <c r="J152" s="126">
        <f>BK152</f>
        <v>0</v>
      </c>
      <c r="L152" s="115"/>
      <c r="M152" s="119"/>
      <c r="N152" s="120"/>
      <c r="O152" s="120"/>
      <c r="P152" s="121">
        <f>P153</f>
        <v>0</v>
      </c>
      <c r="Q152" s="120"/>
      <c r="R152" s="121">
        <f>R153</f>
        <v>0</v>
      </c>
      <c r="S152" s="120"/>
      <c r="T152" s="122">
        <f>T153</f>
        <v>0</v>
      </c>
      <c r="AR152" s="116" t="s">
        <v>8</v>
      </c>
      <c r="AT152" s="123" t="s">
        <v>74</v>
      </c>
      <c r="AU152" s="123" t="s">
        <v>8</v>
      </c>
      <c r="AY152" s="116" t="s">
        <v>187</v>
      </c>
      <c r="BK152" s="124">
        <f>BK153</f>
        <v>0</v>
      </c>
    </row>
    <row r="153" spans="1:65" s="51" customFormat="1" ht="24.2" customHeight="1">
      <c r="A153" s="48"/>
      <c r="B153" s="49"/>
      <c r="C153" s="127" t="s">
        <v>291</v>
      </c>
      <c r="D153" s="127" t="s">
        <v>189</v>
      </c>
      <c r="E153" s="128" t="s">
        <v>860</v>
      </c>
      <c r="F153" s="129" t="s">
        <v>861</v>
      </c>
      <c r="G153" s="130" t="s">
        <v>250</v>
      </c>
      <c r="H153" s="131">
        <v>1.23</v>
      </c>
      <c r="I153" s="25"/>
      <c r="J153" s="132">
        <f>ROUND(I153*H153,0)</f>
        <v>0</v>
      </c>
      <c r="K153" s="129" t="s">
        <v>193</v>
      </c>
      <c r="L153" s="49"/>
      <c r="M153" s="232" t="s">
        <v>1</v>
      </c>
      <c r="N153" s="233" t="s">
        <v>40</v>
      </c>
      <c r="O153" s="176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R153" s="138" t="s">
        <v>194</v>
      </c>
      <c r="AT153" s="138" t="s">
        <v>189</v>
      </c>
      <c r="AU153" s="138" t="s">
        <v>83</v>
      </c>
      <c r="AY153" s="40" t="s">
        <v>187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40" t="s">
        <v>8</v>
      </c>
      <c r="BK153" s="139">
        <f>ROUND(I153*H153,0)</f>
        <v>0</v>
      </c>
      <c r="BL153" s="40" t="s">
        <v>194</v>
      </c>
      <c r="BM153" s="138" t="s">
        <v>348</v>
      </c>
    </row>
    <row r="154" spans="1:65" s="51" customFormat="1" ht="6.95" customHeight="1">
      <c r="A154" s="48"/>
      <c r="B154" s="79"/>
      <c r="C154" s="80"/>
      <c r="D154" s="80"/>
      <c r="E154" s="80"/>
      <c r="F154" s="80"/>
      <c r="G154" s="80"/>
      <c r="H154" s="80"/>
      <c r="I154" s="80"/>
      <c r="J154" s="80"/>
      <c r="K154" s="80"/>
      <c r="L154" s="49"/>
      <c r="M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</row>
  </sheetData>
  <sheetProtection algorithmName="SHA-512" hashValue="PqTWOcSAFS4Jg3qTSkJXjVFAd/B1T03Zt4zVYa1tlG25ob304fMpHy2awhXD4BoONMMUPIDzmwS6tlYzFVZcdw==" saltValue="zaNOKhLXZ44osvRa2Qrw7g==" spinCount="100000" sheet="1" objects="1" scenarios="1"/>
  <autoFilter ref="C119:K15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07b - SO 07b - Voliéra-pelikán </vt:lpstr>
      <vt:lpstr>07c - SO 07c - Voliéra-volavka</vt:lpstr>
      <vt:lpstr>25a - SO 25 - Vodní nádrž...</vt:lpstr>
      <vt:lpstr>30d - SO 30d - Vodní nádr...</vt:lpstr>
      <vt:lpstr>41aaa - SO 41aa - Terénní...</vt:lpstr>
      <vt:lpstr>45aaa - SO 45aa - Pěší ko...</vt:lpstr>
      <vt:lpstr>46aaa - SO 46aa - sadové ...</vt:lpstr>
      <vt:lpstr>53aa - SO 53aa - Vodovod ...</vt:lpstr>
      <vt:lpstr>54aa - SO 54aa - Kanaliza...</vt:lpstr>
      <vt:lpstr>56aa - SO 56aa - El. napo...</vt:lpstr>
      <vt:lpstr>57aa - SO 57aa - Elektric...</vt:lpstr>
      <vt:lpstr>99aa - Vedlejší náklady -...</vt:lpstr>
      <vt:lpstr>Seznam figur</vt:lpstr>
      <vt:lpstr>'07b - SO 07b - Voliéra-pelikán '!Názvy_tisku</vt:lpstr>
      <vt:lpstr>'07c - SO 07c - Voliéra-volavka'!Názvy_tisku</vt:lpstr>
      <vt:lpstr>'25a - SO 25 - Vodní nádrž...'!Názvy_tisku</vt:lpstr>
      <vt:lpstr>'30d - SO 30d - Vodní nádr...'!Názvy_tisku</vt:lpstr>
      <vt:lpstr>'41aaa - SO 41aa - Terénní...'!Názvy_tisku</vt:lpstr>
      <vt:lpstr>'45aaa - SO 45aa - Pěší ko...'!Názvy_tisku</vt:lpstr>
      <vt:lpstr>'46aaa - SO 46aa - sadové ...'!Názvy_tisku</vt:lpstr>
      <vt:lpstr>'53aa - SO 53aa - Vodovod ...'!Názvy_tisku</vt:lpstr>
      <vt:lpstr>'54aa - SO 54aa - Kanaliza...'!Názvy_tisku</vt:lpstr>
      <vt:lpstr>'56aa - SO 56aa - El. napo...'!Názvy_tisku</vt:lpstr>
      <vt:lpstr>'57aa - SO 57aa - Elektric...'!Názvy_tisku</vt:lpstr>
      <vt:lpstr>'99aa - Vedlejší náklady -...'!Názvy_tisku</vt:lpstr>
      <vt:lpstr>'Rekapitulace stavby'!Názvy_tisku</vt:lpstr>
      <vt:lpstr>'Seznam figur'!Názvy_tisku</vt:lpstr>
      <vt:lpstr>'07b - SO 07b - Voliéra-pelikán '!Oblast_tisku</vt:lpstr>
      <vt:lpstr>'07c - SO 07c - Voliéra-volavka'!Oblast_tisku</vt:lpstr>
      <vt:lpstr>'25a - SO 25 - Vodní nádrž...'!Oblast_tisku</vt:lpstr>
      <vt:lpstr>'30d - SO 30d - Vodní nádr...'!Oblast_tisku</vt:lpstr>
      <vt:lpstr>'41aaa - SO 41aa - Terénní...'!Oblast_tisku</vt:lpstr>
      <vt:lpstr>'45aaa - SO 45aa - Pěší ko...'!Oblast_tisku</vt:lpstr>
      <vt:lpstr>'46aaa - SO 46aa - sadové ...'!Oblast_tisku</vt:lpstr>
      <vt:lpstr>'53aa - SO 53aa - Vodovod ...'!Oblast_tisku</vt:lpstr>
      <vt:lpstr>'54aa - SO 54aa - Kanaliza...'!Oblast_tisku</vt:lpstr>
      <vt:lpstr>'56aa - SO 56aa - El. napo...'!Oblast_tisku</vt:lpstr>
      <vt:lpstr>'57aa - SO 57aa - Elektric...'!Oblast_tisku</vt:lpstr>
      <vt:lpstr>'99aa - Vedlejší náklady -...'!Oblast_tisku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Petr.Jiricka</cp:lastModifiedBy>
  <dcterms:created xsi:type="dcterms:W3CDTF">2021-09-07T07:15:26Z</dcterms:created>
  <dcterms:modified xsi:type="dcterms:W3CDTF">2021-12-17T08:31:16Z</dcterms:modified>
</cp:coreProperties>
</file>