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5" yWindow="570" windowWidth="19830" windowHeight="10260"/>
  </bookViews>
  <sheets>
    <sheet name="Rekapitulace stavby" sheetId="1" r:id="rId1"/>
    <sheet name="D.1.4.VZT-CH - ZAŘÍZENÍ P..." sheetId="2" r:id="rId2"/>
  </sheets>
  <definedNames>
    <definedName name="_xlnm._FilterDatabase" localSheetId="1" hidden="1">'D.1.4.VZT-CH - ZAŘÍZENÍ P...'!$C$119:$K$149</definedName>
    <definedName name="_xlnm.Print_Titles" localSheetId="1">'D.1.4.VZT-CH - ZAŘÍZENÍ P...'!$119:$119</definedName>
    <definedName name="_xlnm.Print_Titles" localSheetId="0">'Rekapitulace stavby'!$92:$92</definedName>
    <definedName name="_xlnm.Print_Area" localSheetId="1">'D.1.4.VZT-CH - ZAŘÍZENÍ P...'!$C$4:$J$76,'D.1.4.VZT-CH - ZAŘÍZENÍ P...'!$C$107:$J$149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J116" i="2"/>
  <c r="F114" i="2"/>
  <c r="E112" i="2"/>
  <c r="J91" i="2"/>
  <c r="F89" i="2"/>
  <c r="E87" i="2"/>
  <c r="J24" i="2"/>
  <c r="E24" i="2"/>
  <c r="J117" i="2" s="1"/>
  <c r="J23" i="2"/>
  <c r="J18" i="2"/>
  <c r="E18" i="2"/>
  <c r="F92" i="2" s="1"/>
  <c r="J17" i="2"/>
  <c r="J15" i="2"/>
  <c r="E15" i="2"/>
  <c r="F116" i="2"/>
  <c r="J14" i="2"/>
  <c r="J12" i="2"/>
  <c r="J89" i="2" s="1"/>
  <c r="E7" i="2"/>
  <c r="E110" i="2" s="1"/>
  <c r="L90" i="1"/>
  <c r="AM90" i="1"/>
  <c r="AM89" i="1"/>
  <c r="L89" i="1"/>
  <c r="AM87" i="1"/>
  <c r="L87" i="1"/>
  <c r="L85" i="1"/>
  <c r="L84" i="1"/>
  <c r="J126" i="2"/>
  <c r="BK123" i="2"/>
  <c r="J148" i="2"/>
  <c r="J149" i="2"/>
  <c r="J138" i="2"/>
  <c r="J137" i="2"/>
  <c r="J135" i="2"/>
  <c r="J134" i="2"/>
  <c r="BK129" i="2"/>
  <c r="J125" i="2"/>
  <c r="BK141" i="2"/>
  <c r="J131" i="2"/>
  <c r="BK130" i="2"/>
  <c r="BK125" i="2"/>
  <c r="BK147" i="2"/>
  <c r="J147" i="2"/>
  <c r="BK139" i="2"/>
  <c r="BK138" i="2"/>
  <c r="BK137" i="2"/>
  <c r="BK135" i="2"/>
  <c r="BK134" i="2"/>
  <c r="J133" i="2"/>
  <c r="BK128" i="2"/>
  <c r="J127" i="2"/>
  <c r="BK124" i="2"/>
  <c r="J123" i="2"/>
  <c r="J141" i="2"/>
  <c r="J139" i="2"/>
  <c r="J136" i="2"/>
  <c r="BK133" i="2"/>
  <c r="J130" i="2"/>
  <c r="J129" i="2"/>
  <c r="J124" i="2"/>
  <c r="AS94" i="1"/>
  <c r="BK149" i="2"/>
  <c r="BK136" i="2"/>
  <c r="J128" i="2"/>
  <c r="BK127" i="2"/>
  <c r="BK126" i="2"/>
  <c r="BK146" i="2"/>
  <c r="J146" i="2"/>
  <c r="BK145" i="2"/>
  <c r="J145" i="2"/>
  <c r="BK144" i="2"/>
  <c r="J144" i="2"/>
  <c r="BK143" i="2"/>
  <c r="J143" i="2"/>
  <c r="BK142" i="2"/>
  <c r="J142" i="2"/>
  <c r="BK131" i="2"/>
  <c r="BK148" i="2"/>
  <c r="BK122" i="2" l="1"/>
  <c r="J122" i="2" s="1"/>
  <c r="J98" i="2" s="1"/>
  <c r="P122" i="2"/>
  <c r="T122" i="2"/>
  <c r="T132" i="2"/>
  <c r="BK140" i="2"/>
  <c r="J140" i="2"/>
  <c r="J100" i="2" s="1"/>
  <c r="P140" i="2"/>
  <c r="BK132" i="2"/>
  <c r="J132" i="2" s="1"/>
  <c r="J99" i="2" s="1"/>
  <c r="T140" i="2"/>
  <c r="R140" i="2"/>
  <c r="R122" i="2"/>
  <c r="P132" i="2"/>
  <c r="R132" i="2"/>
  <c r="J92" i="2"/>
  <c r="BE125" i="2"/>
  <c r="BE126" i="2"/>
  <c r="BE130" i="2"/>
  <c r="BE134" i="2"/>
  <c r="BE135" i="2"/>
  <c r="BE142" i="2"/>
  <c r="BE143" i="2"/>
  <c r="BE144" i="2"/>
  <c r="BE145" i="2"/>
  <c r="BE146" i="2"/>
  <c r="F117" i="2"/>
  <c r="BE123" i="2"/>
  <c r="BE131" i="2"/>
  <c r="BE148" i="2"/>
  <c r="BE147" i="2"/>
  <c r="E85" i="2"/>
  <c r="F91" i="2"/>
  <c r="J114" i="2"/>
  <c r="BE136" i="2"/>
  <c r="BE138" i="2"/>
  <c r="BE139" i="2"/>
  <c r="BE141" i="2"/>
  <c r="BE124" i="2"/>
  <c r="BE129" i="2"/>
  <c r="BE127" i="2"/>
  <c r="BE128" i="2"/>
  <c r="BE133" i="2"/>
  <c r="BE137" i="2"/>
  <c r="BE149" i="2"/>
  <c r="F37" i="2"/>
  <c r="BD95" i="1" s="1"/>
  <c r="BD94" i="1" s="1"/>
  <c r="W33" i="1" s="1"/>
  <c r="F36" i="2"/>
  <c r="BC95" i="1" s="1"/>
  <c r="BC94" i="1" s="1"/>
  <c r="W32" i="1" s="1"/>
  <c r="F35" i="2"/>
  <c r="BB95" i="1" s="1"/>
  <c r="BB94" i="1" s="1"/>
  <c r="W31" i="1" s="1"/>
  <c r="J34" i="2"/>
  <c r="AW95" i="1" s="1"/>
  <c r="F34" i="2"/>
  <c r="BA95" i="1" s="1"/>
  <c r="BA94" i="1" s="1"/>
  <c r="AW94" i="1" s="1"/>
  <c r="AK30" i="1" s="1"/>
  <c r="R121" i="2" l="1"/>
  <c r="R120" i="2"/>
  <c r="T121" i="2"/>
  <c r="T120" i="2"/>
  <c r="P121" i="2"/>
  <c r="P120" i="2"/>
  <c r="AU95" i="1"/>
  <c r="BK121" i="2"/>
  <c r="J121" i="2" s="1"/>
  <c r="J97" i="2" s="1"/>
  <c r="AU94" i="1"/>
  <c r="AY94" i="1"/>
  <c r="W30" i="1"/>
  <c r="AX94" i="1"/>
  <c r="F33" i="2"/>
  <c r="AZ95" i="1" s="1"/>
  <c r="AZ94" i="1" s="1"/>
  <c r="AV94" i="1" s="1"/>
  <c r="AK29" i="1" s="1"/>
  <c r="J33" i="2"/>
  <c r="AV95" i="1" s="1"/>
  <c r="AT95" i="1" s="1"/>
  <c r="BK120" i="2" l="1"/>
  <c r="J120" i="2" s="1"/>
  <c r="J96" i="2" s="1"/>
  <c r="W29" i="1"/>
  <c r="AT94" i="1"/>
  <c r="J30" i="2" l="1"/>
  <c r="AG95" i="1" s="1"/>
  <c r="AG94" i="1" s="1"/>
  <c r="AK26" i="1" s="1"/>
  <c r="AK35" i="1" s="1"/>
  <c r="AN94" i="1" l="1"/>
  <c r="J39" i="2"/>
  <c r="AN95" i="1"/>
</calcChain>
</file>

<file path=xl/sharedStrings.xml><?xml version="1.0" encoding="utf-8"?>
<sst xmlns="http://schemas.openxmlformats.org/spreadsheetml/2006/main" count="622" uniqueCount="218">
  <si>
    <t>Export Komplet</t>
  </si>
  <si>
    <t/>
  </si>
  <si>
    <t>2.0</t>
  </si>
  <si>
    <t>False</t>
  </si>
  <si>
    <t>{9564fb41-ecad-4272-b0f3-885f40944870}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</si>
  <si>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</si>
  <si>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</si>
  <si>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</si>
  <si>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</si>
  <si>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</si>
  <si>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</si>
  <si>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</si>
  <si>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</si>
  <si>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489-2020</t>
  </si>
  <si>
    <t>Stavba:</t>
  </si>
  <si>
    <t>POČÍTAČOVÁ UČEBNA A HYGIENICKÉ ZAŘÍZENÍ</t>
  </si>
  <si>
    <t>KSO:</t>
  </si>
  <si>
    <t>CC-CZ:</t>
  </si>
  <si>
    <t>Místo:</t>
  </si>
  <si>
    <t>budovy lepařova gymnázia</t>
  </si>
  <si>
    <t>Datum:</t>
  </si>
  <si>
    <t>29. 7. 2021</t>
  </si>
  <si>
    <t>Zadavatel:</t>
  </si>
  <si>
    <t>IČ:</t>
  </si>
  <si>
    <t xml:space="preserve"> </t>
  </si>
  <si>
    <t>DIČ:</t>
  </si>
  <si>
    <t>Zhotovitel:</t>
  </si>
  <si>
    <t>Projektant:</t>
  </si>
  <si>
    <t>Ondřej Zikán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</si>
  <si>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</si>
  <si>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</si>
  <si>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</si>
  <si>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</si>
  <si>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</si>
  <si>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</si>
  <si>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</si>
  <si>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</si>
  <si>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</si>
  <si>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</si>
  <si>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</si>
  <si>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</si>
  <si>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</si>
  <si>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</si>
  <si>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</si>
  <si>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</si>
  <si>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</si>
  <si>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</si>
  <si>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</si>
  <si>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</si>
  <si>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</si>
  <si>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</si>
  <si>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</si>
  <si>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</si>
  <si>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</si>
  <si>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</si>
  <si>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</si>
  <si>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</si>
  <si>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</si>
  <si>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</si>
  <si>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</si>
  <si>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</si>
  <si>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</si>
  <si>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</si>
  <si>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</si>
  <si>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</si>
  <si>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</si>
  <si>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</si>
  <si>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</si>
  <si>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</si>
  <si>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</si>
  <si>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</si>
  <si>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</si>
  <si>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</si>
  <si>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</si>
  <si>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</si>
  <si>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</si>
  <si>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</si>
  <si>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D.1.4.VZT/CH</t>
  </si>
  <si>
    <t>ZAŘÍZENÍ PRO VĚTRÁNÍ A OCHLAZOVÁNÍ STAVBY</t>
  </si>
  <si>
    <t>STA</t>
  </si>
  <si>
    <t>1</t>
  </si>
  <si>
    <t>{e81ddb2d-462e-4e8e-8299-fcfffbbb88e2}</t>
  </si>
  <si>
    <t>2</t>
  </si>
  <si>
    <t>KRYCÍ LIST SOUPISU PRACÍ</t>
  </si>
  <si>
    <t>Objekt:</t>
  </si>
  <si>
    <t>D.1.4.VZT/CH - ZAŘÍZENÍ PRO VĚTRÁNÍ A OCHLAZOVÁNÍ STAVBY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</si>
  <si>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</si>
  <si>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</si>
  <si>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</si>
  <si>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</si>
  <si>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</si>
  <si>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</si>
  <si>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D1 - Ostatní náklady</t>
  </si>
  <si>
    <t xml:space="preserve">    CH - Chlazení učeben</t>
  </si>
  <si>
    <t xml:space="preserve">    Zařízení č.1 - Podtlakové větrání sociálního zázemí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</si>
  <si>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</si>
  <si>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</si>
  <si>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</si>
  <si>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</si>
  <si>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</si>
  <si>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</si>
  <si>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</si>
  <si>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</si>
  <si>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</si>
  <si>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</si>
  <si>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</si>
  <si>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</si>
  <si>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</si>
  <si>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</si>
  <si>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</si>
  <si>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D1</t>
  </si>
  <si>
    <t>Ostatní náklady</t>
  </si>
  <si>
    <t>K</t>
  </si>
  <si>
    <t>01X101</t>
  </si>
  <si>
    <t>Přesun hmot vnitrostaveništní</t>
  </si>
  <si>
    <t>kus</t>
  </si>
  <si>
    <t>4</t>
  </si>
  <si>
    <t>-658724042</t>
  </si>
  <si>
    <t>01X102</t>
  </si>
  <si>
    <t>Příplatek k přesunu hmot  za zvětšený přesun do 500 m</t>
  </si>
  <si>
    <t>-778061708</t>
  </si>
  <si>
    <t>3</t>
  </si>
  <si>
    <t>01X103</t>
  </si>
  <si>
    <t>Zprovoznění zařízení, měření, zaregulování a uvedení do provozu</t>
  </si>
  <si>
    <t>-616006357</t>
  </si>
  <si>
    <t>01X104</t>
  </si>
  <si>
    <t>Dopravní a režijní náklady</t>
  </si>
  <si>
    <t>480175546</t>
  </si>
  <si>
    <t>5</t>
  </si>
  <si>
    <t>01X105</t>
  </si>
  <si>
    <t>Stavební přípomoce zahrnující bourání, vrtání, drážkování, zpětné zapravení s úpravou povrchů, úklid a oststní pomocné práce</t>
  </si>
  <si>
    <t>hod</t>
  </si>
  <si>
    <t>349477279</t>
  </si>
  <si>
    <t>6</t>
  </si>
  <si>
    <t>01X106</t>
  </si>
  <si>
    <t>Závěsový a montážní materiál</t>
  </si>
  <si>
    <t>kg</t>
  </si>
  <si>
    <t>-1742454063</t>
  </si>
  <si>
    <t>7</t>
  </si>
  <si>
    <t>01X107</t>
  </si>
  <si>
    <t>Pomocné ocelové konstrukce pro uložení potrubí a zařízení</t>
  </si>
  <si>
    <t>1903163785</t>
  </si>
  <si>
    <t>8</t>
  </si>
  <si>
    <t>01X108</t>
  </si>
  <si>
    <t>Montážní plošina přenosná pro práce výšky nad 3m - instalace a demontáž</t>
  </si>
  <si>
    <t>564351731</t>
  </si>
  <si>
    <t>9</t>
  </si>
  <si>
    <t>01X109</t>
  </si>
  <si>
    <t>Těsnění prostupů požárně - dělících konstrukcí požární ucpávkou a požárním tmelem</t>
  </si>
  <si>
    <t>-245711118</t>
  </si>
  <si>
    <t>CH</t>
  </si>
  <si>
    <t>Chlazení učeben</t>
  </si>
  <si>
    <t>10</t>
  </si>
  <si>
    <t>754100100</t>
  </si>
  <si>
    <t>Vnitřní jednotka nástěnná 3,5kW včetně ovládání</t>
  </si>
  <si>
    <t>16</t>
  </si>
  <si>
    <t>-167663066</t>
  </si>
  <si>
    <t>11</t>
  </si>
  <si>
    <t>754100101</t>
  </si>
  <si>
    <t>Venkovní jednotka Multisplit 6 kW pro dvě vnitřní jednotky</t>
  </si>
  <si>
    <t>1828825572</t>
  </si>
  <si>
    <t>12</t>
  </si>
  <si>
    <t>754100102</t>
  </si>
  <si>
    <t>Příprava na klimatizaci - instalační krabice ve stěně</t>
  </si>
  <si>
    <t>1995034776</t>
  </si>
  <si>
    <t>13</t>
  </si>
  <si>
    <t>754100103</t>
  </si>
  <si>
    <t>Zajištění odvodu kondenzátu od vnitřní jednotky s napojením na vnitřní kanalizaci</t>
  </si>
  <si>
    <t>134186201</t>
  </si>
  <si>
    <t>14</t>
  </si>
  <si>
    <t>754100105</t>
  </si>
  <si>
    <t>Izolované CU potrubí včetně distribučních boxů a komunikačního kabelu</t>
  </si>
  <si>
    <t>m</t>
  </si>
  <si>
    <t>-876640785</t>
  </si>
  <si>
    <t>754100106</t>
  </si>
  <si>
    <t>Montáž a zprovoznění vnitřní jednotky</t>
  </si>
  <si>
    <t>1340200291</t>
  </si>
  <si>
    <t>754100107</t>
  </si>
  <si>
    <t>Montáž a zprovoznění venkovní jednotky</t>
  </si>
  <si>
    <t>-1884013627</t>
  </si>
  <si>
    <t>Zařízení č.1</t>
  </si>
  <si>
    <t>Podtlakové větrání sociálního zázemí</t>
  </si>
  <si>
    <t>17</t>
  </si>
  <si>
    <t>X011011</t>
  </si>
  <si>
    <t>Zpětná klapka k potrubnímu ventilátoru pr. 160 mm_dodávka a montáž</t>
  </si>
  <si>
    <t>-1170393498</t>
  </si>
  <si>
    <t>18</t>
  </si>
  <si>
    <t>X011012</t>
  </si>
  <si>
    <t>Pružná spojka k potrubnímu ventilátoru pr. 160 mm_dodávka a montáž</t>
  </si>
  <si>
    <t>522079204</t>
  </si>
  <si>
    <t>19</t>
  </si>
  <si>
    <t>X011013</t>
  </si>
  <si>
    <t>Pozice 1.1 - odvodní potrubní ventilátor s montáží do podhledu, pohybovým čidlem a doběhem ( Δp= 100 Pa, V=200 m3/h, 50 W, 230V)_dodávka a montáž</t>
  </si>
  <si>
    <t>627374377</t>
  </si>
  <si>
    <t>20</t>
  </si>
  <si>
    <t>X011014</t>
  </si>
  <si>
    <t>Talířový kovový ventil odvodní pr. 100 mm_dodávka a montáž</t>
  </si>
  <si>
    <t>2085421196</t>
  </si>
  <si>
    <t>X011015</t>
  </si>
  <si>
    <t>Izolace požární z minerální vaty o tl. 40 mm s AL polepem_dodávka a montáž</t>
  </si>
  <si>
    <t>m2</t>
  </si>
  <si>
    <t>-983097044</t>
  </si>
  <si>
    <t>22</t>
  </si>
  <si>
    <t>X011016</t>
  </si>
  <si>
    <t>Ohebná Al hadice pro vzduchotechniká potrubí Ø 100_dodávka a montáž</t>
  </si>
  <si>
    <t>-653706968</t>
  </si>
  <si>
    <t>23</t>
  </si>
  <si>
    <t>X011017</t>
  </si>
  <si>
    <t>Kruhové potrubí Ø 100 z pozinkovaného plechu ( vč. tvarovek, spojovacího, těsnícího a montážního materiálu )_dodávka a montáž</t>
  </si>
  <si>
    <t>-1247003976</t>
  </si>
  <si>
    <t>24</t>
  </si>
  <si>
    <t>X011018</t>
  </si>
  <si>
    <t>Kruhové potrubí Ø 160 z pozinkovaného plechu ( vč. tvarovek, spojovacího, těsnícího a montážního materiálu )_dodávka a montáž</t>
  </si>
  <si>
    <t>1641241024</t>
  </si>
  <si>
    <t>25</t>
  </si>
  <si>
    <t>X011019</t>
  </si>
  <si>
    <t>Protidešťová stříška pr. 160 mm včetně oplechování prostupu_dodávka a montáž</t>
  </si>
  <si>
    <t>-1610742079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</si>
</sst>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AH21" sqref="AH2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>
      <c r="AR2" s="152" t="s">
        <v>5</v>
      </c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S2" s="14" t="s">
        <v>6</v>
      </c>
      <c r="BT2" s="14" t="s">
        <v>7</v>
      </c>
    </row>
    <row r="3" spans="1:74" s="1" customForma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18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.75">
      <c r="B5" s="17"/>
      <c r="D5" s="20" t="s">
        <v>12</v>
      </c>
      <c r="K5" s="180" t="s">
        <v>13</v>
      </c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R5" s="17"/>
      <c r="BS5" s="14" t="s">
        <v>6</v>
      </c>
    </row>
    <row r="6" spans="1:74" s="1" customFormat="1" ht="15">
      <c r="B6" s="17"/>
      <c r="D6" s="22" t="s">
        <v>14</v>
      </c>
      <c r="K6" s="181" t="s">
        <v>15</v>
      </c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R6" s="17"/>
      <c r="BS6" s="14" t="s">
        <v>6</v>
      </c>
    </row>
    <row r="7" spans="1:74" s="1" customFormat="1" ht="12.75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s="1" customFormat="1" ht="12.75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6</v>
      </c>
    </row>
    <row r="9" spans="1:74" s="1" customFormat="1">
      <c r="B9" s="17"/>
      <c r="AR9" s="17"/>
      <c r="BS9" s="14" t="s">
        <v>6</v>
      </c>
    </row>
    <row r="10" spans="1:74" s="1" customFormat="1" ht="12.75">
      <c r="B10" s="17"/>
      <c r="D10" s="23" t="s">
        <v>22</v>
      </c>
      <c r="AK10" s="23" t="s">
        <v>23</v>
      </c>
      <c r="AN10" s="21" t="s">
        <v>1</v>
      </c>
      <c r="AR10" s="17"/>
      <c r="BS10" s="14" t="s">
        <v>6</v>
      </c>
    </row>
    <row r="11" spans="1:74" s="1" customFormat="1" ht="12.75">
      <c r="B11" s="17"/>
      <c r="E11" s="21" t="s">
        <v>24</v>
      </c>
      <c r="AK11" s="23" t="s">
        <v>25</v>
      </c>
      <c r="AN11" s="21" t="s">
        <v>1</v>
      </c>
      <c r="AR11" s="17"/>
      <c r="BS11" s="14" t="s">
        <v>6</v>
      </c>
    </row>
    <row r="12" spans="1:74" s="1" customFormat="1">
      <c r="B12" s="17"/>
      <c r="AR12" s="17"/>
      <c r="BS12" s="14" t="s">
        <v>6</v>
      </c>
    </row>
    <row r="13" spans="1:74" s="1" customFormat="1" ht="12.75">
      <c r="B13" s="17"/>
      <c r="D13" s="23" t="s">
        <v>26</v>
      </c>
      <c r="AK13" s="23" t="s">
        <v>23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24</v>
      </c>
      <c r="AK14" s="23" t="s">
        <v>25</v>
      </c>
      <c r="AN14" s="21" t="s">
        <v>1</v>
      </c>
      <c r="AR14" s="17"/>
      <c r="BS14" s="14" t="s">
        <v>6</v>
      </c>
    </row>
    <row r="15" spans="1:74" s="1" customFormat="1">
      <c r="B15" s="17"/>
      <c r="AR15" s="17"/>
      <c r="BS15" s="14" t="s">
        <v>3</v>
      </c>
    </row>
    <row r="16" spans="1:74" s="1" customFormat="1" ht="12.75">
      <c r="B16" s="17"/>
      <c r="D16" s="23" t="s">
        <v>27</v>
      </c>
      <c r="AK16" s="23" t="s">
        <v>23</v>
      </c>
      <c r="AN16" s="21" t="s">
        <v>1</v>
      </c>
      <c r="AR16" s="17"/>
      <c r="BS16" s="14" t="s">
        <v>3</v>
      </c>
    </row>
    <row r="17" spans="1:71" s="1" customFormat="1" ht="12.75">
      <c r="B17" s="17"/>
      <c r="E17" s="21" t="s">
        <v>28</v>
      </c>
      <c r="AK17" s="23" t="s">
        <v>25</v>
      </c>
      <c r="AN17" s="21" t="s">
        <v>1</v>
      </c>
      <c r="AR17" s="17"/>
      <c r="BS17" s="14" t="s">
        <v>29</v>
      </c>
    </row>
    <row r="18" spans="1:71" s="1" customFormat="1">
      <c r="B18" s="17"/>
      <c r="AR18" s="17"/>
      <c r="BS18" s="14" t="s">
        <v>6</v>
      </c>
    </row>
    <row r="19" spans="1:71" s="1" customFormat="1" ht="12.75">
      <c r="B19" s="17"/>
      <c r="D19" s="23" t="s">
        <v>30</v>
      </c>
      <c r="AK19" s="23" t="s">
        <v>23</v>
      </c>
      <c r="AN19" s="21" t="s">
        <v>1</v>
      </c>
      <c r="AR19" s="17"/>
      <c r="BS19" s="14" t="s">
        <v>6</v>
      </c>
    </row>
    <row r="20" spans="1:71" s="1" customFormat="1" ht="12.75">
      <c r="B20" s="17"/>
      <c r="E20" s="21" t="s">
        <v>24</v>
      </c>
      <c r="AK20" s="23" t="s">
        <v>25</v>
      </c>
      <c r="AN20" s="21" t="s">
        <v>1</v>
      </c>
      <c r="AR20" s="17"/>
      <c r="BS20" s="14" t="s">
        <v>29</v>
      </c>
    </row>
    <row r="21" spans="1:71" s="1" customFormat="1">
      <c r="B21" s="17"/>
      <c r="AR21" s="17"/>
    </row>
    <row r="22" spans="1:71" s="1" customFormat="1" ht="12.75">
      <c r="B22" s="17"/>
      <c r="D22" s="23" t="s">
        <v>31</v>
      </c>
      <c r="AR22" s="17"/>
    </row>
    <row r="23" spans="1:71" s="1" customFormat="1" ht="12.75">
      <c r="B23" s="17"/>
      <c r="E23" s="182" t="s">
        <v>1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R23" s="17"/>
    </row>
    <row r="24" spans="1:71" s="1" customFormat="1">
      <c r="B24" s="17"/>
      <c r="AR24" s="17"/>
    </row>
    <row r="25" spans="1:71" s="1" customForma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12.75">
      <c r="A26" s="26"/>
      <c r="B26" s="27"/>
      <c r="C26" s="26"/>
      <c r="D26" s="28" t="s">
        <v>32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83">
        <f>ROUND(AG94,2)</f>
        <v>308891</v>
      </c>
      <c r="AL26" s="184"/>
      <c r="AM26" s="184"/>
      <c r="AN26" s="184"/>
      <c r="AO26" s="184"/>
      <c r="AP26" s="26"/>
      <c r="AQ26" s="26"/>
      <c r="AR26" s="27"/>
      <c r="BE26" s="26"/>
    </row>
    <row r="27" spans="1:71" s="2" customForma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85" t="s">
        <v>33</v>
      </c>
      <c r="M28" s="185"/>
      <c r="N28" s="185"/>
      <c r="O28" s="185"/>
      <c r="P28" s="185"/>
      <c r="Q28" s="26"/>
      <c r="R28" s="26"/>
      <c r="S28" s="26"/>
      <c r="T28" s="26"/>
      <c r="U28" s="26"/>
      <c r="V28" s="26"/>
      <c r="W28" s="185" t="s">
        <v>34</v>
      </c>
      <c r="X28" s="185"/>
      <c r="Y28" s="185"/>
      <c r="Z28" s="185"/>
      <c r="AA28" s="185"/>
      <c r="AB28" s="185"/>
      <c r="AC28" s="185"/>
      <c r="AD28" s="185"/>
      <c r="AE28" s="185"/>
      <c r="AF28" s="26"/>
      <c r="AG28" s="26"/>
      <c r="AH28" s="26"/>
      <c r="AI28" s="26"/>
      <c r="AJ28" s="26"/>
      <c r="AK28" s="185" t="s">
        <v>35</v>
      </c>
      <c r="AL28" s="185"/>
      <c r="AM28" s="185"/>
      <c r="AN28" s="185"/>
      <c r="AO28" s="185"/>
      <c r="AP28" s="26"/>
      <c r="AQ28" s="26"/>
      <c r="AR28" s="27"/>
      <c r="BE28" s="26"/>
    </row>
    <row r="29" spans="1:71" s="3" customFormat="1" ht="12.75">
      <c r="B29" s="31"/>
      <c r="D29" s="23" t="s">
        <v>36</v>
      </c>
      <c r="F29" s="23" t="s">
        <v>37</v>
      </c>
      <c r="L29" s="175">
        <v>0.21</v>
      </c>
      <c r="M29" s="174"/>
      <c r="N29" s="174"/>
      <c r="O29" s="174"/>
      <c r="P29" s="174"/>
      <c r="W29" s="173">
        <f>ROUND(AZ94, 2)</f>
        <v>308891</v>
      </c>
      <c r="X29" s="174"/>
      <c r="Y29" s="174"/>
      <c r="Z29" s="174"/>
      <c r="AA29" s="174"/>
      <c r="AB29" s="174"/>
      <c r="AC29" s="174"/>
      <c r="AD29" s="174"/>
      <c r="AE29" s="174"/>
      <c r="AK29" s="173">
        <f>ROUND(AV94, 2)</f>
        <v>64867.11</v>
      </c>
      <c r="AL29" s="174"/>
      <c r="AM29" s="174"/>
      <c r="AN29" s="174"/>
      <c r="AO29" s="174"/>
      <c r="AR29" s="31"/>
    </row>
    <row r="30" spans="1:71" s="3" customFormat="1" ht="12.75">
      <c r="B30" s="31"/>
      <c r="F30" s="23" t="s">
        <v>38</v>
      </c>
      <c r="L30" s="175">
        <v>0.15</v>
      </c>
      <c r="M30" s="174"/>
      <c r="N30" s="174"/>
      <c r="O30" s="174"/>
      <c r="P30" s="174"/>
      <c r="W30" s="173">
        <f>ROUND(BA94, 2)</f>
        <v>0</v>
      </c>
      <c r="X30" s="174"/>
      <c r="Y30" s="174"/>
      <c r="Z30" s="174"/>
      <c r="AA30" s="174"/>
      <c r="AB30" s="174"/>
      <c r="AC30" s="174"/>
      <c r="AD30" s="174"/>
      <c r="AE30" s="174"/>
      <c r="AK30" s="173">
        <f>ROUND(AW94, 2)</f>
        <v>0</v>
      </c>
      <c r="AL30" s="174"/>
      <c r="AM30" s="174"/>
      <c r="AN30" s="174"/>
      <c r="AO30" s="174"/>
      <c r="AR30" s="31"/>
    </row>
    <row r="31" spans="1:71" s="3" customFormat="1" ht="12.75">
      <c r="B31" s="31"/>
      <c r="F31" s="23" t="s">
        <v>39</v>
      </c>
      <c r="L31" s="175">
        <v>0.21</v>
      </c>
      <c r="M31" s="174"/>
      <c r="N31" s="174"/>
      <c r="O31" s="174"/>
      <c r="P31" s="174"/>
      <c r="W31" s="173">
        <f>ROUND(BB94, 2)</f>
        <v>0</v>
      </c>
      <c r="X31" s="174"/>
      <c r="Y31" s="174"/>
      <c r="Z31" s="174"/>
      <c r="AA31" s="174"/>
      <c r="AB31" s="174"/>
      <c r="AC31" s="174"/>
      <c r="AD31" s="174"/>
      <c r="AE31" s="174"/>
      <c r="AK31" s="173">
        <v>0</v>
      </c>
      <c r="AL31" s="174"/>
      <c r="AM31" s="174"/>
      <c r="AN31" s="174"/>
      <c r="AO31" s="174"/>
      <c r="AR31" s="31"/>
    </row>
    <row r="32" spans="1:71" s="3" customFormat="1" ht="12.75">
      <c r="B32" s="31"/>
      <c r="F32" s="23" t="s">
        <v>40</v>
      </c>
      <c r="L32" s="175">
        <v>0.15</v>
      </c>
      <c r="M32" s="174"/>
      <c r="N32" s="174"/>
      <c r="O32" s="174"/>
      <c r="P32" s="174"/>
      <c r="W32" s="173">
        <f>ROUND(BC94, 2)</f>
        <v>0</v>
      </c>
      <c r="X32" s="174"/>
      <c r="Y32" s="174"/>
      <c r="Z32" s="174"/>
      <c r="AA32" s="174"/>
      <c r="AB32" s="174"/>
      <c r="AC32" s="174"/>
      <c r="AD32" s="174"/>
      <c r="AE32" s="174"/>
      <c r="AK32" s="173">
        <v>0</v>
      </c>
      <c r="AL32" s="174"/>
      <c r="AM32" s="174"/>
      <c r="AN32" s="174"/>
      <c r="AO32" s="174"/>
      <c r="AR32" s="31"/>
    </row>
    <row r="33" spans="1:57" s="3" customFormat="1" ht="12.75">
      <c r="B33" s="31"/>
      <c r="F33" s="23" t="s">
        <v>41</v>
      </c>
      <c r="L33" s="175">
        <v>0</v>
      </c>
      <c r="M33" s="174"/>
      <c r="N33" s="174"/>
      <c r="O33" s="174"/>
      <c r="P33" s="174"/>
      <c r="W33" s="173">
        <f>ROUND(BD94, 2)</f>
        <v>0</v>
      </c>
      <c r="X33" s="174"/>
      <c r="Y33" s="174"/>
      <c r="Z33" s="174"/>
      <c r="AA33" s="174"/>
      <c r="AB33" s="174"/>
      <c r="AC33" s="174"/>
      <c r="AD33" s="174"/>
      <c r="AE33" s="174"/>
      <c r="AK33" s="173">
        <v>0</v>
      </c>
      <c r="AL33" s="174"/>
      <c r="AM33" s="174"/>
      <c r="AN33" s="174"/>
      <c r="AO33" s="174"/>
      <c r="AR33" s="31"/>
    </row>
    <row r="34" spans="1:57" s="2" customForma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15.75">
      <c r="A35" s="26"/>
      <c r="B35" s="27"/>
      <c r="C35" s="32"/>
      <c r="D35" s="33" t="s">
        <v>42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43</v>
      </c>
      <c r="U35" s="34"/>
      <c r="V35" s="34"/>
      <c r="W35" s="34"/>
      <c r="X35" s="176" t="s">
        <v>44</v>
      </c>
      <c r="Y35" s="177"/>
      <c r="Z35" s="177"/>
      <c r="AA35" s="177"/>
      <c r="AB35" s="177"/>
      <c r="AC35" s="34"/>
      <c r="AD35" s="34"/>
      <c r="AE35" s="34"/>
      <c r="AF35" s="34"/>
      <c r="AG35" s="34"/>
      <c r="AH35" s="34"/>
      <c r="AI35" s="34"/>
      <c r="AJ35" s="34"/>
      <c r="AK35" s="178">
        <f>SUM(AK26:AK33)</f>
        <v>373758.11</v>
      </c>
      <c r="AL35" s="177"/>
      <c r="AM35" s="177"/>
      <c r="AN35" s="177"/>
      <c r="AO35" s="179"/>
      <c r="AP35" s="32"/>
      <c r="AQ35" s="32"/>
      <c r="AR35" s="27"/>
      <c r="BE35" s="26"/>
    </row>
    <row r="36" spans="1:57" s="2" customForma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>
      <c r="B38" s="17"/>
      <c r="AR38" s="17"/>
    </row>
    <row r="39" spans="1:57" s="1" customFormat="1">
      <c r="B39" s="17"/>
      <c r="AR39" s="17"/>
    </row>
    <row r="40" spans="1:57" s="1" customFormat="1">
      <c r="B40" s="17"/>
      <c r="AR40" s="17"/>
    </row>
    <row r="41" spans="1:57" s="1" customFormat="1">
      <c r="B41" s="17"/>
      <c r="AR41" s="17"/>
    </row>
    <row r="42" spans="1:57" s="1" customFormat="1">
      <c r="B42" s="17"/>
      <c r="AR42" s="17"/>
    </row>
    <row r="43" spans="1:57" s="1" customFormat="1">
      <c r="B43" s="17"/>
      <c r="AR43" s="17"/>
    </row>
    <row r="44" spans="1:57" s="1" customFormat="1">
      <c r="B44" s="17"/>
      <c r="AR44" s="17"/>
    </row>
    <row r="45" spans="1:57" s="1" customFormat="1">
      <c r="B45" s="17"/>
      <c r="AR45" s="17"/>
    </row>
    <row r="46" spans="1:57" s="1" customFormat="1">
      <c r="B46" s="17"/>
      <c r="AR46" s="17"/>
    </row>
    <row r="47" spans="1:57" s="1" customFormat="1">
      <c r="B47" s="17"/>
      <c r="AR47" s="17"/>
    </row>
    <row r="48" spans="1:57" s="1" customFormat="1">
      <c r="B48" s="17"/>
      <c r="AR48" s="17"/>
    </row>
    <row r="49" spans="1:57" s="2" customFormat="1" ht="12.75">
      <c r="B49" s="36"/>
      <c r="D49" s="37" t="s">
        <v>45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46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47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48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47</v>
      </c>
      <c r="AI60" s="29"/>
      <c r="AJ60" s="29"/>
      <c r="AK60" s="29"/>
      <c r="AL60" s="29"/>
      <c r="AM60" s="39" t="s">
        <v>48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49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50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47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48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47</v>
      </c>
      <c r="AI75" s="29"/>
      <c r="AJ75" s="29"/>
      <c r="AK75" s="29"/>
      <c r="AL75" s="29"/>
      <c r="AM75" s="39" t="s">
        <v>48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18">
      <c r="A82" s="26"/>
      <c r="B82" s="27"/>
      <c r="C82" s="18" t="s">
        <v>51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.75">
      <c r="B84" s="45"/>
      <c r="C84" s="23" t="s">
        <v>12</v>
      </c>
      <c r="L84" s="4" t="str">
        <f>K5</f>
        <v>489-2020</v>
      </c>
      <c r="AR84" s="45"/>
    </row>
    <row r="85" spans="1:91" s="5" customFormat="1" ht="15">
      <c r="B85" s="46"/>
      <c r="C85" s="47" t="s">
        <v>14</v>
      </c>
      <c r="L85" s="164" t="str">
        <f>K6</f>
        <v>POČÍTAČOVÁ UČEBNA A HYGIENICKÉ ZAŘÍZENÍ</v>
      </c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R85" s="46"/>
    </row>
    <row r="86" spans="1:91" s="2" customForma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.75">
      <c r="A87" s="26"/>
      <c r="B87" s="27"/>
      <c r="C87" s="23" t="s">
        <v>18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budovy lepařova gymnázia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20</v>
      </c>
      <c r="AJ87" s="26"/>
      <c r="AK87" s="26"/>
      <c r="AL87" s="26"/>
      <c r="AM87" s="166" t="str">
        <f>IF(AN8= "","",AN8)</f>
        <v>29. 7. 2021</v>
      </c>
      <c r="AN87" s="166"/>
      <c r="AO87" s="26"/>
      <c r="AP87" s="26"/>
      <c r="AQ87" s="26"/>
      <c r="AR87" s="27"/>
      <c r="BE87" s="26"/>
    </row>
    <row r="88" spans="1:91" s="2" customForma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2.75">
      <c r="A89" s="26"/>
      <c r="B89" s="27"/>
      <c r="C89" s="23" t="s">
        <v>22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27</v>
      </c>
      <c r="AJ89" s="26"/>
      <c r="AK89" s="26"/>
      <c r="AL89" s="26"/>
      <c r="AM89" s="167" t="str">
        <f>IF(E17="","",E17)</f>
        <v>Ondřej Zikán</v>
      </c>
      <c r="AN89" s="168"/>
      <c r="AO89" s="168"/>
      <c r="AP89" s="168"/>
      <c r="AQ89" s="26"/>
      <c r="AR89" s="27"/>
      <c r="AS89" s="169" t="s">
        <v>52</v>
      </c>
      <c r="AT89" s="170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2.75">
      <c r="A90" s="26"/>
      <c r="B90" s="27"/>
      <c r="C90" s="23" t="s">
        <v>26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30</v>
      </c>
      <c r="AJ90" s="26"/>
      <c r="AK90" s="26"/>
      <c r="AL90" s="26"/>
      <c r="AM90" s="167" t="str">
        <f>IF(E20="","",E20)</f>
        <v xml:space="preserve"> </v>
      </c>
      <c r="AN90" s="168"/>
      <c r="AO90" s="168"/>
      <c r="AP90" s="168"/>
      <c r="AQ90" s="26"/>
      <c r="AR90" s="27"/>
      <c r="AS90" s="171"/>
      <c r="AT90" s="172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71"/>
      <c r="AT91" s="172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4">
      <c r="A92" s="26"/>
      <c r="B92" s="27"/>
      <c r="C92" s="154" t="s">
        <v>53</v>
      </c>
      <c r="D92" s="155"/>
      <c r="E92" s="155"/>
      <c r="F92" s="155"/>
      <c r="G92" s="155"/>
      <c r="H92" s="54"/>
      <c r="I92" s="156" t="s">
        <v>54</v>
      </c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7" t="s">
        <v>55</v>
      </c>
      <c r="AH92" s="155"/>
      <c r="AI92" s="155"/>
      <c r="AJ92" s="155"/>
      <c r="AK92" s="155"/>
      <c r="AL92" s="155"/>
      <c r="AM92" s="155"/>
      <c r="AN92" s="156" t="s">
        <v>56</v>
      </c>
      <c r="AO92" s="155"/>
      <c r="AP92" s="158"/>
      <c r="AQ92" s="55" t="s">
        <v>57</v>
      </c>
      <c r="AR92" s="27"/>
      <c r="AS92" s="56" t="s">
        <v>58</v>
      </c>
      <c r="AT92" s="57" t="s">
        <v>59</v>
      </c>
      <c r="AU92" s="57" t="s">
        <v>60</v>
      </c>
      <c r="AV92" s="57" t="s">
        <v>61</v>
      </c>
      <c r="AW92" s="57" t="s">
        <v>62</v>
      </c>
      <c r="AX92" s="57" t="s">
        <v>63</v>
      </c>
      <c r="AY92" s="57" t="s">
        <v>64</v>
      </c>
      <c r="AZ92" s="57" t="s">
        <v>65</v>
      </c>
      <c r="BA92" s="57" t="s">
        <v>66</v>
      </c>
      <c r="BB92" s="57" t="s">
        <v>67</v>
      </c>
      <c r="BC92" s="57" t="s">
        <v>68</v>
      </c>
      <c r="BD92" s="58" t="s">
        <v>69</v>
      </c>
      <c r="BE92" s="26"/>
    </row>
    <row r="93" spans="1:91" s="2" customForma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15.75">
      <c r="B94" s="62"/>
      <c r="C94" s="63" t="s">
        <v>70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62">
        <f>ROUND(AG95,2)</f>
        <v>308891</v>
      </c>
      <c r="AH94" s="162"/>
      <c r="AI94" s="162"/>
      <c r="AJ94" s="162"/>
      <c r="AK94" s="162"/>
      <c r="AL94" s="162"/>
      <c r="AM94" s="162"/>
      <c r="AN94" s="163">
        <f>SUM(AG94,AT94)</f>
        <v>373758.11</v>
      </c>
      <c r="AO94" s="163"/>
      <c r="AP94" s="163"/>
      <c r="AQ94" s="66" t="s">
        <v>1</v>
      </c>
      <c r="AR94" s="62"/>
      <c r="AS94" s="67">
        <f>ROUND(AS95,2)</f>
        <v>0</v>
      </c>
      <c r="AT94" s="68">
        <f>ROUND(SUM(AV94:AW94),2)</f>
        <v>64867.11</v>
      </c>
      <c r="AU94" s="69">
        <f>ROUND(AU95,5)</f>
        <v>0</v>
      </c>
      <c r="AV94" s="68">
        <f>ROUND(AZ94*L29,2)</f>
        <v>64867.11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308891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71</v>
      </c>
      <c r="BT94" s="71" t="s">
        <v>72</v>
      </c>
      <c r="BU94" s="72" t="s">
        <v>73</v>
      </c>
      <c r="BV94" s="71" t="s">
        <v>74</v>
      </c>
      <c r="BW94" s="71" t="s">
        <v>4</v>
      </c>
      <c r="BX94" s="71" t="s">
        <v>75</v>
      </c>
      <c r="CL94" s="71" t="s">
        <v>1</v>
      </c>
    </row>
    <row r="95" spans="1:91" s="7" customFormat="1" ht="22.5">
      <c r="A95" s="73" t="s">
        <v>76</v>
      </c>
      <c r="B95" s="74"/>
      <c r="C95" s="75"/>
      <c r="D95" s="161" t="s">
        <v>77</v>
      </c>
      <c r="E95" s="161"/>
      <c r="F95" s="161"/>
      <c r="G95" s="161"/>
      <c r="H95" s="161"/>
      <c r="I95" s="76"/>
      <c r="J95" s="161" t="s">
        <v>78</v>
      </c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59">
        <f>'D.1.4.VZT-CH - ZAŘÍZENÍ P...'!J30</f>
        <v>308891</v>
      </c>
      <c r="AH95" s="160"/>
      <c r="AI95" s="160"/>
      <c r="AJ95" s="160"/>
      <c r="AK95" s="160"/>
      <c r="AL95" s="160"/>
      <c r="AM95" s="160"/>
      <c r="AN95" s="159">
        <f>SUM(AG95,AT95)</f>
        <v>373758.11</v>
      </c>
      <c r="AO95" s="160"/>
      <c r="AP95" s="160"/>
      <c r="AQ95" s="77" t="s">
        <v>79</v>
      </c>
      <c r="AR95" s="74"/>
      <c r="AS95" s="78">
        <v>0</v>
      </c>
      <c r="AT95" s="79">
        <f>ROUND(SUM(AV95:AW95),2)</f>
        <v>64867.11</v>
      </c>
      <c r="AU95" s="80">
        <f>'D.1.4.VZT-CH - ZAŘÍZENÍ P...'!P120</f>
        <v>0</v>
      </c>
      <c r="AV95" s="79">
        <f>'D.1.4.VZT-CH - ZAŘÍZENÍ P...'!J33</f>
        <v>64867.11</v>
      </c>
      <c r="AW95" s="79">
        <f>'D.1.4.VZT-CH - ZAŘÍZENÍ P...'!J34</f>
        <v>0</v>
      </c>
      <c r="AX95" s="79">
        <f>'D.1.4.VZT-CH - ZAŘÍZENÍ P...'!J35</f>
        <v>0</v>
      </c>
      <c r="AY95" s="79">
        <f>'D.1.4.VZT-CH - ZAŘÍZENÍ P...'!J36</f>
        <v>0</v>
      </c>
      <c r="AZ95" s="79">
        <f>'D.1.4.VZT-CH - ZAŘÍZENÍ P...'!F33</f>
        <v>308891</v>
      </c>
      <c r="BA95" s="79">
        <f>'D.1.4.VZT-CH - ZAŘÍZENÍ P...'!F34</f>
        <v>0</v>
      </c>
      <c r="BB95" s="79">
        <f>'D.1.4.VZT-CH - ZAŘÍZENÍ P...'!F35</f>
        <v>0</v>
      </c>
      <c r="BC95" s="79">
        <f>'D.1.4.VZT-CH - ZAŘÍZENÍ P...'!F36</f>
        <v>0</v>
      </c>
      <c r="BD95" s="81">
        <f>'D.1.4.VZT-CH - ZAŘÍZENÍ P...'!F37</f>
        <v>0</v>
      </c>
      <c r="BT95" s="82" t="s">
        <v>80</v>
      </c>
      <c r="BV95" s="82" t="s">
        <v>74</v>
      </c>
      <c r="BW95" s="82" t="s">
        <v>81</v>
      </c>
      <c r="BX95" s="82" t="s">
        <v>4</v>
      </c>
      <c r="CL95" s="82" t="s">
        <v>1</v>
      </c>
      <c r="CM95" s="82" t="s">
        <v>82</v>
      </c>
    </row>
    <row r="96" spans="1:91" s="2" customForma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D.1.4.VZT-CH - ZAŘÍZENÍ P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0"/>
  <sheetViews>
    <sheetView showGridLines="0" topLeftCell="A102" workbookViewId="0">
      <selection activeCell="I150" sqref="I15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3"/>
    </row>
    <row r="2" spans="1:46" s="1" customFormat="1">
      <c r="L2" s="152" t="s">
        <v>5</v>
      </c>
      <c r="M2" s="153"/>
      <c r="N2" s="153"/>
      <c r="O2" s="153"/>
      <c r="P2" s="153"/>
      <c r="Q2" s="153"/>
      <c r="R2" s="153"/>
      <c r="S2" s="153"/>
      <c r="T2" s="153"/>
      <c r="U2" s="153"/>
      <c r="V2" s="153"/>
      <c r="AT2" s="14" t="s">
        <v>81</v>
      </c>
    </row>
    <row r="3" spans="1:46" s="1" customForma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1:46" s="1" customFormat="1" ht="18">
      <c r="B4" s="17"/>
      <c r="D4" s="18" t="s">
        <v>83</v>
      </c>
      <c r="L4" s="17"/>
      <c r="M4" s="84" t="s">
        <v>10</v>
      </c>
      <c r="AT4" s="14" t="s">
        <v>3</v>
      </c>
    </row>
    <row r="5" spans="1:46" s="1" customFormat="1">
      <c r="B5" s="17"/>
      <c r="L5" s="17"/>
    </row>
    <row r="6" spans="1:46" s="1" customFormat="1" ht="12.75">
      <c r="B6" s="17"/>
      <c r="D6" s="23" t="s">
        <v>14</v>
      </c>
      <c r="L6" s="17"/>
    </row>
    <row r="7" spans="1:46" s="1" customFormat="1" ht="12.75">
      <c r="B7" s="17"/>
      <c r="E7" s="187" t="str">
        <f>'Rekapitulace stavby'!K6</f>
        <v>POČÍTAČOVÁ UČEBNA A HYGIENICKÉ ZAŘÍZENÍ</v>
      </c>
      <c r="F7" s="188"/>
      <c r="G7" s="188"/>
      <c r="H7" s="188"/>
      <c r="L7" s="17"/>
    </row>
    <row r="8" spans="1:46" s="2" customFormat="1" ht="12.75">
      <c r="A8" s="26"/>
      <c r="B8" s="27"/>
      <c r="C8" s="26"/>
      <c r="D8" s="23" t="s">
        <v>84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>
      <c r="A9" s="26"/>
      <c r="B9" s="27"/>
      <c r="C9" s="26"/>
      <c r="D9" s="26"/>
      <c r="E9" s="164" t="s">
        <v>85</v>
      </c>
      <c r="F9" s="186"/>
      <c r="G9" s="186"/>
      <c r="H9" s="186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.75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.75">
      <c r="A12" s="26"/>
      <c r="B12" s="27"/>
      <c r="C12" s="26"/>
      <c r="D12" s="23" t="s">
        <v>18</v>
      </c>
      <c r="E12" s="26"/>
      <c r="F12" s="21" t="s">
        <v>19</v>
      </c>
      <c r="G12" s="26"/>
      <c r="H12" s="26"/>
      <c r="I12" s="23" t="s">
        <v>20</v>
      </c>
      <c r="J12" s="49" t="str">
        <f>'Rekapitulace stavby'!AN8</f>
        <v>29. 7. 2021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.75">
      <c r="A14" s="26"/>
      <c r="B14" s="27"/>
      <c r="C14" s="26"/>
      <c r="D14" s="23" t="s">
        <v>22</v>
      </c>
      <c r="E14" s="26"/>
      <c r="F14" s="26"/>
      <c r="G14" s="26"/>
      <c r="H14" s="26"/>
      <c r="I14" s="23" t="s">
        <v>23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.75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25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.75">
      <c r="A17" s="26"/>
      <c r="B17" s="27"/>
      <c r="C17" s="26"/>
      <c r="D17" s="23" t="s">
        <v>26</v>
      </c>
      <c r="E17" s="26"/>
      <c r="F17" s="26"/>
      <c r="G17" s="26"/>
      <c r="H17" s="26"/>
      <c r="I17" s="23" t="s">
        <v>23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.75">
      <c r="A18" s="26"/>
      <c r="B18" s="27"/>
      <c r="C18" s="26"/>
      <c r="D18" s="26"/>
      <c r="E18" s="180" t="str">
        <f>'Rekapitulace stavby'!E14</f>
        <v xml:space="preserve"> </v>
      </c>
      <c r="F18" s="180"/>
      <c r="G18" s="180"/>
      <c r="H18" s="180"/>
      <c r="I18" s="23" t="s">
        <v>25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.75">
      <c r="A20" s="26"/>
      <c r="B20" s="27"/>
      <c r="C20" s="26"/>
      <c r="D20" s="23" t="s">
        <v>27</v>
      </c>
      <c r="E20" s="26"/>
      <c r="F20" s="26"/>
      <c r="G20" s="26"/>
      <c r="H20" s="26"/>
      <c r="I20" s="23" t="s">
        <v>23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.75">
      <c r="A21" s="26"/>
      <c r="B21" s="27"/>
      <c r="C21" s="26"/>
      <c r="D21" s="26"/>
      <c r="E21" s="21" t="s">
        <v>28</v>
      </c>
      <c r="F21" s="26"/>
      <c r="G21" s="26"/>
      <c r="H21" s="26"/>
      <c r="I21" s="23" t="s">
        <v>25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.75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23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.75">
      <c r="A24" s="26"/>
      <c r="B24" s="27"/>
      <c r="C24" s="26"/>
      <c r="D24" s="26"/>
      <c r="E24" s="21" t="str">
        <f>IF('Rekapitulace stavby'!E20="","",'Rekapitulace stavby'!E20)</f>
        <v xml:space="preserve"> </v>
      </c>
      <c r="F24" s="26"/>
      <c r="G24" s="26"/>
      <c r="H24" s="26"/>
      <c r="I24" s="23" t="s">
        <v>25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.75">
      <c r="A26" s="26"/>
      <c r="B26" s="27"/>
      <c r="C26" s="26"/>
      <c r="D26" s="23" t="s">
        <v>31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2.75">
      <c r="A27" s="85"/>
      <c r="B27" s="86"/>
      <c r="C27" s="85"/>
      <c r="D27" s="85"/>
      <c r="E27" s="182" t="s">
        <v>1</v>
      </c>
      <c r="F27" s="182"/>
      <c r="G27" s="182"/>
      <c r="H27" s="182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5.75">
      <c r="A30" s="26"/>
      <c r="B30" s="27"/>
      <c r="C30" s="26"/>
      <c r="D30" s="88" t="s">
        <v>32</v>
      </c>
      <c r="E30" s="26"/>
      <c r="F30" s="26"/>
      <c r="G30" s="26"/>
      <c r="H30" s="26"/>
      <c r="I30" s="26"/>
      <c r="J30" s="65">
        <f>ROUND(J120, 2)</f>
        <v>308891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2.75">
      <c r="A32" s="26"/>
      <c r="B32" s="27"/>
      <c r="C32" s="26"/>
      <c r="D32" s="26"/>
      <c r="E32" s="26"/>
      <c r="F32" s="30" t="s">
        <v>34</v>
      </c>
      <c r="G32" s="26"/>
      <c r="H32" s="26"/>
      <c r="I32" s="30" t="s">
        <v>33</v>
      </c>
      <c r="J32" s="30" t="s">
        <v>35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2.75">
      <c r="A33" s="26"/>
      <c r="B33" s="27"/>
      <c r="C33" s="26"/>
      <c r="D33" s="89" t="s">
        <v>36</v>
      </c>
      <c r="E33" s="23" t="s">
        <v>37</v>
      </c>
      <c r="F33" s="90">
        <f>ROUND((SUM(BE120:BE149)),  2)</f>
        <v>308891</v>
      </c>
      <c r="G33" s="26"/>
      <c r="H33" s="26"/>
      <c r="I33" s="91">
        <v>0.21</v>
      </c>
      <c r="J33" s="90">
        <f>ROUND(((SUM(BE120:BE149))*I33),  2)</f>
        <v>64867.11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2.75">
      <c r="A34" s="26"/>
      <c r="B34" s="27"/>
      <c r="C34" s="26"/>
      <c r="D34" s="26"/>
      <c r="E34" s="23" t="s">
        <v>38</v>
      </c>
      <c r="F34" s="90">
        <f>ROUND((SUM(BF120:BF149)),  2)</f>
        <v>0</v>
      </c>
      <c r="G34" s="26"/>
      <c r="H34" s="26"/>
      <c r="I34" s="91">
        <v>0.15</v>
      </c>
      <c r="J34" s="90">
        <f>ROUND(((SUM(BF120:BF149))*I34),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2.75">
      <c r="A35" s="26"/>
      <c r="B35" s="27"/>
      <c r="C35" s="26"/>
      <c r="D35" s="26"/>
      <c r="E35" s="23" t="s">
        <v>39</v>
      </c>
      <c r="F35" s="90">
        <f>ROUND((SUM(BG120:BG149)),  2)</f>
        <v>0</v>
      </c>
      <c r="G35" s="26"/>
      <c r="H35" s="26"/>
      <c r="I35" s="91">
        <v>0.21</v>
      </c>
      <c r="J35" s="90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2.75">
      <c r="A36" s="26"/>
      <c r="B36" s="27"/>
      <c r="C36" s="26"/>
      <c r="D36" s="26"/>
      <c r="E36" s="23" t="s">
        <v>40</v>
      </c>
      <c r="F36" s="90">
        <f>ROUND((SUM(BH120:BH149)),  2)</f>
        <v>0</v>
      </c>
      <c r="G36" s="26"/>
      <c r="H36" s="26"/>
      <c r="I36" s="91">
        <v>0.15</v>
      </c>
      <c r="J36" s="90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2.75">
      <c r="A37" s="26"/>
      <c r="B37" s="27"/>
      <c r="C37" s="26"/>
      <c r="D37" s="26"/>
      <c r="E37" s="23" t="s">
        <v>41</v>
      </c>
      <c r="F37" s="90">
        <f>ROUND((SUM(BI120:BI149)),  2)</f>
        <v>0</v>
      </c>
      <c r="G37" s="26"/>
      <c r="H37" s="26"/>
      <c r="I37" s="91">
        <v>0</v>
      </c>
      <c r="J37" s="9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5.75">
      <c r="A39" s="26"/>
      <c r="B39" s="27"/>
      <c r="C39" s="92"/>
      <c r="D39" s="93" t="s">
        <v>42</v>
      </c>
      <c r="E39" s="54"/>
      <c r="F39" s="54"/>
      <c r="G39" s="94" t="s">
        <v>43</v>
      </c>
      <c r="H39" s="95" t="s">
        <v>44</v>
      </c>
      <c r="I39" s="54"/>
      <c r="J39" s="96">
        <f>SUM(J30:J37)</f>
        <v>373758.11</v>
      </c>
      <c r="K39" s="97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>
      <c r="B41" s="17"/>
      <c r="L41" s="17"/>
    </row>
    <row r="42" spans="1:31" s="1" customFormat="1">
      <c r="B42" s="17"/>
      <c r="L42" s="17"/>
    </row>
    <row r="43" spans="1:31" s="1" customFormat="1">
      <c r="B43" s="17"/>
      <c r="L43" s="17"/>
    </row>
    <row r="44" spans="1:31" s="1" customFormat="1">
      <c r="B44" s="17"/>
      <c r="L44" s="17"/>
    </row>
    <row r="45" spans="1:31" s="1" customFormat="1">
      <c r="B45" s="17"/>
      <c r="L45" s="17"/>
    </row>
    <row r="46" spans="1:31" s="1" customFormat="1">
      <c r="B46" s="17"/>
      <c r="L46" s="17"/>
    </row>
    <row r="47" spans="1:31" s="1" customFormat="1">
      <c r="B47" s="17"/>
      <c r="L47" s="17"/>
    </row>
    <row r="48" spans="1:31" s="1" customFormat="1">
      <c r="B48" s="17"/>
      <c r="L48" s="17"/>
    </row>
    <row r="49" spans="1:31" s="1" customFormat="1">
      <c r="B49" s="17"/>
      <c r="L49" s="17"/>
    </row>
    <row r="50" spans="1:31" s="2" customFormat="1" ht="12.75">
      <c r="B50" s="36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47</v>
      </c>
      <c r="E61" s="29"/>
      <c r="F61" s="98" t="s">
        <v>48</v>
      </c>
      <c r="G61" s="39" t="s">
        <v>47</v>
      </c>
      <c r="H61" s="29"/>
      <c r="I61" s="29"/>
      <c r="J61" s="99" t="s">
        <v>48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49</v>
      </c>
      <c r="E65" s="40"/>
      <c r="F65" s="40"/>
      <c r="G65" s="37" t="s">
        <v>50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47</v>
      </c>
      <c r="E76" s="29"/>
      <c r="F76" s="98" t="s">
        <v>48</v>
      </c>
      <c r="G76" s="39" t="s">
        <v>47</v>
      </c>
      <c r="H76" s="29"/>
      <c r="I76" s="29"/>
      <c r="J76" s="99" t="s">
        <v>48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18">
      <c r="A82" s="26"/>
      <c r="B82" s="27"/>
      <c r="C82" s="18" t="s">
        <v>86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.75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2.75">
      <c r="A85" s="26"/>
      <c r="B85" s="27"/>
      <c r="C85" s="26"/>
      <c r="D85" s="26"/>
      <c r="E85" s="187" t="str">
        <f>E7</f>
        <v>POČÍTAČOVÁ UČEBNA A HYGIENICKÉ ZAŘÍZENÍ</v>
      </c>
      <c r="F85" s="188"/>
      <c r="G85" s="188"/>
      <c r="H85" s="18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.75">
      <c r="A86" s="26"/>
      <c r="B86" s="27"/>
      <c r="C86" s="23" t="s">
        <v>84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>
      <c r="A87" s="26"/>
      <c r="B87" s="27"/>
      <c r="C87" s="26"/>
      <c r="D87" s="26"/>
      <c r="E87" s="164" t="str">
        <f>E9</f>
        <v>D.1.4.VZT/CH - ZAŘÍZENÍ PRO VĚTRÁNÍ A OCHLAZOVÁNÍ STAVBY</v>
      </c>
      <c r="F87" s="186"/>
      <c r="G87" s="186"/>
      <c r="H87" s="186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.75">
      <c r="A89" s="26"/>
      <c r="B89" s="27"/>
      <c r="C89" s="23" t="s">
        <v>18</v>
      </c>
      <c r="D89" s="26"/>
      <c r="E89" s="26"/>
      <c r="F89" s="21" t="str">
        <f>F12</f>
        <v>budovy lepařova gymnázia</v>
      </c>
      <c r="G89" s="26"/>
      <c r="H89" s="26"/>
      <c r="I89" s="23" t="s">
        <v>20</v>
      </c>
      <c r="J89" s="49" t="str">
        <f>IF(J12="","",J12)</f>
        <v>29. 7. 2021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2.75">
      <c r="A91" s="26"/>
      <c r="B91" s="27"/>
      <c r="C91" s="23" t="s">
        <v>22</v>
      </c>
      <c r="D91" s="26"/>
      <c r="E91" s="26"/>
      <c r="F91" s="21" t="str">
        <f>E15</f>
        <v xml:space="preserve"> </v>
      </c>
      <c r="G91" s="26"/>
      <c r="H91" s="26"/>
      <c r="I91" s="23" t="s">
        <v>27</v>
      </c>
      <c r="J91" s="24" t="str">
        <f>E21</f>
        <v>Ondřej Zikán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2.75">
      <c r="A92" s="26"/>
      <c r="B92" s="27"/>
      <c r="C92" s="23" t="s">
        <v>26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12">
      <c r="A94" s="26"/>
      <c r="B94" s="27"/>
      <c r="C94" s="100" t="s">
        <v>87</v>
      </c>
      <c r="D94" s="92"/>
      <c r="E94" s="92"/>
      <c r="F94" s="92"/>
      <c r="G94" s="92"/>
      <c r="H94" s="92"/>
      <c r="I94" s="92"/>
      <c r="J94" s="101" t="s">
        <v>88</v>
      </c>
      <c r="K94" s="92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15.75">
      <c r="A96" s="26"/>
      <c r="B96" s="27"/>
      <c r="C96" s="102" t="s">
        <v>89</v>
      </c>
      <c r="D96" s="26"/>
      <c r="E96" s="26"/>
      <c r="F96" s="26"/>
      <c r="G96" s="26"/>
      <c r="H96" s="26"/>
      <c r="I96" s="26"/>
      <c r="J96" s="65">
        <f>J120</f>
        <v>308891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90</v>
      </c>
    </row>
    <row r="97" spans="1:31" s="9" customFormat="1" ht="15">
      <c r="B97" s="103"/>
      <c r="D97" s="104" t="s">
        <v>91</v>
      </c>
      <c r="E97" s="105"/>
      <c r="F97" s="105"/>
      <c r="G97" s="105"/>
      <c r="H97" s="105"/>
      <c r="I97" s="105"/>
      <c r="J97" s="106">
        <f>J121</f>
        <v>308891</v>
      </c>
      <c r="L97" s="103"/>
    </row>
    <row r="98" spans="1:31" s="10" customFormat="1" ht="12.75">
      <c r="B98" s="107"/>
      <c r="D98" s="108" t="s">
        <v>92</v>
      </c>
      <c r="E98" s="109"/>
      <c r="F98" s="109"/>
      <c r="G98" s="109"/>
      <c r="H98" s="109"/>
      <c r="I98" s="109"/>
      <c r="J98" s="110">
        <f>J122</f>
        <v>41390</v>
      </c>
      <c r="L98" s="107"/>
    </row>
    <row r="99" spans="1:31" s="10" customFormat="1" ht="12.75">
      <c r="B99" s="107"/>
      <c r="D99" s="108" t="s">
        <v>93</v>
      </c>
      <c r="E99" s="109"/>
      <c r="F99" s="109"/>
      <c r="G99" s="109"/>
      <c r="H99" s="109"/>
      <c r="I99" s="109"/>
      <c r="J99" s="110">
        <f>J132</f>
        <v>227740</v>
      </c>
      <c r="L99" s="107"/>
    </row>
    <row r="100" spans="1:31" s="10" customFormat="1" ht="12.75">
      <c r="B100" s="107"/>
      <c r="D100" s="108" t="s">
        <v>94</v>
      </c>
      <c r="E100" s="109"/>
      <c r="F100" s="109"/>
      <c r="G100" s="109"/>
      <c r="H100" s="109"/>
      <c r="I100" s="109"/>
      <c r="J100" s="110">
        <f>J140</f>
        <v>39761</v>
      </c>
      <c r="L100" s="107"/>
    </row>
    <row r="101" spans="1:31" s="2" customForma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>
      <c r="A102" s="26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31" s="2" customFormat="1">
      <c r="A106" s="26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8">
      <c r="A107" s="26"/>
      <c r="B107" s="27"/>
      <c r="C107" s="18" t="s">
        <v>95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.75">
      <c r="A109" s="26"/>
      <c r="B109" s="27"/>
      <c r="C109" s="23" t="s">
        <v>14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.75">
      <c r="A110" s="26"/>
      <c r="B110" s="27"/>
      <c r="C110" s="26"/>
      <c r="D110" s="26"/>
      <c r="E110" s="187" t="str">
        <f>E7</f>
        <v>POČÍTAČOVÁ UČEBNA A HYGIENICKÉ ZAŘÍZENÍ</v>
      </c>
      <c r="F110" s="188"/>
      <c r="G110" s="188"/>
      <c r="H110" s="188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.75">
      <c r="A111" s="26"/>
      <c r="B111" s="27"/>
      <c r="C111" s="23" t="s">
        <v>84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>
      <c r="A112" s="26"/>
      <c r="B112" s="27"/>
      <c r="C112" s="26"/>
      <c r="D112" s="26"/>
      <c r="E112" s="164" t="str">
        <f>E9</f>
        <v>D.1.4.VZT/CH - ZAŘÍZENÍ PRO VĚTRÁNÍ A OCHLAZOVÁNÍ STAVBY</v>
      </c>
      <c r="F112" s="186"/>
      <c r="G112" s="186"/>
      <c r="H112" s="18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.75">
      <c r="A114" s="26"/>
      <c r="B114" s="27"/>
      <c r="C114" s="23" t="s">
        <v>18</v>
      </c>
      <c r="D114" s="26"/>
      <c r="E114" s="26"/>
      <c r="F114" s="21" t="str">
        <f>F12</f>
        <v>budovy lepařova gymnázia</v>
      </c>
      <c r="G114" s="26"/>
      <c r="H114" s="26"/>
      <c r="I114" s="23" t="s">
        <v>20</v>
      </c>
      <c r="J114" s="49" t="str">
        <f>IF(J12="","",J12)</f>
        <v>29. 7. 2021</v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.75">
      <c r="A116" s="26"/>
      <c r="B116" s="27"/>
      <c r="C116" s="23" t="s">
        <v>22</v>
      </c>
      <c r="D116" s="26"/>
      <c r="E116" s="26"/>
      <c r="F116" s="21" t="str">
        <f>E15</f>
        <v xml:space="preserve"> </v>
      </c>
      <c r="G116" s="26"/>
      <c r="H116" s="26"/>
      <c r="I116" s="23" t="s">
        <v>27</v>
      </c>
      <c r="J116" s="24" t="str">
        <f>E21</f>
        <v>Ondřej Zikán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.75">
      <c r="A117" s="26"/>
      <c r="B117" s="27"/>
      <c r="C117" s="23" t="s">
        <v>26</v>
      </c>
      <c r="D117" s="26"/>
      <c r="E117" s="26"/>
      <c r="F117" s="21" t="str">
        <f>IF(E18="","",E18)</f>
        <v xml:space="preserve"> </v>
      </c>
      <c r="G117" s="26"/>
      <c r="H117" s="26"/>
      <c r="I117" s="23" t="s">
        <v>30</v>
      </c>
      <c r="J117" s="24" t="str">
        <f>E24</f>
        <v xml:space="preserve"> 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11" customFormat="1" ht="24">
      <c r="A119" s="111"/>
      <c r="B119" s="112"/>
      <c r="C119" s="113" t="s">
        <v>96</v>
      </c>
      <c r="D119" s="114" t="s">
        <v>57</v>
      </c>
      <c r="E119" s="114" t="s">
        <v>53</v>
      </c>
      <c r="F119" s="114" t="s">
        <v>54</v>
      </c>
      <c r="G119" s="114" t="s">
        <v>97</v>
      </c>
      <c r="H119" s="114" t="s">
        <v>98</v>
      </c>
      <c r="I119" s="114" t="s">
        <v>99</v>
      </c>
      <c r="J119" s="115" t="s">
        <v>88</v>
      </c>
      <c r="K119" s="116" t="s">
        <v>100</v>
      </c>
      <c r="L119" s="117"/>
      <c r="M119" s="56" t="s">
        <v>1</v>
      </c>
      <c r="N119" s="57" t="s">
        <v>36</v>
      </c>
      <c r="O119" s="57" t="s">
        <v>101</v>
      </c>
      <c r="P119" s="57" t="s">
        <v>102</v>
      </c>
      <c r="Q119" s="57" t="s">
        <v>103</v>
      </c>
      <c r="R119" s="57" t="s">
        <v>104</v>
      </c>
      <c r="S119" s="57" t="s">
        <v>105</v>
      </c>
      <c r="T119" s="58" t="s">
        <v>106</v>
      </c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</row>
    <row r="120" spans="1:65" s="2" customFormat="1" ht="15.75">
      <c r="A120" s="26"/>
      <c r="B120" s="27"/>
      <c r="C120" s="63" t="s">
        <v>107</v>
      </c>
      <c r="D120" s="26"/>
      <c r="E120" s="26"/>
      <c r="F120" s="26"/>
      <c r="G120" s="26"/>
      <c r="H120" s="26"/>
      <c r="I120" s="26"/>
      <c r="J120" s="118">
        <f>BK120</f>
        <v>308891</v>
      </c>
      <c r="K120" s="26"/>
      <c r="L120" s="27"/>
      <c r="M120" s="59"/>
      <c r="N120" s="50"/>
      <c r="O120" s="60"/>
      <c r="P120" s="119">
        <f>P121</f>
        <v>0</v>
      </c>
      <c r="Q120" s="60"/>
      <c r="R120" s="119">
        <f>R121</f>
        <v>0</v>
      </c>
      <c r="S120" s="60"/>
      <c r="T120" s="120">
        <f>T121</f>
        <v>0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T120" s="14" t="s">
        <v>71</v>
      </c>
      <c r="AU120" s="14" t="s">
        <v>90</v>
      </c>
      <c r="BK120" s="121">
        <f>BK121</f>
        <v>308891</v>
      </c>
    </row>
    <row r="121" spans="1:65" s="12" customFormat="1" ht="15">
      <c r="B121" s="122"/>
      <c r="D121" s="123" t="s">
        <v>71</v>
      </c>
      <c r="E121" s="124" t="s">
        <v>108</v>
      </c>
      <c r="F121" s="124" t="s">
        <v>108</v>
      </c>
      <c r="J121" s="125">
        <f>BK121</f>
        <v>308891</v>
      </c>
      <c r="L121" s="122"/>
      <c r="M121" s="126"/>
      <c r="N121" s="127"/>
      <c r="O121" s="127"/>
      <c r="P121" s="128">
        <f>P122+P132+P140</f>
        <v>0</v>
      </c>
      <c r="Q121" s="127"/>
      <c r="R121" s="128">
        <f>R122+R132+R140</f>
        <v>0</v>
      </c>
      <c r="S121" s="127"/>
      <c r="T121" s="129">
        <f>T122+T132+T140</f>
        <v>0</v>
      </c>
      <c r="AR121" s="123" t="s">
        <v>80</v>
      </c>
      <c r="AT121" s="130" t="s">
        <v>71</v>
      </c>
      <c r="AU121" s="130" t="s">
        <v>72</v>
      </c>
      <c r="AY121" s="123" t="s">
        <v>109</v>
      </c>
      <c r="BK121" s="131">
        <f>BK122+BK132+BK140</f>
        <v>308891</v>
      </c>
    </row>
    <row r="122" spans="1:65" s="12" customFormat="1" ht="12.75">
      <c r="B122" s="122"/>
      <c r="D122" s="123" t="s">
        <v>71</v>
      </c>
      <c r="E122" s="132" t="s">
        <v>110</v>
      </c>
      <c r="F122" s="132" t="s">
        <v>111</v>
      </c>
      <c r="J122" s="133">
        <f>BK122</f>
        <v>41390</v>
      </c>
      <c r="L122" s="122"/>
      <c r="M122" s="126"/>
      <c r="N122" s="127"/>
      <c r="O122" s="127"/>
      <c r="P122" s="128">
        <f>SUM(P123:P131)</f>
        <v>0</v>
      </c>
      <c r="Q122" s="127"/>
      <c r="R122" s="128">
        <f>SUM(R123:R131)</f>
        <v>0</v>
      </c>
      <c r="S122" s="127"/>
      <c r="T122" s="129">
        <f>SUM(T123:T131)</f>
        <v>0</v>
      </c>
      <c r="AR122" s="123" t="s">
        <v>80</v>
      </c>
      <c r="AT122" s="130" t="s">
        <v>71</v>
      </c>
      <c r="AU122" s="130" t="s">
        <v>80</v>
      </c>
      <c r="AY122" s="123" t="s">
        <v>109</v>
      </c>
      <c r="BK122" s="131">
        <f>SUM(BK123:BK131)</f>
        <v>41390</v>
      </c>
    </row>
    <row r="123" spans="1:65" s="2" customFormat="1" ht="12">
      <c r="A123" s="26"/>
      <c r="B123" s="134"/>
      <c r="C123" s="135" t="s">
        <v>80</v>
      </c>
      <c r="D123" s="135" t="s">
        <v>112</v>
      </c>
      <c r="E123" s="136" t="s">
        <v>113</v>
      </c>
      <c r="F123" s="137" t="s">
        <v>114</v>
      </c>
      <c r="G123" s="138" t="s">
        <v>115</v>
      </c>
      <c r="H123" s="139">
        <v>1</v>
      </c>
      <c r="I123" s="140">
        <v>2600</v>
      </c>
      <c r="J123" s="140">
        <f t="shared" ref="J123:J131" si="0">ROUND(I123*H123,2)</f>
        <v>2600</v>
      </c>
      <c r="K123" s="141"/>
      <c r="L123" s="27"/>
      <c r="M123" s="142" t="s">
        <v>1</v>
      </c>
      <c r="N123" s="143" t="s">
        <v>37</v>
      </c>
      <c r="O123" s="144">
        <v>0</v>
      </c>
      <c r="P123" s="144">
        <f t="shared" ref="P123:P131" si="1">O123*H123</f>
        <v>0</v>
      </c>
      <c r="Q123" s="144">
        <v>0</v>
      </c>
      <c r="R123" s="144">
        <f t="shared" ref="R123:R131" si="2">Q123*H123</f>
        <v>0</v>
      </c>
      <c r="S123" s="144">
        <v>0</v>
      </c>
      <c r="T123" s="145">
        <f t="shared" ref="T123:T131" si="3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46" t="s">
        <v>116</v>
      </c>
      <c r="AT123" s="146" t="s">
        <v>112</v>
      </c>
      <c r="AU123" s="146" t="s">
        <v>82</v>
      </c>
      <c r="AY123" s="14" t="s">
        <v>109</v>
      </c>
      <c r="BE123" s="147">
        <f t="shared" ref="BE123:BE131" si="4">IF(N123="základní",J123,0)</f>
        <v>2600</v>
      </c>
      <c r="BF123" s="147">
        <f t="shared" ref="BF123:BF131" si="5">IF(N123="snížená",J123,0)</f>
        <v>0</v>
      </c>
      <c r="BG123" s="147">
        <f t="shared" ref="BG123:BG131" si="6">IF(N123="zákl. přenesená",J123,0)</f>
        <v>0</v>
      </c>
      <c r="BH123" s="147">
        <f t="shared" ref="BH123:BH131" si="7">IF(N123="sníž. přenesená",J123,0)</f>
        <v>0</v>
      </c>
      <c r="BI123" s="147">
        <f t="shared" ref="BI123:BI131" si="8">IF(N123="nulová",J123,0)</f>
        <v>0</v>
      </c>
      <c r="BJ123" s="14" t="s">
        <v>80</v>
      </c>
      <c r="BK123" s="147">
        <f t="shared" ref="BK123:BK131" si="9">ROUND(I123*H123,2)</f>
        <v>2600</v>
      </c>
      <c r="BL123" s="14" t="s">
        <v>116</v>
      </c>
      <c r="BM123" s="146" t="s">
        <v>117</v>
      </c>
    </row>
    <row r="124" spans="1:65" s="2" customFormat="1" ht="24">
      <c r="A124" s="26"/>
      <c r="B124" s="134"/>
      <c r="C124" s="135" t="s">
        <v>82</v>
      </c>
      <c r="D124" s="135" t="s">
        <v>112</v>
      </c>
      <c r="E124" s="136" t="s">
        <v>118</v>
      </c>
      <c r="F124" s="137" t="s">
        <v>119</v>
      </c>
      <c r="G124" s="138" t="s">
        <v>115</v>
      </c>
      <c r="H124" s="139">
        <v>1</v>
      </c>
      <c r="I124" s="140">
        <v>1100</v>
      </c>
      <c r="J124" s="140">
        <f t="shared" si="0"/>
        <v>1100</v>
      </c>
      <c r="K124" s="141"/>
      <c r="L124" s="27"/>
      <c r="M124" s="142" t="s">
        <v>1</v>
      </c>
      <c r="N124" s="143" t="s">
        <v>37</v>
      </c>
      <c r="O124" s="144">
        <v>0</v>
      </c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5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46" t="s">
        <v>116</v>
      </c>
      <c r="AT124" s="146" t="s">
        <v>112</v>
      </c>
      <c r="AU124" s="146" t="s">
        <v>82</v>
      </c>
      <c r="AY124" s="14" t="s">
        <v>109</v>
      </c>
      <c r="BE124" s="147">
        <f t="shared" si="4"/>
        <v>1100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4" t="s">
        <v>80</v>
      </c>
      <c r="BK124" s="147">
        <f t="shared" si="9"/>
        <v>1100</v>
      </c>
      <c r="BL124" s="14" t="s">
        <v>116</v>
      </c>
      <c r="BM124" s="146" t="s">
        <v>120</v>
      </c>
    </row>
    <row r="125" spans="1:65" s="2" customFormat="1" ht="24">
      <c r="A125" s="26"/>
      <c r="B125" s="134"/>
      <c r="C125" s="135" t="s">
        <v>121</v>
      </c>
      <c r="D125" s="135" t="s">
        <v>112</v>
      </c>
      <c r="E125" s="136" t="s">
        <v>122</v>
      </c>
      <c r="F125" s="137" t="s">
        <v>123</v>
      </c>
      <c r="G125" s="138" t="s">
        <v>115</v>
      </c>
      <c r="H125" s="139">
        <v>4</v>
      </c>
      <c r="I125" s="140">
        <v>720</v>
      </c>
      <c r="J125" s="140">
        <f t="shared" si="0"/>
        <v>2880</v>
      </c>
      <c r="K125" s="141"/>
      <c r="L125" s="27"/>
      <c r="M125" s="142" t="s">
        <v>1</v>
      </c>
      <c r="N125" s="143" t="s">
        <v>37</v>
      </c>
      <c r="O125" s="144">
        <v>0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6" t="s">
        <v>116</v>
      </c>
      <c r="AT125" s="146" t="s">
        <v>112</v>
      </c>
      <c r="AU125" s="146" t="s">
        <v>82</v>
      </c>
      <c r="AY125" s="14" t="s">
        <v>109</v>
      </c>
      <c r="BE125" s="147">
        <f t="shared" si="4"/>
        <v>2880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4" t="s">
        <v>80</v>
      </c>
      <c r="BK125" s="147">
        <f t="shared" si="9"/>
        <v>2880</v>
      </c>
      <c r="BL125" s="14" t="s">
        <v>116</v>
      </c>
      <c r="BM125" s="146" t="s">
        <v>124</v>
      </c>
    </row>
    <row r="126" spans="1:65" s="2" customFormat="1" ht="12">
      <c r="A126" s="26"/>
      <c r="B126" s="134"/>
      <c r="C126" s="135" t="s">
        <v>116</v>
      </c>
      <c r="D126" s="135" t="s">
        <v>112</v>
      </c>
      <c r="E126" s="136" t="s">
        <v>125</v>
      </c>
      <c r="F126" s="137" t="s">
        <v>126</v>
      </c>
      <c r="G126" s="138" t="s">
        <v>115</v>
      </c>
      <c r="H126" s="139">
        <v>1</v>
      </c>
      <c r="I126" s="140">
        <v>6000</v>
      </c>
      <c r="J126" s="140">
        <f t="shared" si="0"/>
        <v>6000</v>
      </c>
      <c r="K126" s="141"/>
      <c r="L126" s="27"/>
      <c r="M126" s="142" t="s">
        <v>1</v>
      </c>
      <c r="N126" s="143" t="s">
        <v>37</v>
      </c>
      <c r="O126" s="144">
        <v>0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6" t="s">
        <v>116</v>
      </c>
      <c r="AT126" s="146" t="s">
        <v>112</v>
      </c>
      <c r="AU126" s="146" t="s">
        <v>82</v>
      </c>
      <c r="AY126" s="14" t="s">
        <v>109</v>
      </c>
      <c r="BE126" s="147">
        <f t="shared" si="4"/>
        <v>6000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4" t="s">
        <v>80</v>
      </c>
      <c r="BK126" s="147">
        <f t="shared" si="9"/>
        <v>6000</v>
      </c>
      <c r="BL126" s="14" t="s">
        <v>116</v>
      </c>
      <c r="BM126" s="146" t="s">
        <v>127</v>
      </c>
    </row>
    <row r="127" spans="1:65" s="2" customFormat="1" ht="36">
      <c r="A127" s="26"/>
      <c r="B127" s="134"/>
      <c r="C127" s="135" t="s">
        <v>128</v>
      </c>
      <c r="D127" s="135" t="s">
        <v>112</v>
      </c>
      <c r="E127" s="136" t="s">
        <v>129</v>
      </c>
      <c r="F127" s="137" t="s">
        <v>130</v>
      </c>
      <c r="G127" s="138" t="s">
        <v>131</v>
      </c>
      <c r="H127" s="139">
        <v>16</v>
      </c>
      <c r="I127" s="140">
        <v>510</v>
      </c>
      <c r="J127" s="140">
        <f t="shared" si="0"/>
        <v>8160</v>
      </c>
      <c r="K127" s="141"/>
      <c r="L127" s="27"/>
      <c r="M127" s="142" t="s">
        <v>1</v>
      </c>
      <c r="N127" s="143" t="s">
        <v>37</v>
      </c>
      <c r="O127" s="144">
        <v>0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6" t="s">
        <v>116</v>
      </c>
      <c r="AT127" s="146" t="s">
        <v>112</v>
      </c>
      <c r="AU127" s="146" t="s">
        <v>82</v>
      </c>
      <c r="AY127" s="14" t="s">
        <v>109</v>
      </c>
      <c r="BE127" s="147">
        <f t="shared" si="4"/>
        <v>8160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4" t="s">
        <v>80</v>
      </c>
      <c r="BK127" s="147">
        <f t="shared" si="9"/>
        <v>8160</v>
      </c>
      <c r="BL127" s="14" t="s">
        <v>116</v>
      </c>
      <c r="BM127" s="146" t="s">
        <v>132</v>
      </c>
    </row>
    <row r="128" spans="1:65" s="2" customFormat="1" ht="12">
      <c r="A128" s="26"/>
      <c r="B128" s="134"/>
      <c r="C128" s="135" t="s">
        <v>133</v>
      </c>
      <c r="D128" s="135" t="s">
        <v>112</v>
      </c>
      <c r="E128" s="136" t="s">
        <v>134</v>
      </c>
      <c r="F128" s="137" t="s">
        <v>135</v>
      </c>
      <c r="G128" s="138" t="s">
        <v>136</v>
      </c>
      <c r="H128" s="139">
        <v>30</v>
      </c>
      <c r="I128" s="140">
        <v>75</v>
      </c>
      <c r="J128" s="140">
        <f t="shared" si="0"/>
        <v>2250</v>
      </c>
      <c r="K128" s="141"/>
      <c r="L128" s="27"/>
      <c r="M128" s="142" t="s">
        <v>1</v>
      </c>
      <c r="N128" s="143" t="s">
        <v>37</v>
      </c>
      <c r="O128" s="144">
        <v>0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6" t="s">
        <v>116</v>
      </c>
      <c r="AT128" s="146" t="s">
        <v>112</v>
      </c>
      <c r="AU128" s="146" t="s">
        <v>82</v>
      </c>
      <c r="AY128" s="14" t="s">
        <v>109</v>
      </c>
      <c r="BE128" s="147">
        <f t="shared" si="4"/>
        <v>2250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4" t="s">
        <v>80</v>
      </c>
      <c r="BK128" s="147">
        <f t="shared" si="9"/>
        <v>2250</v>
      </c>
      <c r="BL128" s="14" t="s">
        <v>116</v>
      </c>
      <c r="BM128" s="146" t="s">
        <v>137</v>
      </c>
    </row>
    <row r="129" spans="1:65" s="2" customFormat="1" ht="24">
      <c r="A129" s="26"/>
      <c r="B129" s="134"/>
      <c r="C129" s="135" t="s">
        <v>138</v>
      </c>
      <c r="D129" s="135" t="s">
        <v>112</v>
      </c>
      <c r="E129" s="136" t="s">
        <v>139</v>
      </c>
      <c r="F129" s="137" t="s">
        <v>140</v>
      </c>
      <c r="G129" s="138" t="s">
        <v>136</v>
      </c>
      <c r="H129" s="139">
        <v>100</v>
      </c>
      <c r="I129" s="140">
        <v>95</v>
      </c>
      <c r="J129" s="140">
        <f t="shared" si="0"/>
        <v>9500</v>
      </c>
      <c r="K129" s="141"/>
      <c r="L129" s="27"/>
      <c r="M129" s="142" t="s">
        <v>1</v>
      </c>
      <c r="N129" s="143" t="s">
        <v>37</v>
      </c>
      <c r="O129" s="144">
        <v>0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6" t="s">
        <v>116</v>
      </c>
      <c r="AT129" s="146" t="s">
        <v>112</v>
      </c>
      <c r="AU129" s="146" t="s">
        <v>82</v>
      </c>
      <c r="AY129" s="14" t="s">
        <v>109</v>
      </c>
      <c r="BE129" s="147">
        <f t="shared" si="4"/>
        <v>9500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4" t="s">
        <v>80</v>
      </c>
      <c r="BK129" s="147">
        <f t="shared" si="9"/>
        <v>9500</v>
      </c>
      <c r="BL129" s="14" t="s">
        <v>116</v>
      </c>
      <c r="BM129" s="146" t="s">
        <v>141</v>
      </c>
    </row>
    <row r="130" spans="1:65" s="2" customFormat="1" ht="24">
      <c r="A130" s="26"/>
      <c r="B130" s="134"/>
      <c r="C130" s="135" t="s">
        <v>142</v>
      </c>
      <c r="D130" s="135" t="s">
        <v>112</v>
      </c>
      <c r="E130" s="136" t="s">
        <v>143</v>
      </c>
      <c r="F130" s="137" t="s">
        <v>144</v>
      </c>
      <c r="G130" s="138" t="s">
        <v>115</v>
      </c>
      <c r="H130" s="139">
        <v>1</v>
      </c>
      <c r="I130" s="140">
        <v>5100</v>
      </c>
      <c r="J130" s="140">
        <f t="shared" si="0"/>
        <v>5100</v>
      </c>
      <c r="K130" s="141"/>
      <c r="L130" s="27"/>
      <c r="M130" s="142" t="s">
        <v>1</v>
      </c>
      <c r="N130" s="143" t="s">
        <v>37</v>
      </c>
      <c r="O130" s="144">
        <v>0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6" t="s">
        <v>116</v>
      </c>
      <c r="AT130" s="146" t="s">
        <v>112</v>
      </c>
      <c r="AU130" s="146" t="s">
        <v>82</v>
      </c>
      <c r="AY130" s="14" t="s">
        <v>109</v>
      </c>
      <c r="BE130" s="147">
        <f t="shared" si="4"/>
        <v>5100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4" t="s">
        <v>80</v>
      </c>
      <c r="BK130" s="147">
        <f t="shared" si="9"/>
        <v>5100</v>
      </c>
      <c r="BL130" s="14" t="s">
        <v>116</v>
      </c>
      <c r="BM130" s="146" t="s">
        <v>145</v>
      </c>
    </row>
    <row r="131" spans="1:65" s="2" customFormat="1" ht="24">
      <c r="A131" s="26"/>
      <c r="B131" s="134"/>
      <c r="C131" s="135" t="s">
        <v>146</v>
      </c>
      <c r="D131" s="135" t="s">
        <v>112</v>
      </c>
      <c r="E131" s="136" t="s">
        <v>147</v>
      </c>
      <c r="F131" s="137" t="s">
        <v>148</v>
      </c>
      <c r="G131" s="138" t="s">
        <v>115</v>
      </c>
      <c r="H131" s="139">
        <v>4</v>
      </c>
      <c r="I131" s="140">
        <v>950</v>
      </c>
      <c r="J131" s="140">
        <f t="shared" si="0"/>
        <v>3800</v>
      </c>
      <c r="K131" s="141"/>
      <c r="L131" s="27"/>
      <c r="M131" s="142" t="s">
        <v>1</v>
      </c>
      <c r="N131" s="143" t="s">
        <v>37</v>
      </c>
      <c r="O131" s="144">
        <v>0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6" t="s">
        <v>116</v>
      </c>
      <c r="AT131" s="146" t="s">
        <v>112</v>
      </c>
      <c r="AU131" s="146" t="s">
        <v>82</v>
      </c>
      <c r="AY131" s="14" t="s">
        <v>109</v>
      </c>
      <c r="BE131" s="147">
        <f t="shared" si="4"/>
        <v>3800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4" t="s">
        <v>80</v>
      </c>
      <c r="BK131" s="147">
        <f t="shared" si="9"/>
        <v>3800</v>
      </c>
      <c r="BL131" s="14" t="s">
        <v>116</v>
      </c>
      <c r="BM131" s="146" t="s">
        <v>149</v>
      </c>
    </row>
    <row r="132" spans="1:65" s="12" customFormat="1" ht="12.75">
      <c r="B132" s="122"/>
      <c r="D132" s="123" t="s">
        <v>71</v>
      </c>
      <c r="E132" s="132" t="s">
        <v>150</v>
      </c>
      <c r="F132" s="132" t="s">
        <v>151</v>
      </c>
      <c r="J132" s="133">
        <f>BK132</f>
        <v>227740</v>
      </c>
      <c r="L132" s="122"/>
      <c r="M132" s="126"/>
      <c r="N132" s="127"/>
      <c r="O132" s="127"/>
      <c r="P132" s="128">
        <f>SUM(P133:P139)</f>
        <v>0</v>
      </c>
      <c r="Q132" s="127"/>
      <c r="R132" s="128">
        <f>SUM(R133:R139)</f>
        <v>0</v>
      </c>
      <c r="S132" s="127"/>
      <c r="T132" s="129">
        <f>SUM(T133:T139)</f>
        <v>0</v>
      </c>
      <c r="AR132" s="123" t="s">
        <v>80</v>
      </c>
      <c r="AT132" s="130" t="s">
        <v>71</v>
      </c>
      <c r="AU132" s="130" t="s">
        <v>80</v>
      </c>
      <c r="AY132" s="123" t="s">
        <v>109</v>
      </c>
      <c r="BK132" s="131">
        <f>SUM(BK133:BK139)</f>
        <v>227740</v>
      </c>
    </row>
    <row r="133" spans="1:65" s="2" customFormat="1" ht="12">
      <c r="A133" s="26"/>
      <c r="B133" s="134"/>
      <c r="C133" s="135" t="s">
        <v>152</v>
      </c>
      <c r="D133" s="135" t="s">
        <v>112</v>
      </c>
      <c r="E133" s="136" t="s">
        <v>153</v>
      </c>
      <c r="F133" s="137" t="s">
        <v>154</v>
      </c>
      <c r="G133" s="138" t="s">
        <v>115</v>
      </c>
      <c r="H133" s="139">
        <v>4</v>
      </c>
      <c r="I133" s="140">
        <v>12900</v>
      </c>
      <c r="J133" s="140">
        <f t="shared" ref="J133:J139" si="10">ROUND(I133*H133,2)</f>
        <v>51600</v>
      </c>
      <c r="K133" s="141"/>
      <c r="L133" s="27"/>
      <c r="M133" s="142" t="s">
        <v>1</v>
      </c>
      <c r="N133" s="143" t="s">
        <v>37</v>
      </c>
      <c r="O133" s="144">
        <v>0</v>
      </c>
      <c r="P133" s="144">
        <f t="shared" ref="P133:P139" si="11">O133*H133</f>
        <v>0</v>
      </c>
      <c r="Q133" s="144">
        <v>0</v>
      </c>
      <c r="R133" s="144">
        <f t="shared" ref="R133:R139" si="12">Q133*H133</f>
        <v>0</v>
      </c>
      <c r="S133" s="144">
        <v>0</v>
      </c>
      <c r="T133" s="145">
        <f t="shared" ref="T133:T139" si="13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6" t="s">
        <v>155</v>
      </c>
      <c r="AT133" s="146" t="s">
        <v>112</v>
      </c>
      <c r="AU133" s="146" t="s">
        <v>82</v>
      </c>
      <c r="AY133" s="14" t="s">
        <v>109</v>
      </c>
      <c r="BE133" s="147">
        <f t="shared" ref="BE133:BE139" si="14">IF(N133="základní",J133,0)</f>
        <v>51600</v>
      </c>
      <c r="BF133" s="147">
        <f t="shared" ref="BF133:BF139" si="15">IF(N133="snížená",J133,0)</f>
        <v>0</v>
      </c>
      <c r="BG133" s="147">
        <f t="shared" ref="BG133:BG139" si="16">IF(N133="zákl. přenesená",J133,0)</f>
        <v>0</v>
      </c>
      <c r="BH133" s="147">
        <f t="shared" ref="BH133:BH139" si="17">IF(N133="sníž. přenesená",J133,0)</f>
        <v>0</v>
      </c>
      <c r="BI133" s="147">
        <f t="shared" ref="BI133:BI139" si="18">IF(N133="nulová",J133,0)</f>
        <v>0</v>
      </c>
      <c r="BJ133" s="14" t="s">
        <v>80</v>
      </c>
      <c r="BK133" s="147">
        <f t="shared" ref="BK133:BK139" si="19">ROUND(I133*H133,2)</f>
        <v>51600</v>
      </c>
      <c r="BL133" s="14" t="s">
        <v>155</v>
      </c>
      <c r="BM133" s="146" t="s">
        <v>156</v>
      </c>
    </row>
    <row r="134" spans="1:65" s="2" customFormat="1" ht="24">
      <c r="A134" s="26"/>
      <c r="B134" s="134"/>
      <c r="C134" s="135" t="s">
        <v>157</v>
      </c>
      <c r="D134" s="135" t="s">
        <v>112</v>
      </c>
      <c r="E134" s="136" t="s">
        <v>158</v>
      </c>
      <c r="F134" s="137" t="s">
        <v>159</v>
      </c>
      <c r="G134" s="138" t="s">
        <v>115</v>
      </c>
      <c r="H134" s="139">
        <v>2</v>
      </c>
      <c r="I134" s="140">
        <v>39800</v>
      </c>
      <c r="J134" s="140">
        <f t="shared" si="10"/>
        <v>79600</v>
      </c>
      <c r="K134" s="141"/>
      <c r="L134" s="27"/>
      <c r="M134" s="142" t="s">
        <v>1</v>
      </c>
      <c r="N134" s="143" t="s">
        <v>37</v>
      </c>
      <c r="O134" s="144">
        <v>0</v>
      </c>
      <c r="P134" s="144">
        <f t="shared" si="11"/>
        <v>0</v>
      </c>
      <c r="Q134" s="144">
        <v>0</v>
      </c>
      <c r="R134" s="144">
        <f t="shared" si="12"/>
        <v>0</v>
      </c>
      <c r="S134" s="144">
        <v>0</v>
      </c>
      <c r="T134" s="145">
        <f t="shared" si="1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6" t="s">
        <v>155</v>
      </c>
      <c r="AT134" s="146" t="s">
        <v>112</v>
      </c>
      <c r="AU134" s="146" t="s">
        <v>82</v>
      </c>
      <c r="AY134" s="14" t="s">
        <v>109</v>
      </c>
      <c r="BE134" s="147">
        <f t="shared" si="14"/>
        <v>79600</v>
      </c>
      <c r="BF134" s="147">
        <f t="shared" si="15"/>
        <v>0</v>
      </c>
      <c r="BG134" s="147">
        <f t="shared" si="16"/>
        <v>0</v>
      </c>
      <c r="BH134" s="147">
        <f t="shared" si="17"/>
        <v>0</v>
      </c>
      <c r="BI134" s="147">
        <f t="shared" si="18"/>
        <v>0</v>
      </c>
      <c r="BJ134" s="14" t="s">
        <v>80</v>
      </c>
      <c r="BK134" s="147">
        <f t="shared" si="19"/>
        <v>79600</v>
      </c>
      <c r="BL134" s="14" t="s">
        <v>155</v>
      </c>
      <c r="BM134" s="146" t="s">
        <v>160</v>
      </c>
    </row>
    <row r="135" spans="1:65" s="2" customFormat="1" ht="12">
      <c r="A135" s="26"/>
      <c r="B135" s="134"/>
      <c r="C135" s="135" t="s">
        <v>161</v>
      </c>
      <c r="D135" s="135" t="s">
        <v>112</v>
      </c>
      <c r="E135" s="136" t="s">
        <v>162</v>
      </c>
      <c r="F135" s="137" t="s">
        <v>163</v>
      </c>
      <c r="G135" s="138" t="s">
        <v>115</v>
      </c>
      <c r="H135" s="139">
        <v>4</v>
      </c>
      <c r="I135" s="140">
        <v>325</v>
      </c>
      <c r="J135" s="140">
        <f t="shared" si="10"/>
        <v>1300</v>
      </c>
      <c r="K135" s="141"/>
      <c r="L135" s="27"/>
      <c r="M135" s="142" t="s">
        <v>1</v>
      </c>
      <c r="N135" s="143" t="s">
        <v>37</v>
      </c>
      <c r="O135" s="144">
        <v>0</v>
      </c>
      <c r="P135" s="144">
        <f t="shared" si="11"/>
        <v>0</v>
      </c>
      <c r="Q135" s="144">
        <v>0</v>
      </c>
      <c r="R135" s="144">
        <f t="shared" si="12"/>
        <v>0</v>
      </c>
      <c r="S135" s="144">
        <v>0</v>
      </c>
      <c r="T135" s="145">
        <f t="shared" si="1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6" t="s">
        <v>155</v>
      </c>
      <c r="AT135" s="146" t="s">
        <v>112</v>
      </c>
      <c r="AU135" s="146" t="s">
        <v>82</v>
      </c>
      <c r="AY135" s="14" t="s">
        <v>109</v>
      </c>
      <c r="BE135" s="147">
        <f t="shared" si="14"/>
        <v>1300</v>
      </c>
      <c r="BF135" s="147">
        <f t="shared" si="15"/>
        <v>0</v>
      </c>
      <c r="BG135" s="147">
        <f t="shared" si="16"/>
        <v>0</v>
      </c>
      <c r="BH135" s="147">
        <f t="shared" si="17"/>
        <v>0</v>
      </c>
      <c r="BI135" s="147">
        <f t="shared" si="18"/>
        <v>0</v>
      </c>
      <c r="BJ135" s="14" t="s">
        <v>80</v>
      </c>
      <c r="BK135" s="147">
        <f t="shared" si="19"/>
        <v>1300</v>
      </c>
      <c r="BL135" s="14" t="s">
        <v>155</v>
      </c>
      <c r="BM135" s="146" t="s">
        <v>164</v>
      </c>
    </row>
    <row r="136" spans="1:65" s="2" customFormat="1" ht="24">
      <c r="A136" s="26"/>
      <c r="B136" s="134"/>
      <c r="C136" s="135" t="s">
        <v>165</v>
      </c>
      <c r="D136" s="135" t="s">
        <v>112</v>
      </c>
      <c r="E136" s="136" t="s">
        <v>166</v>
      </c>
      <c r="F136" s="137" t="s">
        <v>167</v>
      </c>
      <c r="G136" s="138" t="s">
        <v>115</v>
      </c>
      <c r="H136" s="139">
        <v>4</v>
      </c>
      <c r="I136" s="140">
        <v>950</v>
      </c>
      <c r="J136" s="140">
        <f t="shared" si="10"/>
        <v>3800</v>
      </c>
      <c r="K136" s="141"/>
      <c r="L136" s="27"/>
      <c r="M136" s="142" t="s">
        <v>1</v>
      </c>
      <c r="N136" s="143" t="s">
        <v>37</v>
      </c>
      <c r="O136" s="144">
        <v>0</v>
      </c>
      <c r="P136" s="144">
        <f t="shared" si="11"/>
        <v>0</v>
      </c>
      <c r="Q136" s="144">
        <v>0</v>
      </c>
      <c r="R136" s="144">
        <f t="shared" si="12"/>
        <v>0</v>
      </c>
      <c r="S136" s="144">
        <v>0</v>
      </c>
      <c r="T136" s="145">
        <f t="shared" si="1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6" t="s">
        <v>155</v>
      </c>
      <c r="AT136" s="146" t="s">
        <v>112</v>
      </c>
      <c r="AU136" s="146" t="s">
        <v>82</v>
      </c>
      <c r="AY136" s="14" t="s">
        <v>109</v>
      </c>
      <c r="BE136" s="147">
        <f t="shared" si="14"/>
        <v>3800</v>
      </c>
      <c r="BF136" s="147">
        <f t="shared" si="15"/>
        <v>0</v>
      </c>
      <c r="BG136" s="147">
        <f t="shared" si="16"/>
        <v>0</v>
      </c>
      <c r="BH136" s="147">
        <f t="shared" si="17"/>
        <v>0</v>
      </c>
      <c r="BI136" s="147">
        <f t="shared" si="18"/>
        <v>0</v>
      </c>
      <c r="BJ136" s="14" t="s">
        <v>80</v>
      </c>
      <c r="BK136" s="147">
        <f t="shared" si="19"/>
        <v>3800</v>
      </c>
      <c r="BL136" s="14" t="s">
        <v>155</v>
      </c>
      <c r="BM136" s="146" t="s">
        <v>168</v>
      </c>
    </row>
    <row r="137" spans="1:65" s="2" customFormat="1" ht="24">
      <c r="A137" s="26"/>
      <c r="B137" s="134"/>
      <c r="C137" s="135" t="s">
        <v>169</v>
      </c>
      <c r="D137" s="135" t="s">
        <v>112</v>
      </c>
      <c r="E137" s="136" t="s">
        <v>170</v>
      </c>
      <c r="F137" s="137" t="s">
        <v>171</v>
      </c>
      <c r="G137" s="138" t="s">
        <v>172</v>
      </c>
      <c r="H137" s="139">
        <v>150</v>
      </c>
      <c r="I137" s="140">
        <v>460</v>
      </c>
      <c r="J137" s="140">
        <f t="shared" si="10"/>
        <v>69000</v>
      </c>
      <c r="K137" s="141"/>
      <c r="L137" s="27"/>
      <c r="M137" s="142" t="s">
        <v>1</v>
      </c>
      <c r="N137" s="143" t="s">
        <v>37</v>
      </c>
      <c r="O137" s="144">
        <v>0</v>
      </c>
      <c r="P137" s="144">
        <f t="shared" si="11"/>
        <v>0</v>
      </c>
      <c r="Q137" s="144">
        <v>0</v>
      </c>
      <c r="R137" s="144">
        <f t="shared" si="12"/>
        <v>0</v>
      </c>
      <c r="S137" s="144">
        <v>0</v>
      </c>
      <c r="T137" s="145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6" t="s">
        <v>155</v>
      </c>
      <c r="AT137" s="146" t="s">
        <v>112</v>
      </c>
      <c r="AU137" s="146" t="s">
        <v>82</v>
      </c>
      <c r="AY137" s="14" t="s">
        <v>109</v>
      </c>
      <c r="BE137" s="147">
        <f t="shared" si="14"/>
        <v>69000</v>
      </c>
      <c r="BF137" s="147">
        <f t="shared" si="15"/>
        <v>0</v>
      </c>
      <c r="BG137" s="147">
        <f t="shared" si="16"/>
        <v>0</v>
      </c>
      <c r="BH137" s="147">
        <f t="shared" si="17"/>
        <v>0</v>
      </c>
      <c r="BI137" s="147">
        <f t="shared" si="18"/>
        <v>0</v>
      </c>
      <c r="BJ137" s="14" t="s">
        <v>80</v>
      </c>
      <c r="BK137" s="147">
        <f t="shared" si="19"/>
        <v>69000</v>
      </c>
      <c r="BL137" s="14" t="s">
        <v>155</v>
      </c>
      <c r="BM137" s="146" t="s">
        <v>173</v>
      </c>
    </row>
    <row r="138" spans="1:65" s="2" customFormat="1" ht="12">
      <c r="A138" s="26"/>
      <c r="B138" s="134"/>
      <c r="C138" s="135" t="s">
        <v>8</v>
      </c>
      <c r="D138" s="135" t="s">
        <v>112</v>
      </c>
      <c r="E138" s="136" t="s">
        <v>174</v>
      </c>
      <c r="F138" s="137" t="s">
        <v>175</v>
      </c>
      <c r="G138" s="138" t="s">
        <v>115</v>
      </c>
      <c r="H138" s="139">
        <v>4</v>
      </c>
      <c r="I138" s="140">
        <v>4150</v>
      </c>
      <c r="J138" s="140">
        <f t="shared" si="10"/>
        <v>16600</v>
      </c>
      <c r="K138" s="141"/>
      <c r="L138" s="27"/>
      <c r="M138" s="142" t="s">
        <v>1</v>
      </c>
      <c r="N138" s="143" t="s">
        <v>37</v>
      </c>
      <c r="O138" s="144">
        <v>0</v>
      </c>
      <c r="P138" s="144">
        <f t="shared" si="11"/>
        <v>0</v>
      </c>
      <c r="Q138" s="144">
        <v>0</v>
      </c>
      <c r="R138" s="144">
        <f t="shared" si="12"/>
        <v>0</v>
      </c>
      <c r="S138" s="144">
        <v>0</v>
      </c>
      <c r="T138" s="145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6" t="s">
        <v>155</v>
      </c>
      <c r="AT138" s="146" t="s">
        <v>112</v>
      </c>
      <c r="AU138" s="146" t="s">
        <v>82</v>
      </c>
      <c r="AY138" s="14" t="s">
        <v>109</v>
      </c>
      <c r="BE138" s="147">
        <f t="shared" si="14"/>
        <v>16600</v>
      </c>
      <c r="BF138" s="147">
        <f t="shared" si="15"/>
        <v>0</v>
      </c>
      <c r="BG138" s="147">
        <f t="shared" si="16"/>
        <v>0</v>
      </c>
      <c r="BH138" s="147">
        <f t="shared" si="17"/>
        <v>0</v>
      </c>
      <c r="BI138" s="147">
        <f t="shared" si="18"/>
        <v>0</v>
      </c>
      <c r="BJ138" s="14" t="s">
        <v>80</v>
      </c>
      <c r="BK138" s="147">
        <f t="shared" si="19"/>
        <v>16600</v>
      </c>
      <c r="BL138" s="14" t="s">
        <v>155</v>
      </c>
      <c r="BM138" s="146" t="s">
        <v>176</v>
      </c>
    </row>
    <row r="139" spans="1:65" s="2" customFormat="1" ht="12">
      <c r="A139" s="26"/>
      <c r="B139" s="134"/>
      <c r="C139" s="135" t="s">
        <v>155</v>
      </c>
      <c r="D139" s="135" t="s">
        <v>112</v>
      </c>
      <c r="E139" s="136" t="s">
        <v>177</v>
      </c>
      <c r="F139" s="137" t="s">
        <v>178</v>
      </c>
      <c r="G139" s="138" t="s">
        <v>115</v>
      </c>
      <c r="H139" s="139">
        <v>2</v>
      </c>
      <c r="I139" s="140">
        <v>2920</v>
      </c>
      <c r="J139" s="140">
        <f t="shared" si="10"/>
        <v>5840</v>
      </c>
      <c r="K139" s="141"/>
      <c r="L139" s="27"/>
      <c r="M139" s="142" t="s">
        <v>1</v>
      </c>
      <c r="N139" s="143" t="s">
        <v>37</v>
      </c>
      <c r="O139" s="144">
        <v>0</v>
      </c>
      <c r="P139" s="144">
        <f t="shared" si="11"/>
        <v>0</v>
      </c>
      <c r="Q139" s="144">
        <v>0</v>
      </c>
      <c r="R139" s="144">
        <f t="shared" si="12"/>
        <v>0</v>
      </c>
      <c r="S139" s="144">
        <v>0</v>
      </c>
      <c r="T139" s="145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6" t="s">
        <v>155</v>
      </c>
      <c r="AT139" s="146" t="s">
        <v>112</v>
      </c>
      <c r="AU139" s="146" t="s">
        <v>82</v>
      </c>
      <c r="AY139" s="14" t="s">
        <v>109</v>
      </c>
      <c r="BE139" s="147">
        <f t="shared" si="14"/>
        <v>5840</v>
      </c>
      <c r="BF139" s="147">
        <f t="shared" si="15"/>
        <v>0</v>
      </c>
      <c r="BG139" s="147">
        <f t="shared" si="16"/>
        <v>0</v>
      </c>
      <c r="BH139" s="147">
        <f t="shared" si="17"/>
        <v>0</v>
      </c>
      <c r="BI139" s="147">
        <f t="shared" si="18"/>
        <v>0</v>
      </c>
      <c r="BJ139" s="14" t="s">
        <v>80</v>
      </c>
      <c r="BK139" s="147">
        <f t="shared" si="19"/>
        <v>5840</v>
      </c>
      <c r="BL139" s="14" t="s">
        <v>155</v>
      </c>
      <c r="BM139" s="146" t="s">
        <v>179</v>
      </c>
    </row>
    <row r="140" spans="1:65" s="12" customFormat="1" ht="12.75">
      <c r="B140" s="122"/>
      <c r="D140" s="123" t="s">
        <v>71</v>
      </c>
      <c r="E140" s="132" t="s">
        <v>180</v>
      </c>
      <c r="F140" s="132" t="s">
        <v>181</v>
      </c>
      <c r="J140" s="133">
        <f>BK140</f>
        <v>39761</v>
      </c>
      <c r="L140" s="122"/>
      <c r="M140" s="126"/>
      <c r="N140" s="127"/>
      <c r="O140" s="127"/>
      <c r="P140" s="128">
        <f>SUM(P141:P149)</f>
        <v>0</v>
      </c>
      <c r="Q140" s="127"/>
      <c r="R140" s="128">
        <f>SUM(R141:R149)</f>
        <v>0</v>
      </c>
      <c r="S140" s="127"/>
      <c r="T140" s="129">
        <f>SUM(T141:T149)</f>
        <v>0</v>
      </c>
      <c r="AR140" s="123" t="s">
        <v>80</v>
      </c>
      <c r="AT140" s="130" t="s">
        <v>71</v>
      </c>
      <c r="AU140" s="130" t="s">
        <v>80</v>
      </c>
      <c r="AY140" s="123" t="s">
        <v>109</v>
      </c>
      <c r="BK140" s="131">
        <f>SUM(BK141:BK149)</f>
        <v>39761</v>
      </c>
    </row>
    <row r="141" spans="1:65" s="2" customFormat="1" ht="24">
      <c r="A141" s="26"/>
      <c r="B141" s="134"/>
      <c r="C141" s="135" t="s">
        <v>182</v>
      </c>
      <c r="D141" s="135" t="s">
        <v>112</v>
      </c>
      <c r="E141" s="136" t="s">
        <v>183</v>
      </c>
      <c r="F141" s="137" t="s">
        <v>184</v>
      </c>
      <c r="G141" s="138" t="s">
        <v>115</v>
      </c>
      <c r="H141" s="139">
        <v>2</v>
      </c>
      <c r="I141" s="140">
        <v>598</v>
      </c>
      <c r="J141" s="140">
        <f t="shared" ref="J141:J149" si="20">ROUND(I141*H141,2)</f>
        <v>1196</v>
      </c>
      <c r="K141" s="141"/>
      <c r="L141" s="27"/>
      <c r="M141" s="142" t="s">
        <v>1</v>
      </c>
      <c r="N141" s="143" t="s">
        <v>37</v>
      </c>
      <c r="O141" s="144">
        <v>0</v>
      </c>
      <c r="P141" s="144">
        <f t="shared" ref="P141:P149" si="21">O141*H141</f>
        <v>0</v>
      </c>
      <c r="Q141" s="144">
        <v>0</v>
      </c>
      <c r="R141" s="144">
        <f t="shared" ref="R141:R149" si="22">Q141*H141</f>
        <v>0</v>
      </c>
      <c r="S141" s="144">
        <v>0</v>
      </c>
      <c r="T141" s="145">
        <f t="shared" ref="T141:T149" si="23"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6" t="s">
        <v>116</v>
      </c>
      <c r="AT141" s="146" t="s">
        <v>112</v>
      </c>
      <c r="AU141" s="146" t="s">
        <v>82</v>
      </c>
      <c r="AY141" s="14" t="s">
        <v>109</v>
      </c>
      <c r="BE141" s="147">
        <f t="shared" ref="BE141:BE149" si="24">IF(N141="základní",J141,0)</f>
        <v>1196</v>
      </c>
      <c r="BF141" s="147">
        <f t="shared" ref="BF141:BF149" si="25">IF(N141="snížená",J141,0)</f>
        <v>0</v>
      </c>
      <c r="BG141" s="147">
        <f t="shared" ref="BG141:BG149" si="26">IF(N141="zákl. přenesená",J141,0)</f>
        <v>0</v>
      </c>
      <c r="BH141" s="147">
        <f t="shared" ref="BH141:BH149" si="27">IF(N141="sníž. přenesená",J141,0)</f>
        <v>0</v>
      </c>
      <c r="BI141" s="147">
        <f t="shared" ref="BI141:BI149" si="28">IF(N141="nulová",J141,0)</f>
        <v>0</v>
      </c>
      <c r="BJ141" s="14" t="s">
        <v>80</v>
      </c>
      <c r="BK141" s="147">
        <f t="shared" ref="BK141:BK149" si="29">ROUND(I141*H141,2)</f>
        <v>1196</v>
      </c>
      <c r="BL141" s="14" t="s">
        <v>116</v>
      </c>
      <c r="BM141" s="146" t="s">
        <v>185</v>
      </c>
    </row>
    <row r="142" spans="1:65" s="2" customFormat="1" ht="24">
      <c r="A142" s="26"/>
      <c r="B142" s="134"/>
      <c r="C142" s="135" t="s">
        <v>186</v>
      </c>
      <c r="D142" s="135" t="s">
        <v>112</v>
      </c>
      <c r="E142" s="136" t="s">
        <v>187</v>
      </c>
      <c r="F142" s="137" t="s">
        <v>188</v>
      </c>
      <c r="G142" s="138" t="s">
        <v>115</v>
      </c>
      <c r="H142" s="139">
        <v>2</v>
      </c>
      <c r="I142" s="140">
        <v>215</v>
      </c>
      <c r="J142" s="140">
        <f t="shared" si="20"/>
        <v>430</v>
      </c>
      <c r="K142" s="141"/>
      <c r="L142" s="27"/>
      <c r="M142" s="142" t="s">
        <v>1</v>
      </c>
      <c r="N142" s="143" t="s">
        <v>37</v>
      </c>
      <c r="O142" s="144">
        <v>0</v>
      </c>
      <c r="P142" s="144">
        <f t="shared" si="21"/>
        <v>0</v>
      </c>
      <c r="Q142" s="144">
        <v>0</v>
      </c>
      <c r="R142" s="144">
        <f t="shared" si="22"/>
        <v>0</v>
      </c>
      <c r="S142" s="144">
        <v>0</v>
      </c>
      <c r="T142" s="145">
        <f t="shared" si="2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6" t="s">
        <v>116</v>
      </c>
      <c r="AT142" s="146" t="s">
        <v>112</v>
      </c>
      <c r="AU142" s="146" t="s">
        <v>82</v>
      </c>
      <c r="AY142" s="14" t="s">
        <v>109</v>
      </c>
      <c r="BE142" s="147">
        <f t="shared" si="24"/>
        <v>430</v>
      </c>
      <c r="BF142" s="147">
        <f t="shared" si="25"/>
        <v>0</v>
      </c>
      <c r="BG142" s="147">
        <f t="shared" si="26"/>
        <v>0</v>
      </c>
      <c r="BH142" s="147">
        <f t="shared" si="27"/>
        <v>0</v>
      </c>
      <c r="BI142" s="147">
        <f t="shared" si="28"/>
        <v>0</v>
      </c>
      <c r="BJ142" s="14" t="s">
        <v>80</v>
      </c>
      <c r="BK142" s="147">
        <f t="shared" si="29"/>
        <v>430</v>
      </c>
      <c r="BL142" s="14" t="s">
        <v>116</v>
      </c>
      <c r="BM142" s="146" t="s">
        <v>189</v>
      </c>
    </row>
    <row r="143" spans="1:65" s="2" customFormat="1" ht="36">
      <c r="A143" s="26"/>
      <c r="B143" s="134"/>
      <c r="C143" s="135" t="s">
        <v>190</v>
      </c>
      <c r="D143" s="135" t="s">
        <v>112</v>
      </c>
      <c r="E143" s="136" t="s">
        <v>191</v>
      </c>
      <c r="F143" s="137" t="s">
        <v>192</v>
      </c>
      <c r="G143" s="138" t="s">
        <v>115</v>
      </c>
      <c r="H143" s="139">
        <v>2</v>
      </c>
      <c r="I143" s="140">
        <v>7705</v>
      </c>
      <c r="J143" s="140">
        <f t="shared" si="20"/>
        <v>15410</v>
      </c>
      <c r="K143" s="141"/>
      <c r="L143" s="27"/>
      <c r="M143" s="142" t="s">
        <v>1</v>
      </c>
      <c r="N143" s="143" t="s">
        <v>37</v>
      </c>
      <c r="O143" s="144">
        <v>0</v>
      </c>
      <c r="P143" s="144">
        <f t="shared" si="21"/>
        <v>0</v>
      </c>
      <c r="Q143" s="144">
        <v>0</v>
      </c>
      <c r="R143" s="144">
        <f t="shared" si="22"/>
        <v>0</v>
      </c>
      <c r="S143" s="144">
        <v>0</v>
      </c>
      <c r="T143" s="145">
        <f t="shared" si="2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6" t="s">
        <v>116</v>
      </c>
      <c r="AT143" s="146" t="s">
        <v>112</v>
      </c>
      <c r="AU143" s="146" t="s">
        <v>82</v>
      </c>
      <c r="AY143" s="14" t="s">
        <v>109</v>
      </c>
      <c r="BE143" s="147">
        <f t="shared" si="24"/>
        <v>15410</v>
      </c>
      <c r="BF143" s="147">
        <f t="shared" si="25"/>
        <v>0</v>
      </c>
      <c r="BG143" s="147">
        <f t="shared" si="26"/>
        <v>0</v>
      </c>
      <c r="BH143" s="147">
        <f t="shared" si="27"/>
        <v>0</v>
      </c>
      <c r="BI143" s="147">
        <f t="shared" si="28"/>
        <v>0</v>
      </c>
      <c r="BJ143" s="14" t="s">
        <v>80</v>
      </c>
      <c r="BK143" s="147">
        <f t="shared" si="29"/>
        <v>15410</v>
      </c>
      <c r="BL143" s="14" t="s">
        <v>116</v>
      </c>
      <c r="BM143" s="146" t="s">
        <v>193</v>
      </c>
    </row>
    <row r="144" spans="1:65" s="2" customFormat="1" ht="24">
      <c r="A144" s="26"/>
      <c r="B144" s="134"/>
      <c r="C144" s="135" t="s">
        <v>194</v>
      </c>
      <c r="D144" s="135" t="s">
        <v>112</v>
      </c>
      <c r="E144" s="136" t="s">
        <v>195</v>
      </c>
      <c r="F144" s="137" t="s">
        <v>196</v>
      </c>
      <c r="G144" s="138" t="s">
        <v>115</v>
      </c>
      <c r="H144" s="139">
        <v>5</v>
      </c>
      <c r="I144" s="140">
        <v>275</v>
      </c>
      <c r="J144" s="140">
        <f t="shared" si="20"/>
        <v>1375</v>
      </c>
      <c r="K144" s="141"/>
      <c r="L144" s="27"/>
      <c r="M144" s="142" t="s">
        <v>1</v>
      </c>
      <c r="N144" s="143" t="s">
        <v>37</v>
      </c>
      <c r="O144" s="144">
        <v>0</v>
      </c>
      <c r="P144" s="144">
        <f t="shared" si="21"/>
        <v>0</v>
      </c>
      <c r="Q144" s="144">
        <v>0</v>
      </c>
      <c r="R144" s="144">
        <f t="shared" si="22"/>
        <v>0</v>
      </c>
      <c r="S144" s="144">
        <v>0</v>
      </c>
      <c r="T144" s="145">
        <f t="shared" si="2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6" t="s">
        <v>116</v>
      </c>
      <c r="AT144" s="146" t="s">
        <v>112</v>
      </c>
      <c r="AU144" s="146" t="s">
        <v>82</v>
      </c>
      <c r="AY144" s="14" t="s">
        <v>109</v>
      </c>
      <c r="BE144" s="147">
        <f t="shared" si="24"/>
        <v>1375</v>
      </c>
      <c r="BF144" s="147">
        <f t="shared" si="25"/>
        <v>0</v>
      </c>
      <c r="BG144" s="147">
        <f t="shared" si="26"/>
        <v>0</v>
      </c>
      <c r="BH144" s="147">
        <f t="shared" si="27"/>
        <v>0</v>
      </c>
      <c r="BI144" s="147">
        <f t="shared" si="28"/>
        <v>0</v>
      </c>
      <c r="BJ144" s="14" t="s">
        <v>80</v>
      </c>
      <c r="BK144" s="147">
        <f t="shared" si="29"/>
        <v>1375</v>
      </c>
      <c r="BL144" s="14" t="s">
        <v>116</v>
      </c>
      <c r="BM144" s="146" t="s">
        <v>197</v>
      </c>
    </row>
    <row r="145" spans="1:65" s="2" customFormat="1" ht="24">
      <c r="A145" s="26"/>
      <c r="B145" s="134"/>
      <c r="C145" s="135" t="s">
        <v>7</v>
      </c>
      <c r="D145" s="135" t="s">
        <v>112</v>
      </c>
      <c r="E145" s="136" t="s">
        <v>198</v>
      </c>
      <c r="F145" s="137" t="s">
        <v>199</v>
      </c>
      <c r="G145" s="138" t="s">
        <v>200</v>
      </c>
      <c r="H145" s="139">
        <v>5</v>
      </c>
      <c r="I145" s="140">
        <v>655</v>
      </c>
      <c r="J145" s="140">
        <f t="shared" si="20"/>
        <v>3275</v>
      </c>
      <c r="K145" s="141"/>
      <c r="L145" s="27"/>
      <c r="M145" s="142" t="s">
        <v>1</v>
      </c>
      <c r="N145" s="143" t="s">
        <v>37</v>
      </c>
      <c r="O145" s="144">
        <v>0</v>
      </c>
      <c r="P145" s="144">
        <f t="shared" si="21"/>
        <v>0</v>
      </c>
      <c r="Q145" s="144">
        <v>0</v>
      </c>
      <c r="R145" s="144">
        <f t="shared" si="22"/>
        <v>0</v>
      </c>
      <c r="S145" s="144">
        <v>0</v>
      </c>
      <c r="T145" s="145">
        <f t="shared" si="2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6" t="s">
        <v>116</v>
      </c>
      <c r="AT145" s="146" t="s">
        <v>112</v>
      </c>
      <c r="AU145" s="146" t="s">
        <v>82</v>
      </c>
      <c r="AY145" s="14" t="s">
        <v>109</v>
      </c>
      <c r="BE145" s="147">
        <f t="shared" si="24"/>
        <v>3275</v>
      </c>
      <c r="BF145" s="147">
        <f t="shared" si="25"/>
        <v>0</v>
      </c>
      <c r="BG145" s="147">
        <f t="shared" si="26"/>
        <v>0</v>
      </c>
      <c r="BH145" s="147">
        <f t="shared" si="27"/>
        <v>0</v>
      </c>
      <c r="BI145" s="147">
        <f t="shared" si="28"/>
        <v>0</v>
      </c>
      <c r="BJ145" s="14" t="s">
        <v>80</v>
      </c>
      <c r="BK145" s="147">
        <f t="shared" si="29"/>
        <v>3275</v>
      </c>
      <c r="BL145" s="14" t="s">
        <v>116</v>
      </c>
      <c r="BM145" s="146" t="s">
        <v>201</v>
      </c>
    </row>
    <row r="146" spans="1:65" s="2" customFormat="1" ht="24">
      <c r="A146" s="26"/>
      <c r="B146" s="134"/>
      <c r="C146" s="135" t="s">
        <v>202</v>
      </c>
      <c r="D146" s="135" t="s">
        <v>112</v>
      </c>
      <c r="E146" s="136" t="s">
        <v>203</v>
      </c>
      <c r="F146" s="137" t="s">
        <v>204</v>
      </c>
      <c r="G146" s="138" t="s">
        <v>172</v>
      </c>
      <c r="H146" s="139">
        <v>5</v>
      </c>
      <c r="I146" s="140">
        <v>810</v>
      </c>
      <c r="J146" s="140">
        <f t="shared" si="20"/>
        <v>4050</v>
      </c>
      <c r="K146" s="141"/>
      <c r="L146" s="27"/>
      <c r="M146" s="142" t="s">
        <v>1</v>
      </c>
      <c r="N146" s="143" t="s">
        <v>37</v>
      </c>
      <c r="O146" s="144">
        <v>0</v>
      </c>
      <c r="P146" s="144">
        <f t="shared" si="21"/>
        <v>0</v>
      </c>
      <c r="Q146" s="144">
        <v>0</v>
      </c>
      <c r="R146" s="144">
        <f t="shared" si="22"/>
        <v>0</v>
      </c>
      <c r="S146" s="144">
        <v>0</v>
      </c>
      <c r="T146" s="145">
        <f t="shared" si="2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6" t="s">
        <v>116</v>
      </c>
      <c r="AT146" s="146" t="s">
        <v>112</v>
      </c>
      <c r="AU146" s="146" t="s">
        <v>82</v>
      </c>
      <c r="AY146" s="14" t="s">
        <v>109</v>
      </c>
      <c r="BE146" s="147">
        <f t="shared" si="24"/>
        <v>4050</v>
      </c>
      <c r="BF146" s="147">
        <f t="shared" si="25"/>
        <v>0</v>
      </c>
      <c r="BG146" s="147">
        <f t="shared" si="26"/>
        <v>0</v>
      </c>
      <c r="BH146" s="147">
        <f t="shared" si="27"/>
        <v>0</v>
      </c>
      <c r="BI146" s="147">
        <f t="shared" si="28"/>
        <v>0</v>
      </c>
      <c r="BJ146" s="14" t="s">
        <v>80</v>
      </c>
      <c r="BK146" s="147">
        <f t="shared" si="29"/>
        <v>4050</v>
      </c>
      <c r="BL146" s="14" t="s">
        <v>116</v>
      </c>
      <c r="BM146" s="146" t="s">
        <v>205</v>
      </c>
    </row>
    <row r="147" spans="1:65" s="2" customFormat="1" ht="36">
      <c r="A147" s="26"/>
      <c r="B147" s="134"/>
      <c r="C147" s="135" t="s">
        <v>206</v>
      </c>
      <c r="D147" s="135" t="s">
        <v>112</v>
      </c>
      <c r="E147" s="136" t="s">
        <v>207</v>
      </c>
      <c r="F147" s="137" t="s">
        <v>208</v>
      </c>
      <c r="G147" s="138" t="s">
        <v>172</v>
      </c>
      <c r="H147" s="139">
        <v>8</v>
      </c>
      <c r="I147" s="140">
        <v>415</v>
      </c>
      <c r="J147" s="140">
        <f t="shared" si="20"/>
        <v>3320</v>
      </c>
      <c r="K147" s="141"/>
      <c r="L147" s="27"/>
      <c r="M147" s="142" t="s">
        <v>1</v>
      </c>
      <c r="N147" s="143" t="s">
        <v>37</v>
      </c>
      <c r="O147" s="144">
        <v>0</v>
      </c>
      <c r="P147" s="144">
        <f t="shared" si="21"/>
        <v>0</v>
      </c>
      <c r="Q147" s="144">
        <v>0</v>
      </c>
      <c r="R147" s="144">
        <f t="shared" si="22"/>
        <v>0</v>
      </c>
      <c r="S147" s="144">
        <v>0</v>
      </c>
      <c r="T147" s="145">
        <f t="shared" si="2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6" t="s">
        <v>116</v>
      </c>
      <c r="AT147" s="146" t="s">
        <v>112</v>
      </c>
      <c r="AU147" s="146" t="s">
        <v>82</v>
      </c>
      <c r="AY147" s="14" t="s">
        <v>109</v>
      </c>
      <c r="BE147" s="147">
        <f t="shared" si="24"/>
        <v>3320</v>
      </c>
      <c r="BF147" s="147">
        <f t="shared" si="25"/>
        <v>0</v>
      </c>
      <c r="BG147" s="147">
        <f t="shared" si="26"/>
        <v>0</v>
      </c>
      <c r="BH147" s="147">
        <f t="shared" si="27"/>
        <v>0</v>
      </c>
      <c r="BI147" s="147">
        <f t="shared" si="28"/>
        <v>0</v>
      </c>
      <c r="BJ147" s="14" t="s">
        <v>80</v>
      </c>
      <c r="BK147" s="147">
        <f t="shared" si="29"/>
        <v>3320</v>
      </c>
      <c r="BL147" s="14" t="s">
        <v>116</v>
      </c>
      <c r="BM147" s="146" t="s">
        <v>209</v>
      </c>
    </row>
    <row r="148" spans="1:65" s="2" customFormat="1" ht="36">
      <c r="A148" s="26"/>
      <c r="B148" s="134"/>
      <c r="C148" s="135" t="s">
        <v>210</v>
      </c>
      <c r="D148" s="135" t="s">
        <v>112</v>
      </c>
      <c r="E148" s="136" t="s">
        <v>211</v>
      </c>
      <c r="F148" s="137" t="s">
        <v>212</v>
      </c>
      <c r="G148" s="138" t="s">
        <v>172</v>
      </c>
      <c r="H148" s="139">
        <v>15</v>
      </c>
      <c r="I148" s="140">
        <v>585</v>
      </c>
      <c r="J148" s="140">
        <f t="shared" si="20"/>
        <v>8775</v>
      </c>
      <c r="K148" s="141"/>
      <c r="L148" s="27"/>
      <c r="M148" s="142" t="s">
        <v>1</v>
      </c>
      <c r="N148" s="143" t="s">
        <v>37</v>
      </c>
      <c r="O148" s="144">
        <v>0</v>
      </c>
      <c r="P148" s="144">
        <f t="shared" si="21"/>
        <v>0</v>
      </c>
      <c r="Q148" s="144">
        <v>0</v>
      </c>
      <c r="R148" s="144">
        <f t="shared" si="22"/>
        <v>0</v>
      </c>
      <c r="S148" s="144">
        <v>0</v>
      </c>
      <c r="T148" s="145">
        <f t="shared" si="2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6" t="s">
        <v>116</v>
      </c>
      <c r="AT148" s="146" t="s">
        <v>112</v>
      </c>
      <c r="AU148" s="146" t="s">
        <v>82</v>
      </c>
      <c r="AY148" s="14" t="s">
        <v>109</v>
      </c>
      <c r="BE148" s="147">
        <f t="shared" si="24"/>
        <v>8775</v>
      </c>
      <c r="BF148" s="147">
        <f t="shared" si="25"/>
        <v>0</v>
      </c>
      <c r="BG148" s="147">
        <f t="shared" si="26"/>
        <v>0</v>
      </c>
      <c r="BH148" s="147">
        <f t="shared" si="27"/>
        <v>0</v>
      </c>
      <c r="BI148" s="147">
        <f t="shared" si="28"/>
        <v>0</v>
      </c>
      <c r="BJ148" s="14" t="s">
        <v>80</v>
      </c>
      <c r="BK148" s="147">
        <f t="shared" si="29"/>
        <v>8775</v>
      </c>
      <c r="BL148" s="14" t="s">
        <v>116</v>
      </c>
      <c r="BM148" s="146" t="s">
        <v>213</v>
      </c>
    </row>
    <row r="149" spans="1:65" s="2" customFormat="1" ht="24">
      <c r="A149" s="26"/>
      <c r="B149" s="134"/>
      <c r="C149" s="135" t="s">
        <v>214</v>
      </c>
      <c r="D149" s="135" t="s">
        <v>112</v>
      </c>
      <c r="E149" s="136" t="s">
        <v>215</v>
      </c>
      <c r="F149" s="137" t="s">
        <v>216</v>
      </c>
      <c r="G149" s="138" t="s">
        <v>115</v>
      </c>
      <c r="H149" s="139">
        <v>2</v>
      </c>
      <c r="I149" s="140">
        <v>965</v>
      </c>
      <c r="J149" s="140">
        <f t="shared" si="20"/>
        <v>1930</v>
      </c>
      <c r="K149" s="141"/>
      <c r="L149" s="27"/>
      <c r="M149" s="148" t="s">
        <v>1</v>
      </c>
      <c r="N149" s="149" t="s">
        <v>37</v>
      </c>
      <c r="O149" s="150">
        <v>0</v>
      </c>
      <c r="P149" s="150">
        <f t="shared" si="21"/>
        <v>0</v>
      </c>
      <c r="Q149" s="150">
        <v>0</v>
      </c>
      <c r="R149" s="150">
        <f t="shared" si="22"/>
        <v>0</v>
      </c>
      <c r="S149" s="150">
        <v>0</v>
      </c>
      <c r="T149" s="151">
        <f t="shared" si="2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6" t="s">
        <v>116</v>
      </c>
      <c r="AT149" s="146" t="s">
        <v>112</v>
      </c>
      <c r="AU149" s="146" t="s">
        <v>82</v>
      </c>
      <c r="AY149" s="14" t="s">
        <v>109</v>
      </c>
      <c r="BE149" s="147">
        <f t="shared" si="24"/>
        <v>1930</v>
      </c>
      <c r="BF149" s="147">
        <f t="shared" si="25"/>
        <v>0</v>
      </c>
      <c r="BG149" s="147">
        <f t="shared" si="26"/>
        <v>0</v>
      </c>
      <c r="BH149" s="147">
        <f t="shared" si="27"/>
        <v>0</v>
      </c>
      <c r="BI149" s="147">
        <f t="shared" si="28"/>
        <v>0</v>
      </c>
      <c r="BJ149" s="14" t="s">
        <v>80</v>
      </c>
      <c r="BK149" s="147">
        <f t="shared" si="29"/>
        <v>1930</v>
      </c>
      <c r="BL149" s="14" t="s">
        <v>116</v>
      </c>
      <c r="BM149" s="146" t="s">
        <v>217</v>
      </c>
    </row>
    <row r="150" spans="1:65" s="2" customFormat="1">
      <c r="A150" s="26"/>
      <c r="B150" s="41"/>
      <c r="C150" s="42"/>
      <c r="D150" s="42"/>
      <c r="E150" s="42"/>
      <c r="F150" s="42"/>
      <c r="G150" s="42"/>
      <c r="H150" s="42"/>
      <c r="I150" s="42"/>
      <c r="J150" s="42"/>
      <c r="K150" s="42"/>
      <c r="L150" s="27"/>
      <c r="M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</row>
  </sheetData>
  <autoFilter ref="C119:K14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D.1.4.VZT-CH - ZAŘÍZENÍ P...</vt:lpstr>
      <vt:lpstr>'D.1.4.VZT-CH - ZAŘÍZENÍ P...'!Názvy_tisku</vt:lpstr>
      <vt:lpstr>'Rekapitulace stavby'!Názvy_tisku</vt:lpstr>
      <vt:lpstr>'D.1.4.VZT-CH - ZAŘÍZENÍ P...'!Oblast_tisku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DESKTOP-S1D1MU3\Ondra</dc:creator>
  <cp:lastModifiedBy>Mirek</cp:lastModifiedBy>
  <dcterms:created xsi:type="dcterms:W3CDTF">2021-07-29T12:57:00Z</dcterms:created>
  <dcterms:modified xsi:type="dcterms:W3CDTF">2021-11-10T11:17:33Z</dcterms:modified>
</cp:coreProperties>
</file>