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avla.charvatova" reservationPassword="0"/>
  <workbookPr/>
  <bookViews>
    <workbookView xWindow="240" yWindow="120" windowWidth="14940" windowHeight="9225" activeTab="0"/>
  </bookViews>
  <sheets>
    <sheet name="SO 001" sheetId="1" r:id="rId1"/>
    <sheet name="SO 101" sheetId="2" r:id="rId2"/>
    <sheet name="SO 102" sheetId="3" r:id="rId3"/>
    <sheet name="SO 103" sheetId="4" r:id="rId4"/>
    <sheet name="SO 151_SO 151.1" sheetId="5" r:id="rId5"/>
    <sheet name="SO 151_SO 151.2" sheetId="6" r:id="rId6"/>
    <sheet name="SO 151_SO 151.3" sheetId="7" r:id="rId7"/>
    <sheet name="SO 151_SO 151.4" sheetId="8" r:id="rId8"/>
    <sheet name="SO 201" sheetId="9" r:id="rId9"/>
    <sheet name="SO 252.1" sheetId="10" r:id="rId10"/>
    <sheet name="SO 801" sheetId="11" r:id="rId11"/>
  </sheets>
  <definedNames/>
  <calcPr/>
  <webPublishing/>
</workbook>
</file>

<file path=xl/sharedStrings.xml><?xml version="1.0" encoding="utf-8"?>
<sst xmlns="http://schemas.openxmlformats.org/spreadsheetml/2006/main" count="6787" uniqueCount="1228">
  <si>
    <t>ASPE10</t>
  </si>
  <si>
    <t>S</t>
  </si>
  <si>
    <t>Firma: ÚDRŽBA SILNIC Královéhradeckého kraje a.s.</t>
  </si>
  <si>
    <t>Soupis prací objektu</t>
  </si>
  <si>
    <t xml:space="preserve">Stavba: </t>
  </si>
  <si>
    <t>34151</t>
  </si>
  <si>
    <t>III/28526 Jizbice - Lipí - Náchod_KHK_neoceněný</t>
  </si>
  <si>
    <t>O</t>
  </si>
  <si>
    <t>Rozpočet:</t>
  </si>
  <si>
    <t>0,00</t>
  </si>
  <si>
    <t>15,00</t>
  </si>
  <si>
    <t>21,00</t>
  </si>
  <si>
    <t>3</t>
  </si>
  <si>
    <t>2</t>
  </si>
  <si>
    <t>SO 001</t>
  </si>
  <si>
    <t>Všeobecné a předběžné položky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</si>
  <si>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</si>
  <si>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</si>
  <si>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</si>
  <si>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</si>
  <si>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</si>
  <si>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</si>
  <si>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</si>
  <si>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</si>
  <si>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</si>
  <si>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</si>
  <si>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</si>
  <si>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</si>
  <si>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</si>
  <si>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</si>
  <si>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</si>
  <si>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</si>
  <si>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</si>
  <si>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</si>
  <si>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</si>
  <si>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</si>
  <si>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</si>
  <si>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</si>
  <si>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</si>
  <si>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SOUBOR</t>
  </si>
  <si>
    <t>PP</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</si>
  <si>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   
V SO 101 je požadováno i zajištění sloupu el. nadzemního vedení VO. Sloup se nachází u propustku v km 0,717. Zajištěno stojkami s panely a táhly.   
Opatření na vedení CETIN při práci v blízkosti vedení. Snesení vedení při provádění kácení v blízkosti, spolupráce s CETIN je předjednána.  
Kompletní činnosti a práce.  
Budou doloženy, potvrzeny zápisem ve stavebním deníku.  
PEVNÁ CENA</t>
  </si>
  <si>
    <t>VV</t>
  </si>
  <si>
    <t>TS</t>
  </si>
  <si>
    <t>zahrnuje veškeré náklady spojené s objednatelem požadovanými zařízeními</t>
  </si>
  <si>
    <t>02911</t>
  </si>
  <si>
    <t>a</t>
  </si>
  <si>
    <t>OSTATNÍ POŽADAVKY - GEODETICKÉ ZAMĚŘENÍ</t>
  </si>
  <si>
    <t>KPL</t>
  </si>
  <si>
    <t>Věškerá nutná zaměření k realizaci díla (např. zaměření stavby před výstavbou, vytčení stavby, obvodu staveniště,...) a k uvedení stavby do úžívání a předání dokončeného díla.   
PEVNÁ CENA</t>
  </si>
  <si>
    <t>zahrnuje veškeré náklady spojené s objednatelem požadovanými pracemi</t>
  </si>
  <si>
    <t>b</t>
  </si>
  <si>
    <t>Zaměření skutečného provedení díla ke kolaudaci stavby.   
3x tištěné paré + 1x CD   
PEVNÁ CENA</t>
  </si>
  <si>
    <t>c</t>
  </si>
  <si>
    <t>Zaměření vrstev pro určení kubatur sanací a pro určení kubatur konstrukčních vrstev a celkových plošných a délkových výměr.   
PEVNÁ CENA</t>
  </si>
  <si>
    <t>02940</t>
  </si>
  <si>
    <t>OSTATNÍ POŽADAVKY - VYPRACOVÁNÍ DOKUMENTACE</t>
  </si>
  <si>
    <t>Dokumentace skutečného provedení stavby. Výkresy a související písemnosti zhotovené stavby potřebné pro evidenci pozemní komunikace. Výkresy odchylek a změn stavby oproti DSP+PDPS. Ověření podpisem odpovědného zástupce zhotovitele a správce stavby.   
Zadavatel poskytne dokumentaci v otevřeném formátu *.dwg.  
Zadavatel poskytne dokumentaci ve formátu *.pdf  
4x tištěné paré + 1x CD   
PEVNÁ CENA</t>
  </si>
  <si>
    <t>02943</t>
  </si>
  <si>
    <t>OSTATNÍ POŽADAVKY - VYPRACOVÁNÍ RDS</t>
  </si>
  <si>
    <t>Realizační dokumentace stavby, (4x tištěné paré + 1x CD). Obsah dle směrnice pro dokumentaci staveb PK, v souladu s PDPS, Řeší podrobnosti pro kvalitní a bezpečné zhotovení stavby. Mimo jiné zahrnuje vypracování souřadnicového a výškového pokrytí komunikace, zahuštění příčných řezů pro plynulé řešení, detaily oprav poruch dle TP 82 - Katalog poruch netuhých vozovek, aktualizace dopracování dopravního značení. Vypracuje autorizovaná osoba. Odsouhlasí správce stavby.   
Zadavatel poskytne otevřený formát *.dwg.   
Zadavatel poskytne dokumentaci ve formátu *.pdf  
PEVNÁ CENA</t>
  </si>
  <si>
    <t>7</t>
  </si>
  <si>
    <t>02945</t>
  </si>
  <si>
    <t>OSTAT POŽADAVKY - GEOMETRICKÝ PLÁN</t>
  </si>
  <si>
    <t>Geometrický plán pro majetkové vypořádání vlastnických vztahů, potvrzený katastrálním úřadem.   
12x tiskem   
PEVNÁ CENA</t>
  </si>
  <si>
    <t>položka zahrnuje:  
- přípravu podkladů, podání žádosti na katastrální úřad  
- polní práce spojené s vyhotovením geometrického plánu  
- výpočetní a grafické kancelářské práce  
- úřední ověření výsledného elaborátu  
- schválení návrhu vkladu do katastru nemovitostí příslušným katastrálním úřadem  
- předpoklad celkem 10 vyhotovení a dle SOD</t>
  </si>
  <si>
    <t>8</t>
  </si>
  <si>
    <t>02946</t>
  </si>
  <si>
    <t>OSTAT POŽADAVKY - FOTODOKUMENTACE</t>
  </si>
  <si>
    <t>1x měsíčně sada barevných fotografií v tištěné i elektronické formě   
3x závěrečná fotodokumentace v albu s popisem v tištěné i elektronické podobě   
PEVNÁ CENA</t>
  </si>
  <si>
    <t>položka zahrnuje:  
- fotodokumentaci zadavatelem požadovaného děje a konstrukcí v požadovaných časových intervalech  
- zadavatelem specifikované výstupy (fotografie v papírovém a digitálním formátu) v požadovaném počtu - předpoklad 2 ks</t>
  </si>
  <si>
    <t>02950</t>
  </si>
  <si>
    <t>OSTATNÍ POŽADAVKY - POSUDKY, KONTROLY, REVIZNÍ ZPRÁVY</t>
  </si>
  <si>
    <t>Zajištění a zdokumentování stávajícího stavu zástavby a objektů, které mohou být dotčeny stavbou před započetím, v průběhu a na konci stavebních prací.    
Předání pasportizace na datovém nosiči v digitální formě.  
PEVNÁ CENA</t>
  </si>
  <si>
    <t>02990</t>
  </si>
  <si>
    <t>OSTATNÍ POŽADAVKY - INFORMAČNÍ TABULE</t>
  </si>
  <si>
    <t>KUS</t>
  </si>
  <si>
    <t>Náklady na zřízení informační tabule (2ks na celou stavbu) s údaji o stavbě s textem dle vzoru objednatele, včetně kotvení. Po ukončení stavby odstranění.   
PEVNÁ CENA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</si>
  <si>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</si>
  <si>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11</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</si>
  <si>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</si>
  <si>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</si>
  <si>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PEVNÁ CENA</t>
  </si>
  <si>
    <t>zahrnuje objednatelem povolené náklady na požadovaná zařízení zhotovitele</t>
  </si>
  <si>
    <t>SO 101</t>
  </si>
  <si>
    <t>Silnice III/28526 od 0,000 do 1,377</t>
  </si>
  <si>
    <t>014102</t>
  </si>
  <si>
    <t>POPLATKY ZA SKLÁDKU</t>
  </si>
  <si>
    <t>T</t>
  </si>
  <si>
    <t>poplatky za uložení zemin a přebytků výkopku - evidovaná skládka s poplatkem dle zadávacích podmínek zadavatele. Skládka bude řešena v režii dodavatele.</t>
  </si>
  <si>
    <t>pol. 12273 - 172,030*2,0=344,060 [A] 
pol.12283 - 619,615*2,0=1 239,230 [B] 
pol.12293 - 86,015*2,0=172,030 [C] 
pol.12373A - 118,804*2,0=237,608 [D] 
pol. 12373B - 848,600*2,0=1 697,200 [E] 
pol.12924 - 961,300*0,2*2,0=384,520 [F] 
pol.12932 - 82,300*0,5*2,0=82,300 [G] 
pol. 129945 - 16,9*0,1*2,0=3,380 [H] 
pol.129957 - 6,6*0,1*2,0=1,320 [I] 
pol. 13173 - 28,116*2,0=56,232 [J] 
pol. 13183 - 14,058*2,0=28,116 [K] 
pol. 13193 - 4,686*2,0=9,372 [L] 
pol.13273A - 178,140*2,0=356,280 [M] 
pol.13273B - 158,940*2,0=317,880 [N] 
pol.13273C - 171,339*2,0=342,678 [O] 
Celkem: A+B+C+D+E+F+G+H+I+J+K+L+M+N+O=5 272,206 [P]</t>
  </si>
  <si>
    <t>zahrnuje veškeré poplatky provozovateli skládky související s uložením odpadu na skládce.</t>
  </si>
  <si>
    <t>014112</t>
  </si>
  <si>
    <t>POPLATKY ZA SKLÁDKU TYP S-IO (INERTNÍ ODPAD)</t>
  </si>
  <si>
    <t>poplatky za uložení suti z betonu, železobetonu a kamene - evidovaná skládka s poplatkem dle zadávacích podmínek zadavatele. Skládka bude řešena v režii dodavatele.</t>
  </si>
  <si>
    <t>celkem položka 11332 - 509,160*2,0=1 018,320 [A] 
celkem položka 11352 - 38,0*0,12*0,25*2,2=2,508 [B] 
celkem položka 96613 - 4,0*2,2=8,800 [C] 
celkem položka 96616 - 4,7*2,5=11,750 [D] 
celkem položka 966346 - 47,00*300/1000=14,100 [E] 
celkem položka 96687 - 2*250/1000=0,500 [F] 
Celkem: A+B+C+D+E+F=1 055,978 [G]</t>
  </si>
  <si>
    <t>Zemní práce</t>
  </si>
  <si>
    <t>113138</t>
  </si>
  <si>
    <t>A</t>
  </si>
  <si>
    <t>ODSTRANĚNÍ KRYTU ZPEVNĚNÝCH PLOCH S ASFALT POJIVEM, ODVOZ NA SKLÁDKU</t>
  </si>
  <si>
    <t>M3</t>
  </si>
  <si>
    <t>včetně naložení, odvozu a uložení na meziskládku v rámci stavby, materiál neopustí prostor staveniště 
Odstranění asfaltových podkladních vrstev po odfrézování v sanaci průměrně 3 cm 
- 0,50 m u obruby 0,50*0,03*(38,0+172,0+101,0+135,0+41,0)=7,305 [A] 
-sanace zaznačené v situaci (rozšíření, vyztužené svahy, překopy) 0,03*(60,0+162,0+31,0+43,0+12,0+152,5+40,5+434,0+19,0+234,0+35,5+48,5)=38,160 [B] 
-u SO 252 2,3*0,03*79,0=5,451 [C] 
Celkem: A+B+C=50,916 [D]</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</si>
  <si>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</si>
  <si>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</si>
  <si>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</si>
  <si>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včetně naložení, odvozu a uložení na skládku dodavatele, dodavatel zohlední vzdálenost skládky  
Odstranění nestmelených podkladních vrstev v sanaci průměrně 30 cm 
- 0,50 m u obruby 0,50*0,30*(38,0+172,0+101,0+135,0+41,0)=73,050 [A] 
-sanace zaznačené v situaci (rozšíření, vyztužené svahy, překopy) 0,30*(60,0+162,0+31,0+43,0+12,0+152,5+40,5+434,0+19,0+234,0+35,5+48,5)=381,600 [B] 
-u SO 252 2,3*0,30*79,0=54,510 [C] 
Celkem: A+B+C=509,160 [D]</t>
  </si>
  <si>
    <t>11352</t>
  </si>
  <si>
    <t>ODSTRANĚNÍ CHODNÍKOVÝCH A SILNIČNÍCH OBRUBNÍKŮ BETONOVÝCH</t>
  </si>
  <si>
    <t>M</t>
  </si>
  <si>
    <t>včetně naložení, odvozu a uložení na skládku dodavatele, dodavatel zohlední vzdálenost skládky  
Odstranění stávajících obrub mimo chodníky viz situace 38,00 =38,000 [A]</t>
  </si>
  <si>
    <t>11372</t>
  </si>
  <si>
    <t>FRÉZOVÁNÍ ZPEVNĚNÝCH PLOCH ASFALTOVÝCH</t>
  </si>
  <si>
    <t>Zhotovitel v ceně zohlední možnost zpětného využití vyfrézovaného materiálu na stavbě   
Včetně odvozu a uložení na skládku dodavatele</t>
  </si>
  <si>
    <t>frézování asfaltových ploch viz situace 
celkem skladby 1 a 2 viz situace 
Odstranění asfaltové vrstvy tl. 100 mm v intravilánu, 425 m z 1377 m objektu 
((425/1377)*((3805,0+3683,5)+(60,0+162,0+31,0+43,0+12,0+152,5+40,5+434,0+19,0+234,0+35,5+48,5)))*0,10=270,386 [A] 
Odstranění asfaltové vrstvy tl. 50 mm v extravilánu, 952 m z 1377 m objektu 
((952/1377)*((3805,0+3683,5)+(60,0+162,0+31,0+43,0+12,0+152,5+40,5+434,0+19,0+234,0+35,5+48,5)))*0,05=302,832 [B] 
Celkem: A+B=573,218 [C]</t>
  </si>
  <si>
    <t>Položka zahrnuje veškerou manipulaci s vybouranou sutí a s vybouranými hmotami vč. uložení na skládku.</t>
  </si>
  <si>
    <t>113764</t>
  </si>
  <si>
    <t>FRÉZOVÁNÍ DRÁŽKY PRŮŘEZU DO 400MM2 V ASFALTOVÉ VOZOVCE</t>
  </si>
  <si>
    <t>proříznutí pracovní spáry v komunikaci š. 10 mm, hl. 40 mm, délky dle SITUACE  
6,1+6,1+6,7+62,0+1,5+15,5+56,5+41,0+1,5+5,5*2+7,5*2+100,0+5,5+5,5+6,0+6,9+6,2+5,5+5,5+1,5+21,5+0,2+100,0+0,2+22,0+1,5+6,2+6,2+4,6+3,1+1,7+28,0+1,7+3,2+11,2=576,800 [A]</t>
  </si>
  <si>
    <t>12110</t>
  </si>
  <si>
    <t>SEJMUTÍ ORNICE NEBO LESNÍ PŮDY</t>
  </si>
  <si>
    <t>uložení na mezideponii</t>
  </si>
  <si>
    <t>Sejmutí humusního horizontu (drnu) viz bilance zemin a příloha ZPF 
75,0=75,000 [A]</t>
  </si>
  <si>
    <t>položka zahrnuje sejmutí ornice bez ohledu na tloušťku vrstvy a její vodorovnou dopravu  
nezahrnuje uložení na trvalou skládku</t>
  </si>
  <si>
    <t>12273</t>
  </si>
  <si>
    <t>ODKOPÁVKY A PROKOPÁVKY OBECNÉ TŘ. I</t>
  </si>
  <si>
    <t>Včetně odvozu na skládku dodavatele, dodavatel zohlední vzdálenost. 
Odkopávky pro zbudování vyztužených svahů viz situace, vzorové a pracovní řezy uloženo na trvalou skládku, při prokázání vhodnosti možno zpětně zabudovat do komunikace 
20% těžitelnost tř.I, 70% těžitelnost tř.II, 10% těžitelnost tř.III 
součet délek * průměrná plocha změřená v řezu softwarem 
((15,5+41,0+115,5+21,5+22,0)*1,5+(56,5+100,0+28,0)*2,8+7,0*2,9)*0,2=172,030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</si>
  <si>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</si>
  <si>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t>
  </si>
  <si>
    <t>ODKOPÁVKY A PROKOPÁVKY OBECNÉ TŘ. II</t>
  </si>
  <si>
    <t>Včetně odvozu na skládku dodavatele, dodavatel zohlední vzdálenost. 
Odkopávky pro zbudování vyztužených svahů viz situace, vzorové a pracovní řezy uloženo na trvalou skládku, při prokázání vhodnosti možno zpětně zabudovat do komunikace 
20% těžitelnost tř.I, 70% těžitelnost tř.II, 10% těžitelnost tř.III 
součet délek * průměrná plocha změřená v řezu softwarem 
((15,5+41,0+115,5+21,5+22,0)*1,5+(56,5+100,0+28,0)*2,8+7,0*2,9)*0,7=602,105 [A] 
Výkop pro propustek 0,717 3,4*0,5*10,3=17,510 [B] 
Celkem: A+B=619,615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</si>
  <si>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</si>
  <si>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12293</t>
  </si>
  <si>
    <t>ODKOPÁVKY A PROKOPÁVKY OBECNÉ TŘ. III</t>
  </si>
  <si>
    <t>Včetně odvozu na skládku dodavatele, dodavatel zohlední vzdálenost. 
Odkopávky pro zbudování vyztužených svahů viz situace, vzorové a pracovní řezy uloženo na trvalou skládku, při prokázání vhodnosti možno zpětně zabudovat do komunikace 
20% těžitelnost tř.I, 70% těžitelnost tř.II, 10% těžitelnost tř.III 
součet délek * průměrná plocha změřená v řezu softwarem 
((15,5+41,0+115,5+21,5+22,0)*1,5+(56,5+100,0+28,0)*2,8+7,0*2,9)*0,1=86,015 [A]</t>
  </si>
  <si>
    <t>12</t>
  </si>
  <si>
    <t>12373</t>
  </si>
  <si>
    <t>ODKOP PRO SPOD STAVBU SILNIC A ŽELEZNIC TŘ. I</t>
  </si>
  <si>
    <t>Včetně odvozu na skládku dodavatele, dodavatel zohlední vzdálenost. 
Odkopávky na silniční pláň v sanaci po rozebrání stávajícího krytu průměrně 7 cm 
- 0,50 m u obruby 0,50*0,07*(38,0+172,0+101,0+135,0+41,0)=17,045 [A] 
-sanace zaznačené v situaci (rozšíření, vyztužené svahy, překopy) 0,07*(60,0+162,0+31,0+43,0+12,0+152,5+40,5+434,0+19,0+234,0+35,5+48,5)=89,040 [B] 
-u SO 252 2,3*0,07*79,0=12,719 [C] 
Celkem: A+B+C=118,804 [D]</t>
  </si>
  <si>
    <t>13</t>
  </si>
  <si>
    <t>B</t>
  </si>
  <si>
    <t>Včetně odvozu na skládku dodavatele, dodavatel zohlední vzdálenost. 
Odkopávky v případě výměny podloží v sanaci tl.500 mm 
Bude provedeno po odsouhlasení TDI na základě potřeby prokázané vyhodnocením zkoušek. 
- 0,50 m u obruby 0,50*0,50*(38,0+172,0+101,0+135,0+41,0)=121,750 [A] 
-sanace zaznačené v situaci (rozšíření, vyztužené svahy, překopy) 0,50*(60,0+162,0+31,0+43,0+12,0+152,5+40,5+434,0+19,0+234,0+35,5+48,5)=636,000 [B] 
-u SO 252 2,3*0,50*79,0=90,850 [C] 
Celkem: A+B+C=848,600 [D]</t>
  </si>
  <si>
    <t>14</t>
  </si>
  <si>
    <t>12573</t>
  </si>
  <si>
    <t>VYKOPÁVKY ZE ZEMNÍKŮ A SKLÁDEK TŘ. I</t>
  </si>
  <si>
    <t>Odkop humusního horizontu ze skládky  
75,0=75,000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</si>
  <si>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</si>
  <si>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15</t>
  </si>
  <si>
    <t>12924</t>
  </si>
  <si>
    <t>ČIŠTĚNÍ KRAJNIC OD NÁNOSU TL. DO 200MM</t>
  </si>
  <si>
    <t>M2</t>
  </si>
  <si>
    <t>Krajnice viz situace 
655,80*0,50+405,0*0,50+58,00*0,50+248,00*0,50+353,10*0,50+87,00*0,50+14,20*0,50+101,50*0,50=961,300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</si>
  <si>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</si>
  <si>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16</t>
  </si>
  <si>
    <t>12932</t>
  </si>
  <si>
    <t>ČIŠTĚNÍ PŘÍKOPŮ OD NÁNOSU DO 0,5M3/M</t>
  </si>
  <si>
    <t>Pročištění příkopů viz situace 
36,6+8,0+7,7+30,0=82,300 [A]</t>
  </si>
  <si>
    <t>17</t>
  </si>
  <si>
    <t>129945</t>
  </si>
  <si>
    <t>ČIŠTĚNÍ POTRUBÍ DN DO 300MM</t>
  </si>
  <si>
    <t>Pročištění zatrubnění viz situace 
4,6+6,6+5,7=16,900 [A]</t>
  </si>
  <si>
    <t>18</t>
  </si>
  <si>
    <t>129957</t>
  </si>
  <si>
    <t>ČIŠTĚNÍ POTRUBÍ DN DO 500MM</t>
  </si>
  <si>
    <t>Pročištění zatrubnění viz situace 
6,6=6,600 [A]</t>
  </si>
  <si>
    <t>19</t>
  </si>
  <si>
    <t>13173</t>
  </si>
  <si>
    <t>HLOUBENÍ JAM ZAPAŽ I NEPAŽ TŘ. I</t>
  </si>
  <si>
    <t>Včetně odvozu na skládku dodavatele, dodavatel zohlední vzdálenost. 
Hloubení jam pro vpusti. 60% těžitelnost tř.I, 30% těžitelnost tř.II, 10% těžitelnost tř.III 
uliční 4*1,6*1,6*1,5*0,6=9,216 [A] 
horské 5*1,4*3,0*1,5*0,6=18,900 [B] 
Celkem: A+B=28,116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</si>
  <si>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</si>
  <si>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20</t>
  </si>
  <si>
    <t>13183</t>
  </si>
  <si>
    <t>HLOUBENÍ JAM ZAPAŽ I NEPAŽ TŘ II</t>
  </si>
  <si>
    <t>Včetně odvozu na skládku dodavatele, dodavatel zohlední vzdálenost. 
Hloubení jam pro vpusti. 60% těžitelnost tř.I, 30% těžitelnost tř.II, 10% těžitelnost tř.III 
uliční 4*1,6*1,6*1,5*0,3=4,608 [A] 
horské 5*1,4*3,0*1,5*0,3=9,450 [B] 
Celkem: A+B=14,058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</si>
  <si>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</si>
  <si>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21</t>
  </si>
  <si>
    <t>13193</t>
  </si>
  <si>
    <t>HLOUBENÍ JAM ZAPAŽ I NEPAŽ TŘ III</t>
  </si>
  <si>
    <t>Včetně odvozu na skládku dodavatele, dodavatel zohlední vzdálenost. 
Hloubení jam pro vpusti. 60% těžitelnost tř.I, 30% těžitelnost tř.II, 10% těžitelnost tř.III 
uliční 4*1,6*1,6*1,5*0,1=1,536 [A] 
horské 5*1,4*3,0*1,5*0,1=3,150 [B] 
Celkem: A+B=4,686 [C]</t>
  </si>
  <si>
    <t>22</t>
  </si>
  <si>
    <t>13273</t>
  </si>
  <si>
    <t>HLOUBENÍ RÝH ŠÍŘ DO 2M PAŽ I NEPAŽ TŘ. I</t>
  </si>
  <si>
    <t>Včetně odvozu na skládku dodavatele, dodavatel zohlední vzdálenost. 
Výkopové práce na reprofilaci příkopů. Délka dle situace, průměrná plocha výkopu měřená softwarem v prac řezech.  
95,74*1,5+19,65*1,0+49,60*0,3=178,140 [A]</t>
  </si>
  <si>
    <t>23</t>
  </si>
  <si>
    <t>Včetně odvozu na skládku dodavatele, dodavatel zohlední vzdálenost. 
Výkopové práce pro betonové žlaby. Délka dle situace, plocha výkopu měřená softwarem ve vzorovém řezu.  
(72,50+70,50+21,0+38,80+51,50+62,00+198,40+280,00)*0,2=158,940 [A]</t>
  </si>
  <si>
    <t>24</t>
  </si>
  <si>
    <t>C</t>
  </si>
  <si>
    <t>Včetně odvozu na skládku dodavatele, dodavatel zohlední vzdálenost. 
Výkopové práce pro trubní vedení. délka * šířka * hloubka  
potrubí k uličním vpustím viz pol. 87434 11,0*0,60*1,30=8,580 [A] 
potrubí k horským vpustím viz pol. 87446 36,0*1,10*1,30=51,480 [B] 
Propustek v km 0,369 1,75*1,1*9,0=17,325 [C] 
Propustek v km 0,538 1,75*1,0*16,0=28,000 [D] 
Propustek v km 1,102 1,90*1,4*10,0+1,75*1,0*13,0=49,350 [E] 
Prahy propustek v km 0,369 0,6*0,4*(9,3+2*3,5+2*3,8)=5,736 [F] 
Prahy propustek v km 0,538 0,6*0,4*(15,0+1,5)=3,960 [G] 
Prahy propustek v km 0,717 1,6*0,5*2,2+1,2*0,5*2,5=3,260 [H] 
Prahy propustek v km 1,102 0,6*0,4*(4,8*2+2,8*2)=3,648 [I] 
Celkem: A+B+C+D+E+F+G+H+I=171,339 [J]</t>
  </si>
  <si>
    <t>25</t>
  </si>
  <si>
    <t>17120</t>
  </si>
  <si>
    <t>ULOŽENÍ SYPANINY DO NÁSYPŮ A NA SKLÁDKY BEZ ZHUTNĚNÍ</t>
  </si>
  <si>
    <t>Uložení ornice na dočasné skládce 
pol.12110 - 75,0=75,000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</si>
  <si>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</si>
  <si>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26</t>
  </si>
  <si>
    <t>17180</t>
  </si>
  <si>
    <t>ULOŽENÍ SYPANINY DO NÁSYPŮ Z NAKUPOVANÝCH MATERIÁLŮ</t>
  </si>
  <si>
    <t>Zemina vhodná pro budování náspů dle ČSN 7361333 
případně ŠD fr. 0-63 
zbudování zemního tělesa z nakupovaného materiálu vhodného pro zabudování do vyztuženého svahu viz situace, vzorové a pracovní řezy 
(15,5+41,0+115,5+21,5+22,0)*2,5*0,5+(15,5+41,0+115,5+21,5+22,0)*0,6*0,4+(56,5+100,0+28,0)*2,6*1,0+(56,5+100,0+28,0)*0,6*0,4+7,0*2,6*1,6+7,0*1,0*0,=874,195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</si>
  <si>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</si>
  <si>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t>
  </si>
  <si>
    <t>17481</t>
  </si>
  <si>
    <t>ZÁSYP JAM A RÝH Z NAKUPOVANÝCH MATERIÁLŮ</t>
  </si>
  <si>
    <t>Hutněný zásyp po vrstvách tl. max 300 mm dle TKP 3., 4., zemina navržená jako vhodná dle ČSN 73 6133, zásyp del ČSN 73 6244 čl. 7.3.5. a čl. 5.4. 
GW, GP, G-F - Id=0,85 
SW, SP, S-F - Id=0,90 
směsné zeminy D=100% 
případně ŠP (ŠD) fr. 0-63 
potrubí k uličním vpustím 11,0*0,60*0,60=3,960 [A] 
potrubí k horským vpustím 36,0*1,10*0,60=23,760 [B] 
Propustek v km 0,369 0,65*9,0=5,850 [C] 
Propustek v km 0,538 0,70*16,0=11,200 [D] 
Propustek v km 0,717 10,20*8,8=89,760 [E] 
Propustek v km 1,102 0,65*11,0+1,30*9,0=18,850 [F] 
Celkem: A+B+C+D+E+F=153,380 [G]</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</si>
  <si>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</si>
  <si>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28</t>
  </si>
  <si>
    <t>18110</t>
  </si>
  <si>
    <t>ÚPRAVA PLÁNĚ SE ZHUTNĚNÍM V HORNINĚ TŘ. I</t>
  </si>
  <si>
    <t>úprava pláně před zbudováním vyztuženého svahu viz situace, vzorové a pracovní řezy, šířka lavičky cca 0,5 m 
(15,5+41,0+115,5+21,5+22,0)*(2,5+0,5)+(56,5+100,0+28,0)*(2,5+0,5)+7,0*(2,5+0,5)=1 221,000 [A]</t>
  </si>
  <si>
    <t>položka zahrnuje úpravu pláně včetně vyrovnání výškových rozdílů. Míru zhutnění určuje projekt.</t>
  </si>
  <si>
    <t>29</t>
  </si>
  <si>
    <t>18221</t>
  </si>
  <si>
    <t>ROZPROSTŘENÍ ORNICE VE SVAHU V TL DO 0,10M</t>
  </si>
  <si>
    <t>uložení sejmutého humusního materiálu do líce vyztužených svahů a přilehlé nezpevnměné krajnice 
(15,5+41,0+115,5+21,5+22,0)*1,5+(56,5+100,0+28,0)*2,1+7,0*3,0=731,700 [A]</t>
  </si>
  <si>
    <t>položka zahrnuje:  
nutné přemístění ornice z dočasných skládek vzdálených do 50m  
rozprostření ornice v předepsané tloušťce ve svahu přes 1:5</t>
  </si>
  <si>
    <t>30</t>
  </si>
  <si>
    <t>18231</t>
  </si>
  <si>
    <t>ROZPROSTŘENÍ ORNICE V ROVINĚ V TL DO 0,10M</t>
  </si>
  <si>
    <t>rozprostření zbytku sejmutého humusního materiálu 
(75,0-731,7*0,1)/0,1=18,300 [A]</t>
  </si>
  <si>
    <t>položka zahrnuje:  
nutné přemístění ornice z dočasných skládek vzdálených do 50m  
rozprostření ornice v předepsané tloušťce v rovině a ve svahu do 1:5</t>
  </si>
  <si>
    <t>31</t>
  </si>
  <si>
    <t>18241</t>
  </si>
  <si>
    <t>ZALOŽENÍ TRÁVNÍKU RUČNÍM VÝSEVEM</t>
  </si>
  <si>
    <t>lavičky vyztužených svahů cca 0,5 m 
(15,5+41,0+115,5+21,5+22,0)*0,5+(56,5+100,0+28,0)*0,5+7,0*0,5=203,500 [A] 
uvedenízasažených ploch do původního stavu předpoklad 1,0 m2 na 1 m délky objektu 
1377,0*1,0=1 377,000 [B] 
Celkem: A+B=1 580,500 [C]</t>
  </si>
  <si>
    <t>Zahrnuje dodání předepsané travní směsi, její výsev na ornici, zalévání, první pokosení, to vše bez ohledu na sklon terénu</t>
  </si>
  <si>
    <t>32</t>
  </si>
  <si>
    <t>18245</t>
  </si>
  <si>
    <t>ZALOŽENÍ TRÁVNÍKU ZATRAVŇOVACÍ TEXTILIÍ (ROHOŽÍ)</t>
  </si>
  <si>
    <t>líc vyztuženého svahu a přilehlá nezpevněná krajnice 
(15,5+41,0+115,5+21,5+22,0)*1,5+(56,5+100,0+28,0)*2,1+7,0*3,0=731,700 [A]</t>
  </si>
  <si>
    <t>Zahrnuje dodání a položení předepsané zatravňovací textilie bez ohledu na sklon terénu, zalévání, první pokosení</t>
  </si>
  <si>
    <t>33</t>
  </si>
  <si>
    <t>18247</t>
  </si>
  <si>
    <t>OŠETŘOVÁNÍ TRÁVNÍKU</t>
  </si>
  <si>
    <t>Ošetřování založeného trávníku.  
pol. 18241 1580,50=1 580,500 [A] 
pol. 18245 731,70=731,700 [B] 
Celkem: A+B=2 312,200 [C]</t>
  </si>
  <si>
    <t>Zahrnuje pokosení se shrabáním, naložení shrabků na dopravní prostředek, s odvozem a se složením, to vše bez ohledu na sklon terénu  
zahrnuje nutné zalití a hnojení</t>
  </si>
  <si>
    <t>Základy</t>
  </si>
  <si>
    <t>34</t>
  </si>
  <si>
    <t>21197</t>
  </si>
  <si>
    <t>OPLÁŠTĚNÍ ODVODŇOVACÍCH ŽEBER Z GEOTEXTILIE</t>
  </si>
  <si>
    <t>netkaná 100 g/m2</t>
  </si>
  <si>
    <t>opláštění trativodů 
1368,070*1,8=2 462,526 [A]</t>
  </si>
  <si>
    <t>položka zahrnuje dodávku předepsané geotextilie, mimostaveništní a vnitrostaveništní dopravu a její uložení včetně potřebných přesahů (nezapočítávají se do výměry)</t>
  </si>
  <si>
    <t>35</t>
  </si>
  <si>
    <t>21264</t>
  </si>
  <si>
    <t>TRATIVODY KOMPLET Z TRUB Z PLAST HMOT DN DO 200MM</t>
  </si>
  <si>
    <t>Drenážní trativody v silnici 
pod betonovými žlaby viz situace 
(72,50+70,50+21,0+38,80+51,50+62,00+198,40+280,00)*1,1=874,170 [A] 
ve styku s chodníky viz situace objektu SO111 
(172,00+101,00+135,00+41,00)*1,1=493,900 [B] 
Celkem: A+B=1 368,070 [C]</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</si>
  <si>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</si>
  <si>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36</t>
  </si>
  <si>
    <t>27231</t>
  </si>
  <si>
    <t>ZÁKLADY Z PROSTÉHO BETONU</t>
  </si>
  <si>
    <t>Podkladní beton čel propusku v km 0,717 
beton C8/10 
vtok (5,59+4,65+4*0,15)*0,15*2,40=3,902 [A] 
výtok (12,04+0,15*2)*0,15*2,15+1,5*0,15*0,84=4,169 [B] 
křídlo na vtoku 3,40*0,15*1,75=0,893 [C] 
Celkem: A+B+C=8,964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</si>
  <si>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</si>
  <si>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37</t>
  </si>
  <si>
    <t>272325</t>
  </si>
  <si>
    <t>ZÁKLADY ZE ŽELEZOBETONU DO C30/37</t>
  </si>
  <si>
    <t>Základy čel propusku v km 0,717 
beton C30/37 - XF2, XD1 
vtok (5,59+4,65)*0,70*2,10=15,053 [A] 
výtok 12,04*0,70*2,00+1,2*0,70*0,84=17,562 [B] 
křídlo na vtoku 3,25*0,70*1,45=3,299 [C] 
Celkem: A+B+C=35,914 [D]</t>
  </si>
  <si>
    <t>38</t>
  </si>
  <si>
    <t>272365</t>
  </si>
  <si>
    <t>VÝZTUŽ ZÁKLADŮ Z OCELI 10505, B500B</t>
  </si>
  <si>
    <t>Základy čel a křídla 0,09*35,208=3,169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</si>
  <si>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</si>
  <si>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39</t>
  </si>
  <si>
    <t>289972</t>
  </si>
  <si>
    <t>OPLÁŠTĚNÍ (ZPEVNĚNÍ) Z GEOMŘÍŽOVIN</t>
  </si>
  <si>
    <t>jednoosé tahové geomříže. Pevnost geomříží je závislá na svislé vzdálenosti  
jednotlivých geomříží. PD předpokládá svislou vzdálenost geomříží 300 mm, pevnost  
geomříže v tahu 68 kN/m a pevnost v tahu při přetvoření 2% 16,10 kN/m. Dodavatel  
zajistí statické posouzení zohledňující fyzikální vlastnosti použitých geomříží (pevnost,  
tažnost) v kombinaci s použitým zásypovým materiálem.</t>
  </si>
  <si>
    <t>Armování svahů viz situace C.1.2. 
km: 0,302-0,412, 0,590-0,709, 0,922-1,087, 1,151-1,191 
(15,5+41,0+115,5+21,5+22,0)*(4*2,60)+(56,5+100,0+28,0)*(6*2,6)+7,0*(8*2,7)=5 270,600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</si>
  <si>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</si>
  <si>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40</t>
  </si>
  <si>
    <t>289973</t>
  </si>
  <si>
    <t>OPLÁŠTĚNÍ (ZPEVNĚNÍ) Z GEOSÍTÍ A GEOROHOŽÍ</t>
  </si>
  <si>
    <t>V případě domluvy s majitelem přilehlého pozemku zajištění svahu proti erozi kokosovou rohoží 
km 0,615 - 0,680 
250,0=250,000 [A]</t>
  </si>
  <si>
    <t>Položka zahrnuje:  
- dodávku předepsané geosítě nebi georohože  
- úpravu, očištění a ochranu podkladu  
- přichycení k podkladu, případně zatížení  
- úpravy spojů a zajištění okrajů  
- úpravy pro odvodnění  
- nutné přesahy  
- mimostaveništní a vnitrostaveništní dopravu</t>
  </si>
  <si>
    <t>Svislé konstrukce</t>
  </si>
  <si>
    <t>41</t>
  </si>
  <si>
    <t>317325</t>
  </si>
  <si>
    <t>ŘÍMSY ZE ŽELEZOBETONU DO C30/37</t>
  </si>
  <si>
    <t>Římsy propustku v km 0,717 
beton C30/37 - XF4, XD3 
vtok (5,25+4,65)*0,41=4,059 [A] 
výtok 12,04*0,23=2,769 [B] 
křídlo na vtoku 3,25*0,19=0,618 [C] 
Celkem: A+B+C=7,446 [D]</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</si>
  <si>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</si>
  <si>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t>
  </si>
  <si>
    <t>317365</t>
  </si>
  <si>
    <t>VÝZTUŽ ŘÍMS Z OCELI 10505, B500B</t>
  </si>
  <si>
    <t>Římsy propustku v km 0,717 7,446*0,16=1,191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</si>
  <si>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</si>
  <si>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43</t>
  </si>
  <si>
    <t>333325</t>
  </si>
  <si>
    <t>MOSTNÍ OPĚRY A KŘÍDLA ZE ŽELEZOVÉHO BETONU DO C30/37</t>
  </si>
  <si>
    <t>Propustek v km 0,717 
beton C30/37 - XF2, XD1 
čelo vtok 5,25*0,70*2,89+4,65*0,70*1,85=16,643 [A] 
výtok 11,8*0,70*2,90=23,954 [B] 
křídlo na vtoku 3,25*0,55*1,31=2,342 [C] 
křídla na výtoku (1,51+0,25)*0,4*2,79*1/2+(0,85+0,25)*0,4*2,79*2/3=1,800 [D] 
Celkem: A+B+C+D=44,739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</si>
  <si>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</si>
  <si>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44</t>
  </si>
  <si>
    <t>333365</t>
  </si>
  <si>
    <t>VÝZTUŽ MOSTNÍCH OPĚR A KŘÍDEL Z OCELI 10505, B500B</t>
  </si>
  <si>
    <t>Čela a křídla 0,1*44,739=4,474 [A]</t>
  </si>
  <si>
    <t>Vodorovné konstrukce</t>
  </si>
  <si>
    <t>45</t>
  </si>
  <si>
    <t>451312</t>
  </si>
  <si>
    <t>PODKLADNÍ A VÝPLŇOVÉ VRSTVY Z PROSTÉHO BETONU C12/15</t>
  </si>
  <si>
    <t>Podkladní beton propusků C 12/15 - X0 
Propustek v km 0,369 1,28*0,10*9,76=1,249 [A] 
Propustek v km 0,538 1,28*0,10*13,71=1,755 [B] 
Propustek v km 0,717 3,40*0,20*8,80=5,984 [C] 
Propustek v km 0,717 pod římsou 0,77*0,20*12,60=1,940 [D] 
Propustek v km 1,102 1,28*0,15*(9,50+10,48)=3,836 [E] 
Celkem: A+B+C+D+E=14,764 [F]</t>
  </si>
  <si>
    <t>46</t>
  </si>
  <si>
    <t>45152</t>
  </si>
  <si>
    <t>PODKLADNÍ A VÝPLŇOVÉ VRSTVY Z KAMENIVA DRCENÉHO</t>
  </si>
  <si>
    <t>Podsyp propustků dle TKP 3., 4. 
max. velikost zrna 8 mm, případně ŠP fr. 0/8 
Propustek v km 0,369 1,16*0,15*9,76=1,698 [A] 
Propustek v km 0,538 1,16*0,15*13,71=2,386 [B] 
Propustek v km 0,717 3,40*0,15*8,80=4,488 [C] 
Propustek v km 1,102 1,16*0,15*(9,50+10,48)=3,477 [D] 
Celkem: A+B+C+D=12,049 [E]</t>
  </si>
  <si>
    <t>položka zahrnuje dodávku předepsaného kameniva, mimostaveništní a vnitrostaveništní dopravu a jeho uložení  
není-li v zadávací dokumentaci uvedeno jinak, jedná se o nakupovaný materiál</t>
  </si>
  <si>
    <t>47</t>
  </si>
  <si>
    <t>46251</t>
  </si>
  <si>
    <t>ZÁHOZ Z LOMOVÉHO KAMENE</t>
  </si>
  <si>
    <t>neupravený lomový kámen do 150 - 200 kg</t>
  </si>
  <si>
    <t>Těžký kamenný zához včetně zajištění dřevěným prahem z odkorněné kulatiny a dvěma sloupky z odkorněné kulatiny 
Výustění potrubí od horských vpustí km 0,265 a km 0,597 3,0*2=6,000 [A] 
Záhozy u propustků 
Propustek v km 0,369 5,0=5,000 [B] 
Propustek v km 0,538 8,0=8,000 [C] 
Propustek v km 1,102 4,4=4,400 [D] 
Celkem: A+B+C+D=23,400 [E]</t>
  </si>
  <si>
    <t>položka zahrnuje:  
- dodávku a zához lomového kamene předepsané frakce včetně mimostaveništní a vnitrostaveništní dopravy  
není-li v zadávací dokumentaci uvedeno jinak, jedná se o nakupovaný materiál</t>
  </si>
  <si>
    <t>48</t>
  </si>
  <si>
    <t>465512</t>
  </si>
  <si>
    <t>DLAŽBY Z LOMOVÉHO KAMENE NA MC</t>
  </si>
  <si>
    <t>Žulové dlažby u propustků viz výkresy propustků, plocha z výkresu * součinitel sklonu 
Propustek v km 0,369 (10,0*1,3+2,5*1,3)*0,25=4,063 [A] 
Propustek v km 0,538 (13,5*1,3+3,1*1,3+1,4*1,3)*0,25=5,850 [B] 
Propustek v km 0,717 (31,0*1,3+2,0*1,3)*0,25=10,725 [C] 
Propustek v km 1,102 (2,8*1,3)*0,25=0,910 [D] 
Celkem: A+B+C+D=21,548 [E]</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</si>
  <si>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</si>
  <si>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49</t>
  </si>
  <si>
    <t>467314</t>
  </si>
  <si>
    <t>STUPNĚ A PRAHY VODNÍCH KORYT Z PROSTÉHO BETONU C25/30</t>
  </si>
  <si>
    <t>Betonové prahy a stupně u propustků viz výkresy propustků 
beton C 25/30 XF3 
Propustek v km 0,369 0,6*0,4*(9,3+2*3,5+2*3,8)=5,736 [A] 
Propustek v km 0,538 0,6*0,4*(15,0+1,5)=3,960 [B] 
Propustek v km 0,717 1,6*0,5*2,2+1,2*0,5*2,5=3,260 [C] 
Propustek v km 1,102 0,6*0,4*(4,8*2+2,8*2)=3,648 [D] 
Celkem: A+B+C+D=16,604 [E]</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</si>
  <si>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</si>
  <si>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Komunikace</t>
  </si>
  <si>
    <t>50</t>
  </si>
  <si>
    <t>56330</t>
  </si>
  <si>
    <t>VOZOVKOVÉ VRSTVY ZE ŠTĚRKODRTI</t>
  </si>
  <si>
    <t>tl. 150 mm</t>
  </si>
  <si>
    <t>Horní podkladní vrstva ze ŠDa fr. 0/32 
Skladba 2 (vrstva projde recyklací), viz situace 60,0+162,0+12,0+152,5+40,5+434,0+19,0+234,0+48,5=1 162,500 [A] 
0,50 m u obruby 0,50*(38,0+172,0+101,0+135,0+41,0)=243,500 [B] 
Skladba 2a (mělké propustky bez recyklace), viz situace 31,0+43,0+35,5=109,500 [C] 
u SO 252 2,3*0,07*79,0=12,719 [D] 
(A+B+C+D)*0,15=229,233 [E] 
Odečet pol. 56360 50,916=50,916 [F] 
CELKEM: E-F=178,317 [G]</t>
  </si>
  <si>
    <t>- dodání kameniva předepsané kvality a zrnitosti  
- rozprostření a zhutnění vrstvy v předepsané tloušťce  
- zřízení vrstvy bez rozlišení šířky, pokládání vrstvy po etapách  
- nezahrnuje postřiky, nátěry</t>
  </si>
  <si>
    <t>51</t>
  </si>
  <si>
    <t>56333</t>
  </si>
  <si>
    <t>VOZOVKOVÉ VRSTVY ZE ŠTĚRKODRTI TL. DO 150MM</t>
  </si>
  <si>
    <t>Spodní podkladní vrstva ze ŠDa fr. 0/63 
Skladba 2a (mělké propustky bez recyklace), viz situace 31,0+43,0+35,5=109,500 [A] 
Skladba 4, viz situace 4,0+4,0+6,0+13,0+11,0+5,0+5,0+7,0+10,0+10,0+6,5=81,500 [B] 
oprava cesty u propustku v km 1,102 8,63*5,86=50,572 [C] 
Celkem: A+B+C=241,572 [D]</t>
  </si>
  <si>
    <t>52</t>
  </si>
  <si>
    <t>56334</t>
  </si>
  <si>
    <t>VOZOVKOVÉ VRSTVY ZE ŠTĚRKODRTI TL. DO 200MM</t>
  </si>
  <si>
    <t>Spodní podkladní vrstva ze ŠDa fr. 0/63 
Skladba 2, viz situace 60,0+162,0+12,0+152,5+40,5+434,0+19,0+234,0+48,5=1 162,500 [A] 
0,50 m u obruby 0,50*(38,0+172,0+101,0+135,0+41,0)=243,500 [B] 
u SO 252 2,3*0,07*79,0=12,719 [C] 
Celkem: A+B+C=1 418,719 [D]</t>
  </si>
  <si>
    <t>53</t>
  </si>
  <si>
    <t>56335</t>
  </si>
  <si>
    <t>VOZOVKOVÉ VRSTVY ZE ŠTĚRKODRTI TL. DO 250MM</t>
  </si>
  <si>
    <t>Výměny podloží v sanaci tl.500 mm ze ŠDa fr. 0/63 
Bude provedeno po odsouhlasení TDI na základě potřeby prokázané vyhodnocením zkoušek. 
Skladba 2, viz situace (60,0+162,0+12,0+152,5+40,5+434,0+19,0+234,0+48,5)*2=2 325,000 [A] 
0,50 m u obruby (0,50*(38,0+172,0+101,0+135,0+41,0))*2=487,000 [B] 
u SO 252 (2,3*0,07*79,0)*2=25,438 [C] 
Celkem: A+B+C=2 837,438 [D]</t>
  </si>
  <si>
    <t>54</t>
  </si>
  <si>
    <t>56360</t>
  </si>
  <si>
    <t>VOZOVKOVÉ VRSTVY Z RECYKLOVANÉHO MATERIÁLU</t>
  </si>
  <si>
    <t>průměrná tl. 30 mm  
využití stávajícího vytěženého materiálu z mezideponie</t>
  </si>
  <si>
    <t>Doplnění vrstvy recyklátu pro recyklaci za studena 
50,916=50,916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</si>
  <si>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</si>
  <si>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55</t>
  </si>
  <si>
    <t>56363</t>
  </si>
  <si>
    <t>VOZOVKOVÉ VRSTVY Z RECYKLOVANÉHO MATERIÁLU TL DO 150MM</t>
  </si>
  <si>
    <t>Zpevnění z R-materiálu 
Skladba 4, viz situace 4,0+4,0+6,0+13,0+11,0+5,0+5,0+7,0+10,0+10,0+6,5=81,500 [A] 
oprava cesty u propustku v km 1,102 8,63*5,86=50,572 [B] 
Celkem: A+B=132,072 [C]</t>
  </si>
  <si>
    <t>56</t>
  </si>
  <si>
    <t>567534</t>
  </si>
  <si>
    <t>VRST PRO OBNOVU A OPR RECYK ZA STUD CEM A ASF EM TL DO 150MM</t>
  </si>
  <si>
    <t>Recyklace původního povrchu RS CA na místě v tl. 0,15 m 
Pro směsi stmelené cementem + asfaltovou emulzí / zpěněným asfaltem se dávkování asfaltové emulze / zpěněného asfaltu navrhuje v rozmezí 2,5% až 3,5% v množství zbytkového asfaltu a dávkování cementu 3,0% až 4,0% při splnění TP 208  UPŘESNĚNO DLE PRŮKAZNÍCH ZKOUŠEK ZE VZORKŮ ODEBRANÝCH NA STAVBĚ, VČ.ROZFRÉZOVÁNÍ, REPROFILACE, ZHUTNĚNÍ, PŘEDRCENÍ, PŘESUN HMOT A DOPLNĚNÍ  CHYBĚJÍCÍHO MATERIÁLU 
Skladba 1, viz situace 3805,0+3683,5=7 488,500 [A] 
Skladba 2, viz situace 60,0+162,0+12,0+152,5+40,5+434,0+19,0+234,0+48,5=1 162,500 [B] 
Plocha pod krajnicemi, viz situace 655,80*0,50+405,0*0,50+58,00*0,50+248,00*0,50+353,10*0,50+87,00*0,50+14,20*0,50+101,50*0,50=961,300 [C] 
Celkem: A+B+C=9 612,300 [D]</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</si>
  <si>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</si>
  <si>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57</t>
  </si>
  <si>
    <t>56962</t>
  </si>
  <si>
    <t>ZPEVNĚNÍ KRAJNIC Z RECYKLOVANÉHO MATERIÁLU TL DO 100MM</t>
  </si>
  <si>
    <t>krajnice z materiálu z frézování asfaltových vozovek tl. 100 mm, viz SITUACE  
655,80*0,50+405,0*0,50+58,00*0,50+248,00*0,50+353,10*0,50+87,00*0,50+14,20*0,50+101,50*0,50=961,300 [A]</t>
  </si>
  <si>
    <t>58</t>
  </si>
  <si>
    <t>572123</t>
  </si>
  <si>
    <t>INFILTRAČNÍ POSTŘIK Z EMULZE DO 1,0KG/M2</t>
  </si>
  <si>
    <t>infiltrační postřik krytu 0,8kg/m2</t>
  </si>
  <si>
    <t>Skladba 1, viz situace 3805,0+3683,5=7 488,500 [A] 
Skladba 2, viz situace 60,0+162,0+12,0+152,5+40,5+434,0+19,0+234,0+48,5=1 162,500 [B] 
Celkem: A+B=8 651,000 [C]</t>
  </si>
  <si>
    <t>- dodání všech předepsaných materiálů pro postřiky v předepsaném množství  
- provedení dle předepsaného technologického předpisu  
- zřízení vrstvy bez rozlišení šířky, pokládání vrstvy po etapách  
- úpravu napojení, ukončení</t>
  </si>
  <si>
    <t>59</t>
  </si>
  <si>
    <t>572214</t>
  </si>
  <si>
    <t>SPOJOVACÍ POSTŘIK Z MODIFIK EMULZE DO 0,5KG/M2</t>
  </si>
  <si>
    <t>viz SITUACE  
spojovací postřik 0,3kg/m2  
Skladba 1, viz situace 3805,0+3683,5=7 488,500 [A] 
Skladba 2, viz situace 60,0+162,0+12,0+152,5+40,5+434,0+19,0+234,0+48,5=1 162,500 [B] 
Skladba 2a (mělké propustky bez recyklace), viz situace (31,0+43,0+35,5)*2=219,000 [C] 
Celkem: A+B+C=8 870,000 [D]</t>
  </si>
  <si>
    <t>60</t>
  </si>
  <si>
    <t>572323</t>
  </si>
  <si>
    <t>REGENERAČNÍ POSTŘIK Z EMULZE DO 1,0KG/M2</t>
  </si>
  <si>
    <t>regenerační postřik krytu asfaltového R-materiálu viz situace 
Skladba 4, viz situace 4,0+4,0+6,0+13,0+11,0+5,0+5,0+7,0+10,0+10,0+6,5=81,500 [A] 
oprava cesty u propustku v km 1,102 8,63*5,86=50,572 [B] 
Celkem: A+B=132,072 [C]</t>
  </si>
  <si>
    <t>61</t>
  </si>
  <si>
    <t>574A33</t>
  </si>
  <si>
    <t>ASFALTOVÝ BETON PRO OBRUSNÉ VRSTVY ACO 11 TL. 40MM</t>
  </si>
  <si>
    <t>ACO 11 viz SITUACE  
Skladba 1, viz situace 3805,0+3683,5=7 488,500 [A] 
Skladba 2, viz situace 60,0+162,0+12,0+152,5+40,5+434,0+19,0+234,0+48,5=1 162,500 [B] 
Skladba 2a (mělké propustky bez recyklace), viz situace 31,0+43,0+35,5=109,500 [C] 
Celkem: A+B+C=8 760,500 [D]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</si>
  <si>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</si>
  <si>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62</t>
  </si>
  <si>
    <t>574C56</t>
  </si>
  <si>
    <t>ASFALTOVÝ BETON PRO LOŽNÍ VRSTVY ACL 16+, 16S TL. 60MM</t>
  </si>
  <si>
    <t>ACL 16+ viz SITUACE  
Skladba 1, viz situace 3805,0+3683,5=7 488,500 [A] 
Skladba 2, viz situace 60,0+162,0+12,0+152,5+40,5+434,0+19,0+234,0+48,5=1 162,500 [B] 
Skladba 2a (mělké propustky bez recyklace), viz situace 31,0+43,0+35,5=109,500 [C] 
Rozšíření proti obrusné vrstvě 1377,0*0,03*2=82,620 [D] 
Celkem: A+B+C+D=8 843,120 [E]</t>
  </si>
  <si>
    <t>63</t>
  </si>
  <si>
    <t>574E46</t>
  </si>
  <si>
    <t>ASFALTOVÝ BETON PRO PODKLADNÍ VRSTVY ACP 16+, 16S TL. 50MM</t>
  </si>
  <si>
    <t>Skladba 2a (mělké propustky bez recyklace), viz situace 31,0+43,0+35,5=109,500 [A] 
Rozšíření proti obrusné vrstvě (5,55+5,60+5,86)*0,08*2=2,722 [B] 
Celkem: A+B=112,222 [C]</t>
  </si>
  <si>
    <t>64</t>
  </si>
  <si>
    <t>57621</t>
  </si>
  <si>
    <t>POSYP KAMENIVEM DRCENÝM 5KG/M2</t>
  </si>
  <si>
    <t>podrcení infiltračního postřiku  
fr. 2/4 mm 3,0 kg/m2  
lze využít variantu postřiku vápennou suspenzí</t>
  </si>
  <si>
    <t>- dodání kameniva předepsané kvality a zrnitosti  
- posyp předepsaným množstvím</t>
  </si>
  <si>
    <t>65</t>
  </si>
  <si>
    <t>587206</t>
  </si>
  <si>
    <t>PŘEDLÁŽDĚNÍ KRYTU Z BETONOVÝCH DLAŽDIC SE ZÁMKEM</t>
  </si>
  <si>
    <t>Skladba 3, viz situace 4,0=4,000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</si>
  <si>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</si>
  <si>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Potrubí</t>
  </si>
  <si>
    <t>66</t>
  </si>
  <si>
    <t>87434</t>
  </si>
  <si>
    <t>POTRUBÍ Z TRUB PLASTOVÝCH ODPADNÍCH DN DO 200MM</t>
  </si>
  <si>
    <t>PP DN 200 SN12</t>
  </si>
  <si>
    <t>Přípojky uliční vpustí cca 2,5 m na vpust novou a 1 m na stávající 
nové 4*2,5=10,000 [A] 
nahrazení ve stávající poloze 1*1,0=1,000 [B] 
Celkem: A+B=11,000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</si>
  <si>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</si>
  <si>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67</t>
  </si>
  <si>
    <t>87446</t>
  </si>
  <si>
    <t>POTRUBÍ Z TRUB PLASTOVÝCH ODPADNÍCH DN DO 400MM</t>
  </si>
  <si>
    <t>PP korugovaná nebo žebrovaná trouba DN 400 SN10</t>
  </si>
  <si>
    <t>Přípojky horských vpustí 
9,0+9,0+7,0+9,0+2,0=36,000 [A]</t>
  </si>
  <si>
    <t>68</t>
  </si>
  <si>
    <t>89433</t>
  </si>
  <si>
    <t>ŠACHTY KANALIZAČNÍ Z PROST BETONU NA POTRUBÍ DN DO 200MM</t>
  </si>
  <si>
    <t>Nahrazení stávajících vpustí pro něž není využití. V případě průtočné vpusti bude nahrazena jednoduchou šachtou, pokud bude vpusť bez přítoku bude bez náhrady odstraněna a přípoj bude zaslepena eventuelně poslouží pro vyústění drenáže. 
Celkem 1 ks=1,000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</si>
  <si>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</si>
  <si>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69</t>
  </si>
  <si>
    <t>89712</t>
  </si>
  <si>
    <t>VPUSŤ KANALIZAČNÍ ULIČNÍ KOMPLETNÍ Z BETONOVÝCH DÍLCŮ</t>
  </si>
  <si>
    <t>Uliční vpusti viz situace 
nové 4 ks=4,000 [A] 
nahrazení ve stávající poloze 1 ks=1,000 [B] 
Celkem: A+B=5,000 [C]</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</si>
  <si>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</si>
  <si>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70</t>
  </si>
  <si>
    <t>89721</t>
  </si>
  <si>
    <t>VPUSŤ KANALIZAČNÍ HORSKÁ KOMPLETNÍ MONOLITICKÁ BETONOVÁ</t>
  </si>
  <si>
    <t>Horské vpusti viz situace 
5 ks=5,000 [A]</t>
  </si>
  <si>
    <t>položka zahrnuje:  
- mříže s rámem, koše na bahno,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 předepsané podkladní konstrukce</t>
  </si>
  <si>
    <t>71</t>
  </si>
  <si>
    <t>89921</t>
  </si>
  <si>
    <t>VÝŠKOVÁ ÚPRAVA POKLOPŮ</t>
  </si>
  <si>
    <t>poklop stávající šachty 
1 ks=1,000 [A]</t>
  </si>
  <si>
    <t>- položka výškové úpravy zahrnuje všechny nutné práce a materiály pro zvýšení nebo snížení zařízení (včetně nutné úpravy stávajícího povrchu vozovky nebo chodníku).</t>
  </si>
  <si>
    <t>72</t>
  </si>
  <si>
    <t>899524</t>
  </si>
  <si>
    <t>OBETONOVÁNÍ POTRUBÍ Z PROSTÉHO BETONU DO C25/30</t>
  </si>
  <si>
    <t>Obetonování trub propustků viz výkresy propustků 
beton C 25/30 XF3 
Propustek v km 0,369 9,76*0,42=4,099 [A] 
Propustek v km 0,538 13,21*0,42=5,548 [B] 
Propustek v km 0,717 10,23*1,32=13,504 [C] 
Propustek v km 1,102 (9,50+10,48)*0,42=8,392 [D] 
Celkem: A+B+C+D=31,543 [E]</t>
  </si>
  <si>
    <t>Ostatní konstrukce a práce</t>
  </si>
  <si>
    <t>73</t>
  </si>
  <si>
    <t>9112A1</t>
  </si>
  <si>
    <t>ZÁBRADLÍ MOSTNÍ S VODOR MADLY - DODÁVKA A MONTÁŽ</t>
  </si>
  <si>
    <t>ocelové zábradlí na křídle propustku v km 0,717 
3,0=3,000 [A]</t>
  </si>
  <si>
    <t>položka zahrnuje:  
dodání zábradlí včetně předepsané povrchové úpravy  
kotvení sloupků, t.j. kotevní desky, šrouby z nerez oceli, vrty a zálivku, pokud zadávací dokumentace nestanoví jinak  
případné nivelační hmoty pod kotevní desky</t>
  </si>
  <si>
    <t>74</t>
  </si>
  <si>
    <t>9112A3</t>
  </si>
  <si>
    <t>ZÁBRADLÍ MOSTNÍ S VODOR MADLY - DEMONTÁŽ S PŘESUNEM</t>
  </si>
  <si>
    <t>stávající ocelové zábradlí na propustku v km 0,717, odvoz na skládku dodavatele, dodavatel zohlední vzdálenost. 
5,2=5,200 [A]</t>
  </si>
  <si>
    <t>položka zahrnuje:  
- demontáž a odstranění zařízení  
- jeho odvoz na předepsané místo</t>
  </si>
  <si>
    <t>75</t>
  </si>
  <si>
    <t>9112B1</t>
  </si>
  <si>
    <t>ZÁBRADLÍ MOSTNÍ SE SVISLOU VÝPLNÍ - DODÁVKA A MONTÁŽ</t>
  </si>
  <si>
    <t>ocelové zábradlí na vtoku propustku v km 0,717 
8,8=8,800 [A]</t>
  </si>
  <si>
    <t>76</t>
  </si>
  <si>
    <t>9113A1</t>
  </si>
  <si>
    <t>SVODIDLO OCEL SILNIČ JEDNOSTR, ÚROVEŇ ZADRŽ N1, N2 - DODÁVKA A MONTÁŽ</t>
  </si>
  <si>
    <t>ocelové svodidlo zádržnosti N2 
141,38+230,66+281,38+41,38+33,38=728,180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</si>
  <si>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</si>
  <si>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77</t>
  </si>
  <si>
    <t>9113A3</t>
  </si>
  <si>
    <t>SVODIDLO OCEL SILNIČ JEDNOSTR, ÚROVEŇ ZADRŽ N1, N2 - DEMONTÁŽ S PŘESUNEM</t>
  </si>
  <si>
    <t>Demontáž stávajícího svodidla, odvoz na skládku dodavatele, dodavatel zohlední vzdálenost.  
45,0+95,0+4,0=144,000 [A]</t>
  </si>
  <si>
    <t>78</t>
  </si>
  <si>
    <t>9113B1</t>
  </si>
  <si>
    <t>SVODIDLO OCEL SILNIČ JEDNOSTR, ÚROVEŇ ZADRŽ H1 -DODÁVKA A MONTÁŽ</t>
  </si>
  <si>
    <t>Svodidlo v návaznosti na zábradelní svodidlo. 
28,00+8,80=36,800 [A]</t>
  </si>
  <si>
    <t>79</t>
  </si>
  <si>
    <t>9117C1</t>
  </si>
  <si>
    <t>SVOD OCEL ZÁBRADEL ÚROVEŇ ZADRŽ H2 - DODÁVKA A MONTÁŽ</t>
  </si>
  <si>
    <t>ocelové zábradelní svodidlo na propustku v km 0,717 
14,0=14,000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</si>
  <si>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</si>
  <si>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80</t>
  </si>
  <si>
    <t>91228</t>
  </si>
  <si>
    <t>SMĚROVÉ SLOUPKY Z PLAST HMOT VČETNĚ ODRAZNÉHO PÁSKU</t>
  </si>
  <si>
    <t>Osazení směrových sloupků viz situace dopravního značení 
5+4+8+2+8+1+3+2+37+3+3+3+28+4=111,000 [A]</t>
  </si>
  <si>
    <t>položka zahrnuje:  
- dodání a osazení sloupku včetně nutných zemních prací  
- vnitrostaveništní a mimostaveništní doprava  
- odrazky plastové nebo z retroreflexní fólie</t>
  </si>
  <si>
    <t>81</t>
  </si>
  <si>
    <t>Z11g 2=2,000 [A]</t>
  </si>
  <si>
    <t>82</t>
  </si>
  <si>
    <t>912283</t>
  </si>
  <si>
    <t>SMĚROVÉ SLOUPKY Z PLAST HMOT - DEMONTÁŽ A ODVOZ</t>
  </si>
  <si>
    <t>Odstranění a uložení na skládku ojedinělých směrových sloupků 
5=5,000 [A]</t>
  </si>
  <si>
    <t>položka zahrnuje demontáž stávajícího sloupku, jeho odvoz do skladu nebo na skládku</t>
  </si>
  <si>
    <t>83</t>
  </si>
  <si>
    <t>91238</t>
  </si>
  <si>
    <t>SMĚROVÉ SLOUPKY Z PLAST HMOT - NÁSTAVCE NA SVODIDLA VČETNĚ ODRAZNÉHO PÁSKU</t>
  </si>
  <si>
    <t>Osazení směrových sloupků na svodidlo viz situace dopravního značení 
2+35+3+25=65,000 [A]</t>
  </si>
  <si>
    <t>84</t>
  </si>
  <si>
    <t>91297</t>
  </si>
  <si>
    <t>DOPRAVNÍ ZRCADLO</t>
  </si>
  <si>
    <t>Doplnění dopravních zrcadel a eventuální výměna stávajícího viz situace dopravního značení 
nové 2=2,000 [A] 
stávající 1=1,000 [B] 
Celkem: A+B=3,000 [C]</t>
  </si>
  <si>
    <t>položka zahrnuje:  
- dodání a osazení zrcadla včetně nutných zemních prací  
- předepsaná povrchová úprava  
- vnitrostaveništní a mimostaveništní doprava  
- odrazky plastové nebo z retroreflexní fólie.</t>
  </si>
  <si>
    <t>85</t>
  </si>
  <si>
    <t>914181</t>
  </si>
  <si>
    <t>DOPR ZNAČ ZÁKL VEL HLINÍK FÓLIE TŘ 3 - DOD A MONT</t>
  </si>
  <si>
    <t>Náhrada stávajících značek a doplnění nových viz situace dopravního značení, v případě odsouhlasení výměny při pochůzce, odvoz na skládku dodavatele, dodavatel zohlední vzdálenost. 
61=61,000 [A]</t>
  </si>
  <si>
    <t>položka zahrnuje:  
- dodávku a montáž značek v požadovaném provedení</t>
  </si>
  <si>
    <t>86</t>
  </si>
  <si>
    <t>914183</t>
  </si>
  <si>
    <t>DOPR ZNAČ ZÁKL VEL HLINÍK FÓLIE TŘ 3 - DEMONTÁŽ</t>
  </si>
  <si>
    <t>Náhrada stávajících značek viz situace dopravního značení, v případě odsouhlasení výměny při pochůzce, odvoz na skládku dodavatele, dodavatel zohlední vzdálenost. 
19=19,000 [A]</t>
  </si>
  <si>
    <t>Položka zahrnuje odstranění, demontáž a odklizení materiálu s odvozem na předepsané místo</t>
  </si>
  <si>
    <t>87</t>
  </si>
  <si>
    <t>914213</t>
  </si>
  <si>
    <t>DOPRAVNÍ ZNAČKY ZVĚTŠENÉ VELIKOSTI OCELOVÉ - DEMONTÁŽ</t>
  </si>
  <si>
    <t>Odstranění stávajícího dopravního zrcadla viz situace dopravního značení, v případě odsouhlasení výměny při pochůzce, odvoz na skládku dodavatele, dodavatel zohlední vzdálenost. 
1=1,000 [A]</t>
  </si>
  <si>
    <t>88</t>
  </si>
  <si>
    <t>914913</t>
  </si>
  <si>
    <t>SLOUPKY A STOJKY DZ Z OCEL TRUBEK ZABETON DEMONTÁŽ</t>
  </si>
  <si>
    <t>Původní sloupky celkem 14 ks značek a 1 ks zrcadlo viz situace dopravního značení 
V případě odsouhlasení výměny při pochůzce, odvoz na skládku dodavatele, dodavatel zohlední vzdálenost. 
14+1=15,000 [A]</t>
  </si>
  <si>
    <t>89</t>
  </si>
  <si>
    <t>914941</t>
  </si>
  <si>
    <t>SLOUPKY A STOJKY DOPRAVNÍCH ZNAČEK Z HLINÍK TRUBEK DO PATKY - DODÁVKA A MONTÁŽ</t>
  </si>
  <si>
    <t>nové sloupky celkem 34 ks značek a 3 ks zrcadel viz viz situace dopravního značení 
34+3=37,000 [A]</t>
  </si>
  <si>
    <t>položka zahrnuje:  
- sloupky a upevňovací zařízení včetně jejich osazení (betonová patka, zemní práce)</t>
  </si>
  <si>
    <t>90</t>
  </si>
  <si>
    <t>915111</t>
  </si>
  <si>
    <t>VODOROVNÉ DOPRAVNÍ ZNAČENÍ BARVOU HLADKÉ - DODÁVKA A POKLÁDKA</t>
  </si>
  <si>
    <t>délky dle situace dopravního značení 
V2b(1,5/1,5/0,125) (21,0+3,0+8,5+14,0)*1/2*0,125 =2,906 [A] 
V4(0,125) (30,0+693,5+841,0+77,5+48,0+475,0+560,0)*0,125=340,625 [B] 
Celkem: A+B=343,531 [C]</t>
  </si>
  <si>
    <t>položka zahrnuje:  
- dodání a pokládku nátěrového materiálu (měří se pouze natíraná plocha)  
- předznačení a reflexní úpravu</t>
  </si>
  <si>
    <t>91</t>
  </si>
  <si>
    <t>915211</t>
  </si>
  <si>
    <t>VODOROVNÉ DOPRAVNÍ ZNAČENÍ PLASTEM HLADKÉ - DODÁVKA A POKLÁDKA</t>
  </si>
  <si>
    <t>92</t>
  </si>
  <si>
    <t>91551</t>
  </si>
  <si>
    <t>VODOROVNÉ DOPRAVNÍ ZNAČENÍ - PŘEDEM PŘIPRAVENÉ SYMBOLY</t>
  </si>
  <si>
    <t>V11a dle situace dopravního značení 
2=2,000 [A]</t>
  </si>
  <si>
    <t>položka zahrnuje:  
- dodání a pokládku předepsaného symbolu  
- zahrnuje předznačení a reflexní úpravu</t>
  </si>
  <si>
    <t>93</t>
  </si>
  <si>
    <t>91710</t>
  </si>
  <si>
    <t>OBRUBY Z BETONOVÝCH PALISÁD</t>
  </si>
  <si>
    <t>Palisády viz situace 
Podél silnice 21,00*0,20*1,00+45,00*0,20*1,00=13,200 [A] 
Na obvodu horských vpustí, maximálně 5,6*0,2*1,0*5=5,600 [B] 
U propustku v km 0,717 2,5*0,2*1,0*3=1,500 [C] 
Celkem: A+B+C=20,300 [D]</t>
  </si>
  <si>
    <t>Položka zahrnuje:  
dodání a pokládku betonových palisád o rozměrech předepsaných zadávací dokumentací  
betonové lože i boční betonovou opěrku.</t>
  </si>
  <si>
    <t>94</t>
  </si>
  <si>
    <t>917224</t>
  </si>
  <si>
    <t>SILNIČNÍ A CHODNÍKOVÉ OBRUBY Z BETONOVÝCH OBRUBNÍKŮ ŠÍŘ 150MM</t>
  </si>
  <si>
    <t>Obruby mimo chodníky viz situace 
38,0+54,50=92,500 [A] 
U propustku v km 0,717 3,5*3+1,5+2*0,8=13,600 [B] 
Celkem: A+B=106,100 [C]</t>
  </si>
  <si>
    <t>Položka zahrnuje:  
dodání a pokládku betonových obrubníků o rozměrech předepsaných zadávací dokumentací  
betonové lože i boční betonovou opěrku.</t>
  </si>
  <si>
    <t>95</t>
  </si>
  <si>
    <t>9182D</t>
  </si>
  <si>
    <t>VTOKOVÉ JÍMKY BETONOVÉ VČETNĚ DLAŽBY PROPUSTU Z TRUB DN DO 600MM</t>
  </si>
  <si>
    <t>Vtokové jímky u propustku v km 1,102 vybavené mříží 
2=2,000 [A]</t>
  </si>
  <si>
    <t>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mříž a zábradlí.</t>
  </si>
  <si>
    <t>96</t>
  </si>
  <si>
    <t>9183D3</t>
  </si>
  <si>
    <t>PROPUSTY Z TRUB DN 600MM PLASTOVÝCH</t>
  </si>
  <si>
    <t>PP korugovaná nebo žebrovaná trouba DN 600 SN16</t>
  </si>
  <si>
    <t>Propustek v km 0,369 9,76=9,760 [A] 
Propustek v km 0,538 13,21=13,210 [B] 
Propustek v km 1,102 9,50+10,48=19,980 [C] 
Celkem: A+B+C=42,950 [D]</t>
  </si>
  <si>
    <t>Položka zahrnuje:  
- dodání a položení potrubí z trub z dokumentací předepsaného materiálu a předepsaného průměru  
- případné úpravy trub (zkrácení, šikmé seříznutí)  
Nezahrnuje podkladní vrstvy a obetonování.</t>
  </si>
  <si>
    <t>97</t>
  </si>
  <si>
    <t>9183G2</t>
  </si>
  <si>
    <t>PROPUSTY Z TRUB DN 1200MM ŽELEZOBETONOVÝCH</t>
  </si>
  <si>
    <t>Propustek v km 0,717 10,23=10,230 [A]</t>
  </si>
  <si>
    <t>98</t>
  </si>
  <si>
    <t>919112</t>
  </si>
  <si>
    <t>ŘEZÁNÍ ASFALTOVÉHO KRYTU VOZOVEK TL DO 100MM</t>
  </si>
  <si>
    <t>řezání pro napojení asfaltobetonových vrstev v délky dle SITUACE  
6,1+6,1+6,7+62,0+1,5+15,5+56,5+41,0+1,5+5,5*2+7,5*2+100,0+5,5+5,5+6,0+6,9+6,2+5,5+5,5+1,5+21,5+0,2+100,0+0,2+22,0+1,5+6,2+6,2+4,6+3,1+1,7+28,0+1,7+3,2+11,2=576,800 [A]</t>
  </si>
  <si>
    <t>položka zahrnuje řezání vozovkové vrstvy v předepsané tloušťce, včetně spotřeby vody</t>
  </si>
  <si>
    <t>99</t>
  </si>
  <si>
    <t>931314</t>
  </si>
  <si>
    <t>TĚSNĚNÍ DILATAČ SPAR ASF ZÁLIVKOU PRŮŘ DO 400MM2</t>
  </si>
  <si>
    <t>těsnění pracovní spáry v komunikaci, délky dle SITUACE  
6,1+6,1+6,7+62,0+1,5+15,5+56,5+41,0+1,5+5,5*2+7,5*2+100,0+5,5+5,5+6,0+6,9+6,2+5,5+5,5+1,5+21,5+0,2+100,0+0,2+22,0+1,5+6,2+6,2+4,6+3,1+1,7+28,0+1,7+3,2+11,2=576,800 [A]</t>
  </si>
  <si>
    <t>položka zahrnuje dodávku a osazení předepsaného materiálu, očištění ploch spáry před úpravou, očištění okolí spáry po úpravě  
nezahrnuje těsnící profil</t>
  </si>
  <si>
    <t>100</t>
  </si>
  <si>
    <t>935222</t>
  </si>
  <si>
    <t>PŘÍKOPOVÉ ŽLABY Z BETON TVÁRNIC ŠÍŘ DO 900MM DO BETONU TL 100MM</t>
  </si>
  <si>
    <t>Betonové žlaby viz situace 
72,50+70,50+21,0+38,80+51,50+62,00+198,40+280,00=794,700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</si>
  <si>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</si>
  <si>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101</t>
  </si>
  <si>
    <t>93544</t>
  </si>
  <si>
    <t>ŽLABY Z DÍLCŮ Z POLYMERBET SVĚTLÉ ŠÍŘKY DO 250MM VČET MŘÍŽÍ</t>
  </si>
  <si>
    <t>Liniové odvodnění napojených komunikací viz situace 
Kompletní dodávka včetně výkopu rýhy, obetonování a veškerých součástí žlabu. 
5,0+7,0=12,000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</si>
  <si>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</si>
  <si>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102</t>
  </si>
  <si>
    <t>935722</t>
  </si>
  <si>
    <t>SVODNICE PRO PŘEVEDENÍ VODY POZINKOVANÁ DO BETONU</t>
  </si>
  <si>
    <t>Svodnice zachytávající vodu z místní komunikace viz situace 
6,00=6,000 [A]</t>
  </si>
  <si>
    <t>položka zahrnuje:  
- dodání a uložení předepsaného svodnice v požadované kvalitě, tvaru a šířce  
- dodání a rozprostření lože z předepsaného materiálu v předepsané tloušťce a šířce  
- úpravu napojení a ukončení  
- vnitrostaveništní i mimostaveništní dopravu</t>
  </si>
  <si>
    <t>103</t>
  </si>
  <si>
    <t>96613</t>
  </si>
  <si>
    <t>BOURÁNÍ KONSTRUKCÍ Z KAMENE NA MC</t>
  </si>
  <si>
    <t>Vybourání propustku v km 0,717 
stěny 0,4*5,0*1,0*2=4,000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</si>
  <si>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</si>
  <si>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104</t>
  </si>
  <si>
    <t>96616</t>
  </si>
  <si>
    <t>BOURÁNÍ KONSTRUKCÍ ZE ŽELEZOBETONU</t>
  </si>
  <si>
    <t>strop propustku v km 0,717 0,4*5,0*1,0=2,000 [A] 
vtoková jímka propustku v km 1,102 0,3*1,5*1,5*4=2,700 [B] 
Celkem: A+B=4,700 [C]</t>
  </si>
  <si>
    <t>105</t>
  </si>
  <si>
    <t>966346</t>
  </si>
  <si>
    <t>BOURÁNÍ PROPUSTŮ Z TRUB DN DO 400MM</t>
  </si>
  <si>
    <t>Vybourání propustků 
km 0,369 10,00=10,000 [A] 
km 0,538 17,00=17,000 [B] 
km 1,102 10,00+10,00=20,000 [C] 
Celkem: A+B+C=47,000 [D]</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</si>
  <si>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</si>
  <si>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106</t>
  </si>
  <si>
    <t>96687</t>
  </si>
  <si>
    <t>VYBOURÁNÍ ULIČNÍCH VPUSTÍ KOMPLETNÍCH</t>
  </si>
  <si>
    <t>Vybourání stávajících vpustí pro něž není využití, v případě průtočné vpusti bude nahrazena šachtou, pokud bude vpusť bez přítoku bude bez náhrady odstraněna a přípoj bude zaslepena eventuelně poslouží pro vyústění drenáže. 
Celkem 1 ks=1,000 [A] 
Nahrazena novou vpustí 1 ks=1,000 [B] 
Celkem: A+B=2,000 [C]</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</si>
  <si>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</si>
  <si>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102</t>
  </si>
  <si>
    <t>Silnice III/28526 od 1,377 do 1,930</t>
  </si>
  <si>
    <t>pol.12373A - 53,335*2,0=106,670 [A] 
pol. 12373B - 380,963*2,0=761,926 [B] 
pol. 12924 - 208,000*0,2*2,0=83,200 [C] 
pol.12932 - 47,960*0,5*2,0=47,960 [D] 
pol. 129945 - 14,6*0,1*2,0=2,920 [E] 
pol.129946 - 45,7*0,1*2,0=9,140 [F] 
pol. 13173 - 29,952*2,0=59,904 [G] 
pol. 13183 - 14,967*2,0=29,934 [H] 
pol. 13193 - 4,992*2,0=9,984 [I] 
pol.13273C - 41,652*2,0=83,304 [J] 
Celkem: A+B+C+D+E+F+G+H+I+J=1 194,942 [K]</t>
  </si>
  <si>
    <t>celkem položka 11332 - 228,578*2,0=457,156 [A] 
celkem položka 11352 - 28,550*0,12*0,25*2,2=1,884 [B] 
celkem položka 96613 - 5,76*2,2=12,672 [C] 
celkem položka 96616 - 7,20*2,5=18,000 [D] 
celkem položka 966358 17,00*600/1000=10,200 [E] 
celkem položka 96687 - 9*250/1000=2,250 [F] 
Celkem: A+B+C+D+E+F=502,162 [G]</t>
  </si>
  <si>
    <t>včetně naložení, odvozu a uložení na meziskládku v rámci stavby, materiál neopustí prostor staveniště 
Odstranění asfaltových podkladních vrstev po odfrézování v sanaci průměrně 3 cm 
- 0,50 m u obruby 0,50*0,03*(78,0+210,0+142,0+88,0+17,30+19,35+9,20)=8,458 [A] 
-sanace zaznačené v situaci (sanace, překopy) 0,03*(471,0+5,5+9,0)=14,565 [B] 
Celkem: A+B=23,023 [C]</t>
  </si>
  <si>
    <t>včetně naložení, odvozu a uložení na skládku dodavatele, dodavatel zohlední vzdálenost skládky  
Odstranění nestmelených podkladních vrstev v sanaci průměrně 30 cm 
- 0,50 m u obruby 0,50*0,30*(78,0+210,0+142,0+88,0+17,30+19,35+9,20)=84,578 [A] 
-sanace zaznačené v situaci (sanace, překopy) 0,30*(471,0+9,0)=144,000 [B] 
Celkem: A+B=228,578 [C]</t>
  </si>
  <si>
    <t>včetně naložení, odvozu a uložení na skládku dodavatele, dodavatel zohlední vzdálenost skládky  
Odstranění stávajících obrub mimo chodníky viz situace 19,35+9,20=28,550 [A]</t>
  </si>
  <si>
    <t>frézování asfaltových ploch viz situace 
celkem skladby 1 a 2 viz situace 
Odstranění asfaltové vrstvy tl. 100 mm v intravilánu 
(3071,0+(471,0+5,5+9,0))*0,10=355,650 [A]</t>
  </si>
  <si>
    <t>proříznutí pracovní spáry v komunikaci š. 10 mm, hl. 40 mm, délky dle SITUACE  
11,2+5,88+4,91+8,46+8,31+7,38+5,40+6,12+2,50+190,0+3,4+3,4+2,5+5,8+5,8=271,060 [A]</t>
  </si>
  <si>
    <t>Sejmutí humusního horizontu (drnu) viz bilance zemin a příloha ZPF 
2,6=2,600 [A]</t>
  </si>
  <si>
    <t>Včetně odvozu na skládku dodavatele, dodavatel zohlední vzdálenost. 
Odkopávky na silniční pláň v sanaci po rozebrání stávajícího krytu průměrně 7 cm 
- 0,50 m u obruby 0,50*0,07*(78,0+210,0+142,0+88,0+17,30+19,35+9,20)=19,735 [A] 
-sanace zaznačené v situaci (sanace, překopy) 0,07*(471,0+9,0)=33,600 [B] 
Celkem: A+B=53,335 [C]</t>
  </si>
  <si>
    <t>Včetně odvozu na skládku dodavatele, dodavatel zohlední vzdálenost. 
Odkopávky v případě výměny podloží v sanaci tl.500 mm 
Bude provoede po odsouhlasení TDI na základě potřeby prokázané vyhodnocením zkoušek. 
- 0,50 m u obruby 0,50*0,50*(78,0+210,0+142,0+88,0+17,30+19,35+9,20)=140,963 [A] 
-sanace zaznačené v situaci (sanace, překopy) 0,50*(471,0+9,0)=240,000 [B] 
Celkem: A+B=380,963 [C]</t>
  </si>
  <si>
    <t>Odkop humusního horizontu ze skládky  
2,6=2,600 [A]</t>
  </si>
  <si>
    <t>Krajnice viz situace 
68,00*0,50+337,00*0,50+11,00*0,50=208,000 [A]</t>
  </si>
  <si>
    <t>Pročištění příkopů viz situace 
26,51+4,05+8,90+8,50=47,960 [A]</t>
  </si>
  <si>
    <t>Pročištění zatrubnění viz situace 
7,9+6,7=14,600 [A]</t>
  </si>
  <si>
    <t>129946</t>
  </si>
  <si>
    <t>ČIŠTĚNÍ POTRUBÍ DN DO 400MM</t>
  </si>
  <si>
    <t>Pročištění zatrubnění viz situace 
10,6+5,1+30,0=45,700 [A]</t>
  </si>
  <si>
    <t>Včetně odvozu na skládku dodavatele, dodavatel zohlední vzdálenost. 
Hloubení jam pro vpusti. 60% těžitelnost tř.I, 30% těžitelnost tř.II, 10% těžitelnost tř.III 
uliční vpusti 13*1,6*1,6*1,5*0,6=29,952 [A]</t>
  </si>
  <si>
    <t>Včetně odvozu na skládku dodavatele, dodavatel zohlední vzdálenost. 
Hloubení jam pro vpusti. 60% těžitelnost tř.I, 30% těžitelnost tř.II, 10% těžitelnost tř.III 
uliční vpusti 13*1,6*1,6*1,5*0,3=14,976 [A]</t>
  </si>
  <si>
    <t>Včetně odvozu na skládku dodavatele, dodavatel zohlední vzdálenost. 
Hloubení jam pro vpusti. 60% těžitelnost tř.I, 30% těžitelnost tř.II, 10% těžitelnost tř.III 
uliční vpusti 13*1,6*1,6*1,5*0,1=4,992 [A]</t>
  </si>
  <si>
    <t>Včetně odvozu na skládku dodavatele, dodavatel zohlední vzdálenost. 
Výkopové práce pro trubní vedení. délka * šířka * hloubka  
potrubí k uličním a příčným vpustím viz pol. 87434 53,4*0,60*1,30=41,652 [A]</t>
  </si>
  <si>
    <t>Uložení ornice na dočasné skládce 
pol.12110 - 2,6=2,600 [A]</t>
  </si>
  <si>
    <t>Hutněný zásyp po vrstvách tl. max 300 mm dle TKP 3., 4., zemina navržená jako vhodná dle ČSN 73 6133, zásyp del ČSN 73 6244 čl. 7.3.5. a čl. 5.4. 
GW, GP, G-F - Id=0,85 
SW, SP, S-F - Id=0,90 
směsné zeminy D=100% 
případně ŠP (ŠD) fr. 0-63 
potrubí k uličním a příčným vpustím 53,4*0,60*0,60=19,224 [A] 
rýhy po vybourání propustků (9,0+8,0)*1,50*1,50=38,250 [B] 
Celkem: A+B=57,474 [C]</t>
  </si>
  <si>
    <t>rozprostření sejmutého humusního materiálu 
2,6/0,1=26,000 [A]</t>
  </si>
  <si>
    <t>uvedení zasažených ploch do původního stavu předpoklad 1,0 m2 na 1 m v 20% délky objektu 
553,0*1,0*0,2=110,600 [A]</t>
  </si>
  <si>
    <t>Ošetřování založeného trávníku.  
pol. 18241 110,600=110,600 [A]</t>
  </si>
  <si>
    <t>opláštění trativodů 
553,00*1,8=995,400 [A]</t>
  </si>
  <si>
    <t>Drenážní trativody v silnici 
pravá strana komunikace 
553,0=553,000 [A]</t>
  </si>
  <si>
    <t>Horní podkladní vrstva ze ŠDa fr. 0/32 
Skladba 2 (vrstva projde recyklací), viz situace 471,0+5,5+9,0=485,500 [A] 
0,50 m u obruby 0,50*(78,0+210,0+142,0+88,0+17,30+19,35+9,20)=281,925 [B] 
(A+B)*0,15=115,114 [C] 
Odečet pol. 56360 23,023=23,023 [D] 
CELKEM: C-D=92,091 [E]</t>
  </si>
  <si>
    <t>Spodní podkladní vrstva ze ŠDa fr. 0/63 
Skladba 4, viz situace 5,5+5,0+4,0=14,500 [A]</t>
  </si>
  <si>
    <t>Spodní podkladní vrstva ze ŠDa fr. 0/63 
Skladba 2, viz situace 471,0+5,5+9,0=485,500 [A] 
0,50 m u obruby 0,50*(78,0+210,0+142,0+88,0+17,30+19,35+9,20)=281,925 [B] 
Celkem: A+B=767,425 [C]</t>
  </si>
  <si>
    <t>Výměny podloží v sanaci tl.500 mm ze ŠDa fr. 0/63 
Bude provedeno po odsouhlasení TDI na základě potřeby prokázané vyhodnocením zkoušek. 
Skladba 2, viz situace (471,0+5,5+9,0)*2=971,000 [A] 
0,50 m u obruby (0,50*(78,0+210,0+142,0+88,0+17,30+19,35+9,20))*2=563,850 [B] 
Celkem: A+B=1 534,850 [C]</t>
  </si>
  <si>
    <t>Doplnění vrstvy recyklátu pro recyklaci za studena 
23,023=23,023 [A]</t>
  </si>
  <si>
    <t>Zpevnění z R-materiálu 
Skladba 4, viz situace 5,5+5,0+4,0=14,500 [A]</t>
  </si>
  <si>
    <t>Pro směsi stmelené cementem + asfaltovou emulzí / zpěněným asfaltem se dávkování asfaltové emulze / zpěněného asfaltu navrhuje v rozmezí 2,5% až 3,5% v množství zbytkového asfaltu a dávkování cementu 3,0% až 4,0% při splnění TP 208  UPŘESNĚNO DLE PRŮKAZNÍCH ZKOUŠEK ZE VZORKŮ ODEBRANÝCH NA STAVBĚ, VČ.ROZFRÉZOVÁNÍ, REPROFILACE, ZHUTNĚNÍ, PŘEDRCENÍ, PŘESUN HMOT A DOPLNĚNÍ  CHYBĚJÍCÍHO MATERIÁLU 
Skladba 1, viz situace 3071,0=3 071,000 [A] 
Skladba 2, viz situace 471,0+5,5+9,0=485,500 [B] 
Plocha pod krajnicemi, viz situace 68,00*0,50+337,00*0,50+11,00*0,50=208,000 [C] 
Celkem: A+B+C=3 764,500 [D]</t>
  </si>
  <si>
    <t>krajnice z materiálu z frézování asfaltových vozovek tl. 100 mm, viz SITUACE  
68,00*0,50+337,00*0,50+11,00*0,50=208,000 [A]</t>
  </si>
  <si>
    <t>Skladba 1, viz situace 3071,0=3 071,000 [A] 
Skladba 2, viz situace 471,0+5,5+9,0=485,500 [B] 
Celkem: A+B=3 556,500 [C]</t>
  </si>
  <si>
    <t>viz SITUACE  
spojovací postřik 0,3kg/m2  
Skladba 1, viz situace 3071,0=3 071,000 [A] 
Skladba 2, viz situace 471,0+5,5+9,0=485,500 [B] 
Celkem: A+B=3 556,500 [C]</t>
  </si>
  <si>
    <t>regenerační postřik krytu asfaltového R-materiálu viz situace 
Skladba 4, viz situace 5,5+5,0+4,0=14,500 [A]</t>
  </si>
  <si>
    <t>ACO 11 viz SITUACE  
Skladba 1, viz situace 3071,0=3 071,000 [A] 
Skladba 2, viz situace 471,0+5,5+9,0=485,500 [B] 
Celkem: A+B=3 556,500 [C]</t>
  </si>
  <si>
    <t>ACL 16+ viz SITUACE  
Skladba 1, viz situace 3071,0=3 071,000 [A] 
Skladba 2, viz situace 471,0+5,5+9,0=485,500 [B] 
Rozšíření proti obrusné vrstvě 553,0*0,03*2=33,180 [C] 
Celkem: A+B+C=3 589,680 [D]</t>
  </si>
  <si>
    <t>Úpravy povrchů, podlahy, výplně otvorů</t>
  </si>
  <si>
    <t>626222</t>
  </si>
  <si>
    <t>REPROFIL VODOR PLOCH SHORA SANAČ MALTOU DVOUVRST TL DO 50MM</t>
  </si>
  <si>
    <t>Sanace betonu římsy opěrné zdi 
20,5*1,0=20,500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</si>
  <si>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</si>
  <si>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Přidružená stavební výroba</t>
  </si>
  <si>
    <t>783221</t>
  </si>
  <si>
    <t>PROTIKOR OCHR DOPLŇK OK NÁT VÍCEVRST SE ZÁKL S VYS OBSAH ZN</t>
  </si>
  <si>
    <t>Nátěr původních sloupků v místě výměny svodnic na stávajících sloupcích viz situace 
sloupky U130 25 kusů * 0,75 m * 0,50 m=9,375 [A] 
trubkové spojky 25 kusů * 0,24 m * 0,50 m=3,000 [B] 
Celkem: A+B=12,375 [C]</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</si>
  <si>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</si>
  <si>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Přípojky uliční vpustí cc 2,5 m na vpust novou a 1 m na stávající 
nové 1,0+1,3+7,5+3,4+1,6+1,6+1,5+1,0+4,0+5,5+1,5+1,5=31,400 [A] 
nahrazení ve stávající poloze 1,0=1,000 [B] 
potrubí příčných vpustí 7,0+6,0+4,5+2,0+1,5=21,000 [C] 
Celkem: A+B+C=53,400 [D]</t>
  </si>
  <si>
    <t>Nahrazení stávajících vpustí pro něž není využití. V případě průtočné vpusti bude nahrazena jednoduchou šachtou, pokud bude vpusť bez přítoku bude bez náhrady odstraněna a přípoj bude zaslepena eventuelně poslouží pro vyústění drenáže. 
Celkem 8 ks=8,000 [A]</t>
  </si>
  <si>
    <t>Uliční vpusti viz situace 
nové 13 ks=13,000 [A] 
nahrazení ve stávající poloze 1 ks=1,000 [B] 
Celkem: A+B=14,000 [C]</t>
  </si>
  <si>
    <t>poklop stávající šachty s prostorovým odsunem od chodníku 
1 ks=1,000 [A]</t>
  </si>
  <si>
    <t>stávající ocelové zábradlí na propustku v km 1,9, odvoz na skládku dodavatele, dodavatel zohlední vzdálenost. 
2,2=2,200 [A]</t>
  </si>
  <si>
    <t>912151</t>
  </si>
  <si>
    <t>SVODNICE SAMOSTATNÁ - DODÁVKA A MONTÁŽ</t>
  </si>
  <si>
    <t>Výměna svodnic na stávajících sloupcích viz situace 
82,5/4,0 - celkem 21 kusů=21,000 [A]</t>
  </si>
  <si>
    <t>položka zahrnuje dodávku a montáž svodnice s předepsanou povrchovou úpravou, včetně nutných spojovacích prvků</t>
  </si>
  <si>
    <t>912153</t>
  </si>
  <si>
    <t>SVODNICE SAMOSTATNÁ - DEMONTÁŽ A ODVOZ</t>
  </si>
  <si>
    <t>položka zahrnuje demontáž stávající svodnice, její odvoz do skladu nebo do šrotu</t>
  </si>
  <si>
    <t>Osazení směrových sloupků viz situace dopravního značení 
8=8,000 [A]</t>
  </si>
  <si>
    <t>Osazení směrových sloupků na svodidlo viz situace dopravního značení 
4=4,000 [A]</t>
  </si>
  <si>
    <t>Eventuální výměna stávajícího viz situace dopravního značení 
stávající zrcadlo 1=1,000 [A]</t>
  </si>
  <si>
    <t>Náhrada stávajících značek a doplnění nových viz situace dopravního značení, v případě odsouhlasení výměny při pochůzce, odvoz na skládku dodavatele, dodavatel zohlední vzdálenost. 
19=19,000 [A]</t>
  </si>
  <si>
    <t>Náhrada stávajících značek viz situace dopravního značení, v případě odsouhlasení výměny při pochůzce, odvoz na skládku dodavatele, dodavatel zohlední vzdálenost. 
14=14,000 [A]</t>
  </si>
  <si>
    <t>Původní sloupky celkem 9 ks značek a 1 ks zrcadlo viz situace dopravního značení 
V případě odsouhlasení výměny při pochůzce, odvoz na skládku dodavatele, dodavatel zohlední vzdálenost. 
9+1=10,000 [A]</t>
  </si>
  <si>
    <t>nové sloupky celkem 14 ks značek a 1 ks zrcadel viz viz situace dopravního značení 
14+1=15,000 [A]</t>
  </si>
  <si>
    <t>délky dle situace dopravního značení 
V2b(1,5/1,5/0,125) (14,0+7,5+23,0+12,0+10,5+15,5)*1/2*0,125 =5,156 [A] 
V4(0,125) (44,0+47,0+35,5+93,0+205,5+381,0+142,0+100,0)*0,125=131,000 [B] 
Celkem: A+B=136,156 [C]</t>
  </si>
  <si>
    <t>Obruby mimo chodníky viz situace 
17,30+19,35+9,20=45,850 [A]</t>
  </si>
  <si>
    <t>řezání pro napojení asfaltobetonových vrstev v délky dle SITUACE  
11,2+5,88+4,91+8,46+8,31+7,38+5,40+6,12+2,50+190,0+3,4+3,4+2,5+5,8+5,8=271,060 [A]</t>
  </si>
  <si>
    <t>těsnění pracovní spáry v komunikaci, délky dle SITUACE  
11,2+5,88+4,91+8,46+8,31+7,38+5,40+6,12+2,50+190,0+3,4+3,4+2,5+5,8+5,8=271,060 [A]</t>
  </si>
  <si>
    <t>932111R</t>
  </si>
  <si>
    <t>ZÁBRANY PROTI ROZSTŘIKU Z NEREZU - ZŘÍZENÍ S DODÁNÍM</t>
  </si>
  <si>
    <t>Zábrana proti rozstřiku viz situace a detaily 
20,50*0,75=15,375 [A]</t>
  </si>
  <si>
    <t>Liniové odvodnění napojených komunikací viz situace 
Kompletní dodávka včetně výkopu rýhy, obetonování a veškerých součástí žlabu. 
6,0+9,0=15,000 [A]</t>
  </si>
  <si>
    <t>938544</t>
  </si>
  <si>
    <t>OČIŠTĚNÍ BETON KONSTR OTRYSKÁNÍM TLAK VODOU PŘES 1000 BARŮ</t>
  </si>
  <si>
    <t>Otryskání vegetace a degradovaného betonu římsy opěrné zdi 
20,5*1,0=20,500 [A]</t>
  </si>
  <si>
    <t>položka zahrnuje očištění předepsaným způsobem včetně odklizení vzniklého odpadu</t>
  </si>
  <si>
    <t>Výtokové čelo vybouráného propustku v km 1,7 
3,2*1,2*1,5=5,760 [A]</t>
  </si>
  <si>
    <t>Výtokové čelo vybouráného propustku v km 1,9 
2,2*1,2*1,5=3,960 [A] 
Vtokový objekt v km 1,73 
1,8*1,8*1,0=3,240 [B] 
Celkem: A+B=7,200 [C]</t>
  </si>
  <si>
    <t>966358</t>
  </si>
  <si>
    <t>BOURÁNÍ PROPUSTŮ Z TRUB DN DO 600MM</t>
  </si>
  <si>
    <t>Vybourání propustků 
km 1,7 9,00=9,000 [A] 
km 1,9 8,00=8,000 [B] 
Celkem: A+B=17,000 [C]</t>
  </si>
  <si>
    <t>Vybourání stávajících vpustí pro něž není využití, v případě průtočné vpusti bude nahrazena šachtou, pokud bude vpusť bez přítoku bude bez náhrady odstraněna a přípoj bude zaslepena eventuelně poslouží pro vyústění drenáže. 
Celkem 8 ks=8,000 [A] 
Nahrazena novou vpustí 1 ks=1,000 [B] 
Celkem: A+B=9,000 [C]</t>
  </si>
  <si>
    <t>SO 103</t>
  </si>
  <si>
    <t>Silnice III/28526 od 1,930 do 3,358</t>
  </si>
  <si>
    <t>pol. 12273 - 323,134*2,0=646,268 [A] 
pol.12283 - 1130,969*2,0=2 261,938 [B] 
pol.12293 - 161,567*2,0=323,134 [C] 
pol.12373A - 155,243*2,0=310,486 [D] 
pol. 12373B - 1108,875*2,0=2 217,750 [E] 
pol.12924 - 1428,0*0,2*2,0=571,200 [F] 
pol.12932 - 105,7*0,5*2,0=105,700 [G] 
pol. 13173 - 951,876*2,0=1 903,752 [J] 
pol. 13183 - 930,582*2,0=1 861,164 [K] 
pol. 13193 - 7,098*2,0=14,196 [L] 
pol.13273A - 127,952*2,0=255,904 [M] 
pol.13273B - 82,300*2,0=164,600 [N] 
pol.13273C - 194,452*2,0=388,904 [O] 
materiál navrácený k propustku v km 3,158 - -1483,268*2,0=-2 966,536 [P] 
Celkem: A+B+C+D+E+F+G+J+K+L+M+N+O+P=8 058,460 [Q]</t>
  </si>
  <si>
    <t>celkem položka 11332 - 665,325*2,0=1 330,650 [A] 
celkem položka 96613 - 9,60*2,2=21,120 [B] 
celkem položka 96616 - 2,07*2,5=5,175 [C] 
celkem položka 966345 16,50*200/1000=3,300 [D] 
celkem položka 966346 8,50*300/1000=2,550 [E] 
celkem položka 966357 8,00*400/1000=3,200 [F] 
celkem položka 966371 43,50*1850/1000=80,475 [G] 
celkem položka 96687 - 4*250/1000=1,000 [H] 
Celkem: A+B+C+D+E+F+G+H=1 447,470 [I]</t>
  </si>
  <si>
    <t>014211</t>
  </si>
  <si>
    <t>POPLATKY ZA ZEMNÍK - ORNICE</t>
  </si>
  <si>
    <t>poplatky za zajištění ornice potřebné pro ozelenění vyztužených svahů nad rámec vyzískané ze stavby</t>
  </si>
  <si>
    <t>1543,065*0,1-86,0*0,15=141,407 [A]</t>
  </si>
  <si>
    <t>zahrnuje veškeré poplatky majiteli zemníku související s nákupem zeminy (nikoliv s otvírkou zemníku)</t>
  </si>
  <si>
    <t>včetně naložení, odvozu a uložení na meziskládku v rámci stavby, materiál neopustí prostor staveniště 
Odstranění asfaltových podkladních vrstev po odfrézování v sanaci průměrně 3 cm 
- 0,50 m u obruby 0,50*0,03*(122,00+132,00+30,50+29,00)=4,703 [A] 
-sanace zaznačené v situaci (rozšíření, vyztužené svahy, překopy) 0,03*(7,0+13,5+231,5+35,0+67,0+13,5+123,0+546,5+13,0+432,5+14,0+34,0+383,5+13,5+6,5+127,0)=61,830 [B] 
Celkem: A+B=66,533 [C]</t>
  </si>
  <si>
    <t>včetně naložení, odvozu a uložení na skládku dodavatele, dodavatel zohlední vzdálenost skládky  
Odstranění nestmelených podkladních vrstev v sanaci průměrně 30 cm 
- 0,50 m u obruby 0,50*0,30*(122,00+132,00+30,50+29,00)=47,025 [A] 
-sanace zaznačené v situaci (rozšíření, vyztužené svahy, překopy) 0,30*(7,0+13,5+231,5+35,0+67,0+13,5+123,0+546,5+13,0+432,5+14,0+34,0+383,5+13,5+6,5+127,0)=618,300 [B] 
Celkem: A+B=665,325 [C]</t>
  </si>
  <si>
    <t>frézování asfaltových ploch viz situace 
celkem skladby 1 a 2 viz situace 
Odstranění asfaltové vrstvy tl. 100 mm v intravilánu, 508 m z 1428 m objektu 
((508/1428)*((2519,0+4555,0)+(7,0+13,5+231,5+35,0+67,0+13,5+123,0+546,5+13,0+432,5+14,0+34,0+383,5+13,5+6,5+127,0)))*0,10=324,971 [A] 
Odstranění asfaltové vrstvy tl. 50 mm v extravilánu, 920 m z 1428 m objektu 
((920/1428)*((2519,0+4555,0)+(7,0+13,5+231,5+35,0+67,0+13,5+123,0+546,5+13,0+432,5+14,0+34,0+383,5+13,5+6,5+127,0)))*0,05=294,265 [B] 
Celkem: A+B=619,236 [C]</t>
  </si>
  <si>
    <t>proříznutí pracovní spáry v komunikaci š. 10 mm, hl. 40 mm, délky dle SITUACE  
6,1+1,5+4,5+4,5+158,5+4,5+4,5+6,2+6,2+1,5+1,5+9,4+0,2+18,8+0,2+9,4+1,5+1,5+4,5+4,5+39,6+0,2+30,03+0,2+8,0+1,5+6,7+5,8+33,2+0,2+48,0+4,2+4,2+0,2+122,0+0,2+19,5+0,2+63,5+4,5+4,5+1,5+1,5+5,8+5,8+33,10+0,2+10,8+0,2+205,6+4,5+4,5+1,5+6,6+7,3+7,5+6,8+13,4+22,6=985,130 [A]</t>
  </si>
  <si>
    <t>Sejmutí humusního horizontu (drnu) viz bilance zemin a příloha ZPF 
86,0*0,15=12,900 [A]</t>
  </si>
  <si>
    <t>Včetně odvozu na skládku dodavatele, dodavatel zohlední vzdálenost. 
Odkopávky pro zbudování vyztužených svahů viz situace, vzorové a pracovní řezy uloženo na trvalou skládku, při prokázání vhodnosti možno zpětně zabudovat do komunikace 
20% těžitelnost tř.I, 70% těžitelnost tř.II, 10% těžitelnost tř.III 
součet délek * průměrná plocha změřená v řezu softwarem 
((158,5+9,4+14,6+39,6+8,0+33,2+122,0+63,5+33,1+205,6)*1,5+(18,82+30,03+48,00+19,50+8,80)*2,8)*0,2=276,334 [A] 
Sjezd do výkopu mostu SO201 13,0*2/3*27,0*0,2=46,800 [B] 
Celkem: A+B=323,134 [C]</t>
  </si>
  <si>
    <t>Včetně odvozu na skládku dodavatele, dodavatel zohlední vzdálenost. 
Odkopávky pro zbudování vyztužených svahů viz situace, vzorové a pracovní řezy uloženo na trvalou skládku, při prokázání vhodnosti možno zpětně zabudovat do komunikace 
20% těžitelnost tř.I, 70% těžitelnost tř.II, 10% těžitelnost tř.III 
součet délek * průměrná plocha změřená v řezu softwarem 
((158,5+9,4+14,6+39,6+8,0+33,2+122,0+63,5+33,1+205,6)*1,5+(18,82+30,03+48,00+19,50+8,80)*2,8)*0,7=967,169 [A] 
Sjezd do výkopu mostu SO201 13,0*2/3*27,0*0,7=163,800 [B] 
Celkem: A+B=1 130,969 [C]</t>
  </si>
  <si>
    <t>Včetně odvozu na skládku dodavatele, dodavatel zohlední vzdálenost. 
Odkopávky pro zbudování vyztužených svahů viz situace, vzorové a pracovní řezy uloženo na trvalou skládku, při prokázání vhodnosti možno zpětně zabudovat do komunikace 
20% těžitelnost tř.I, 70% těžitelnost tř.II, 10% těžitelnost tř.III 
součet délek * průměrná plocha změřená v řezu softwarem 
((158,5+9,4+14,6+39,6+8,0+33,2+122,0+63,5+33,1+205,6)*1,5+(18,82+30,03+48,00+19,50+8,80)*2,8)*0,1=138,167 [A] 
Sjezd do výkopu mostu SO201 13,0*2/3*27,0*0,1=23,400 [B] 
Celkem: A+B=161,567 [C]</t>
  </si>
  <si>
    <t>Včetně odvozu na skládku dodavatele, dodavatel zohlední vzdálenost. 
Odkopávky na silniční pláň v sanaci po rozebrání stávajícího krytu průměrně 7 cm 
- 0,50 m u obruby 0,50*0,07*(122,00+132,00+30,50+29,00)=10,973 [A] 
-sanace zaznačené v situaci (rozšíření, vyztužené svahy, překopy) 0,07*(7,0+13,5+231,5+35,0+67,0+13,5+123,0+546,5+13,0+432,5+14,0+34,0+383,5+13,5+6,5+127,0)=144,270 [B] 
Celkem: A+B=155,243 [C]</t>
  </si>
  <si>
    <t>Včetně odvozu na skládku dodavatele, dodavatel zohlední vzdálenost. 
Odkopávky v případě výměny podloží v sanaci tl.500 mm 
Bude provedeno po odsouhlasení TDI na základě potřeby prokázané vyhodnocením zkoušek. 
- 0,50 m u obruby 0,50*0,50*(122,00+132,00+30,50+29,00)=78,375 [A] 
-sanace zaznačené v situaci (rozšíření, vyztužené svahy, překopy) 0,50*(7,0+13,5+231,5+35,0+67,0+13,5+123,0+546,5+13,0+432,5+14,0+34,0+383,5+13,5+6,5+127,0)=1 030,500 [B] 
Celkem: A+B=1 108,875 [C]</t>
  </si>
  <si>
    <t>Odkop humusního horizontu ze skládky  
viz položka 12110 12,9=12,900 [A] 
Odkop ornice ze zemníku 
viz položka 014211 141,407=141,407 [B] 
Odkop ze skládky materiál pro zásyp propustku v km 3,158 
viz položka 171103 1483,268=1 483,268 [C] 
Celkem: A+B+C=1 637,575 [D]</t>
  </si>
  <si>
    <t>Krajnice viz situace 
1428,0*0,5*2=1 428,000 [A]</t>
  </si>
  <si>
    <t>Pročištění příkopů viz situace 
105,7=105,700 [A]</t>
  </si>
  <si>
    <t>Včetně odvozu na skládku dodavatele, dodavatel zohlední vzdálenost. 
Hloubení jam pro vpusti. 60% těžitelnost tř.I, 30% těžitelnost tř.II, 10% těžitelnost tř.III 
uliční 7*1,6*1,6*1,5*0,6=16,128 [A] 
horské 7*1,4*3,0*1,5*0,6=26,460 [B] 
Propustek v km 3,158 50% těžitelnost tř.I, 50% těžitelnost tř.II  (5,2*2,7+11,5*2,5)*42,5*0,5=909,288 [C] 
Celkem: A+B+C=951,876 [D]</t>
  </si>
  <si>
    <t>Včetně odvozu na skládku dodavatele, dodavatel zohlední vzdálenost. 
Hloubení jam pro vpusti. 60% těžitelnost tř.I, 30% těžitelnost tř.II, 10% těžitelnost tř.III 
uliční 7*1,6*1,6*1,5*0,3=8,064 [A] 
horské 7*1,4*3,0*1,5*0,3=13,230 [B] 
Propustek v km 3,158 50% těžitelnost tř.I, 50% těžitelnost tř.II  (5,2*2,7+11,5*2,5)*42,5*0,5=909,288 [C] 
Celkem: A+B+C=930,582 [D]</t>
  </si>
  <si>
    <t>Včetně odvozu na skládku dodavatele, dodavatel zohlední vzdálenost. 
Hloubení jam pro vpusti. 60% těžitelnost tř.I, 30% těžitelnost tř.II, 10% těžitelnost tř.III 
uliční 7*1,6*1,6*1,5*0,1=2,688 [A] 
horské 7*1,4*3,0*1,5*0,1=4,410 [B] 
Celkem: A+B=7,098 [C]</t>
  </si>
  <si>
    <t>Včetně odvozu na skládku dodavatele, dodavatel zohlední vzdálenost. 
Výkopové práce na reprofilaci příkopů. Délka dle situace, průměrná plocha výkopu měřená softwarem v prac řezech.  
331,21*0,2+9,10*0,2+95,50*0,2+28,00*0,1+29,10*0,1+178,30*0,1+172,5*0,1=127,952 [A]</t>
  </si>
  <si>
    <t>Včetně odvozu na skládku dodavatele, dodavatel zohlední vzdálenost. 
Výkopové práce pro betonové žlaby. Délka dle situace, plocha výkopu měřená softwarem ve vzorovém řezu.  
(41,5+115,0+147,0+45,0+63,0)*0,2=82,300 [A]</t>
  </si>
  <si>
    <t>Včetně odvozu na skládku dodavatele, dodavatel zohlední vzdálenost. 
Výkopové práce pro trubní vedení. délka * šířka * hloubka  
potrubí k vpustím viz pol. 87434 42,5*0,60*1,30=33,150 [A] 
potrubí k horským vpustím viz pol. 87444 51,0*0,75*1,30=49,725 [B] 
potrubí k horským vpustím viz pol. 87446 38,0*1,10*1,30=54,340 [C] 
Propustek v km 2,118 1,75*1,1*10,0=19,250 [D] 
Propustek v km 2,822 1,85*1,25*11,3=26,131 [E] 
Prahy propustek v km 2,118 0,6*0,4*11,0=2,640 [F] 
Prahy propustek v km 2,822 0,6*0,4*(2*3,5+2*2,2)=2,736 [G] 
Prahy propustek v km 3,158 0,6*0,4*(19,0+4,0+4,0)=6,480 [H] 
Celkem: A+B+C+D+E+F+G+H=194,452 [I]</t>
  </si>
  <si>
    <t>171103</t>
  </si>
  <si>
    <t>ULOŽENÍ SYPANINY DO NÁSYPŮ SE ZHUTNĚNÍM DO 100% PS</t>
  </si>
  <si>
    <t>Část zásypu výkopu propustku v km 3,158 ze zeminy z výkopů  
= výkop - obetonované trouby včetně podkladu - vyztužený svah 
(5,2*2,7+11,5*2,5)*42,5-3,65*42,55-18,0*10,0=1 483,268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</si>
  <si>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</si>
  <si>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ornice na dočasné skládce 
pol.12110 - 12,9=12,900 [A] 
uložení materiálu na dočasné skládce pro pol. 171103 - 1483,268=1 483,268 [B] 
Celkem: A+B=1 496,168 [C]</t>
  </si>
  <si>
    <t>Zemina vhodná pro budování náspů dle ČSN 7361333 
případně ŠD fr. 0-63 
zbudování zemního tělesa z nakupovaného materiálu vhodného pro zabudování do vyztuženého svahu viz situace, vzorové a pracovní řezy 
(158,5+9,4+14,6+39,6+8,0+33,2+122,0+63,5+33,1+205,6)*2,5*0,5+(158,5+9,4+14,6+39,6+8,0+33,2+122,0+63,5+33,1+205,6)*0,6*0,4+(18,82+30,03+48,00+19,50+8,80)*2,6*1,0+(18,82+30,03+48,00+19,50+8,80)*0,6*0,4=1 379,801 [A] 
Sjezd do výkopu mostu SO201 15,0*2/3*27,0=270,000 [B] 
Vyztužený svah u propustku v km 3,158 18,0*10,0=180,000 [C] 
Celkem: A+B+C=1 829,801 [D]</t>
  </si>
  <si>
    <t>Hutněný zásyp po vrstvách tl. max 300 mm dle TKP 3., 4., zemina navržená jako vhodná dle ČSN 73 6133, zásyp del ČSN 73 6244 čl. 7.3.5. a čl. 5.4. 
GW, GP, G-F - Id=0,85 
SW, SP, S-F - Id=0,90 
směsné zeminy D=100% 
případně ŠP (ŠD) fr. 0-63 
potrubí k vpustím 42,5*0,60*0,60+51,0*0,75*0,60+38,0*1,10*0,60=63,330 [A] 
Propustek v km 2,118 0,65*10,0=6,500 [B] 
Propustek v km 2,822 1,00*11,3=11,300 [C] 
Celkem: A+B+C=81,130 [D]</t>
  </si>
  <si>
    <t>úprava pláně před zbudováním vyztuženého svahu viz situace, vzorové a pracovní řezy, šířka lavičky cca 0,5 m 
(158,5+9,4+14,6+39,6+8,0+33,2+122,0+63,5+33,1+205,6)*(2,5+0,5)+(18,82+30,03+48,00+19,50+8,80)*(2,5+0,5)=2 437,950 [A] 
Sjezd do výkopu mostu SO201 27,0*(3,0+1,0+1,0)=135,000 [B] 
Vyztužený svah u propustku v km 3,158 10,0*(2,7+4*0,5)=47,000 [C] 
Celkem: A+B+C=2 619,950 [D]</t>
  </si>
  <si>
    <t>uložení humusního materiálu do líce vyztužených svahů a přilehlé nezpevněné krajnice 
(158,5+9,4+14,6+39,6+8,0+33,2+122,0+63,5+33,1+205,6)*1,5+(18,82+30,03+48,00+19,50+8,80)*2,1+27,0*7,0+10,0*6,0=1 543,065 [A]</t>
  </si>
  <si>
    <t>uvedení zasažených ploch do původního stavu předpoklad 1,5 m2 na 1 m délky objektu 
1428,0*1,5=2 142,000 [A]</t>
  </si>
  <si>
    <t>líc vyztuženého svahu a přilehlá nezpevněná krajnice 
(158,5+9,4+14,6+39,6+8,0+33,2+122,0+63,5+33,1+205,6)*1,5+(18,82+30,03+48,00+19,50+8,80)*2,1+27,0*7,0*2/3+10,0*6,0=1 480,065 [A]</t>
  </si>
  <si>
    <t>Ošetřování založeného trávníku.  
pol. 18241 2142,000=2 142,000 [A] 
pol. 18245 1480,065=1 480,065 [B] 
Celkem: A+B=3 622,065 [C]</t>
  </si>
  <si>
    <t>opláštění trativodů 
807,500*1,8=1 453,500 [A]</t>
  </si>
  <si>
    <t>Drenážní trativody v silnici 
pod betonovými žlaby viz situace 
(41,5+115,0+147,0+45,0+63,0)*1,1=452,650 [A] 
ve styku s chodníky viz situace objektu SO113 
(122,00+132,00+30,50+29,00)*1,1=344,850 [B] 
vyústění skr silnici v km 3,109 
10,0=10,000 [C] 
Celkem: A+B+C=807,500 [D]</t>
  </si>
  <si>
    <t>272314</t>
  </si>
  <si>
    <t>ZÁKLADY Z PROSTÉHO BETONU DO C25/30</t>
  </si>
  <si>
    <t>Základ čela propusku v km 2,118 
1,40*2,00*0,60=1,680 [A]</t>
  </si>
  <si>
    <t>Armování svahů viz situace C.3.2. 
km: 1,962-2,121, 2,250-2,290, 2,302-2,378, 2,475-2,786, 2,794-3,043 
předpoklad po 300 mm 
(158,5+9,4+14,6+39,6+8,0+33,2+122,0+63,5+33,1+205,6)*(4*2,60)+(18,82+30,03+48,00+19,50+8,80)*(6*2,6)+27,0*(5*3,0+5*4,0+5*5,0)*2/3=10 182,340 [A] 
propustek v km 3,158 předpoklad 600 mm 
10,0*(1,2+2,3+3,5+4,6+4,5+4,8+4,6+5,0+5,0)=355,000 [B] 
Celkem: A+B=10 537,340 [C]</t>
  </si>
  <si>
    <t>327212</t>
  </si>
  <si>
    <t>ZDI OPĚRNÉ, ZÁRUBNÍ, NÁBŘEŽNÍ Z LOMOVÉHO KAMENE NA MC</t>
  </si>
  <si>
    <t>Čelo propusku v km 2,118 
0,7*1,45*2,00=2,030 [A]</t>
  </si>
  <si>
    <t>položka zahrnuje dodávku a osazení lomového kamene, jeho výběr a případnou úpravu, dodávku předepsané malty, spárování.</t>
  </si>
  <si>
    <t>Podkladní beton propusků C 12/15 - X0 
Propustek v km 2,118 1,28*0,10*8,62=1,103 [A] 
Propustek v km 2,822 1,28*0,10*8,57=1,097 [B] 
Propustek v km 3,158 2,45*0,15*41,5=15,251 [C] 
Celkem: A+B+C=17,451 [D]</t>
  </si>
  <si>
    <t>Podsyp propustků dle TKP 3., 4. 
max. velikost zrna 8 mm, případně ŠP fr. 0/8 
Propustek v km 2,118 1,16*0,15*8,62=1,500 [A] 
Propustek v km 2,822 1,16*0,15*8,57=1,491 [B] 
Propustek v km 3,158 2,15*0,15*41,5=13,384 [C] 
Celkem: A+B+C=16,375 [D]</t>
  </si>
  <si>
    <t>Těžký kamenný zához včetně zajištění dřevěným prahem z odkorněné kulatiny a dvěma sloupky z odkorněné kulatiny 
Výustění potrubí od horských vpustí napříč silnicí 3,0*4=12,000 [A] 
Záhozy u propustků 
Propustek v km 2,822 4,4=4,400 [B] 
Celkem: A+B=16,400 [C]</t>
  </si>
  <si>
    <t>Žulové dlažby u propustků viz výkresy propustků, plocha z výkresu * součinitel sklonu 
Propustek v km 2,118 (0,5*2,0+3,9*2,2)*0,25=2,395 [A] 
Propustek v km 3,158 (4,5*3,5+1,6*1,0+1,0*2,6)*0,25=4,988 [B] 
Celkem: A+B=7,383 [C]</t>
  </si>
  <si>
    <t>Betonové prahy a stupně u propustků viz výkresy propustků 
beton C 25/30 XF3 
Prahy propustek v km 2,118 0,6*0,4*11,0=2,640 [A] 
Prahy propustek v km 2,822 0,6*0,4*(2*3,5+2*2,2)=2,736 [B] 
Prahy propustek v km 3,158 0,6*0,4*(19,0+4,0+4,0)=6,480 [C] 
Celkem: A+B+C=11,856 [D]</t>
  </si>
  <si>
    <t>Horní podkladní vrstva ze ŠDa fr. 0/32 
Skladba 2 (vrstva projde recyklací), viz situace 7,0+13,5+231,5+67,0+13,5+123,0+546,5+13,0+432,5+14,0+383,5+13,5+6,5+127,0+13,5=2 005,500 [A] 
0,50 m u obruby 0,50*(122,00+132,00+30,50+29,00)=156,750 [B] 
Skladba 2a (mělké propustky bez recyklace), viz situace 35,0+34,0=69,000 [C] 
Celkem: (A+B+C)*0,15=334,688 [D] 
odečet pol. 56360 66,533=66,533 [E] 
CELKEM: D-E=268,155 [F]</t>
  </si>
  <si>
    <t>Spodní podkladní vrstva ze ŠDa fr. 0/63 
Skladba 2a (mělké propustky bez recyklace), viz situace 35,0+34,0=69,000 [A] 
Skladba 4, viz situace 4,0+7,5=11,500 [B] 
Celkem: A+B=80,500 [C]</t>
  </si>
  <si>
    <t>Spodní podkladní vrstva ze ŠDa fr. 0/63 
Skladba 2, viz situace 7,0+13,5+231,5+67,0+13,5+123,0+546,5+13,0+432,5+14,0+383,5+13,5+6,5+127,0+13,5=2 005,500 [A] 
0,50 m u obruby 0,50*(122,00+132,00+30,50+29,00)=156,750 [B] 
Celkem: A+B=2 162,250 [C]</t>
  </si>
  <si>
    <t>Výměny podloží v sanaci tl.500 mm ze ŠDa fr. 0/63 
Bude provedeno po odsouhlasení TDI na základě potřeby prokázané vyhodnocením zkoušek. 
Skladba 2, viz situace (7,0+13,5+231,5+67,0+13,5+123,0+546,5+13,0+432,5+14,0+383,5+13,5+6,5+127,0+13,5)*2=4 011,000 [A] 
0,50 m u obruby (0,50*(122,00+132,00+30,50+29,00))*2=313,500 [B] 
Celkem: A+B=4 324,500 [C]</t>
  </si>
  <si>
    <t>Doplnění vrstvy recyklátu pro recyklaci za studena 
66,533=66,533 [A]</t>
  </si>
  <si>
    <t>Zpevnění z R-materiálu 
Skladba 4, viz situace 4,0+7,5=11,500 [A]</t>
  </si>
  <si>
    <t>Pro směsi stmelené cementem + asfaltovou emulzí / zpěněným asfaltem se dávkování asfaltové emulze / zpěněného asfaltu navrhuje v rozmezí 2,5% až 3,5% v množství zbytkového asfaltu a dávkování cementu 3,0% až 4,0% při splnění TP 208  UPŘESNĚNO DLE PRŮKAZNÍCH ZKOUŠEK ZE VZORKŮ ODEBRANÝCH NA STAVBĚ, VČ.ROZFRÉZOVÁNÍ, REPROFILACE, ZHUTNĚNÍ, PŘEDRCENÍ, PŘESUN HMOT A DOPLNĚNÍ  CHYBĚJÍCÍHO MATERIÁLU 
Skladba 1, viz situace 2519,0+4555,0=7 074,000 [A] 
Skladba 2, viz situace 7,0+13,5+231,5+67,0+13,5+123,0+546,5+13,0+432,5+14,0+383,5+13,5+6,5+127,0+13,5=2 005,500 [B] 
Plocha pod krajnicemi, viz situace 
(69,0+901,0+935,0+215,0+214,0)*0,5=1 167,000 [C] 
Celkem: A+B+C=10 246,500 [D]</t>
  </si>
  <si>
    <t>krajnice z materiálu z frézování asfaltových vozovek tl. 100 mm, viz SITUACE  
(69,0+901,0+935,0+215,0+214,0)*0,5=1 167,000 [A]</t>
  </si>
  <si>
    <t>infiltrační postřik krytu 0,8kg/m2  
Skladba 1, viz situace 2519,0+4555,0=7 074,000 [A] 
Skladba 2, viz situace 7,0+13,5+231,5+67,0+13,5+123,0+546,5+13,0+432,5+14,0+383,5+13,5+6,5+127,0+13,5=2 005,500 [B] 
Celkem: A+B=9 079,500 [C]</t>
  </si>
  <si>
    <t>viz SITUACE  
spojovací postřik 0,3kg/m2  
Skladba 1, viz situace 2519,0+4555,0=7 074,000 [A] 
Skladba 2, viz situace 7,0+13,5+231,5+67,0+13,5+123,0+546,5+13,0+432,5+14,0+383,5+13,5+6,5+127,0+13,5=2 005,500 [B] 
Skladba 2a (mělké propustky bez recyklace), viz situace (35,0+34,0)*2=138,000 [C] 
Celkem: A+B+C=9 217,500 [D]</t>
  </si>
  <si>
    <t>regenerační postřik krytu asfaltového R-materiálu viz situace 
Skladba 4, viz situace 4,0+7,5=11,500 [A]</t>
  </si>
  <si>
    <t>574A34</t>
  </si>
  <si>
    <t>ASFALTOVÝ BETON PRO OBRUSNÉ VRSTVY ACO 11+, 11S TL. 40MM</t>
  </si>
  <si>
    <t>ACO 11 viz SITUACE  
Skladba 1, viz situace 2519,0+4555,0=7 074,000 [A] 
Skladba 2, viz situace 7,0+13,5+231,5+67,0+13,5+123,0+546,5+13,0+432,5+14,0+383,5+13,5+6,5+127,0+13,5=2 005,500 [B] 
Skladba 2a (mělké propustky bez recyklace), viz situace 35,0+34,0=69,000 [C] 
Celkem: A+B+C=9 148,500 [D]</t>
  </si>
  <si>
    <t>ACL 16+ viz SITUACE  
Skladba 1, viz situace 2519,0+4555,0=7 074,000 [A] 
Skladba 2, viz situace 7,0+13,5+231,5+67,0+13,5+123,0+546,5+13,0+432,5+14,0+383,5+13,5+6,5+127,0+13,5=2 005,500 [B] 
Skladba 2a (mělké propustky bez recyklace), viz situace 35,0+34,0=69,000 [C] 
Rozšíření proti obrusné vrstvě 1428,0*0,03*2=85,680 [D] 
Celkem: A+B+C+D=9 234,180 [E]</t>
  </si>
  <si>
    <t>ACP 16+ viz SITUACE  
Skladba 2a (mělké propustky bez recyklace), viz situace 35,0+34,0=69,000 [A] 
Rozšíření proti obrusné vrstvě (5,56+5,75)*0,08*2=1,810 [B] 
Celkem: A+B=70,810 [C]</t>
  </si>
  <si>
    <t>Skladba 1, viz situace 2519,0+4555,0=7 074,000 [A] 
Skladba 2, viz situace 7,0+13,5+231,5+67,0+13,5+123,0+546,5+13,0+432,5+14,0+383,5+13,5+6,5+127,0+13,5=2 005,500 [B] 
Celkem: A+B=9 079,500 [C]</t>
  </si>
  <si>
    <t>Přípojky uliční vpustí 1,5+16,0+1,5+1,5+1,5+12,0+1,5=35,500 [A] 
Horská vpust v km 3,337 7,0=7,000 [B] 
Celkem: A+B=42,500 [C]</t>
  </si>
  <si>
    <t>87444</t>
  </si>
  <si>
    <t>POTRUBÍ Z TRUB PLASTOVÝCH ODPADNÍCH DN DO 250MM</t>
  </si>
  <si>
    <t>PP korugovaná nebo žebrovaná trouba DN 250 SN10</t>
  </si>
  <si>
    <t>Horská vpust v km 2,045  9,0=9,000 [A] 
Horská vpust v km 2,268  42,0=42,000 [B] 
Celkem: A+B=51,000 [C]</t>
  </si>
  <si>
    <t>Přípojky horských vpustí vyústěných na terén 
2*9,0+2*10,0=38,000 [A]</t>
  </si>
  <si>
    <t>Nahrazení stávajících vpustí pro něž není využití. V případě průtočné vpusti bude nahrazena jednoduchou šachtou, pokud bude vpusť bez přítoku bude bez náhrady odstraněna a přípoj bude zaslepena eventuelně poslouží pro vyústění drenáže. 
Celkem 3 ks=3,000 [A]</t>
  </si>
  <si>
    <t>Uliční vpusti viz situace 
nové 7 ks=7,000 [A]</t>
  </si>
  <si>
    <t>Horské vpusti viz situace 
7 ks=7,000 [A]</t>
  </si>
  <si>
    <t>Obetonování trub propustků viz výkresy propustků 
beton C 25/30 XF3 
Propustek v km 2,118 9,61*0,42=4,036 [A] 
Propustek v km 2,822 8,87*0,42=3,725 [B] 
Propustek v km 3,158 42,55*1,57=66,804 [C] 
Celkem: A+B+C=74,565 [D]</t>
  </si>
  <si>
    <t>9111A1</t>
  </si>
  <si>
    <t>ZÁBRADLÍ SILNIČNÍ S VODOR MADLY - DODÁVKA A MONTÁŽ</t>
  </si>
  <si>
    <t>ocelové zábradlí na křídle propustku v km 3,158 
3,5=3,500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</si>
  <si>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</si>
  <si>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ocelové svodidlo zádržnosti N2 
156,0+45,38+733,38+28,38=963,140 [A]</t>
  </si>
  <si>
    <t>Demontáž stávajícího svodidla, odvoz na skládku dodavatele, dodavatel zohlední vzdálenost.  
571,0+29,5+28,6=629,100 [A]</t>
  </si>
  <si>
    <t>Osazení směrových sloupků viz situace dopravního značení 
14+14+3+3+36+36+4+4+8+8+3+3+3+3+5+5+6+2+3+4-(15+30+4+8+3+3+5+3)=96,000 [A]</t>
  </si>
  <si>
    <t>Z11g 6=6,000 [A]</t>
  </si>
  <si>
    <t>Odstranění a uložení na skládku ojedinělých směrových sloupků 
30=30,000 [A]</t>
  </si>
  <si>
    <t>Osazení směrových sloupků na svodidlo viz situace dopravního značení 
15+30+4+8+3+3+5+3=71,000 [A]</t>
  </si>
  <si>
    <t>Eventuální výměna stávajícího viz situace dopravního značení 
stávající 1=1,000 [A]</t>
  </si>
  <si>
    <t>Náhrada stávajících značek a doplnění nových viz situace dopravního značení, v případě odsouhlasení výměny při pochůzce, odvoz na skládku dodavatele, dodavatel zohlední vzdálenost. 
34=34,000 [A]</t>
  </si>
  <si>
    <t>Náhrada stávajících značek viz situace dopravního značení, v případě odsouhlasení výměny při pochůzce, odvoz na skládku dodavatele, dodavatel zohlední vzdálenost. 
21=21,000 [A]</t>
  </si>
  <si>
    <t>Původní sloupky celkem 16 ks značek a 1 ks zrcadlo viz situace dopravního značení 
V případě odsouhlasení výměny při pochůzce, odvoz na skládku dodavatele, dodavatel zohlední vzdálenost. 
16+1=17,000 [A]</t>
  </si>
  <si>
    <t>nové sloupky celkem 24 ks značek a 1 ks zrcadel viz viz situace dopravního značení 
24+1=25,000 [A]</t>
  </si>
  <si>
    <t>délky dle situace dopravního značení 
V2b(1,5/1,5/0,125) (8,0+9,5+12,0+7,5+15,0+7,0+13,0+30,0)*1/2*0,125 =6,375 [A] 
V4(0,125) (501,5+1129,0+30,0+643,0+20,5+125,5+214,0+11,5+122,0)*0,125=349,625 [B] 
Celkem: A+B=356,000 [C]</t>
  </si>
  <si>
    <t>Palisády viz situace 
Podél silnice 10,00*0,20*1,00=2,000 [A] 
Na obvodu horských vpustí, maximálně 5,6*0,2*1,0*7=7,840 [B] 
Celkem: A+B=9,840 [C]</t>
  </si>
  <si>
    <t>Obruby mimo chodníky viz situace 
122,0=122,000 [A]</t>
  </si>
  <si>
    <t>Vtoková jímka u propustku v km 2,822 vybavená mříží 
1=1,000 [A]</t>
  </si>
  <si>
    <t>Propustek v km 2,118 9,61=9,610 [A] 
Propustek v km 2,822 8,87=8,870 [B] 
Zatrubněný sjezd km 2,45 7,0=7,000 [C] 
Celkem: A+B+C=25,480 [D]</t>
  </si>
  <si>
    <t>9183F2</t>
  </si>
  <si>
    <t>PROPUSTY Z TRUB DN 1000MM ŽELEZOBETONOVÝCH</t>
  </si>
  <si>
    <t>Propustek v km 3,158 42,55=42,550 [A]</t>
  </si>
  <si>
    <t>řezání pro napojení asfaltobetonových vrstev v délky dle SITUACE  
6,1+1,5+4,5+4,5+158,5+4,5+4,5+6,2+6,2+1,5+1,5+9,4+0,2+18,8+0,2+9,4+1,5+1,5+4,5+4,5+39,6+0,2+30,03+0,2+8,0+1,5+6,7+5,8+33,2+0,2+48,0+4,2+4,2+0,2+122,0+0,2+19,5+0,2+63,5+4,5+4,5+1,5+1,5+5,8+5,8+33,10+0,2+10,8+0,2+205,6+4,5+4,5+1,5+6,6+7,3+7,5+6,8+13,4+22,6=985,130 [A]</t>
  </si>
  <si>
    <t>těsnění pracovní spáry v komunikaci, délky dle SITUACE  
6,1+1,5+4,5+4,5+158,5+4,5+4,5+6,2+6,2+1,5+1,5+9,4+0,2+18,8+0,2+9,4+1,5+1,5+4,5+4,5+39,6+0,2+30,03+0,2+8,0+1,5+6,7+5,8+33,2+0,2+48,0+4,2+4,2+0,2+122,0+0,2+19,5+0,2+63,5+4,5+4,5+1,5+1,5+5,8+5,8+33,10+0,2+10,8+0,2+205,6+4,5+4,5+1,5+6,6+7,3+7,5+6,8+13,4+22,6=985,130 [A]</t>
  </si>
  <si>
    <t>Betonové žlaby viz situace 
41,5+115,0+147,0+45,0+63,0=411,500 [A]</t>
  </si>
  <si>
    <t>Čelo propustku v km 3,158 1,0*4,0*1,5=6,000 [A] 
Čela rušený propustek km 2,045 2,0*0,6*1,5*2=3,600 [B] 
Celkem: A+B=9,600 [C]</t>
  </si>
  <si>
    <t>Čelo rušený propustek km 1,989 2,3*0,6*1,5=2,070 [A]</t>
  </si>
  <si>
    <t>966345</t>
  </si>
  <si>
    <t>BOURÁNÍ PROPUSTŮ Z TRUB DN DO 300MM</t>
  </si>
  <si>
    <t>Vybourání propustků 
Rekonstruovaný km 2,118 8,5=8,500 [A] 
Rušený km 2,045 8,0=8,000 [B] 
Celkem: A+B=16,500 [C]</t>
  </si>
  <si>
    <t>Vybourání propustků 
Rekonstruovaný km 2,822 8,50=8,500 [A]</t>
  </si>
  <si>
    <t>966357</t>
  </si>
  <si>
    <t>BOURÁNÍ PROPUSTŮ Z TRUB DN DO 500MM</t>
  </si>
  <si>
    <t>Vybourání propustků 
Rušený km 1,989 8,0=8,000 [A]</t>
  </si>
  <si>
    <t>966371</t>
  </si>
  <si>
    <t>BOURÁNÍ PROPUSTŮ Z TRUB DN DO 1000MM</t>
  </si>
  <si>
    <t>Vybourání propustků 
Rekonstruovaný km 3,158 43,5=43,500 [A]</t>
  </si>
  <si>
    <t>Vybourání stávajících vpustí pro něž není využití, v případě průtočné vpusti bude nahrazena šachtou, pokud bude vpusť bez přítoku bude bez náhrady odstraněna a přípoj bude zaslepena eventuelně poslouží pro vyústění drenáže. 
Celkem 3 ks=3,000 [A] 
Vpust jejiž výstavba je plánována v rámci výstavby bytových domů 1 ks=1,000 [B] 
Celkem: A+B=4,000 [C]</t>
  </si>
  <si>
    <t>Objekt:</t>
  </si>
  <si>
    <t>SO 151</t>
  </si>
  <si>
    <t>Dočasné dopravní opatření</t>
  </si>
  <si>
    <t>O1</t>
  </si>
  <si>
    <t>SO 151.1</t>
  </si>
  <si>
    <t>Dočasné dopravní opatření - I.etapa</t>
  </si>
  <si>
    <t>02720</t>
  </si>
  <si>
    <t>POMOC PRÁCE ZŘÍZ NEBO ZAJIŠŤ REGULACI A OCHRANU DOPRAVY</t>
  </si>
  <si>
    <t>Soubor průběžných činností sloužících k zajištění dopravy na objízdných trasách.</t>
  </si>
  <si>
    <t>11372E</t>
  </si>
  <si>
    <t>FRÉZOVÁNÍ ZPEVNĚNÝCH PLOCH ASFALT DROBNÝCH OPRAV A PLOŠ ROZPADŮ DO 500M2</t>
  </si>
  <si>
    <t>Frézování poruch na místních komunikacích používaných místními obyvately po dobu uzavírky. Vzniklý R-materiál je majetkem dodavatele stavby a bude převezen na jeho skládku, dodavatel v položce zohlední dopravní vzdálenost.</t>
  </si>
  <si>
    <t>Při výstavbě SO 101 se dá předpokládat snaha využít úzkou místní komunikaci mezi Jizbicí a Lipí. Komunikace začíná na III/28526 u č.p. 9 v Jizbici a končí na III/28526 u kaple Navštívení Panny Marie v Lipí. 
Délka trasy 1,5 km, šířka 3,0 m, předpokládaná výsprava 10%, hloubka 40 mm. 
1500,0*3,0*0,1*0,04=18,000 [A]</t>
  </si>
  <si>
    <t>položka bude čerpána dle skutečnosti a se souhlasem TDS</t>
  </si>
  <si>
    <t>napojení pracovních spar 
10% z celkové délky trasy 1500m 
1500*0,1=150,000 [A]</t>
  </si>
  <si>
    <t>Při výstavbě SO 101 se dá předpokládat snaha využít úzkou místní komunikaci mezi Jizbicí a Lipí. Komunikace začíná na III/28526 u č.p. 9 v Jizbici a končí na III/28526 u kaple Navštívení Panny Marie v Lipí. 
Délka trasy 1,5 km, výsprava vyježděných míst od vyhýbání mimo vozovku, předpoklad šířky 0,50 m, 20% délky. 
1500,0*0,50*0,2=150,000 [A]</t>
  </si>
  <si>
    <t>577202</t>
  </si>
  <si>
    <t>VRSTVY PRO OBNOVU, OPRAVY - SPOJ POSTŘIK</t>
  </si>
  <si>
    <t>Při výstavbě SO 101 se dá předpokládat snaha využít úzkou místní komunikaci mezi Jizbicí a Lipí. Komunikace začíná na III/28526 u č.p. 9 v Jizbici a končí na III/28526 u kaple Navštívení Panny Marie v Lipí. 
Délka trasy 1,5 km, šířka 3,0 m, předpokládaná výsprava 10%. 
1500,0*3,0*0,1=450,000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</si>
  <si>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</si>
  <si>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5774AE</t>
  </si>
  <si>
    <t>VRSTVY PRO OBNOVU A OPRAVY Z ASF BETONU ACO 11+, 11S</t>
  </si>
  <si>
    <t>Při výstavbě SO 101 se dá předpokládat snaha využít úzkou místní komunikaci mezi Jizbicí a Lipí. Komunikace začíná na III/28526 u č.p. 9 v Jizbici a končí na III/28526 u kaple Navštívení Panny Marie v Lipí. 
Délka trasy 1,5 km, šířka 3,0 m, předpokládaná výsprava 10%, tloušťka 40 mm. 
1500,0*3,0*0,1*0,04=18,000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</si>
  <si>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</si>
  <si>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914132</t>
  </si>
  <si>
    <t>DOPRAVNÍ ZNAČKY ZÁKLADNÍ VELIKOSTI OCELOVÉ FÓLIE TŘ 2 - MONTÁŽ S PŘEMÍSTĚNÍM</t>
  </si>
  <si>
    <t>39*IS11a+43*2*E13(ve dvou verzích)+64*IS11b+4*IP10a+2*B1+ rezerva pro přidání značek během výstavby  viz C.7.2. 
39+43*2+64+4+2+10=205,000 [A]</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</si>
  <si>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</si>
  <si>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</si>
  <si>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</si>
  <si>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914139</t>
  </si>
  <si>
    <t>DOPRAV ZNAČKY ZÁKLAD VEL OCEL FÓLIE TŘ 2 - NÁJEMNÉ</t>
  </si>
  <si>
    <t>Celkem nájem po celou dobu výstavby etapy 162 značek viz C.7.2. 
1=1,000 [A]</t>
  </si>
  <si>
    <t>položka zahrnuje sazbu za pronájem dopravních značek a zařízení, počet jednotek je určen jako součin počtu značek a počtu dní použití</t>
  </si>
  <si>
    <t>916322</t>
  </si>
  <si>
    <t>DOPRAVNÍ ZÁBRANY Z2 S FÓLIÍ TŘ 2 - MONTÁŽ S PŘESUNEM</t>
  </si>
  <si>
    <t>2 kus viz  výkres C.7.2.=2,000 [A]</t>
  </si>
  <si>
    <t>položka zahrnuje:  
- přemístění zařízení z dočasné skládky a jeho osazení a montáž na místě určeném projektem  
- údržbu po celou dobu trvání funkce, náhradu zničených nebo ztracených kusů, nutnou opravu poškozených částí</t>
  </si>
  <si>
    <t>916323</t>
  </si>
  <si>
    <t>DOPRAVNÍ ZÁBRANY Z2 S FÓLIÍ TŘ 2 - DEMONTÁŽ</t>
  </si>
  <si>
    <t>Položka zahrnuje odstranění, demontáž a odklizení zařízení s odvozem na předepsané místo</t>
  </si>
  <si>
    <t>916329</t>
  </si>
  <si>
    <t>DOPRAVNÍ ZÁBRANY Z2 S FÓLIÍ TŘ 2 - NÁJEMNÉ</t>
  </si>
  <si>
    <t>Celkem nájem po celou dobu výstavby etapy 2 zábrany viz C.7.2. 
1=1,000 [A]</t>
  </si>
  <si>
    <t>položka zahrnuje sazbu za pronájem zařízení. Počet měrných jednotek se určí jako součin počtu zařízení a počtu dní použití.</t>
  </si>
  <si>
    <t>916362</t>
  </si>
  <si>
    <t>SMĚROVACÍ DESKY Z4 OBOUSTR S FÓLIÍ TŘ 2 - MONTÁŽ S PŘESUNEM</t>
  </si>
  <si>
    <t>Pro organizaci staveništní dopravy. 
50 ks=50,000 [A]</t>
  </si>
  <si>
    <t>916363</t>
  </si>
  <si>
    <t>SMĚROVACÍ DESKY Z4 OBOUSTR S FÓLIÍ TŘ 2 - DEMONTÁŽ</t>
  </si>
  <si>
    <t>916369</t>
  </si>
  <si>
    <t>SMĚROVACÍ DESKY Z4 OBOUSTR S FÓLIÍ TŘ 2 - NÁJEMNÉ</t>
  </si>
  <si>
    <t>Celkem nájem po celou dobu výstavby etapy 50 desek 
1=1,000 [A]</t>
  </si>
  <si>
    <t>916712</t>
  </si>
  <si>
    <t>UPEVŇOVACÍ KONSTR - PODKLADNÍ DESKA POD 28KG - MONTÁŽ S PŘESUNEM</t>
  </si>
  <si>
    <t>značky 162 ks=162,000 [A] 
Z2 2 ks=2,000 [B] 
Z4 50 ks=50,000 [C] 
Celkem: A+B+C=214,000 [D]</t>
  </si>
  <si>
    <t>916713</t>
  </si>
  <si>
    <t>UPEVŇOVACÍ KONSTR - PODKLADNÍ DESKA POD 28KG - DEMONTÁŽ</t>
  </si>
  <si>
    <t>916719</t>
  </si>
  <si>
    <t>UPEVŇOVACÍ KONSTR - PODKLAD DESKA POD 28KG - NÁJEMNÉ</t>
  </si>
  <si>
    <t>Celkem nájem po celou dobu výstavby etapy 214 desek viz C.7.2. 
1=1,000 [A]</t>
  </si>
  <si>
    <t>řezání pro napojení asfaltobetonových vrstev v délky dle SITUACE  
10% z celkové délky trasy 1500m 
1500*0,1=150,000 [A]</t>
  </si>
  <si>
    <t>SO 151.2</t>
  </si>
  <si>
    <t>Dočasné dopravní opatření - II.etapa</t>
  </si>
  <si>
    <t>Při výstavbě SO 102 se dá předpokládat snaha využít úzkou místní komunikaci přes Lipí rovnoběžnou s III/28526. Komunikace začíná u kaple Navštívení Panny Marie v Lipí a končí na komunikaci přecházející v Náchodskou ulici Pod Lipím. 
Délka trasy 1,0 km, šířka 3,0 m, předpokládaná výsprava 10%, hloubka 40 mm. 
1000,0*3,0*0,1*0,04=12,000 [A]</t>
  </si>
  <si>
    <t>napojení pracovních spar 
10% z celkové délky trasy 1000m 
1000*0,1=100,000 [A]</t>
  </si>
  <si>
    <t>Při výstavbě SO 102 se dá předpokládat snaha využít úzkou místní komunikaci přes Lipí rovnoběžnou s III/28526. Komunikace začíná u kaple Navštívení Panny Marie v Lipí a končí na komunikaci přecházející v Náchodskou ulici Pod Lipím. 
Délka trasy 1,0 km, výsprava vyježděných míst od vyhýbání mimo vozovku, předpoklad šířky 0,50 m, 20% délky. 
1000,0*0,50*0,2=100,000 [A]</t>
  </si>
  <si>
    <t>Při výstavbě SO 102 se dá předpokládat snaha využít úzkou místní komunikaci přes Lipí rovnoběžnou s III/28526. Komunikace začíná u kaple Navštívení Panny Marie v Lipí a končí na komunikaci přecházející v Náchodskou ulici Pod Lipím. 
Délka trasy 1,0 km, šířka 3,0 m, předpokládaná výsprava 10%. 
1000,0*3,0*0,1=300,000 [A]</t>
  </si>
  <si>
    <t>Při výstavbě SO 102 se dá předpokládat snaha využít úzkou místní komunikaci přes Lipí rovnoběžnou s III/28526. Komunikace začíná u kaple Navštívení Panny Marie v Lipí a končí na komunikaci přecházející v Náchodskou ulici Pod Lipím. 
Délka trasy 1,0 km, šířka 3,0 m, předpokládaná výsprava 10%, tloušťka 40 mm. 
1000,0*3,0*0,1*0,04=12,000 [A]</t>
  </si>
  <si>
    <t>39*IS11a+43*E13+60*IS11b+4*IP10a+2*B1+ rezerva pro přidání značek během výstavby  viz C.7.3. 
39+43+60+4+2+10=158,000 [A]</t>
  </si>
  <si>
    <t>Celkem nájem po celou dobu výstavby etapy 158 značek viz C.7.3. 
1=1,000 [A]</t>
  </si>
  <si>
    <t>2 kus viz  výkres C.7.3.=2,000 [A]</t>
  </si>
  <si>
    <t>2 kus viz výkres C.7.3.=2,000 [A]</t>
  </si>
  <si>
    <t>Celkem nájem po celou dobu výstavby etapy 2 zábrany viz C.7.3. 
1=1,000 [A]</t>
  </si>
  <si>
    <t>značky 158 ks=158,000 [A] 
Z2 2 ks=2,000 [B] 
Z4 50 ks=50,000 [C] 
Celkem: A+B+C=210,000 [D]</t>
  </si>
  <si>
    <t>Celkem nájem po celou dobu výstavby etapy 210 desek viz C.7.3. 
1=1,000 [A]</t>
  </si>
  <si>
    <t>řezání pro napojení asfaltobetonových vrstev v délky dle SITUACE  
10% z celkové délky trasy 1000m 
1000*0,1=100,000 [A]</t>
  </si>
  <si>
    <t>SO 151.3</t>
  </si>
  <si>
    <t>Dočasné dopravní opatření - III.etapa</t>
  </si>
  <si>
    <t>Při výstavbě SO 103 se dá předpokládat snaha využít úzkou místní komunikaci mezi Lipím a Náchodem. Komunikace začíná na III/28526 u č.p. 132, prochází náchodskou ulicí Pod Lipím a končí a za mostem před Metuji. Dále vozidla pojedou směrem dle cíle své cesty, pravděpodobněji přes ulici Jugoslávskou na I/33. 
Délka trasy 2,4 km, šířka 3,0 m, předpokládaná výsprava 10%, hloubka 40 mm. 
2400,0*3,0*0,1*0,04=28,800 [A]</t>
  </si>
  <si>
    <t>položka bude čerpána dle skutečnosti a souhlasem TDS</t>
  </si>
  <si>
    <t>napojení pracovních spar 
10% z celkové délky trasy 2400m 
2400*0,1=240,000 [A]</t>
  </si>
  <si>
    <t>115R1</t>
  </si>
  <si>
    <t>ZŘÍZENÍ A ODSTRANĚNÍ SUCHOVODU PRO PŘEVEDENÍ PITNÉ VODY</t>
  </si>
  <si>
    <t>celek</t>
  </si>
  <si>
    <t>Zřízení a odstranění suchovodu dle výkresu C.7.5. 
Suchovod délky 47,0 m s kotevními bloky pro převedení pitné vody po dobu výstavby propustku v km 3,158. Původní vodovod bude na délce výkopu v rámci této položky odstraněn. 
celkem 1=1,000 [A]</t>
  </si>
  <si>
    <t>115R2</t>
  </si>
  <si>
    <t>Propojení vodovodu</t>
  </si>
  <si>
    <t>Opětovné položení a propojení vodovodu v původní trase po výstavbě propustku v km 3,158. 
1=1,000 [A]</t>
  </si>
  <si>
    <t>22594</t>
  </si>
  <si>
    <t>ZÁPOROVÉ PAŽENÍ Z KOVU TRVALÉ</t>
  </si>
  <si>
    <t>Záporové pažení sloužící pro přenesení vedení CETIN po dobu výstavby propustku v km 3,158 z HEB 140 předpokládané délky 7, 6, 5 a 4  m, při hmotnosti 33,7 kg/m s přemostěním lávkou z HEB dl. 10,0 m 
(4*7,0+4*6,0+4*5,0+4*4,0+2*10,0)*33,7/1000=3,640 [A]</t>
  </si>
  <si>
    <t>položka zahrnuje dodávku ocelových zápor, jejich osazení do připravených vrtů včetně zabetonování konců a obsypu, případně jejich zaberanění. Ocelová převázka se započítá do výsledné hmotnosti.</t>
  </si>
  <si>
    <t>22695A</t>
  </si>
  <si>
    <t>VÝDŘEVA ZÁPOROVÉHO PAŽENÍ DOČASNÁ (PLOCHA)</t>
  </si>
  <si>
    <t>Záporové pažení sloužící pro přenesení vedení CETIN po dobu výstavby propustku v km 3,158. Zřízení a odstranění výdřevy čtyř boků, dvou čel a podlahy sloužící pro převedení vedení. 
boky 4*4,5*4,5/2=40,500 [A] 
čela 2*4,5*1,5=13,500 [B] 
podlaha 10,0*1,65=16,500 [C] 
Celkem: A+B+C=70,500 [D]</t>
  </si>
  <si>
    <t>položka zahrnuje osazení pažin bez ohledu na druh, jejich opotřebení a jejich odstranění</t>
  </si>
  <si>
    <t>26184</t>
  </si>
  <si>
    <t>VRT PRO KOTV, INJEK, MIKROPIL NA POVR TŘ III A IV D DO 200MM</t>
  </si>
  <si>
    <t>Vrty pro záporové pažení pro přenesení vedení CETIN pří výstavbě propustku v km 3,158. 
4*7,0+4*6,0+4*5,0+4*4,0=88,000 [A]</t>
  </si>
  <si>
    <t>položka zahrnuje:  
přemístění, montáž a demontáž vrtných souprav  
svislou dopravu zeminy z vrtu  
vodorovnou dopravu zeminy bez uložení na skládku  
případně nutné pažení dočasné (včetně odpažení) i trvalé</t>
  </si>
  <si>
    <t>Při výstavbě SO 103 se dá předpokládat snaha využít úzkou místní komunikaci mezi Lipím a Náchodem. Komunikace začíná na III/28526 u č.p. 132, prochází náchodskou ulicí Pod Lipím a končí a za mostem před Metuji. Dále vozidla pojedou směrem dle cíle své cesty, pravděpodobněji přes ulici Jugoslávskou na I/33. 
Délka trasy 2,4 km, výsprava vyježděných míst od vyhýbání mimo vozovku, předpoklad šířky 0,50 m, 20% délky. 
2400,0*0,50*0,2=240,000 [A]</t>
  </si>
  <si>
    <t>Při výstavbě SO 101 se dá předpokládat snaha využít úzkou místní komunikaci mezi Jizbicí a Lipí. Komunikace začíná na III/28526 u č.p. 9 v Jizbici a končí na III/28526 u kaple Navštívení Panny Marie v Lipí. 
Délka trasy 2,4 km, šířka 3,0 m, předpokládaná výsprava 10%. 
2400,0*3,0*0,1=720,000 [A]</t>
  </si>
  <si>
    <t>Při výstavbě SO 103 se dá předpokládat snaha využít úzkou místní komunikaci mezi Lipím a Náchodem. Komunikace začíná na III/28526 u č.p. 132, prochází náchodskou ulicí Pod Lipím a končí a za mostem před Metuji. Dále vozidla pojedou směrem dle cíle své cesty, pravděpodobněji přes ulici Jugoslávskou na I/33. 
Délka trasy 2,4 km, šířka 3,0 m, předpokládaná výsprava 10%, tloušťka 40 mm. 
2400,0*3,0*0,1*0,04=28,800 [A]</t>
  </si>
  <si>
    <t>39*IS11a+42*E13+61*IS11b+3*IP10a+2*B1+ rezerva pro přidání značek během výstavby  viz C.7.4. 
39+42+61+3+2+10=157,000 [A]</t>
  </si>
  <si>
    <t>Celkem nájem po celou dobu výstavby etapy 157 značek viz C.7.4. 
1=1,000 [A]</t>
  </si>
  <si>
    <t>2 kus viz výkres C.7.4.=2,000 [A]</t>
  </si>
  <si>
    <t>Celkem nájem po celou dobu výstavby etapy 2 zábrany viz C.7.4. 
1=1,000 [A]</t>
  </si>
  <si>
    <t>značky 157 ks=157,000 [A] 
Z2 2 ks=2,000 [B] 
Z4 50 ks=50,000 [C] 
Celkem: A+B+C=209,000 [D]</t>
  </si>
  <si>
    <t>Celkem nájem po celou dobu výstavby etapy 209 desek viz C.7.2. 
1=1,000 [A]</t>
  </si>
  <si>
    <t>řezání pro napojení asfaltobetonových vrstev v délky dle SITUACE  
10% z celkové délky trasy 2400m 
2400*0,1=240,000 [A]</t>
  </si>
  <si>
    <t>SO 151.4</t>
  </si>
  <si>
    <t>Dočasné dopravní opatření - veřejná autobusová doprava</t>
  </si>
  <si>
    <t>Soubor průběžných činností sloužících k zajištění autobusové dopravy.</t>
  </si>
  <si>
    <t>Po celou dobu výstavby (všech etap) bude autobusová linka Náchod - Česká Čermná - Nový Hrádek přeložena přes polské území, přes Kudowu Zdrój a Brzozowie. Úsek Kudowa Zdrój - Brzozowie - Česká Čermná vede po úzkých místních komunikacích na níž se předpokládá vznik poruch. 
Délka problematického úseku 4,3 km, šířka 3,0 m, předpokládaná výsprava 10%, hloubka 40 mm. 
4300,0*3,0*0,1*0,04=51,600 [A]</t>
  </si>
  <si>
    <t>napojení pracovních spar 
10% z celkové délky trasy 4300m 
4300*0,1=430,000 [A]</t>
  </si>
  <si>
    <t>Po celou dobu výstavby (všech etap) bude autobusová linka Náchod - Česká Čermná - Nový Hrádek přeložena přes polské území, přes Kudowu Zdrój a Brzozowie. Úsek Kudowa Zdrój - Brzozowie - Česká Čermná vede po úzkých místních komunikacích na níž se předpokládá vznik poruch. 
Délka problematického úseku 4,3 km, výsprava vyježděných míst od vyhýbání mimo vozovku, předpoklad šířky 0,50 m, 20% délky. 
4300,0*0,50*0,2=430,000 [A]</t>
  </si>
  <si>
    <t>Po celou dobu výstavby (všech etap) bude autobusová linka Náchod - Česká Čermná - Nový Hrádek přeložena přes polské území, přes Kudowu Zdrój a Brzozowie. Úsek Kudowa Zdrój - Brzozowie - Česká Čermná vede po úzkých místních komunikacích na níž se předpokládá vznik poruch. 
Délka problematického úseku 4,3 km, šířka 3,0 m, předpokládaná výsprava 10%. 
1500,0*3,0*0,1=450,000 [A]</t>
  </si>
  <si>
    <t>Po celou dobu výstavby (všech etap) bude autobusová linka Náchod - Česká Čermná - Nový Hrádek přeložena přes polské území, přes Kudowu Zdrój a Brzozowie. Úsek Kudowa Zdrój - Brzozowie - Česká Čermná vede po úzkých místních komunikacích na níž se předpokládá vznik poruch. 
Délka problematického úseku 4,3 km, šířka 3,0 m, předpokládaná výsprava 10%, tloušťka 40 mm. 
1500,0*3,0*0,1*0,04=18,000 [A]</t>
  </si>
  <si>
    <t>91400</t>
  </si>
  <si>
    <t>DOČASNÉ ZAKRYTÍ NEBO OTOČENÍ STÁVAJÍCÍCH DOPRAVNÍCH ZNAČEK</t>
  </si>
  <si>
    <t>Dočasné zrušení zákazů vjezdu na místní komunikaci v každé etapě. 
3*2=6,000 [A]</t>
  </si>
  <si>
    <t>zahrnuje zakrytí dočasně neplatných svislých dopravních značek (nebo jejich částí) bez ohledu na způsob a na jejich velikost (zakrytí neprůhledným materiálem nebo otočení značky) a jeho následné odstranění</t>
  </si>
  <si>
    <t>řezání pro napojení asfaltobetonových vrstev v délky dle SITUACE  
10% z celkové délky trasy 4300m 
4300*0,1=430,000 [A]</t>
  </si>
  <si>
    <t>SO 201</t>
  </si>
  <si>
    <t>Most v km 2,456</t>
  </si>
  <si>
    <t>015111</t>
  </si>
  <si>
    <t>POPLATKY ZA LIKVIDACŮ ODPADŮ NEKONTAMINOVANÝCH - 17 05 04 VYTĚŽENÉ ZEMINY A HORNINY - I. TŘÍDA TĚŽITELNOSTI</t>
  </si>
  <si>
    <t>celkem položka 13173 - 4415,64m3*1,8t/m3=7 948,152 [A] 
celkem položka 23668 - 2,1m3*2,0t/m3=4,200 [B] 
celkem položka 26183 - 104,0*3,14*0,15*0,15/4*1,8t/m3=3,306 [C] 
celkem položka 26185 - 198,0*3,14*0,3*0,3/4*1,8t/m3=25,180 [D] 
Celkem: A+B+C+D=7 980,838 [E]</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</si>
  <si>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</si>
  <si>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</si>
  <si>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LIKVIDACŮ ODPADŮ NEKONTAMINOVANÝCH - 17 01 01 BETON Z DEMOLIC OBJEKTŮ, ZÁKLADŮ TV</t>
  </si>
  <si>
    <t>celkem položka 96616 - 49,63m3*2,4t/m3=119,112 [A] 
celkem položka 97816 - 10,09m3*2,4t/m3=24,216 [B] 
Celkem: A+B=143,328 [C]</t>
  </si>
  <si>
    <t>015330</t>
  </si>
  <si>
    <t>POPLATKY ZA LIKVIDACŮ ODPADŮ NEKONTAMINOVANÝCH - 17 05 04 KAMENNÁ SUŤ</t>
  </si>
  <si>
    <t>celkem položka 11424 - 17,76m3*2,0t/m=35,520 [A] 
celkem položka 96613 - 197,01m3*2,6t/m3=512,226 [B] 
Celkem: A+B=547,746 [C]</t>
  </si>
  <si>
    <t>015760</t>
  </si>
  <si>
    <t>POPLATKY ZA LIKVIDACŮ ODPADŮ NEBEZPEČNÝCH - 17 06 03* IZOLAČNÍ MATERIÁLY OBSAHUJÍCÍ NEBEZPEČNÉ LÁTKY</t>
  </si>
  <si>
    <t>celkem položka 97817 - 87,66m2*0,01*2,2t/m3=1,929 [A]</t>
  </si>
  <si>
    <t>02910</t>
  </si>
  <si>
    <t>OSTATNÍ POŽADAVKY - ZEMĚMĚŘIČSKÁ MĚŘENÍ</t>
  </si>
  <si>
    <t>Soubor geodetických prací nutných pro vytyčení objektu a pro sledování odchylek vytyčovaných bodů dle TKP 1 (viz popis v TZ - kapitola 4.10.4.). 
Včetně zřízení primární vytyčovací sítě dle TKP 1 pro sledování mostu během výstavby dle TKP 1. 
Celkem soubor prací dle SOD a ZOP akce v daném rozsahu, počtu.</t>
  </si>
  <si>
    <t>zahrnuje veškeré náklady spojené s objednatelem požadovanými pracemi,   
- pro stanovení orientační investorské ceny určete jednotkovou cenu jako 1% odhadované ceny stavby</t>
  </si>
  <si>
    <t>dokumentace bude požadovaná v počtu dle podmínek SOD a ZOP 
Cena za zpracování DSPS (dokumentace skutečného provedení stavby) SO 201</t>
  </si>
  <si>
    <t>029412</t>
  </si>
  <si>
    <t>OSTATNÍ POŽADAVKY - VYPRACOVÁNÍ MOSTNÍHO LISTU</t>
  </si>
  <si>
    <t>Celkem soubor prací dle SOD a ZOP akce v daném rozsahu, počtu. 
Mostní list na objekt mostu včetně zadání do BMS (vše dle ČSN 73 6220, 736221 a 736222).</t>
  </si>
  <si>
    <t>dokumentace bude požadovaná v počtu dle podmínek SOD a ZOP 
cena za vypracování - RDS (realizační dokumentace stavby) objektu SO 201</t>
  </si>
  <si>
    <t>02953</t>
  </si>
  <si>
    <t>OSTATNÍ POŽADAVKY - HLAVNÍ MOSTNÍ PROHLÍDKA</t>
  </si>
  <si>
    <t>Celkem soubor prací dle SOD a ZOP akce v daném rozsahu, počtu. 
1. HMP včetně zadání do BMS (vše dle ČSN 73 6220, 736221 a 736222), projednání a odsouhlasení.</t>
  </si>
  <si>
    <t>položka zahrnuje :  
- úkony dle ČSN 73 6221  
- provedení hlavní mostní prohlídky oprávněnou fyzickou nebo právnickou osobou  
- vyhotovení záznamu (protokolu), který jednoznačně definuje stav mostu</t>
  </si>
  <si>
    <t>02960</t>
  </si>
  <si>
    <t>OSTATNÍ POŽADAVKY - ODBORNÝ DOZOR</t>
  </si>
  <si>
    <t>Práce geotechnika na stavbě při zakládání mostního objektu. Vyhodnocení souladu s DSP, PDPS a RDS. 
Geotechnický průzkum na stavbě při zakládání objektu dle TKP, ČSN a PD - kompletní práce dodavatele včetně vyhodnocení, zápisů, zpráv atp.</t>
  </si>
  <si>
    <t>zahrnuje veškeré náklady spojené s objednatelem požadovaným dozorem</t>
  </si>
  <si>
    <t>11424</t>
  </si>
  <si>
    <t>ODSTRAN KONSTR VODNÍCH KORYT Z LOM KAM NA SUCHO</t>
  </si>
  <si>
    <t>Čerpání položky bude dle skutečného množství provedených prací na základě zápisu ve stavebním deníku a schválení TDI. 
Rozměry odečteny z grafického systému AutoCAD. 
stávající zpevnění v korytě pod mostem - předpoklad tl.0,40*dl.22,2*š.2,0=17,760 [A]</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</si>
  <si>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</si>
  <si>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11524</t>
  </si>
  <si>
    <t>PŘEVEDENÍ VODY POTRUBÍM DN 400 NEBO ŽLABY R.O. DO 1,4M</t>
  </si>
  <si>
    <t>Položka obsahuje zřízení, udržování a odstranění plastové trouby  v korytě vodního toku po dobu výstavby objektu včetně opevnění koryta. 
Způsob převedení vodního toku v režii zhotovitele. 
Plastová trouba - předpokládaná délka - 40=40,000 [A]</t>
  </si>
  <si>
    <t>Položka převedení vody na povrchu zahrnuje zřízení, udržování a odstranění příslušného zařízení. Převedení vody se uvádí buď průměrem potrubí (DN) nebo délkou rozvinutého obvodu žlabu (r.o.).</t>
  </si>
  <si>
    <t>Plochy odečteny z grafického systému AutoCAD. 
Tloušťky humózních vrstev ve svazích odhadnuty. 
Svahy vpravo - 0,1*232,0=23,200 [A] 
Svahy vlevo - 0,1*318,0=31,800 [B] 
Celkem: A+B=55,000 [C]</t>
  </si>
  <si>
    <t>Vytěžení zeminy z deponie stavby. 
Čerpání položky bude dle skutečného množství provedených prací na základě zápisu ve stavebním deníku a schválení TDI. 
celkem pro položku 17511 - 1370,14m3=1 370,140 [A] 
celkem pro položku 18220 - 55,07m3=55,070 [B] 
Celkem: A+B=1 425,210 [C]</t>
  </si>
  <si>
    <t>12843</t>
  </si>
  <si>
    <t>PŘEDRCENÍ VÝKOPKU TŘ. II</t>
  </si>
  <si>
    <t>Veškerý materiál vytěžený v rámci stavby určený pro další využití na stavbě. 
Čerpání položky bude dle skutečného množství provedených prací dle množství položky č.13183 na základě zápisu ve stavebním deníku a schválení TDI. 
celkem pro položku 13183 - 655,19m3=655,190 [A]</t>
  </si>
  <si>
    <t>položka nezahrnuje žádnou manipulaci s výkopkem (nakládání, doprava)</t>
  </si>
  <si>
    <t>12893</t>
  </si>
  <si>
    <t>PŘEDRCENÍ VÝKOPKU TŘ. III</t>
  </si>
  <si>
    <t>Veškerý materiál vytěžený v rámci stavby určený pro další využití na stavbě. 
Čerpání položky bude dle skutečného množství provedených prací dle množství položek č.13193 a č.13893 na základě zápisu ve stavebním deníku a schválení TDI. 
celkem pro položku 13193 - 442,50m3=442,500 [A] 
celkem pro položku 13893 - 272,45m3=272,450 [B] 
Celkem: A+B=714,950 [C]</t>
  </si>
  <si>
    <t>Rozměry odečteny z grafického systému AutoCAD. 
Třída těžitelnosti na základě IG průzkumu.Třída těžitelnosti I dle ČSN 73 6133 se předpokládá ve svrchních kvartérních vrstvách, zvětralých skalních horninách R6 a R5 a v místě tělesa silničního náspu stávající komunikace. Dále jsou vrstvy R4 s třídou těžitelnosti II a horniny R3 s třídou těžitenosti III. S ohledem na proměnný ukloněný horizont jednotlivých vrstev v místě mostního objektu je procentuální skladba jednotlivých tříd těžitelnosti v tomto stupni odhadnuta. 
Čerpání položky bude dle skutečného množství provedených prací (zejména posouzení tříd těžitelnosti) na základě zápisu ve stavebním deníku a schválení TDI. 
Včetně odvozu na deponii v režii zhotovitele nebo trvalou skládku do dodavatelem určené vzdálenosti dle vhodnosti materiálu pro další použití na stavbě. 
Výkop pro ocelovou konstrukci - náhradní kvádr 80%(0,8)*dl.14,8*š.13,6*hl.9,3=1 497,523 [A] 
Výkop pro výtokové čelo - náhradní kvádr 80%(0,8)*dl.30,5*š.5,9*hl.9,9=1 425,204 [B] 
Výkop pro vtokové čelo - náhradní kvádr 80%(0,8)*dl.20,6*š.6,1*hl.8,8=884,646 [C] 
Výkop pro křídlo na vtokovém čele - náhradní kvádr 30%(0,3)*dl.7,8*š.4,3*hl.8,5=85,527 [D] 
Výkop pro křídlo na výtokovém čele - náhradní kvádr 30%(0,3)*dl.7,2*š.4,5*hl.6,8=66,096 [E] 
Svážnice - náhradní kvádr 100%(1,0)*dl.26,0*š.6,6*hl.2,5=429,000 [F] 
Výkop pro obnovu opevnění v korytě na vtoku - 30%(0,3)*hl.0,8*svah.1,2*pl.29,3=8,438 [G] 
Výkop pro obnovu opevnění v korytě na výtoku - 30%(0,3)*(hl.1,0*svah.1,2*pl.28,4+hl.0,8*svah.1,2*pl.31,2)=19,210 [H] 
Celkem: A+B+C+D+E+F+G+H=4 415,644 [I]</t>
  </si>
  <si>
    <t>Včetně rozpojování speciálními rozpojovacími mechanizmy (rozrývače, skalní lžíce, kladiva). 
Rozměry odečteny z grafického systému AutoCAD. 
Třída těžitelnosti na základě IG průzkumu.Třída těžitelnosti I dle ČSN 73 6133 se předpokládá ve svrchních kvartérních vrstvách, zvětralých skalních horninách R6 a R5 a v místě tělesa silničního náspu stávající komunikace. Dále jsou vrstvy R4 s třídou těžitelnosti II a horniny R3 s třídou těžitenosti III. S ohledem na proměnný ukloněný horizont jednotlivých vrstev v místě mostního objektu je procentuální skladba jednotlivých tříd těžitelnosti v tomto stupni odhadnuta. 
Čerpání položky bude dle skutečného množství provedených prací (zejména posouzení tříd těžitelnosti) na základě zápisu ve stavebním deníku a schválení TDI. 
Včetně odvozu na deponii v režii zhotovitele do dodavatelem určené vzdálenosti. Předpokládá se využití materiálu pro obsyp objektu po podrcení výkopku v rámci položky č.12843.  
Výkop pro ocelovou konstrukci - náhradní kvádr 10%(0,1)*dl.14,8*š.13,6*hl.9,3=187,190 [A] 
Výkop pro výtokové čelo - náhradní kvádr 10%(0,1)*dl.30,5*š.5,9*hl.9,9=178,151 [B] 
Výkop pro vtokové čelo - náhradní kvádr 10%(0,1)*dl.20,6*š.6,1*hl.8,8=110,581 [C] 
Výkop pro křídlo na vtokovém čele - náhradní kvádr 30%(0,3)*dl.7,8*š.4,3*hl.8,5=85,527 [D] 
Výkop pro křídlo na výtokovém čele - náhradní kvádr 30%(0,3)*dl.7,2*š.4,5*hl.6,8=66,096 [E] 
Svážnice - náhradní kvádr 0%(0)*dl.26,0*š.6,6*hl.2,5=0,000 [F] 
Výkop pro obnovu opevnění v korytě na vtoku - 30%(0,3)*hl.0,8*svah.1,2*pl.29,3=8,438 [G] 
Výkop pro obnovu opevnění v korytě na výtoku - 30%(0,3)*(hl.1,0*svah.1,2*pl.28,4+hl.0,8*svah.1,2*pl.31,2)=19,210 [H] 
Celkem: A+B+C+D+E+F+G+H=655,193 [I]</t>
  </si>
  <si>
    <t>Včetně rozpojování speciálními rozpojovacími mechanizmy (rozrývače, skalní lžíce, kladiva). 
Rozměry odečteny z grafického systému AutoCAD. 
Třída těžitelnosti na základě IG průzkumu.Třída těžitelnosti I dle ČSN 73 6133 se předpokládá ve svrchních kvartérních vrstvách, zvětralých skalních horninách R6 a R5 a v místě tělesa silničního náspu stávající komunikace. Dále jsou vrstvy R4 s třídou těžitelnosti II a horniny R3 s třídou těžitenosti III. S ohledem na proměnný ukloněný horizont jednotlivých vrstev v místě mostního objektu je procentuální skladba jednotlivých tříd těžitelnosti v tomto stupni odhadnuta. 
Čerpání položky bude dle skutečného množství provedených prací (zejména posouzení tříd těžitelnosti) na základě zápisu ve stavebním deníku a schválení TDI. 
Včetně odvozu na deponii v režii zhotovitele do dodavatelem určené vzdálenosti. Předpokládá se využití materiálu pro obsyp objektu po podrcení výkopku v rámci položky č.12893.  
Výkop pro ocelovou konstrukci - náhradní kvádr 5%(0,05)*dl.14,8*š.13,6*hl.9,3=93,595 [A] 
Výkop pro výtokové čelo - náhradní kvádr 5%(0,05)*dl.30,5*š.5,9*hl.9,9=89,075 [B] 
Výkop pro vtokové čelo - náhradní kvádr 5%(0,05)*dl.20,6*š.6,1*hl.8,8=55,290 [C] 
Výkop pro křídlo na vtokovém čele - náhradní kvádr 35%(0,35)*dl.7,8*š.4,3*hl.8,5=99,782 [D] 
Výkop pro křídlo na výtokovém čele - náhradní kvádr 35%(0,35)*dl.7,2*š.4,5*hl.6,8=77,112 [E] 
Svážnice - náhradní kvádr 0%(0,0)*dl.26,0*š.6,6*hl.2,5=0,000 [F] 
Výkop pro obnovu opevnění v korytě na vtoku - 30%(0,30)*hl.0,8*svah.1,2*pl.29,3=8,438 [G] 
Výkop pro obnovu opevnění v korytě na výtoku - 30%(0,30)*(hl.1,0*svah.1,2*pl.28,4+hl.0,8*svah.1,2*pl.31,2)=19,210 [H] 
Celkem: A+B+C+D+E+F+G+H=442,502 [I]</t>
  </si>
  <si>
    <t>13893</t>
  </si>
  <si>
    <t>DOLAMOVÁNÍ HLOUBENÝCH VYKOPÁVEK TŘ. III</t>
  </si>
  <si>
    <t>Rozměry odečteny z grafického systému AutoCAD. 
Třída těžitelnosti na základě IG průzkumu.Třída těžitelnosti I dle ČSN 73 6133 se předpokládá ve svrchních kvartérních vrstvách, zvětralých skalních horninách R6 a R5 a v místě tělesa silničního náspu stávající komunikace. Dále jsou vrstvy R4 s třídou těžitelnosti II a horniny R3 s třídou těžitenosti III. S ohledem na proměnný ukloněný horizont jednotlivých vrstev v místě mostního objektu je procentuální skladba jednotlivých tříd těžitelnosti v tomto stupni odhadnuta. 
Čerpání položky bude dle skutečného množství provedených prací (zejména posouzení tříd těžitelnosti) na základě zápisu ve stavebním deníku a schválení TDI. 
Včetně odvozu na deponii v režii zhotovitele do dodavatelem určené vzdálenosti. Předpokládá se využití materiálu pro obsyp objektu po podrcení výkopku v rámci položky č.12893.  
Předpokládá se dolamování v blízkosti základové spáry jednotlivých základů. 
Výkop pro ocelovou konstrukci - náhradní kvádr 5%(0,05)*dl.14,8*š.13,6*hl.9,3=93,595 [A] 
Výkop pro výtokové čelo - náhradní kvádr 5%(0,05)*dl.30,5*š.5,9*hl.9,9=89,075 [B] 
Výkop pro vtokové čelo - náhradní kvádr 5%(0,05)*dl.20,6*š.6,1*hl.8,8=55,290 [C] 
Výkop pro křídlo na vtokovém čele - náhradní kvádr 5%(0,05)*dl.7,8*š.4,3*hl.8,5=14,255 [D] 
Výkop pro křídlo na výtokovém čele - náhradní kvádr 5%(0,05)*dl.7,2*š.4,5*hl.6,8=11,016 [E] 
Svážnice - náhradní kvádr 0%(0,0)*dl.26,0*š.6,6*hl.2,5=0,000 [F] 
Výkop pro obnovu opevnění v korytě na vtoku - 10%(0,1)*hl.0,8*svah.1,2*pl.29,3=2,813 [G] 
Výkop pro obnovu opevnění v korytě na výtoku - 10%(0,1)*(hl.1,0*svah.1,2*pl.28,4+hl.0,8*svah.1,2*pl.31,2)=6,403 [H] 
Celkem: A+B+C+D+E+F+G+H=272,447 [I]</t>
  </si>
  <si>
    <t>- dolamování označuje těžení výkopu bez použití trhavin.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</si>
  <si>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Uložení na trvalé skládky nebo deponie stavby dle vhodnosti materiálu pro budoucí využití na stavbě. 
Nakypření zeminy při výkopových pracích není ve výpočtu kubatur zahrnuto. Zhotovitel musí tento fakt zahrnout do nabídkové ceny.  
příspěvek položky 12110 - celkem 55,00 m3=55,000 [H] 
příspěvek položky 13173 - celkem 4415,64 m3=4 415,640 [G] 
příspěvek položky 13183 - celkem 655,19 m3=655,190 [F] 
příspěvek položky 13193 - celkem 442,50 m3=442,500 [E] 
příspěvek položky 13893 - celkem 272,45 m3=272,450 [D] 
příspěvek položky 23668 - celkem 2,1 m3=2,100 [C] 
příspěvek položky 26183 - celkem 3,14*0,15*0,15/4*104,0=1,837 [B] 
příspěvek položky 26185 - celkem 3,14*0,30*0,30/4*198,0=13,989 [A] 
Celkem: H+G+F+E+D+C+B+A=5 858,706 [I]</t>
  </si>
  <si>
    <t>17511</t>
  </si>
  <si>
    <t>OBSYP POTRUBÍ A OBJEKTŮ SE ZHUTNĚNÍM</t>
  </si>
  <si>
    <t>Rozměry odečteny z grafického systému AutoCAD. 
Předpokládá se použití materiálu získaného na stavbě a předrceného v rámci položek č.12843 a č.12893. Včetně dovozu z dočasné skládky (deponie) stavby. 
Materiál "zásyp za opěrou" dle ČSN 73 6244 na dané ID dle materiálu. 
celkem pro položku 12843 - 655,19m3=655,190 [A] 
celkem pro položku 12893 - 714,95m3=714,950 [B] 
Celkem: A+B=1 370,140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</si>
  <si>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</si>
  <si>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18220</t>
  </si>
  <si>
    <t>ROZPROSTŘENÍ ORNICE VE SVAHU</t>
  </si>
  <si>
    <t>Rozměry odečteny z grafického systému AutoCAD.  
Předpokládá se rozprostření vrstvy tloušťky 0,12m, dle množství sejmuté ornice v rámci položky 12110. Bude rozprostřena veškerá humózní vrstva v místě stavby sejmutá v rámci objektu SO 201. 
Svahy nad gabiony vpravo - 0,12*1,3*119=18,564 [A] 
Svahy nad gabiony vlevo - 0,12*1,3*234=36,504 [B] 
Celkem: A+B=55,068 [C]</t>
  </si>
  <si>
    <t>18242</t>
  </si>
  <si>
    <t>ZALOŽENÍ TRÁVNÍKU HYDROOSEVEM NA ORNICI</t>
  </si>
  <si>
    <t>celkem pol. 18220/tl. - 55,07/0,12=458,917 [A]</t>
  </si>
  <si>
    <t>Zahrnuje dodání předepsané travní směsi, hydroosev na ornici, zalévání, první pokosení, to vše bez ohledu na sklon terénu</t>
  </si>
  <si>
    <t>celkem pol. 18242 - 458,90=458,900 [A]</t>
  </si>
  <si>
    <t>22694</t>
  </si>
  <si>
    <t>ZÁPOROVÉ PAŽENÍ Z KOVU DOČASNÉ</t>
  </si>
  <si>
    <t>Celkem dle přesného návrhu v RDS dokumentaci dle požadavků zhotovitele, možný návrh je v rámci PDPS proveden ve výkopovém schématu mostu.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Kompletní konstrukce svislých zápor - opotřebení, osazení vč. betonu, betonáže kořene, odstranění. 
Ocelové zápory HEB 140 z oceli S355 (33,7kg/bm) 
Pažení vpravo za mostem - 18*11,0*33,7*0,001=6,673 [A] 
Ocelové převázky 2xU 200 z oceli S355 (25,3kg/bm) 
Převázky kotev pažení vpravo za mostem - (5+8)*1,5*25,3*0,001=0,493 [B] 
Celkem: A+B=7,166 [C]</t>
  </si>
  <si>
    <t>položka zahrnuje opotřebení ocelových zápor, jejich osazení do připravených vrtů včetně zabetonování konců a obsypu, případně jejich zaberanění a jejich odstranění. Ocelová převázka se započítá do výsledné hmotnosti.</t>
  </si>
  <si>
    <t>Celkem dle přesného návrhu v RDS dokumentaci dle požadavků zhotovitele, možný návrh je v rámci PDPS proveden ve výkopovém schématu mostu.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Pažení vpravo za mostem - 8,0*(12,64+7,65)=162,320 [A]</t>
  </si>
  <si>
    <t>23668</t>
  </si>
  <si>
    <t>TĚSNĚNÍ HRADÍCÍCH STĚN ZE ZEMIN DOČASNÉ VČETNĚ ODSTRANĚNÍ</t>
  </si>
  <si>
    <t>Včetně odvozu na deponii v režii zhotovitele nebo trvalou skládku do dodavatelem určené vzdálenosti dle vhodnosti materiálu pro další použití na stavbě. 
Položka obsahuje zřízení, udržování a odstranění hradících stěn v korytě vodního toku po dobu výstavby objektu včetně opevnění koryta. 
Způsob převedení vodního toku v režii zhotovitele. 
Těsnící hrázky v korytě (na začátku a konci trouby) - 0,5*0,8*0,8*(3,6+2,9)=2,080 [A]</t>
  </si>
  <si>
    <t>položka zahrnuje zřízení těsnění ze zemin, jeho údržbu během trvání jeho funkce, odstranění a odvoz dle zadávací dokumentace</t>
  </si>
  <si>
    <t>26183</t>
  </si>
  <si>
    <t>VRT PRO KOTV, INJEK, MIKROPIL NA POVR TŘ III A IV D DO 150MM</t>
  </si>
  <si>
    <t>Třída vrtatelnosti III-IV dle IG průzkumu pro vrtání horninami R4-R3 - fylity. 
Včetně odvozu na deponii v režii zhotovitele nebo trvalou skládku do dodavatelem určené vzdálenosti dle vhodnosti materiálu pro další použití na stavbě. 
Zde se předpokládá vrtáním do průměru 150 mm. V případě použití většího průměru vrtáku zhotovitelem si náklady na tuto činnost si musí zhotovitel rozpustit do jednotkové ceny. 
Celkem pro pažení dle přesného návrhu v RDS dokumentaci dle požadavků zhotovitele, možný návrh je v rámci PDPS proveden ve výkopovém schématu mostu. 
Jedná se o předpokládané maximální kubatury prací pro pažení. Skutečné množství prací bude upřesněno dle přesného návrhu v RDS dokumentaci a schváleno AD a TDI. Čerpání položky bude dle skutečného množství provedených prací na základě zápisu ve stavebním deníku a schválení TDI.  
Zemní kotvy pro pažení vpravo za mostem - 8*(5+8)=104,000 [A]</t>
  </si>
  <si>
    <t>26185</t>
  </si>
  <si>
    <t>VRT PRO KOTV, INJEK, MIKROPIL NA POVR TŘ III A IV D DO 300MM</t>
  </si>
  <si>
    <t>Třída vrtatelnosti III-IV dle IG průzkumu pro vrtání horninami R4-R3 - fylity. 
Včetně odvozu na zideponii v režii zhotovitele nebo trvalou skládku do dodavatelem určené vzdálenosti dle vhodnosti materiálu pro další použití na stavbě. 
Celkem pro pažení dle přesného návrhu v RDS dokumentaci dle požadavků zhotovitele, možný návrh je v rámci PDPS proveden ve výkopovém schématu mostu.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Zápory pažení pro pažení vpravo za mostem - 18*11,0=198,000 [A]</t>
  </si>
  <si>
    <t>beton C30/37-XC4,XF4,XD3 
patky zábradlí gabionové zdi - (12+2+2+11)*3,14*0,35*0,35/4*0,8=2,077 [A]</t>
  </si>
  <si>
    <t>celkové množství výztuže dle výkresu výztuže patek zábradlí - 0,194=0,194 [A]</t>
  </si>
  <si>
    <t>285378</t>
  </si>
  <si>
    <t>KOTVENÍ NA POVRCHU Z PŘEDPÍNACÍ VÝZTUŽE DL. DO 10M</t>
  </si>
  <si>
    <t>Celkem pro pažení dle přesného návrhu v RDS dokumentaci dle požadavků zhotovitele, možný návrh je v rámci PDPS proveden ve výkopovém schématu mostu. 
Jedná se o předpokládané maximální kubatury prací. Skutečné množství prací bude upřesněno dle přesného návrhu v RDS dokumentaci a schváleno AD a TDI. Čerpání položky bude dle skutečného množství provedených prací na základě zápisu ve stavebním deníku a schválení TDI. 
Konstrukce spodní stavby ze zemních kotev v režii dodavatele stavby. Je vykázán celkový předpokládaný počet zemních kotev ze 2 lan z oceli Y1860 průměru 15,7 mm. Položka zahrnuje dodávku zemních kotev dle TKP 29, roznášecí desku (hlavici kotvy), osazení, injektáž kořene, napnutí kotvy na návrhovou hodnotu (zkouška kotvy), povolení napětí na poloviční hodnotu a její zakotvení, odříznutí hlavice, kompletní odstranění kotvy. 
Předpokládají se zemní kotvy délky 8,5m. 
Zemní kotvy pro pažení vpravo za mostem - 5+8=13,000 [A]</t>
  </si>
  <si>
    <t>položka zahrnuje dodávku předepsané kotvy, případně její protikorozní úpravu, její osazení do vrtu, zainjektování a napnutí, případně opěrné desky  
nezahrnuje vrty</t>
  </si>
  <si>
    <t>28997a</t>
  </si>
  <si>
    <t>OPLÁŠTĚNÍ (ZPEVNĚNÍ) Z GEOTEXTILIE DO 100G/M2</t>
  </si>
  <si>
    <t>Separační geotextílie hm. min. 300 g/m2 
Vtokové čelo - 6.patro - (1,0+1,0)*8,8+(1,0+0,5)*3,6+2*4,0*1,0+2,5*1,0=33,500 [A] 
Vtokové čelo - 5.patro - (1,0+0,5)*10,8+(1,0+0,5)*3,7+2*3,0*1,0+2,0*1,0=29,750 [B] 
Vtokové čelo - 4.patro - (1,0+0,5)*12,9+(1,0+0,5)*3,7+2*2,5*1,0+1,5*1,0=31,400 [C] 
Vtokové čelo - 3.patro - (1,0+0,5)*14,9+1,0*3,8+2*2,0*1,0+0,8*1,0=30,950 [D] 
Vtokové čelo - 2.patro - (1,0+0,5)*18,8+2*1,5*1,0=31,200 [E] 
Vtokové čelo - 1.patro - 1,0*20,5+2*0,8*1,0=22,100 [F] 
Výtokové čelo - 6.patro - (1,0+0,5)*11,0+(1,0+0,5)*3,3+2*4,0*1,0+2,0*1,0=31,450 [G] 
Výtokové čelo - 5.patro - (1,0+0,5)*17,0+(1,0+0,5)*3,3+2*3,0*1,0+1,5*1,0=37,950 [H] 
Výtokové čelo - 4.patro - (1,0+0,5)*18,7+1,0*3,4+2*2,5*1,0+0,8*1,0=37,250 [I] 
Výtokové čelo - 3.patro - (1,0+0,5)*19,8+2*2,0*1,0=33,700 [J] 
Výtokové čelo - 2.patro - (1,0+0,5)*21,9+1,0*1,0+1,0*1,5+1,5*1,0=36,850 [K] 
Výtokové čelo - 1.patro - (1,0+0,5)*21,9+3,2*1,0+1,0*1,0+0,8*1,0=37,850 [L] 
Výtokové čelo - napojení na vyztužený svah - 3*2,5*1,0+3*1,0*1,0=10,500 [M] 
Celkem: A+B+C+D+E+F+G+H+I+J+K+L+M=404,450 [N]</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</si>
  <si>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</si>
  <si>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28997b</t>
  </si>
  <si>
    <t>OPLÁŠTĚNÍ (ZPEVNĚNÍ) Z GEOTEXTILIE DO 200G/M2</t>
  </si>
  <si>
    <t>Dočasná protierozní kokosová georohož s jejím přikotvením ke svahu. 
celkem pol. 18242 - 458,9=458,900 [A]</t>
  </si>
  <si>
    <t>3272C7</t>
  </si>
  <si>
    <t>ZDI OPĚR, ZÁRUB, NÁBŘEŽ Z GABIONŮ ČÁSTEČNĚ ROVNANÝCH, DRÁT O4,0MM, POVRCHOVÁ ÚPRAVA Zn + Al</t>
  </si>
  <si>
    <t>Gabionová spodní stavba ze svařovaných sítí. Přesná specifikace v TZ. 
Vtokové čelo - 6.patro - 1,0*4,0*8,8-0,5*2,3*4,0+2,5*1,0*3,6=39,600 [A] 
Vtokové čelo - 5.patro - 1,0*3,0*10,8-1,0*3,2*3,0+2,0*1,0*3,7=30,200 [B] 
Vtokové čelo - 4.patro - 1,0*2,5*12,9-0,8*2,2*2,5+1,5*1,0*3,7=33,400 [C] 
Vtokové čelo - 3.patro - 1,0*2,0*14,9+1,0*0,8*3,8=32,840 [D] 
Vtokové čelo - 2.patro - 1,0*1,5*18,8=28,200 [E] 
Vtokové čelo - 1.patro - 1,0*0,8*20,5=16,400 [F] 
Výtokové čelo - 6.patro - 1,0*4,0*11,0-0,8*2,9*4,0+2,0*1,0*3,3=41,320 [G] 
Výtokové čelo - 5.patro - 1,0*3,0*17,0-1,0*3,0*3,0+1,5*1,0*3,3=46,950 [H] 
Výtokové čelo - 4.patro - 1,0*2,5*18,7-0,5*1,5*2,5+0,8*1,0*3,4=47,595 [I] 
Výtokové čelo - 3.patro - 1,0*2,0*19,8=39,600 [J] 
Výtokové čelo - 2.patro - 1,0*1,5*21,9+1,5*1,0*1,0=34,350 [K] 
Výtokové čelo - 1.patro - 1,0*0,8*21,9+3,2*1,0*1,0=20,720 [L] 
Výtokové čelo - napojení na vyztužený svah - 3*2,5*1,0*1,0=7,500 [M] 
Celkem: A+B+C+D+E+F+G+H+I+J+K+L+M=418,675 [N]</t>
  </si>
  <si>
    <t>- položka zahrnuje dodávku a osazení drátěných košů s výplní lomovým kamenem.  
- gabionové matrace se vykazují v pol.č.2722**.</t>
  </si>
  <si>
    <t>429173</t>
  </si>
  <si>
    <t>MOSTNÍ KONSTRUKCE PŘESÝPANÉ Z VLNITÝCH PLECHŮ, OBVOD 8M-10M</t>
  </si>
  <si>
    <t>Flexibilní nosná konstrukce - obvod trouby ~9,9m 
Na vtokové i výtokové straně objektu bude trouba tvarově upravena seříznutím do sklonu čel gabionů 10:1. 
Ocelová konstrukce bude opatřena protikorozní ochranou dle TKP 19B. Rubová plocha ve styku se zeminou (včetně spojů) bude opatřena ochranným povlakem se životností 100 let dle ČSN EN 12944-2. Lícová plocha (včetně spojů) bude opatřena ochranným povlakem se životností (V) dle ČSN EN 12944-2. 
celkem délka - 23,3=23,300 [A]</t>
  </si>
  <si>
    <t>Položka zahrnuje dodání, montáž, osazení konstrukce z vlnitého plechu bez ohledu na tvar a na typ vlny, předepsanou protikorozní ochranu, spojovací materiál, mimostaveništní a vnitrostaveništní dopravu  
nezahrnuje zemní práce, podkladní konstrukce a izolaci</t>
  </si>
  <si>
    <t>431125</t>
  </si>
  <si>
    <t>SCHODIŠŤ KONSTR Z DÍLCŮ ŽELEZOBETON DO C30/37 (B37)</t>
  </si>
  <si>
    <t>schodišťové stupně C30/37-XF4,XC4 
schodiště před vtokovým čelem - 31*0,6*0,18*0,75=2,511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</si>
  <si>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</si>
  <si>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451311</t>
  </si>
  <si>
    <t>PODKL A VÝPLŇ VRSTVY Z PROST BET DO C8/10</t>
  </si>
  <si>
    <t>beton C8/10 X0 
podkladní beton pod rubovou drenáž opěr - 2*0,15*0,5*16,9=2,535 [A] 
podkladní beton pod uliční vpusti - 3*0,15*0,8*0,8=0,288 [B] 
Celkem: A+B=2,823 [C]</t>
  </si>
  <si>
    <t>451314</t>
  </si>
  <si>
    <t>PODKLADNÍ A VÝPLŇOVÉ VRSTVY Z PROSTÉHO BETONU C25/30</t>
  </si>
  <si>
    <t>Rozměry odečteny z grafického systému AutoCAD. 
beton C20/25nXF3  
Pod kamennou dlažbu v korytě uvnitř tubusu - 0,25*2,6*23,2=15,080 [A] 
Pod schodiště podél vtokového čela - 0,25*sklon.1,3*0,9*9,2=2,691 [B] 
Celkem: A+B=17,771 [C]</t>
  </si>
  <si>
    <t>45157</t>
  </si>
  <si>
    <t>PODKLADNÍ A VÝPLŇOVÉ VRSTVY Z KAMENIVA TĚŽENÉHO</t>
  </si>
  <si>
    <t>Lože ze štěrkopísku 
Pod ocelovým tubusem - 0,3*5,4*23,1=37,422 [A] 
Pod vtokové čelo - 6.patro - 0,5*5,6*11,8+0,35*2,5*3,7=36,278 [B] 
Pod vtokové čelo - 5.patro - 1,0*3,5*3,4=11,900 [C] 
Pod vtokové čelo - 4.patro - 1,0*3,0*2,7=8,100 [D] 
Pod vtokové čelo - 3.patro - 1,0*2,5*2,4=6,000 [E] 
Pod vtokové čelo - 2.patro - 1,0*2,0*(1,7+2,6)=8,600 [F] 
Pod vtokové čelo - 1.patro - 1,0*1,5*(0,9+1,5)=3,600 [G] 
Pod výtokové čelo - 6.patro - 0,5*5,6*12,0+0,35*2,5*3,6=36,750 [H] 
Pod výtokové čelo - 5.patro - 1,0*3,5*1,7+0,3*3,5*4,8=10,990 [I] 
Pod výtokové čelo - 4.patro - 1,0*3,0*3,1=9,300 [J] 
Pod výtokové čelo - 3.patro - 1,0*2,5*2,2=5,500 [K] 
Pod výtokové čelo - 2.patro - 1,0*2,0*1,9=3,800 [L] 
Pod výtokové čelo - 1.patro - 1,0*1,5*1,7=2,550 [M] 
Pod výtokové čelo - napojení na vyztužený svah - 5*1,5*1,6=12,000 [N] 
Celkem: A+B+C+D+E+F+G+H+I+J+K+L+M+N=192,790 [O]</t>
  </si>
  <si>
    <t>45160</t>
  </si>
  <si>
    <t>PODKL A VÝPLŇ VRSTVY Z MEZEROVITÉHO BETONU</t>
  </si>
  <si>
    <t>Z mezerovitého betonu dle TKP 18. 
rubová drenáž podél tubusu - 2*0,3*0,3*16,9=3,042 [A]</t>
  </si>
  <si>
    <t>Položka zahrnuje dodávku mezerovitého betonu a jeho uložení se zhutněním, včetně mimostaveništní a vnitrostaveništní dopravy (rovněž přesuny)</t>
  </si>
  <si>
    <t>45852</t>
  </si>
  <si>
    <t>VÝPLŇ ZA OPĚRAMI A ZDMI Z KAMENIVA DRCENÉHO</t>
  </si>
  <si>
    <t>Rozměry odečteny z grafického systému AutoCAD. 
Materiál "zásyp za opěrou" dle ČSN 73 6244 na dané ID dle materiálu. 
odečet položky 17511 - (-1)*1370,14=-1 370,140 [A] 
Zásyp za a nad ocelovou konstrukcí - náhradní kvádr dl.17,5*š.13,3*hl.5,7=1 326,675 [B] 
Zásyp za výtokovým čelem - náhradní kvádr dl.30,5*š.6,9*hl.9,9=2 083,455 [C] 
Zásyp za vtokovým čelem - náhradní kvádr dl.20,6*š.6,2*hl.8,3=1 060,076 [D] 
Zásyp za křídlo na vtokovém čele - náhradní kvádr dl.5,7*š.5,4*hl.8,5=261,630 [E] 
Zásyp za křídlem na výtokovém čele - náhradní kvádr dl.6,2*š.4,2*hl.6,8=177,072 [F] 
Celkem: A+B+C+D+E+F=3 538,768 [G]</t>
  </si>
  <si>
    <t>458523</t>
  </si>
  <si>
    <t>VÝPLŇ ZA OPĚRAMI A ZDMI Z KAMENIVA DRCENÉHO, INDEX ZHUTNĚNÍ ID DO 0,9</t>
  </si>
  <si>
    <t>Rozměry odečteny z grafického systému AutoCAD. 
Ochranný obsyp ze ŠD nebo ŠP v blízkosti tubusu 
Podél stěn tubusu - 2*2,0*3,4*18,0=244,800 [A] 
Nad tubusem - 1,1*3,5*18,5=71,225 [B] 
Celkem: A+B=316,025 [C]</t>
  </si>
  <si>
    <t>461315</t>
  </si>
  <si>
    <t>PATKY Z PROSTÉHO BETONU C30/37</t>
  </si>
  <si>
    <t>beton C30/37-XC4,XF3 
Stabilizační prahy - 0,5*1,2*(3,3+6,0+1,0)=6,180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</si>
  <si>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</si>
  <si>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46321</t>
  </si>
  <si>
    <t>ROVNANINA Z LOMOVÉHO KAMENE</t>
  </si>
  <si>
    <t>obnova opevnění z lomového kamene hmotnosti kamennů nad 500 kg za mostem ve vzdálenosti 5,0m od výtoku. 
Obnovu opevnění v korytě na výtoku - hl.1,0*svah.1,2*pl.28,4=34,080 [A] 
obnova opevnění z lomového kamene hmotnosti kamennů nad 200 kg před a za mostem na ostatní ploše 
Obnova opevnění v korytě na vtoku - hl.0,8*svah.1,2*pl.29,3=28,128 [B] 
Obnova opevnění v korytě na výtoku - hl.0,8*svah.1,2*pl.31,2=29,952 [C] 
Celkem: A+B+C=92,160 [D]</t>
  </si>
  <si>
    <t>položka zahrnuje:  
- dodávku a vyrovnání lomového kamene předepsané frakce do předepsaného tvaru včetně mimostaveništní a vnitrostaveništní dopravy  
není-li v zadávací dokumentaci uvedeno jinak, jedná se o nakupovaný materiál</t>
  </si>
  <si>
    <t>Rozměry odečteny z grafického systému AutoCAD. 
Celkem dlažby opevnění a úprav pod mostem tl kamene 0,25m do podkladního betonu (podkladní beton vykázán v položce 451314) s vyspárováním z malty M25 XF4. 
Uvnitř tubusu - 0,25*3,0*23,2=17,400 [A]</t>
  </si>
  <si>
    <t>58301a</t>
  </si>
  <si>
    <t>KRYT ZE SINIČNÍCH DÍLCŮ (PANELŮ) TL 150MM</t>
  </si>
  <si>
    <t>Zakrytí příkopu za mostem vpravo pro zachování přístupu na lesní cestu po dobu výstavby mostu z železobetonových prefabrikovaných dílců v režii dodavatele stavby. Položka zahrnuje dovoz, montáž, nájem a opotřebení, vytažení a odvoz prefabrikovaných dílů.  
silniční panely celkem - 8*1*3=24,000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</si>
  <si>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</si>
  <si>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korugované PP potrubí s DN 200 a min. SN 8 
vyústění uličních vpustí - 3*2,0=6,000 [A]</t>
  </si>
  <si>
    <t>87533</t>
  </si>
  <si>
    <t>POTRUBÍ DREN Z TRUB PLAST DN DO 150MM</t>
  </si>
  <si>
    <t>Obetonování drenáže součástí položky 45160 a lože 451311. 
drenáž za tubusem a skrz čela - 2*23,2=46,400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</si>
  <si>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</si>
  <si>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87646</t>
  </si>
  <si>
    <t>CHRÁNIČKY Z TRUB PLASTOVÝCH DN DO 400MM</t>
  </si>
  <si>
    <t>chráničky patek zábradlí DN 350 mm - 1,05*(12+2+2+11)=28,350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</si>
  <si>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</si>
  <si>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včetně mříže A125 
uliční vpusti - 3 ks=3,000 [A]</t>
  </si>
  <si>
    <t>Je navrženo ocelové dvoumadlové zábradlí výšky 1,10m dle souboru detailů z trubkových uzavřených profilů.  
zábradlí na vtokovém čele - 20,2=20,200 [A] 
zábradlí na výtokovém čele - 20,9+1,8=22,700 [B] 
zábradlí na křídle u vtokového čela - 3,8=3,800 [C] 
zábradlí na křídle u výtokového čela - 3,3=3,300 [D] 
Celkem: A+B+C+D=50,000 [E]</t>
  </si>
  <si>
    <t>91355</t>
  </si>
  <si>
    <t>EVIDENČNÍ ČÍSLO MOSTU</t>
  </si>
  <si>
    <t>na předmostích objektu - celkem 1+1=2,000 [A]</t>
  </si>
  <si>
    <t>položka zahrnuje štítek s evidenčním číslem mostu, sloupek dopravní značky včetně osazení a nutných zemních prací a zabetonování</t>
  </si>
  <si>
    <t>917223</t>
  </si>
  <si>
    <t>SILNIČNÍ A CHODNÍKOVÉ OBRUBY Z BETONOVÝCH OBRUBNÍKŮ ŠÍŘ 100MM</t>
  </si>
  <si>
    <t>betonové obrubníky šířky 100 mm z betonu C30/37-XF4,XC4 do betonového lože C20/25nXF3 
obrubníky podél schodiště - sklon.1,2*9,5=11,400 [A]</t>
  </si>
  <si>
    <t>935212</t>
  </si>
  <si>
    <t>PŘÍKOPOVÉ ŽLABY Z BETON TVÁRNIC ŠÍŘ DO 600MM DO BETONU TL 100MM</t>
  </si>
  <si>
    <t>tvárnice z betonu C30/37-XF4,XC4 do betonového lože C25/30nXF3 
žlab na vtokovém čele - 20,0=20,000 [A] 
žlab na výtokovém čele - 20,8=20,800 [B] 
žlab na křídle u vtokového čela - 3,4=3,400 [C] 
žlab na křídle u výtokového čela - 3,4=3,400 [D] 
Celkem: A+B+C+D=47,600 [E]</t>
  </si>
  <si>
    <t>Zakryté rozměry odhadovány. 
Čerpání položky bude dle skutečného množství provedených prací na základě zápisu ve stavebním deníku a schválení TDI. 
Kompletní manipulace vč. uložení bez poplatku za uložení. Poplatek je zahrnut v položce **014** 
kamenná klenba - tl.0,6*dl.3,5*š.17,7=37,170 [A] 
původní kamenné křídlo na vtoku - tl.1,5*dl.4,0*v.2,0=12,000 [B] 
předpokládané původní poprsní zídky - 2*tl.1,0*(dl.5,0*v.3,0-pl.4,8)=20,400 [C] 
svislé stěny klenby - 2*tl.1,2*dl.17,7*v.1,5=63,720 [D] 
základy klenby - 2*tl.1,8*dl.17,7*v.1,0=63,720 [E] 
Celkem: A+B+C+D+E=197,010 [F]</t>
  </si>
  <si>
    <t>Zakryté rozměry odhadovány. 
Čerpání položky bude dle skutečného množství provedených prací na základě zápisu ve stavebním deníku a schválení TDI. 
Kompletní manipulace vč. uložení bez poplatku za uložení. Poplatek je zahrnut v položce **014** 
železobetonové rámy na výtoku - (2*0,3*3,0+2*0,25*2,6)*3,6=11,160 [A] 
křídlo včetně římsy a základu na vtoku - tl.0,8*dl.3,2*v.(0,5+3,0)*0,5+š.1,5*dl.3,5*v.1,0=9,730 [B] 
nadbetonávka poprsní zdi včetně římsy na vtoku - tl.0,8*dl.4,5*v.1,4=5,040 [C] 
nadbetonávka křídla včetně římsy na vtoku - tl.0,8*dl.3,8*v.1,3=3,952 [D] 
křídla včetně základů na výtoku - tl.0,5*dl.2,6*v.2,0+tl.0,5*dl.(2,1+3,2)*v.2,0+š.1,5*dl.(2,6+2,1+3,2)*v.1,0=19,750 [E] 
Celkem: A+B+C+D+E=49,632 [F]</t>
  </si>
  <si>
    <t>97816</t>
  </si>
  <si>
    <t>ODSEKÁNÍ VRSTVY VYROVNÁVACÍHO BETONU NA MOSTECH</t>
  </si>
  <si>
    <t>Čerpání položky bude dle skutečného množství provedených prací na základě zápisu ve stavebním deníku a schválení TDI. 
Kompletní manipulace vč. uložení bez poplatku za uložení. Poplatek je zahrnut v položce **014** 
Zakryté rozměry odhadovány. 
rub klenby - celkem tl.0,15*š.3,8*dl.17,7=10,089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</si>
  <si>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</si>
  <si>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</si>
  <si>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</si>
  <si>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Zakryté rozměry odhadovány. 
Čerpání položky bude dle skutečného množství provedených prací na základě zápisu ve stavebním deníku a schválení TDI. 
Kompletní manipulace vč. uložení bez poplatku za uložení. Poplatek je zahrnut v položce **014** 
rub klenby - celkem š.3,8*dl.17,7=67,260 [A] 
rub původních poprsních zídek - 2*(dl.5,0*v.3,0-pl.4,8)=20,400 [B] 
Celkem: A+B=87,660 [C]</t>
  </si>
  <si>
    <t>SO 252.1</t>
  </si>
  <si>
    <t>Opěrná zeď Buček - část Královehradeckého kraje</t>
  </si>
  <si>
    <t>celkem položka 13173 - 537,80m3*1,8t/m3=968,040 [A] 
celkem položka 26183 - 405,0*3,14*0,13*0,13/4*1,9t/m3=10,209 [B] 
celkem odečet položky 17411 - (-1)*127,80m3*1,8t/m3=- 230,040 [C] 
Celkem: A+B+C=748,209 [D]</t>
  </si>
  <si>
    <t>Zahrnuje náklady na veškeré zajištění stávajících inženýrských sítí. V prostoru objektu SO 252 se nachází stávající nadzemní vedení veřejného osvětlení.</t>
  </si>
  <si>
    <t>Soubor geodetických prací nutných pro vytyčení objektu a pro sledování odchylek vytyčovaných bodů dle TKP 1. 
Včetně zřízení primární vytyčovací sítě dle TKP 1 pro sledování mostu během výstavby dle TKP 1. 
Celkem soubor prací dle SOD a ZOP akce v daném rozsahu, počtu.</t>
  </si>
  <si>
    <t>dokumentace bude požadovaná v počtu dle podmínek SOD a ZOP 
Cena za zpracování DSPS (dokumentace skutečného provedení stavby) SO 252 (včetně SO 252.2)</t>
  </si>
  <si>
    <t>dokumentace bude požadovaná v počtu dle podmínek SOD a ZOP 
cena za vypracování - RDS (realizační dokumentace stavby) objektu SO 252 (včetně SO 252.2)</t>
  </si>
  <si>
    <t>"Práce geotechnika na stavbě při zakládání mostního objektu. Vyhodnocení souladu s DSP, PDPS a RDS. 
Geotechnický průzkum na stavbě při zakládání objektu dle TKP, ČSN a PD - kompletní práce dodavatele včetně vyhodnocení, zápisů, zpráv atp."</t>
  </si>
  <si>
    <t>Plochy odečteny z grafického systému AutoCAD. 
Tloušťky humózních vrstev ve svazích odhadnuty. 
Svah v místě zárubní zdi - 0,15*214=32,100 [A]</t>
  </si>
  <si>
    <t>Vytěžení zeminy z deponie stavby. 
Čerpání položky bude dle skutečného množství provedených prací na základě zápisu ve stavebním deníku a schválení TDI. 
celkem pro položku 17411 - 127,80m3=127,800 [A] 
celkem pro položku 18220 - 32,16m3=32,160 [B] 
Celkem: A+B=159,960 [C]</t>
  </si>
  <si>
    <t>Rozměry odečteny z grafického systému AutoCAD. 
Třída těžitelnosti I dle ČSN 73 6133 se předpokládá ve stávajícím silničním tělese. 
Včetně odvozu na deponii v režii zhotovitele nebo trvalou skládku do dodavatelem určené vzdálenosti dle vhodnosti materiálu pro další použití na stavbě. 
Výkop pro opěrnou zeď - dl.76,5*hl.1,9*š.3,7=537,795 [A]</t>
  </si>
  <si>
    <t>Uložení na trvalé skládky nebo deponie stavby dle vhodnosti materiálu pro budoucí využití na stavbě. 
Nakypření zeminy při výkopových pracích není ve výpočtu kubatur zahrnuto. Zhotovitel musí tento fakt zahrnout do nabídkové ceny.  
příspěvek položky 12110 - celkem 32,10 m3=32,100 [A] 
příspěvek položky 13173 - celkem 537,80 m3=537,800 [B] 
příspěvek položky 26183 - celkem 3,14*0,13*0,13/4*405,0=5,373 [C] 
Celkem: A+B+C=575,273 [D]</t>
  </si>
  <si>
    <t>17411</t>
  </si>
  <si>
    <t>ZÁSYP JAM A RÝH ZEMINOU SE ZHUTNĚNÍM</t>
  </si>
  <si>
    <t>Rozměry odečteny z grafického systému AutoCAD. 
Uvažuje se použití materiálu vytěženého na stavbě uloženého na deponii v režii zhotovitele, zemina označená jako "Zásyp základu". Včetně dovozu z dočasné skládky (deponie) stavby. 
Zásyp základu před základem opěrné zdi v typickém řezu - náhradní kvádr dl.(76,5-24,0)*š.0,7*hl.0,6=22,050 [A] 
Zásyp základu před základem opěrné zdi v místě vyložení - náhradní kvádr dl.24,0*š.1,5*hl.0,6=21,600 [B] 
Zásyp základu za základem opěrné zdi po úroveň rubové drenáže - náhradní kvádr dl.76,5*š.1,1*hl.1,0=84,150 [C] 
Celkem: A+B+C=127,800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</si>
  <si>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</si>
  <si>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Rozměry odečteny z grafického systému AutoCAD.  
Předpokládá se rozprostření vrstvy tloušťky 0,17m, dle množství sejmuté ornice v rámci položky 12110. Bude rozprostřena veškerá humózní vrstva v místě stavby sejmutá v rámci objektu SO 252. 
Svahy před opěrnou zdí - 0,20*1,2*134,0=32,160 [A]</t>
  </si>
  <si>
    <t>celkem pol. 18220/tl. - 32,16/0,20=160,800 [A]</t>
  </si>
  <si>
    <t>celkem pol. 18242 - 160,80=160,800 [A]</t>
  </si>
  <si>
    <t>21461</t>
  </si>
  <si>
    <t>SEPARAČNÍ GEOTEXTILIE</t>
  </si>
  <si>
    <t>pod zához pod vykonzolovanou částí - 1,5*24,5=36,750 [A]</t>
  </si>
  <si>
    <t>227821a</t>
  </si>
  <si>
    <t>MIKROPILOTY KOMPLET D DO 100MM NA POVRCHU</t>
  </si>
  <si>
    <t>V ceně mikropiloty komplet trubky pofil 89/10 mm, materiál S355 s vystrojením a hlavicemi. Kořen všech mikropilot bude průměru min.120mm délky 4,0m provedený v R4. 
S ohledem na ukloněný horizont horniny je nutné provádět alespoň krajní a prostřední (celkem 6ks) mikropiloty zárubní zdi za přítomnosti geotechnika, který ověří skutečný průběh skalního horizontu. Skutečná délka mikropilot bude na základě zjištění upravena tak, aby vždy splňovala podmínku statického výpočtu. 
Čerpání položky bude dle skutečného množství provedených prací na základě zápisu ve stavebním deníku a schválení TDI.  
Tlačené trubkové mikropiloty - 5,0*(3+3+3+7+8+8+7+3+3+3+3)=255,000 [A]</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</si>
  <si>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</si>
  <si>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227821b</t>
  </si>
  <si>
    <t>V ceně mikropiloty komplet tyče pr.32 mm, materiál B500B s vystrojením a hlavicemi. Kořen všech mikropilot bude průměru min.120mm délky 4,0m provedený v R4. 
S ohledem na ukloněný horizont horniny je nutné provádět alespoň krajní a prostřední (celkem 6ks) mikropiloty zárubní zdi za přítomnosti geotechnika, který ověří skutečný průběh skalního horizontu. Skutečná délka mikropilot bude na základě zjištění upravena tak, aby vždy splňovala podmínku statického výpočtu. 
Čerpání položky bude dle skutečného množství provedených prací na základě zápisu ve stavebním deníku a schválení TDI.  
Tažené tyčové mikropiloty - 5,0*(2+2+2+4+4+4+4+2+2+2+2)=150,000 [A]</t>
  </si>
  <si>
    <t>Třída vrtatelnosti III-IV dle IG průzkumu pro vrtání horninami R4-R3 - fylity. 
Včetně odvozu na deponii v režii zhotovitele nebo trvalou skládku do dodavatelem určené vzdálenosti dle vhodnosti materiálu pro další použití na stavbě. 
Vrtání se předpokládá s pažením po úroveň skalního horizontu profilem min. 133mm pro tlačené mikropiloty a 121mm pro tažené mikropiloty v neagresivním prostředí. V případě použití většího průměru vrtáku zhotovitelem si náklady na tuto činnost si musí zhotovitel rozpustit do jednotkové ceny. 
S ohledem na ukloněný horizont horniny je nutné provádět alespoň krajní a prostřední (celkem 6ks) mikropiloty opěrné zdi za přítomnosti geotechnika, který ověří skutečný průběh skalního horizontu. Skutečná délka mikropilot bude na základě zjištění upravena tak, aby vždy splňovala podmínku statického výpočtu. 
Čerpání položky bude dle skutečného množství provedených prací na základě zápisu ve stavebním deníku a schválení TDI.  
Tlačené trubkové mikropiloty - 5,0*(3+3+3+7+8+8+7+3+3+3+3)=255,000 [A] 
Tažené tyčové mikropiloty - 5,0*(2+2+2+4+4+4+4+2+2+2+2)=150,000 [B] 
Celkem: A+B=405,000 [C]</t>
  </si>
  <si>
    <t>272324</t>
  </si>
  <si>
    <t>ZÁKLADY ZE ŽELEZOBETONU DO C25/30</t>
  </si>
  <si>
    <t>beton C25/30-XC2,XF2 - Cl 0,40; Dmax 22 - S4 
základ opěrné zdi - 0,5*1,5*75,0=56,250 [A]</t>
  </si>
  <si>
    <t>předpoklad 0,180 t/m3 - výztuž dle návrhu v RDS dokumentaci 
celkem předpoklad - 0,18*56,25=10,125 [A]</t>
  </si>
  <si>
    <t>28997</t>
  </si>
  <si>
    <t>OPLÁŠTĚNÍ (ZPEVNĚNÍ) Z GEOTEXTILIE A GEOMŘÍŽOVIN</t>
  </si>
  <si>
    <t>Dočasná protierozní kokosová georohož s jejím přikotvením ke svahu. 
celkem pol. 18242 - 160,80=160,800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</si>
  <si>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</si>
  <si>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28999</t>
  </si>
  <si>
    <t>OPLÁŠTĚNÍ (ZPEVNĚNÍ) Z FÓLIE</t>
  </si>
  <si>
    <t>Těsnící fólie s dle požadavků ČSN 73 6244 v přechodových oblastech 
za opěrnou zdí - r.dl.3,3*š.75,0=247,500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</si>
  <si>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</si>
  <si>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beton C30/37-XC4, XF4, XD3 - Cl 0,40; Dmax 16 - S4 
římsa na opěrné zdi v typickém řezu - (0,25*0,6+0,55*0,31)*(18,29+25,23)=13,948 [A] 
římsa na opěrné zdi v místě autobusové zastávky - (0,25*0,6+0,55*0,34)*(4*8,0)=10,784 [B] 
Celkem: A+B=24,732 [C]</t>
  </si>
  <si>
    <t>předpoklad 0,130 t/m3 - výztuž dle návrhu v RDS dokumentaci 
celkem předpoklad - 0,130*24,73=3,215 [A]</t>
  </si>
  <si>
    <t>327325</t>
  </si>
  <si>
    <t>ZDI OPĚRNÉ, ZÁRUBNÍ, NÁBŘEŽNÍ ZE ŽELEZOVÉHO BETONU DO C30/37</t>
  </si>
  <si>
    <t>beton C30/37-XC4, XF2, XD1 - Cl 0,40; Dmax 22 - S4 
dřík zárubní zdi - 0,55*(6,29*(1,24+0,85)/2+6,0*(1,35+0,99)/2+6,0*(1,49+1,12)/2+7,72*(1,37+0,91)/2+8,00*(1,41+0,93)/2+8,0*(1,43+0,97)/2+7,75*(1,47+1,03)/2+6,0*(1,39+1,05)/2+6,0*(1,44+1,13)/2+6,0*(1,13+0,84)/2+7,23*(0,84+0,48)/2)=46,521 [A]</t>
  </si>
  <si>
    <t>327365</t>
  </si>
  <si>
    <t>VÝZTUŽ ZDÍ OPĚRNÝCH, ZÁRUBNÍCH, NÁBŘEŽNÍCH Z OCELI 10505, B500B</t>
  </si>
  <si>
    <t>předpoklad 0,150 t/m3 - výztuž dle návrhu v RDS dokumentaci 
celkem odhad - 0,150 t/m3*46,52m3=6,978 [A]</t>
  </si>
  <si>
    <t>beton C8/10 X0 
podkladní beton pod základy - 0,15*1,8*(6,5+6,2+6,2+7,9+8,2+8,2+13,9+19,5)=20,682 [A] 
podkladní beton pod rubovou drenáž opěr - 0,3*prům.v.0,35*75,0=7,875 [B] 
výplňový beton pod základy opěrných zdí - 7*0,65*0,55*1,8=4,505 [C] 
Celkem: A+B+C=33,062 [D]</t>
  </si>
  <si>
    <t>Rozměry odečteny z grafického systému AutoCAD. 
beton C20/25nXF3  
Zádlažby za římsami - 2*0,1*2,0*0,8=0,320 [A]</t>
  </si>
  <si>
    <t>Z mezerovitého betonu dle TKP 18. 
ochrana rubové drenáže - 0,3*0,3*75,0=6,750 [A]</t>
  </si>
  <si>
    <t>Rozměry odečteny z grafického systému AutoCAD. 
Materiál "zásyp za opěrou" dle ČSN 73 6244 na dané ID dle materiálu. 
Včetně vrstev štěrkopísku pod a nad těsnící fólií. 
Zásyp za opěrnou zdí - dl.79,0*š.2,7*hl.0,9=191,970 [A]</t>
  </si>
  <si>
    <t>kameny hmotnosti nad 50 kg tl. 200mm 
rovnaniny ohraničené obrubníky před opěrnou zdí - 3*0,2*1,3*1,15=0,897 [A]</t>
  </si>
  <si>
    <t>46452</t>
  </si>
  <si>
    <t>POHOZ DNA A SVAHŮ Z KAMENIVA DRCENÉHO</t>
  </si>
  <si>
    <t>štěrk frakce 32/63 tl. 150mm 
zához pod vykonzolovanou částí - 0,15*1,35*24,0=4,860 [A]</t>
  </si>
  <si>
    <t>582621</t>
  </si>
  <si>
    <t>KRYTY Z BETON DLAŽDIC SE ZÁMKEM ŠEDÝCH TL 60MM DO LOŽE Z MC</t>
  </si>
  <si>
    <t>"Celkem betonové dlažby z betonu C30/37-XF4,XC4.  
Dlažba pro zádlažbu tl. 60mm do podkladního betonu (podkladní beton vykázán v položce 451314)." 
Zádlažby za římsami - 2*2,0*0,8=3,200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</si>
  <si>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</si>
  <si>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711112</t>
  </si>
  <si>
    <t>IZOLACE BĚŽNÝCH KONSTRUKCÍ PROTI ZEMNÍ VLHKOSTI ASFALTOVÝMI PÁSY</t>
  </si>
  <si>
    <t>rub dříku zárubní zdi - 6,29*(1,64+1,25)/2+6,0*(1,75+1,39)/2+6,0*(1,89+1,52)/2+7,72*(1,77+1,31)/2+8,00*(1,81+1,33)/2+8,0*(1,83+1,37)/2+7,75*(1,87+1,43)/2+6,0*(1,79+1,45)/2+6,0*(1,84+1,53)/2+6,0*(1,53+1,24)/2+7,23*(1,24+0,88)/2=114,579 [A] 
dilatační spáry - 10*(0,5+0,3)*(2,2+0,9)=24,800 [B] 
pracovní spára mezi základem a dříkem na líci - 0,4*(75,0+2*0,55)=30,440 [C] 
Celkem: A+B+C=169,819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</si>
  <si>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</si>
  <si>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711509</t>
  </si>
  <si>
    <t>OCHRANA IZOLACE NA POVRCHU TEXTILIÍ</t>
  </si>
  <si>
    <t>rub dříku zárubní zdi - 6,29*(1,64+1,25)/2+6,0*(1,75+1,39)/2+6,0*(1,89+1,52)/2+7,72*(1,77+1,31)/2+8,00*(1,81+1,33)/2+8,0*(1,83+1,37)/2+7,75*(1,87+1,43)/2+6,0*(1,79+1,45)/2+6,0*(1,84+1,53)/2+6,0*(1,53+1,24)/2+7,23*(1,24+0,88)/2=114,579 [A] 
dilatační spáry - 10*0,5*(0,9+0,9)=9,000 [B] 
pracovní spára mezi základem a dříkem na líci - 0,4*(75,0+2*0,55)=30,440 [C] 
Celkem: A+B+C=154,019 [D]</t>
  </si>
  <si>
    <t>položka zahrnuje:  
- dodání  předepsaného ochranného materiálu  
- zřízení ochrany izolace</t>
  </si>
  <si>
    <t>78382</t>
  </si>
  <si>
    <t>NÁTĚRY BETON KONSTR TYP S2 (OS-B)</t>
  </si>
  <si>
    <t>Nátěr pod římsou v typickém řezu - 0,25*(18,29+25,23)=10,880 [A] 
Nátěr pod římsou v místě autobusové zastávky - 0,52*(4*8,0)=16,640 [B] 
Celkem: A+B=27,520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</si>
  <si>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</si>
  <si>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</si>
  <si>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</si>
  <si>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římsa na opěrné zdi v typickém řezu - (0,15+0,80)*(18,29+25,23)=41,344 [A] 
římsa na opěrné zdi v místě autobusové zastávky - 0,80*(4*8,0)=25,600 [B] 
Celkem: A+B=66,944 [C]</t>
  </si>
  <si>
    <t>Kompletní prostupy pro rubovou drenáž skrz dříky opěrné zdi dle VL 4 – 204.01 (včetně navařené přírubové desky).  
prostupy - 11*(0,55+0,7)=13,750 [A]</t>
  </si>
  <si>
    <t>87457</t>
  </si>
  <si>
    <t>POTRUBÍ Z TRUB PLASTOVÝCH ODPADNÍCH DN DO 500MM</t>
  </si>
  <si>
    <t>Prostup dříkem zdi obnoveného propustku DN 500.  
prostup celkem - 0,55=0,550 [A]</t>
  </si>
  <si>
    <t>Obetonování drenáže součástí položky 45160 a lože 451311. 
drenáž za opěrnou zdí - 75,0=75,000 [A]</t>
  </si>
  <si>
    <t>Kompletní manipulace vč. uložení. 
Stávající dvoumadlové trubkové zábradlí v místě nástupiště - 2*1,2+3,2=5,600 [A]</t>
  </si>
  <si>
    <t>jednostranné ocel svodidlo, s úrovní zadržení H1 včetně napojení na zábradelní svodidlo a koncových náběhů 
před opěrnou zdí - 5,13=5,130 [A] 
za opěrnou zdí - 16,08=16,080 [B] 
Celkem: A+B=21,210 [C]</t>
  </si>
  <si>
    <t>Zábradelní svodidlo se svislou výplní výšky 1,10m. 
Včetně odrazek na svodidla dle TP 58. 
zábradelní svodidlo - 78,0=78,000 [A]</t>
  </si>
  <si>
    <t>betonové obrubníky šířky 100 mm z betonu C30/37-XF4,XC4 do betonového lože C20/25nXF3 
obrubníky okolo zádlažeb kromě obrubníků směrem do komunikace - 2*(2,0+0,8)=5,600 [A] 
obrubníky okolo kamenných rovnanin - 3*(1,5+2*1,25)=12,000 [B] 
obrubníky okolo kamenného záhozu pod vyloženou částí zdi - 28,5=28,500 [C] 
Celkem: A+B+C=46,100 [D]</t>
  </si>
  <si>
    <t>betonové obrubníky šířky 150 mm z betonu C35/45-XF4,XC4 do betonového lože C20/25nXF3 
obrubníky před zádlažbami směrem ke komunikaci - 2*3,0=6,000 [A]</t>
  </si>
  <si>
    <t>919111</t>
  </si>
  <si>
    <t>ŘEZÁNÍ ASFALTOVÉHO KRYTU VOZOVEK TL DO 50MM</t>
  </si>
  <si>
    <t>Spára šířky 20mm hloubky 40mm. 
podél římsy - 75,0=75,000 [A]</t>
  </si>
  <si>
    <t>931326</t>
  </si>
  <si>
    <t>TĚSNĚNÍ DILATAČ SPAR ASF ZÁLIVKOU MODIFIK PRŮŘ DO 800MM2</t>
  </si>
  <si>
    <t>podél římsy - 75,0=75,000 [A]</t>
  </si>
  <si>
    <t>93135</t>
  </si>
  <si>
    <t>TĚSNĚNÍ DILATAČ SPAR PRYŽ PÁSKOU NEBO KRUH PROFILEM</t>
  </si>
  <si>
    <t>Předtěsnění - profil z pěnového polyethylénu pr. 10 mm. 
podél římsy  - 75=75,000 [A]</t>
  </si>
  <si>
    <t>položka zahrnuje dodávku a osazení předepsaného materiálu, očištění ploch spáry před úpravou, očištění okolí spáry po úpravě</t>
  </si>
  <si>
    <t>936502</t>
  </si>
  <si>
    <t>DROBNÉ DOPLŇK KONSTR KOVOVÉ POZINK</t>
  </si>
  <si>
    <t>KG</t>
  </si>
  <si>
    <t>Celkem přítlačné lišty pro ukončení izolace. Včetně žárového pozinkování ponorem tl. min. 80mm. Včetně upevňovacích vrutů M10 - 70 z korozivzdorné oceli A2. Včetně těsnění izolační stěrkou. Detail dle VL 4 - 208.08. 
celkem lišty a vruty pro kotvení izolace 0,04*0,005*75,52*7850+53,9/1000*75,52/0,3=132,135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</si>
  <si>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</si>
  <si>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Zakryté rozměry odhadovány. 
Kompletní manipulace vč. uložení a poplatku za uložení. 
železobetonová deska nástupiště - 0,15*1,6*3,3=0,792 [A]</t>
  </si>
  <si>
    <t>96618</t>
  </si>
  <si>
    <t>BOURÁNÍ KONSTRUKCÍ KOVOVÝCH</t>
  </si>
  <si>
    <t>Zakryté rozměry odhadovány. 
Kompletní manipulace vč. uložení. 
ocelová konstrukce nástupiště - předpoklad - 0,3t=0,300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</si>
  <si>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</si>
  <si>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801</t>
  </si>
  <si>
    <t>Vegetační úpravy kraj</t>
  </si>
  <si>
    <t>11120</t>
  </si>
  <si>
    <t>ODSTRANĚNÍ KŘOVIN</t>
  </si>
  <si>
    <t>Odstranění plošné vegetace dle G.2.1.4 DENDROLOGICKÝ PRŮZKUM, včetně spálení, štěpkování nebo odvozu na skládku dodavatele 
nálety 2286,0=2 286,000 [A] 
skupiny keřů 3,0=3,000 [B] 
skupiny stromů (ob. pod 80 cm) 242,0=242,000 [C] 
Celkem: A+B+C=2 531,000 [D]</t>
  </si>
  <si>
    <t>odstranění křovin a stromů do průměru 100 mm  
doprava dřevin bez ohledu na vzdálenost  
spálení na hromadách nebo štěpkování</t>
  </si>
  <si>
    <t>11201</t>
  </si>
  <si>
    <t>KÁCENÍ STROMŮ D KMENE DO 0,5M S ODSTRANĚNÍM PAŘEZŮ</t>
  </si>
  <si>
    <t>Odstranění stromů dle G.2.1.4 DENDROLOGICKÝ PRŮZKUM, včetně spálení, štěpkování nebo odvozu na skládku dodavatele 
43=43,000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</si>
  <si>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</si>
  <si>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</si>
  <si>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</si>
  <si>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Odstranění stromů dle G.2.1.4 DENDROLOGICKÝ PRŮZKUM, včetně spálení, štěpkování nebo odvozu na skládku dodavatele 
21=21,000 [A]</t>
  </si>
  <si>
    <t>11203</t>
  </si>
  <si>
    <t>KÁCENÍ STROMŮ D KMENE PŘES 0,9M S ODSTRAN PAŘEZŮ</t>
  </si>
  <si>
    <t>Odstranění stromů dle G.2.1.4 DENDROLOGICKÝ PRŮZKUM, včetně spálení, štěpkování nebo odvozu na skládku dodavatele 
3=3,000 [A]</t>
  </si>
  <si>
    <t>11204</t>
  </si>
  <si>
    <t>KÁCENÍ STROMŮ D KMENE DO 0,3M S ODSTRANĚNÍM PAŘEZŮ</t>
  </si>
  <si>
    <t>Odstranění stromů dle G.2.1.4 DENDROLOGICKÝ PRŮZKUM, včetně spálení, štěpkování nebo odvozu na skládku dodavatele 
16=16,000 [A]</t>
  </si>
  <si>
    <t>184721</t>
  </si>
  <si>
    <t>ZDRAVOTNÍ ŘEZ VĚTVÍ STROMŮ KMENE D DO 50CM</t>
  </si>
  <si>
    <t>Pěstební zářez větví stromů v kolizi se stavbou dle G.2.1.4 DENDROLOGICKÝ PRŮZKUM, včetně spálení, štěpkování nebo odvozu na skládku dodavatele 
předpoklad 1 ks/1 m (66,0+73,0+28,0+23,0+31,0+65,0+35,0+28,0+52,0+19,0+12,0+15,0)=447,000 [A]</t>
  </si>
  <si>
    <t>zahrnuje:  
odstranění větví suchých a odumírajících  
odstranění větví nevhodných po stránce tvaru a budoucího vývoje koruny  
odstranění větví napadených patogenními organismy  
odstranění větví se silně sníženou vitalitou  
odstranění sekundárních výhonů</t>
  </si>
  <si>
    <t>184A1</t>
  </si>
  <si>
    <t>VYSAZOVÁNÍ KEŘŮ LISTNATÝCH S BALEM VČETNĚ VÝKOPU JAMKY</t>
  </si>
  <si>
    <t>Náhradní výsadba dle C.17., včetně veškerých požadavků viz technická zpráva objektu 
442 ks =442,000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</si>
  <si>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</si>
  <si>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184B15</t>
  </si>
  <si>
    <t>VYSAZOVÁNÍ STROMŮ LISTNATÝCH S BALEM OBVOD KMENE DO 16CM, PODCHOZÍ VÝŠ MIN 2,4M</t>
  </si>
  <si>
    <t>Náhradní výsadba dle C.17., včetně veškerých požadavků viz technická zpráva objektu 
19 ks =19,000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</si>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</sst>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sharedStrings" Target="sharedStrings.xml" /><Relationship Id="rId1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52"/>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14</v>
      </c>
      <c s="32">
        <f>0+I8</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0+I9+I13+I17+I21+I25+I29+I33+I37+I41+I45+I49</f>
      </c>
      <c>
        <f>0+O9+O13+O17+O21+O25+O29+O33+O37+O41+O45+O49</f>
      </c>
    </row>
    <row r="9" spans="1:16" ht="12.75">
      <c r="A9" s="19" t="s">
        <v>35</v>
      </c>
      <c s="23" t="s">
        <v>19</v>
      </c>
      <c s="23" t="s">
        <v>36</v>
      </c>
      <c s="19" t="s">
        <v>37</v>
      </c>
      <c s="24" t="s">
        <v>38</v>
      </c>
      <c s="25" t="s">
        <v>39</v>
      </c>
      <c s="26">
        <v>1</v>
      </c>
      <c s="27">
        <v>0</v>
      </c>
      <c s="27">
        <f>ROUND(ROUND(H9,2)*ROUND(G9,3),2)</f>
      </c>
      <c r="O9">
        <f>(I9*21)/100</f>
      </c>
      <c t="s">
        <v>13</v>
      </c>
    </row>
    <row r="10" spans="1:5" ht="191.25">
      <c r="A10" s="28" t="s">
        <v>40</v>
      </c>
      <c r="E10" s="29" t="s">
        <v>41</v>
      </c>
    </row>
    <row r="11" spans="1:5" ht="12.75">
      <c r="A11" s="30" t="s">
        <v>42</v>
      </c>
      <c r="E11" s="31" t="s">
        <v>37</v>
      </c>
    </row>
    <row r="12" spans="1:5" ht="12.75">
      <c r="A12" t="s">
        <v>43</v>
      </c>
      <c r="E12" s="29" t="s">
        <v>44</v>
      </c>
    </row>
    <row r="13" spans="1:16" ht="12.75">
      <c r="A13" s="19" t="s">
        <v>35</v>
      </c>
      <c s="23" t="s">
        <v>13</v>
      </c>
      <c s="23" t="s">
        <v>45</v>
      </c>
      <c s="19" t="s">
        <v>46</v>
      </c>
      <c s="24" t="s">
        <v>47</v>
      </c>
      <c s="25" t="s">
        <v>48</v>
      </c>
      <c s="26">
        <v>1</v>
      </c>
      <c s="27">
        <v>0</v>
      </c>
      <c s="27">
        <f>ROUND(ROUND(H13,2)*ROUND(G13,3),2)</f>
      </c>
      <c r="O13">
        <f>(I13*21)/100</f>
      </c>
      <c t="s">
        <v>13</v>
      </c>
    </row>
    <row r="14" spans="1:5" ht="63.75">
      <c r="A14" s="28" t="s">
        <v>40</v>
      </c>
      <c r="E14" s="29" t="s">
        <v>49</v>
      </c>
    </row>
    <row r="15" spans="1:5" ht="12.75">
      <c r="A15" s="30" t="s">
        <v>42</v>
      </c>
      <c r="E15" s="31" t="s">
        <v>37</v>
      </c>
    </row>
    <row r="16" spans="1:5" ht="12.75">
      <c r="A16" t="s">
        <v>43</v>
      </c>
      <c r="E16" s="29" t="s">
        <v>50</v>
      </c>
    </row>
    <row r="17" spans="1:16" ht="12.75">
      <c r="A17" s="19" t="s">
        <v>35</v>
      </c>
      <c s="23" t="s">
        <v>12</v>
      </c>
      <c s="23" t="s">
        <v>45</v>
      </c>
      <c s="19" t="s">
        <v>51</v>
      </c>
      <c s="24" t="s">
        <v>47</v>
      </c>
      <c s="25" t="s">
        <v>48</v>
      </c>
      <c s="26">
        <v>1</v>
      </c>
      <c s="27">
        <v>0</v>
      </c>
      <c s="27">
        <f>ROUND(ROUND(H17,2)*ROUND(G17,3),2)</f>
      </c>
      <c r="O17">
        <f>(I17*21)/100</f>
      </c>
      <c t="s">
        <v>13</v>
      </c>
    </row>
    <row r="18" spans="1:5" ht="51">
      <c r="A18" s="28" t="s">
        <v>40</v>
      </c>
      <c r="E18" s="29" t="s">
        <v>52</v>
      </c>
    </row>
    <row r="19" spans="1:5" ht="12.75">
      <c r="A19" s="30" t="s">
        <v>42</v>
      </c>
      <c r="E19" s="31" t="s">
        <v>37</v>
      </c>
    </row>
    <row r="20" spans="1:5" ht="12.75">
      <c r="A20" t="s">
        <v>43</v>
      </c>
      <c r="E20" s="29" t="s">
        <v>50</v>
      </c>
    </row>
    <row r="21" spans="1:16" ht="12.75">
      <c r="A21" s="19" t="s">
        <v>35</v>
      </c>
      <c s="23" t="s">
        <v>23</v>
      </c>
      <c s="23" t="s">
        <v>45</v>
      </c>
      <c s="19" t="s">
        <v>53</v>
      </c>
      <c s="24" t="s">
        <v>47</v>
      </c>
      <c s="25" t="s">
        <v>48</v>
      </c>
      <c s="26">
        <v>1</v>
      </c>
      <c s="27">
        <v>0</v>
      </c>
      <c s="27">
        <f>ROUND(ROUND(H21,2)*ROUND(G21,3),2)</f>
      </c>
      <c r="O21">
        <f>(I21*21)/100</f>
      </c>
      <c t="s">
        <v>13</v>
      </c>
    </row>
    <row r="22" spans="1:5" ht="51">
      <c r="A22" s="28" t="s">
        <v>40</v>
      </c>
      <c r="E22" s="29" t="s">
        <v>54</v>
      </c>
    </row>
    <row r="23" spans="1:5" ht="12.75">
      <c r="A23" s="30" t="s">
        <v>42</v>
      </c>
      <c r="E23" s="31" t="s">
        <v>37</v>
      </c>
    </row>
    <row r="24" spans="1:5" ht="12.75">
      <c r="A24" t="s">
        <v>43</v>
      </c>
      <c r="E24" s="29" t="s">
        <v>50</v>
      </c>
    </row>
    <row r="25" spans="1:16" ht="12.75">
      <c r="A25" s="19" t="s">
        <v>35</v>
      </c>
      <c s="23" t="s">
        <v>25</v>
      </c>
      <c s="23" t="s">
        <v>55</v>
      </c>
      <c s="19" t="s">
        <v>37</v>
      </c>
      <c s="24" t="s">
        <v>56</v>
      </c>
      <c s="25" t="s">
        <v>48</v>
      </c>
      <c s="26">
        <v>1</v>
      </c>
      <c s="27">
        <v>0</v>
      </c>
      <c s="27">
        <f>ROUND(ROUND(H25,2)*ROUND(G25,3),2)</f>
      </c>
      <c r="O25">
        <f>(I25*21)/100</f>
      </c>
      <c t="s">
        <v>13</v>
      </c>
    </row>
    <row r="26" spans="1:5" ht="114.75">
      <c r="A26" s="28" t="s">
        <v>40</v>
      </c>
      <c r="E26" s="29" t="s">
        <v>57</v>
      </c>
    </row>
    <row r="27" spans="1:5" ht="12.75">
      <c r="A27" s="30" t="s">
        <v>42</v>
      </c>
      <c r="E27" s="31" t="s">
        <v>37</v>
      </c>
    </row>
    <row r="28" spans="1:5" ht="12.75">
      <c r="A28" t="s">
        <v>43</v>
      </c>
      <c r="E28" s="29" t="s">
        <v>50</v>
      </c>
    </row>
    <row r="29" spans="1:16" ht="12.75">
      <c r="A29" s="19" t="s">
        <v>35</v>
      </c>
      <c s="23" t="s">
        <v>27</v>
      </c>
      <c s="23" t="s">
        <v>58</v>
      </c>
      <c s="19" t="s">
        <v>37</v>
      </c>
      <c s="24" t="s">
        <v>59</v>
      </c>
      <c s="25" t="s">
        <v>48</v>
      </c>
      <c s="26">
        <v>1</v>
      </c>
      <c s="27">
        <v>0</v>
      </c>
      <c s="27">
        <f>ROUND(ROUND(H29,2)*ROUND(G29,3),2)</f>
      </c>
      <c r="O29">
        <f>(I29*21)/100</f>
      </c>
      <c t="s">
        <v>13</v>
      </c>
    </row>
    <row r="30" spans="1:5" ht="140.25">
      <c r="A30" s="28" t="s">
        <v>40</v>
      </c>
      <c r="E30" s="29" t="s">
        <v>60</v>
      </c>
    </row>
    <row r="31" spans="1:5" ht="12.75">
      <c r="A31" s="30" t="s">
        <v>42</v>
      </c>
      <c r="E31" s="31" t="s">
        <v>37</v>
      </c>
    </row>
    <row r="32" spans="1:5" ht="12.75">
      <c r="A32" t="s">
        <v>43</v>
      </c>
      <c r="E32" s="29" t="s">
        <v>50</v>
      </c>
    </row>
    <row r="33" spans="1:16" ht="12.75">
      <c r="A33" s="19" t="s">
        <v>35</v>
      </c>
      <c s="23" t="s">
        <v>61</v>
      </c>
      <c s="23" t="s">
        <v>62</v>
      </c>
      <c s="19" t="s">
        <v>37</v>
      </c>
      <c s="24" t="s">
        <v>63</v>
      </c>
      <c s="25" t="s">
        <v>48</v>
      </c>
      <c s="26">
        <v>1</v>
      </c>
      <c s="27">
        <v>0</v>
      </c>
      <c s="27">
        <f>ROUND(ROUND(H33,2)*ROUND(G33,3),2)</f>
      </c>
      <c r="O33">
        <f>(I33*21)/100</f>
      </c>
      <c t="s">
        <v>13</v>
      </c>
    </row>
    <row r="34" spans="1:5" ht="51">
      <c r="A34" s="28" t="s">
        <v>40</v>
      </c>
      <c r="E34" s="29" t="s">
        <v>64</v>
      </c>
    </row>
    <row r="35" spans="1:5" ht="12.75">
      <c r="A35" s="30" t="s">
        <v>42</v>
      </c>
      <c r="E35" s="31" t="s">
        <v>37</v>
      </c>
    </row>
    <row r="36" spans="1:5" ht="89.25">
      <c r="A36" t="s">
        <v>43</v>
      </c>
      <c r="E36" s="29" t="s">
        <v>65</v>
      </c>
    </row>
    <row r="37" spans="1:16" ht="12.75">
      <c r="A37" s="19" t="s">
        <v>35</v>
      </c>
      <c s="23" t="s">
        <v>66</v>
      </c>
      <c s="23" t="s">
        <v>67</v>
      </c>
      <c s="19" t="s">
        <v>37</v>
      </c>
      <c s="24" t="s">
        <v>68</v>
      </c>
      <c s="25" t="s">
        <v>48</v>
      </c>
      <c s="26">
        <v>1</v>
      </c>
      <c s="27">
        <v>0</v>
      </c>
      <c s="27">
        <f>ROUND(ROUND(H37,2)*ROUND(G37,3),2)</f>
      </c>
      <c r="O37">
        <f>(I37*21)/100</f>
      </c>
      <c t="s">
        <v>13</v>
      </c>
    </row>
    <row r="38" spans="1:5" ht="51">
      <c r="A38" s="28" t="s">
        <v>40</v>
      </c>
      <c r="E38" s="29" t="s">
        <v>69</v>
      </c>
    </row>
    <row r="39" spans="1:5" ht="12.75">
      <c r="A39" s="30" t="s">
        <v>42</v>
      </c>
      <c r="E39" s="31" t="s">
        <v>37</v>
      </c>
    </row>
    <row r="40" spans="1:5" ht="63.75">
      <c r="A40" t="s">
        <v>43</v>
      </c>
      <c r="E40" s="29" t="s">
        <v>70</v>
      </c>
    </row>
    <row r="41" spans="1:16" ht="12.75">
      <c r="A41" s="19" t="s">
        <v>35</v>
      </c>
      <c s="23" t="s">
        <v>30</v>
      </c>
      <c s="23" t="s">
        <v>71</v>
      </c>
      <c s="19" t="s">
        <v>37</v>
      </c>
      <c s="24" t="s">
        <v>72</v>
      </c>
      <c s="25" t="s">
        <v>39</v>
      </c>
      <c s="26">
        <v>1</v>
      </c>
      <c s="27">
        <v>0</v>
      </c>
      <c s="27">
        <f>ROUND(ROUND(H41,2)*ROUND(G41,3),2)</f>
      </c>
      <c r="O41">
        <f>(I41*21)/100</f>
      </c>
      <c t="s">
        <v>13</v>
      </c>
    </row>
    <row r="42" spans="1:5" ht="51">
      <c r="A42" s="28" t="s">
        <v>40</v>
      </c>
      <c r="E42" s="29" t="s">
        <v>73</v>
      </c>
    </row>
    <row r="43" spans="1:5" ht="12.75">
      <c r="A43" s="30" t="s">
        <v>42</v>
      </c>
      <c r="E43" s="31" t="s">
        <v>37</v>
      </c>
    </row>
    <row r="44" spans="1:5" ht="12.75">
      <c r="A44" t="s">
        <v>43</v>
      </c>
      <c r="E44" s="29" t="s">
        <v>50</v>
      </c>
    </row>
    <row r="45" spans="1:16" ht="12.75">
      <c r="A45" s="19" t="s">
        <v>35</v>
      </c>
      <c s="23" t="s">
        <v>32</v>
      </c>
      <c s="23" t="s">
        <v>74</v>
      </c>
      <c s="19" t="s">
        <v>37</v>
      </c>
      <c s="24" t="s">
        <v>75</v>
      </c>
      <c s="25" t="s">
        <v>76</v>
      </c>
      <c s="26">
        <v>2</v>
      </c>
      <c s="27">
        <v>0</v>
      </c>
      <c s="27">
        <f>ROUND(ROUND(H45,2)*ROUND(G45,3),2)</f>
      </c>
      <c r="O45">
        <f>(I45*21)/100</f>
      </c>
      <c t="s">
        <v>13</v>
      </c>
    </row>
    <row r="46" spans="1:5" ht="38.25">
      <c r="A46" s="28" t="s">
        <v>40</v>
      </c>
      <c r="E46" s="29" t="s">
        <v>77</v>
      </c>
    </row>
    <row r="47" spans="1:5" ht="12.75">
      <c r="A47" s="30" t="s">
        <v>42</v>
      </c>
      <c r="E47" s="31" t="s">
        <v>37</v>
      </c>
    </row>
    <row r="48" spans="1:5" ht="89.25">
      <c r="A48" t="s">
        <v>43</v>
      </c>
      <c r="E48" s="29" t="s">
        <v>78</v>
      </c>
    </row>
    <row r="49" spans="1:16" ht="12.75">
      <c r="A49" s="19" t="s">
        <v>35</v>
      </c>
      <c s="23" t="s">
        <v>79</v>
      </c>
      <c s="23" t="s">
        <v>80</v>
      </c>
      <c s="19" t="s">
        <v>37</v>
      </c>
      <c s="24" t="s">
        <v>81</v>
      </c>
      <c s="25" t="s">
        <v>48</v>
      </c>
      <c s="26">
        <v>1</v>
      </c>
      <c s="27">
        <v>0</v>
      </c>
      <c s="27">
        <f>ROUND(ROUND(H49,2)*ROUND(G49,3),2)</f>
      </c>
      <c r="O49">
        <f>(I49*21)/100</f>
      </c>
      <c t="s">
        <v>13</v>
      </c>
    </row>
    <row r="50" spans="1:5" ht="114.75">
      <c r="A50" s="28" t="s">
        <v>40</v>
      </c>
      <c r="E50" s="29" t="s">
        <v>82</v>
      </c>
    </row>
    <row r="51" spans="1:5" ht="12.75">
      <c r="A51" s="30" t="s">
        <v>42</v>
      </c>
      <c r="E51" s="31" t="s">
        <v>37</v>
      </c>
    </row>
    <row r="52" spans="1:5" ht="12.75">
      <c r="A52" t="s">
        <v>43</v>
      </c>
      <c r="E52" s="29" t="s">
        <v>83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2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0+O8+O33+O66+O99+O116+O141+O146+O163+O176</f>
      </c>
      <c t="s">
        <v>12</v>
      </c>
    </row>
    <row r="3" spans="1:16" ht="15" customHeight="1">
      <c r="A3" t="s">
        <v>1</v>
      </c>
      <c s="8" t="s">
        <v>4</v>
      </c>
      <c s="9" t="s">
        <v>5</v>
      </c>
      <c s="1"/>
      <c s="10" t="s">
        <v>6</v>
      </c>
      <c s="1"/>
      <c s="4"/>
      <c s="3" t="s">
        <v>1091</v>
      </c>
      <c s="32">
        <f>0+I8+I33+I66+I99+I116+I141+I146+I163+I176</f>
      </c>
      <c r="O3" t="s">
        <v>9</v>
      </c>
      <c t="s">
        <v>13</v>
      </c>
    </row>
    <row r="4" spans="1:16" ht="15" customHeight="1">
      <c r="A4" t="s">
        <v>7</v>
      </c>
      <c s="12" t="s">
        <v>8</v>
      </c>
      <c s="13" t="s">
        <v>1091</v>
      </c>
      <c s="5"/>
      <c s="14" t="s">
        <v>1092</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f>
      </c>
      <c>
        <f>0+O9+O13+O17+O21+O25+O29</f>
      </c>
    </row>
    <row r="9" spans="1:16" ht="25.5">
      <c r="A9" s="19" t="s">
        <v>35</v>
      </c>
      <c s="23" t="s">
        <v>19</v>
      </c>
      <c s="23" t="s">
        <v>922</v>
      </c>
      <c s="19" t="s">
        <v>37</v>
      </c>
      <c s="24" t="s">
        <v>923</v>
      </c>
      <c s="25" t="s">
        <v>88</v>
      </c>
      <c s="26">
        <v>748.209</v>
      </c>
      <c s="27">
        <v>0</v>
      </c>
      <c s="27">
        <f>ROUND(ROUND(H9,2)*ROUND(G9,3),2)</f>
      </c>
      <c r="O9">
        <f>(I9*21)/100</f>
      </c>
      <c t="s">
        <v>13</v>
      </c>
    </row>
    <row r="10" spans="1:5" ht="12.75">
      <c r="A10" s="28" t="s">
        <v>40</v>
      </c>
      <c r="E10" s="29" t="s">
        <v>37</v>
      </c>
    </row>
    <row r="11" spans="1:5" ht="51">
      <c r="A11" s="30" t="s">
        <v>42</v>
      </c>
      <c r="E11" s="31" t="s">
        <v>1093</v>
      </c>
    </row>
    <row r="12" spans="1:5" ht="140.25">
      <c r="A12" t="s">
        <v>43</v>
      </c>
      <c r="E12" s="29" t="s">
        <v>925</v>
      </c>
    </row>
    <row r="13" spans="1:16" ht="12.75">
      <c r="A13" s="19" t="s">
        <v>35</v>
      </c>
      <c s="23" t="s">
        <v>13</v>
      </c>
      <c s="23" t="s">
        <v>36</v>
      </c>
      <c s="19" t="s">
        <v>37</v>
      </c>
      <c s="24" t="s">
        <v>38</v>
      </c>
      <c s="25" t="s">
        <v>48</v>
      </c>
      <c s="26">
        <v>1</v>
      </c>
      <c s="27">
        <v>0</v>
      </c>
      <c s="27">
        <f>ROUND(ROUND(H13,2)*ROUND(G13,3),2)</f>
      </c>
      <c r="O13">
        <f>(I13*21)/100</f>
      </c>
      <c t="s">
        <v>13</v>
      </c>
    </row>
    <row r="14" spans="1:5" ht="12.75">
      <c r="A14" s="28" t="s">
        <v>40</v>
      </c>
      <c r="E14" s="29" t="s">
        <v>37</v>
      </c>
    </row>
    <row r="15" spans="1:5" ht="25.5">
      <c r="A15" s="30" t="s">
        <v>42</v>
      </c>
      <c r="E15" s="31" t="s">
        <v>1094</v>
      </c>
    </row>
    <row r="16" spans="1:5" ht="12.75">
      <c r="A16" t="s">
        <v>43</v>
      </c>
      <c r="E16" s="29" t="s">
        <v>44</v>
      </c>
    </row>
    <row r="17" spans="1:16" ht="12.75">
      <c r="A17" s="19" t="s">
        <v>35</v>
      </c>
      <c s="23" t="s">
        <v>12</v>
      </c>
      <c s="23" t="s">
        <v>935</v>
      </c>
      <c s="19" t="s">
        <v>37</v>
      </c>
      <c s="24" t="s">
        <v>936</v>
      </c>
      <c s="25" t="s">
        <v>48</v>
      </c>
      <c s="26">
        <v>1</v>
      </c>
      <c s="27">
        <v>0</v>
      </c>
      <c s="27">
        <f>ROUND(ROUND(H17,2)*ROUND(G17,3),2)</f>
      </c>
      <c r="O17">
        <f>(I17*21)/100</f>
      </c>
      <c t="s">
        <v>13</v>
      </c>
    </row>
    <row r="18" spans="1:5" ht="12.75">
      <c r="A18" s="28" t="s">
        <v>40</v>
      </c>
      <c r="E18" s="29" t="s">
        <v>37</v>
      </c>
    </row>
    <row r="19" spans="1:5" ht="63.75">
      <c r="A19" s="30" t="s">
        <v>42</v>
      </c>
      <c r="E19" s="31" t="s">
        <v>1095</v>
      </c>
    </row>
    <row r="20" spans="1:5" ht="38.25">
      <c r="A20" t="s">
        <v>43</v>
      </c>
      <c r="E20" s="29" t="s">
        <v>938</v>
      </c>
    </row>
    <row r="21" spans="1:16" ht="12.75">
      <c r="A21" s="19" t="s">
        <v>35</v>
      </c>
      <c s="23" t="s">
        <v>23</v>
      </c>
      <c s="23" t="s">
        <v>55</v>
      </c>
      <c s="19" t="s">
        <v>37</v>
      </c>
      <c s="24" t="s">
        <v>56</v>
      </c>
      <c s="25" t="s">
        <v>48</v>
      </c>
      <c s="26">
        <v>1</v>
      </c>
      <c s="27">
        <v>0</v>
      </c>
      <c s="27">
        <f>ROUND(ROUND(H21,2)*ROUND(G21,3),2)</f>
      </c>
      <c r="O21">
        <f>(I21*21)/100</f>
      </c>
      <c t="s">
        <v>13</v>
      </c>
    </row>
    <row r="22" spans="1:5" ht="12.75">
      <c r="A22" s="28" t="s">
        <v>40</v>
      </c>
      <c r="E22" s="29" t="s">
        <v>37</v>
      </c>
    </row>
    <row r="23" spans="1:5" ht="38.25">
      <c r="A23" s="30" t="s">
        <v>42</v>
      </c>
      <c r="E23" s="31" t="s">
        <v>1096</v>
      </c>
    </row>
    <row r="24" spans="1:5" ht="12.75">
      <c r="A24" t="s">
        <v>43</v>
      </c>
      <c r="E24" s="29" t="s">
        <v>50</v>
      </c>
    </row>
    <row r="25" spans="1:16" ht="12.75">
      <c r="A25" s="19" t="s">
        <v>35</v>
      </c>
      <c s="23" t="s">
        <v>25</v>
      </c>
      <c s="23" t="s">
        <v>58</v>
      </c>
      <c s="19" t="s">
        <v>37</v>
      </c>
      <c s="24" t="s">
        <v>59</v>
      </c>
      <c s="25" t="s">
        <v>48</v>
      </c>
      <c s="26">
        <v>1</v>
      </c>
      <c s="27">
        <v>0</v>
      </c>
      <c s="27">
        <f>ROUND(ROUND(H25,2)*ROUND(G25,3),2)</f>
      </c>
      <c r="O25">
        <f>(I25*21)/100</f>
      </c>
      <c t="s">
        <v>13</v>
      </c>
    </row>
    <row r="26" spans="1:5" ht="12.75">
      <c r="A26" s="28" t="s">
        <v>40</v>
      </c>
      <c r="E26" s="29" t="s">
        <v>37</v>
      </c>
    </row>
    <row r="27" spans="1:5" ht="38.25">
      <c r="A27" s="30" t="s">
        <v>42</v>
      </c>
      <c r="E27" s="31" t="s">
        <v>1097</v>
      </c>
    </row>
    <row r="28" spans="1:5" ht="12.75">
      <c r="A28" t="s">
        <v>43</v>
      </c>
      <c r="E28" s="29" t="s">
        <v>50</v>
      </c>
    </row>
    <row r="29" spans="1:16" ht="12.75">
      <c r="A29" s="19" t="s">
        <v>35</v>
      </c>
      <c s="23" t="s">
        <v>27</v>
      </c>
      <c s="23" t="s">
        <v>948</v>
      </c>
      <c s="19" t="s">
        <v>37</v>
      </c>
      <c s="24" t="s">
        <v>949</v>
      </c>
      <c s="25" t="s">
        <v>48</v>
      </c>
      <c s="26">
        <v>1</v>
      </c>
      <c s="27">
        <v>0</v>
      </c>
      <c s="27">
        <f>ROUND(ROUND(H29,2)*ROUND(G29,3),2)</f>
      </c>
      <c r="O29">
        <f>(I29*21)/100</f>
      </c>
      <c t="s">
        <v>13</v>
      </c>
    </row>
    <row r="30" spans="1:5" ht="12.75">
      <c r="A30" s="28" t="s">
        <v>40</v>
      </c>
      <c r="E30" s="29" t="s">
        <v>37</v>
      </c>
    </row>
    <row r="31" spans="1:5" ht="51">
      <c r="A31" s="30" t="s">
        <v>42</v>
      </c>
      <c r="E31" s="31" t="s">
        <v>1098</v>
      </c>
    </row>
    <row r="32" spans="1:5" ht="12.75">
      <c r="A32" t="s">
        <v>43</v>
      </c>
      <c r="E32" s="29" t="s">
        <v>951</v>
      </c>
    </row>
    <row r="33" spans="1:18" ht="12.75" customHeight="1">
      <c r="A33" s="5" t="s">
        <v>33</v>
      </c>
      <c s="5"/>
      <c s="35" t="s">
        <v>19</v>
      </c>
      <c s="5"/>
      <c s="21" t="s">
        <v>96</v>
      </c>
      <c s="5"/>
      <c s="5"/>
      <c s="5"/>
      <c s="36">
        <f>0+Q33</f>
      </c>
      <c r="O33">
        <f>0+R33</f>
      </c>
      <c r="Q33">
        <f>0+I34+I38+I42+I46+I50+I54+I58+I62</f>
      </c>
      <c>
        <f>0+O34+O38+O42+O46+O50+O54+O58+O62</f>
      </c>
    </row>
    <row r="34" spans="1:16" ht="12.75">
      <c r="A34" s="19" t="s">
        <v>35</v>
      </c>
      <c s="23" t="s">
        <v>61</v>
      </c>
      <c s="23" t="s">
        <v>118</v>
      </c>
      <c s="19" t="s">
        <v>37</v>
      </c>
      <c s="24" t="s">
        <v>119</v>
      </c>
      <c s="25" t="s">
        <v>100</v>
      </c>
      <c s="26">
        <v>32.1</v>
      </c>
      <c s="27">
        <v>0</v>
      </c>
      <c s="27">
        <f>ROUND(ROUND(H34,2)*ROUND(G34,3),2)</f>
      </c>
      <c r="O34">
        <f>(I34*21)/100</f>
      </c>
      <c t="s">
        <v>13</v>
      </c>
    </row>
    <row r="35" spans="1:5" ht="12.75">
      <c r="A35" s="28" t="s">
        <v>40</v>
      </c>
      <c r="E35" s="29" t="s">
        <v>37</v>
      </c>
    </row>
    <row r="36" spans="1:5" ht="38.25">
      <c r="A36" s="30" t="s">
        <v>42</v>
      </c>
      <c r="E36" s="31" t="s">
        <v>1099</v>
      </c>
    </row>
    <row r="37" spans="1:5" ht="38.25">
      <c r="A37" t="s">
        <v>43</v>
      </c>
      <c r="E37" s="29" t="s">
        <v>122</v>
      </c>
    </row>
    <row r="38" spans="1:16" ht="12.75">
      <c r="A38" s="19" t="s">
        <v>35</v>
      </c>
      <c s="23" t="s">
        <v>66</v>
      </c>
      <c s="23" t="s">
        <v>142</v>
      </c>
      <c s="19" t="s">
        <v>37</v>
      </c>
      <c s="24" t="s">
        <v>143</v>
      </c>
      <c s="25" t="s">
        <v>100</v>
      </c>
      <c s="26">
        <v>159.96</v>
      </c>
      <c s="27">
        <v>0</v>
      </c>
      <c s="27">
        <f>ROUND(ROUND(H38,2)*ROUND(G38,3),2)</f>
      </c>
      <c r="O38">
        <f>(I38*21)/100</f>
      </c>
      <c t="s">
        <v>13</v>
      </c>
    </row>
    <row r="39" spans="1:5" ht="12.75">
      <c r="A39" s="28" t="s">
        <v>40</v>
      </c>
      <c r="E39" s="29" t="s">
        <v>37</v>
      </c>
    </row>
    <row r="40" spans="1:5" ht="76.5">
      <c r="A40" s="30" t="s">
        <v>42</v>
      </c>
      <c r="E40" s="31" t="s">
        <v>1100</v>
      </c>
    </row>
    <row r="41" spans="1:5" ht="306">
      <c r="A41" t="s">
        <v>43</v>
      </c>
      <c r="E41" s="29" t="s">
        <v>145</v>
      </c>
    </row>
    <row r="42" spans="1:16" ht="12.75">
      <c r="A42" s="19" t="s">
        <v>35</v>
      </c>
      <c s="23" t="s">
        <v>30</v>
      </c>
      <c s="23" t="s">
        <v>165</v>
      </c>
      <c s="19" t="s">
        <v>37</v>
      </c>
      <c s="24" t="s">
        <v>166</v>
      </c>
      <c s="25" t="s">
        <v>100</v>
      </c>
      <c s="26">
        <v>537.795</v>
      </c>
      <c s="27">
        <v>0</v>
      </c>
      <c s="27">
        <f>ROUND(ROUND(H42,2)*ROUND(G42,3),2)</f>
      </c>
      <c r="O42">
        <f>(I42*21)/100</f>
      </c>
      <c t="s">
        <v>13</v>
      </c>
    </row>
    <row r="43" spans="1:5" ht="12.75">
      <c r="A43" s="28" t="s">
        <v>40</v>
      </c>
      <c r="E43" s="29" t="s">
        <v>37</v>
      </c>
    </row>
    <row r="44" spans="1:5" ht="63.75">
      <c r="A44" s="30" t="s">
        <v>42</v>
      </c>
      <c r="E44" s="31" t="s">
        <v>1101</v>
      </c>
    </row>
    <row r="45" spans="1:5" ht="318.75">
      <c r="A45" t="s">
        <v>43</v>
      </c>
      <c r="E45" s="29" t="s">
        <v>168</v>
      </c>
    </row>
    <row r="46" spans="1:16" ht="12.75">
      <c r="A46" s="19" t="s">
        <v>35</v>
      </c>
      <c s="23" t="s">
        <v>32</v>
      </c>
      <c s="23" t="s">
        <v>188</v>
      </c>
      <c s="19" t="s">
        <v>37</v>
      </c>
      <c s="24" t="s">
        <v>189</v>
      </c>
      <c s="25" t="s">
        <v>100</v>
      </c>
      <c s="26">
        <v>575.273</v>
      </c>
      <c s="27">
        <v>0</v>
      </c>
      <c s="27">
        <f>ROUND(ROUND(H46,2)*ROUND(G46,3),2)</f>
      </c>
      <c r="O46">
        <f>(I46*21)/100</f>
      </c>
      <c t="s">
        <v>13</v>
      </c>
    </row>
    <row r="47" spans="1:5" ht="12.75">
      <c r="A47" s="28" t="s">
        <v>40</v>
      </c>
      <c r="E47" s="29" t="s">
        <v>37</v>
      </c>
    </row>
    <row r="48" spans="1:5" ht="102">
      <c r="A48" s="30" t="s">
        <v>42</v>
      </c>
      <c r="E48" s="31" t="s">
        <v>1102</v>
      </c>
    </row>
    <row r="49" spans="1:5" ht="191.25">
      <c r="A49" t="s">
        <v>43</v>
      </c>
      <c r="E49" s="29" t="s">
        <v>191</v>
      </c>
    </row>
    <row r="50" spans="1:16" ht="12.75">
      <c r="A50" s="19" t="s">
        <v>35</v>
      </c>
      <c s="23" t="s">
        <v>79</v>
      </c>
      <c s="23" t="s">
        <v>1103</v>
      </c>
      <c s="19" t="s">
        <v>37</v>
      </c>
      <c s="24" t="s">
        <v>1104</v>
      </c>
      <c s="25" t="s">
        <v>100</v>
      </c>
      <c s="26">
        <v>127.8</v>
      </c>
      <c s="27">
        <v>0</v>
      </c>
      <c s="27">
        <f>ROUND(ROUND(H50,2)*ROUND(G50,3),2)</f>
      </c>
      <c r="O50">
        <f>(I50*21)/100</f>
      </c>
      <c t="s">
        <v>13</v>
      </c>
    </row>
    <row r="51" spans="1:5" ht="12.75">
      <c r="A51" s="28" t="s">
        <v>40</v>
      </c>
      <c r="E51" s="29" t="s">
        <v>37</v>
      </c>
    </row>
    <row r="52" spans="1:5" ht="140.25">
      <c r="A52" s="30" t="s">
        <v>42</v>
      </c>
      <c r="E52" s="31" t="s">
        <v>1105</v>
      </c>
    </row>
    <row r="53" spans="1:5" ht="229.5">
      <c r="A53" t="s">
        <v>43</v>
      </c>
      <c r="E53" s="29" t="s">
        <v>1106</v>
      </c>
    </row>
    <row r="54" spans="1:16" ht="12.75">
      <c r="A54" s="19" t="s">
        <v>35</v>
      </c>
      <c s="23" t="s">
        <v>134</v>
      </c>
      <c s="23" t="s">
        <v>981</v>
      </c>
      <c s="19" t="s">
        <v>37</v>
      </c>
      <c s="24" t="s">
        <v>982</v>
      </c>
      <c s="25" t="s">
        <v>100</v>
      </c>
      <c s="26">
        <v>32.16</v>
      </c>
      <c s="27">
        <v>0</v>
      </c>
      <c s="27">
        <f>ROUND(ROUND(H54,2)*ROUND(G54,3),2)</f>
      </c>
      <c r="O54">
        <f>(I54*21)/100</f>
      </c>
      <c t="s">
        <v>13</v>
      </c>
    </row>
    <row r="55" spans="1:5" ht="12.75">
      <c r="A55" s="28" t="s">
        <v>40</v>
      </c>
      <c r="E55" s="29" t="s">
        <v>37</v>
      </c>
    </row>
    <row r="56" spans="1:5" ht="63.75">
      <c r="A56" s="30" t="s">
        <v>42</v>
      </c>
      <c r="E56" s="31" t="s">
        <v>1107</v>
      </c>
    </row>
    <row r="57" spans="1:5" ht="38.25">
      <c r="A57" t="s">
        <v>43</v>
      </c>
      <c r="E57" s="29" t="s">
        <v>211</v>
      </c>
    </row>
    <row r="58" spans="1:16" ht="12.75">
      <c r="A58" s="19" t="s">
        <v>35</v>
      </c>
      <c s="23" t="s">
        <v>138</v>
      </c>
      <c s="23" t="s">
        <v>984</v>
      </c>
      <c s="19" t="s">
        <v>37</v>
      </c>
      <c s="24" t="s">
        <v>985</v>
      </c>
      <c s="25" t="s">
        <v>149</v>
      </c>
      <c s="26">
        <v>160.8</v>
      </c>
      <c s="27">
        <v>0</v>
      </c>
      <c s="27">
        <f>ROUND(ROUND(H58,2)*ROUND(G58,3),2)</f>
      </c>
      <c r="O58">
        <f>(I58*21)/100</f>
      </c>
      <c t="s">
        <v>13</v>
      </c>
    </row>
    <row r="59" spans="1:5" ht="12.75">
      <c r="A59" s="28" t="s">
        <v>40</v>
      </c>
      <c r="E59" s="29" t="s">
        <v>37</v>
      </c>
    </row>
    <row r="60" spans="1:5" ht="12.75">
      <c r="A60" s="30" t="s">
        <v>42</v>
      </c>
      <c r="E60" s="31" t="s">
        <v>1108</v>
      </c>
    </row>
    <row r="61" spans="1:5" ht="25.5">
      <c r="A61" t="s">
        <v>43</v>
      </c>
      <c r="E61" s="29" t="s">
        <v>987</v>
      </c>
    </row>
    <row r="62" spans="1:16" ht="12.75">
      <c r="A62" s="19" t="s">
        <v>35</v>
      </c>
      <c s="23" t="s">
        <v>141</v>
      </c>
      <c s="23" t="s">
        <v>228</v>
      </c>
      <c s="19" t="s">
        <v>37</v>
      </c>
      <c s="24" t="s">
        <v>229</v>
      </c>
      <c s="25" t="s">
        <v>149</v>
      </c>
      <c s="26">
        <v>160.8</v>
      </c>
      <c s="27">
        <v>0</v>
      </c>
      <c s="27">
        <f>ROUND(ROUND(H62,2)*ROUND(G62,3),2)</f>
      </c>
      <c r="O62">
        <f>(I62*21)/100</f>
      </c>
      <c t="s">
        <v>13</v>
      </c>
    </row>
    <row r="63" spans="1:5" ht="12.75">
      <c r="A63" s="28" t="s">
        <v>40</v>
      </c>
      <c r="E63" s="29" t="s">
        <v>37</v>
      </c>
    </row>
    <row r="64" spans="1:5" ht="12.75">
      <c r="A64" s="30" t="s">
        <v>42</v>
      </c>
      <c r="E64" s="31" t="s">
        <v>1109</v>
      </c>
    </row>
    <row r="65" spans="1:5" ht="38.25">
      <c r="A65" t="s">
        <v>43</v>
      </c>
      <c r="E65" s="29" t="s">
        <v>231</v>
      </c>
    </row>
    <row r="66" spans="1:18" ht="12.75" customHeight="1">
      <c r="A66" s="5" t="s">
        <v>33</v>
      </c>
      <c s="5"/>
      <c s="35" t="s">
        <v>13</v>
      </c>
      <c s="5"/>
      <c s="21" t="s">
        <v>232</v>
      </c>
      <c s="5"/>
      <c s="5"/>
      <c s="5"/>
      <c s="36">
        <f>0+Q66</f>
      </c>
      <c r="O66">
        <f>0+R66</f>
      </c>
      <c r="Q66">
        <f>0+I67+I71+I75+I79+I83+I87+I91+I95</f>
      </c>
      <c>
        <f>0+O67+O71+O75+O79+O83+O87+O91+O95</f>
      </c>
    </row>
    <row r="67" spans="1:16" ht="12.75">
      <c r="A67" s="19" t="s">
        <v>35</v>
      </c>
      <c s="23" t="s">
        <v>146</v>
      </c>
      <c s="23" t="s">
        <v>1110</v>
      </c>
      <c s="19" t="s">
        <v>37</v>
      </c>
      <c s="24" t="s">
        <v>1111</v>
      </c>
      <c s="25" t="s">
        <v>149</v>
      </c>
      <c s="26">
        <v>36.75</v>
      </c>
      <c s="27">
        <v>0</v>
      </c>
      <c s="27">
        <f>ROUND(ROUND(H67,2)*ROUND(G67,3),2)</f>
      </c>
      <c r="O67">
        <f>(I67*21)/100</f>
      </c>
      <c t="s">
        <v>13</v>
      </c>
    </row>
    <row r="68" spans="1:5" ht="12.75">
      <c r="A68" s="28" t="s">
        <v>40</v>
      </c>
      <c r="E68" s="29" t="s">
        <v>37</v>
      </c>
    </row>
    <row r="69" spans="1:5" ht="12.75">
      <c r="A69" s="30" t="s">
        <v>42</v>
      </c>
      <c r="E69" s="31" t="s">
        <v>1112</v>
      </c>
    </row>
    <row r="70" spans="1:5" ht="102">
      <c r="A70" t="s">
        <v>43</v>
      </c>
      <c r="E70" s="29" t="s">
        <v>1013</v>
      </c>
    </row>
    <row r="71" spans="1:16" ht="12.75">
      <c r="A71" s="19" t="s">
        <v>35</v>
      </c>
      <c s="23" t="s">
        <v>152</v>
      </c>
      <c s="23" t="s">
        <v>1113</v>
      </c>
      <c s="19" t="s">
        <v>37</v>
      </c>
      <c s="24" t="s">
        <v>1114</v>
      </c>
      <c s="25" t="s">
        <v>108</v>
      </c>
      <c s="26">
        <v>255</v>
      </c>
      <c s="27">
        <v>0</v>
      </c>
      <c s="27">
        <f>ROUND(ROUND(H71,2)*ROUND(G71,3),2)</f>
      </c>
      <c r="O71">
        <f>(I71*21)/100</f>
      </c>
      <c t="s">
        <v>13</v>
      </c>
    </row>
    <row r="72" spans="1:5" ht="12.75">
      <c r="A72" s="28" t="s">
        <v>40</v>
      </c>
      <c r="E72" s="29" t="s">
        <v>37</v>
      </c>
    </row>
    <row r="73" spans="1:5" ht="127.5">
      <c r="A73" s="30" t="s">
        <v>42</v>
      </c>
      <c r="E73" s="31" t="s">
        <v>1115</v>
      </c>
    </row>
    <row r="74" spans="1:5" ht="51">
      <c r="A74" t="s">
        <v>43</v>
      </c>
      <c r="E74" s="29" t="s">
        <v>1116</v>
      </c>
    </row>
    <row r="75" spans="1:16" ht="12.75">
      <c r="A75" s="19" t="s">
        <v>35</v>
      </c>
      <c s="23" t="s">
        <v>156</v>
      </c>
      <c s="23" t="s">
        <v>1117</v>
      </c>
      <c s="19" t="s">
        <v>37</v>
      </c>
      <c s="24" t="s">
        <v>1114</v>
      </c>
      <c s="25" t="s">
        <v>108</v>
      </c>
      <c s="26">
        <v>150</v>
      </c>
      <c s="27">
        <v>0</v>
      </c>
      <c s="27">
        <f>ROUND(ROUND(H75,2)*ROUND(G75,3),2)</f>
      </c>
      <c r="O75">
        <f>(I75*21)/100</f>
      </c>
      <c t="s">
        <v>13</v>
      </c>
    </row>
    <row r="76" spans="1:5" ht="12.75">
      <c r="A76" s="28" t="s">
        <v>40</v>
      </c>
      <c r="E76" s="29" t="s">
        <v>37</v>
      </c>
    </row>
    <row r="77" spans="1:5" ht="127.5">
      <c r="A77" s="30" t="s">
        <v>42</v>
      </c>
      <c r="E77" s="31" t="s">
        <v>1118</v>
      </c>
    </row>
    <row r="78" spans="1:5" ht="51">
      <c r="A78" t="s">
        <v>43</v>
      </c>
      <c r="E78" s="29" t="s">
        <v>1116</v>
      </c>
    </row>
    <row r="79" spans="1:16" ht="12.75">
      <c r="A79" s="19" t="s">
        <v>35</v>
      </c>
      <c s="23" t="s">
        <v>160</v>
      </c>
      <c s="23" t="s">
        <v>998</v>
      </c>
      <c s="19" t="s">
        <v>37</v>
      </c>
      <c s="24" t="s">
        <v>999</v>
      </c>
      <c s="25" t="s">
        <v>108</v>
      </c>
      <c s="26">
        <v>405</v>
      </c>
      <c s="27">
        <v>0</v>
      </c>
      <c s="27">
        <f>ROUND(ROUND(H79,2)*ROUND(G79,3),2)</f>
      </c>
      <c r="O79">
        <f>(I79*21)/100</f>
      </c>
      <c t="s">
        <v>13</v>
      </c>
    </row>
    <row r="80" spans="1:5" ht="12.75">
      <c r="A80" s="28" t="s">
        <v>40</v>
      </c>
      <c r="E80" s="29" t="s">
        <v>37</v>
      </c>
    </row>
    <row r="81" spans="1:5" ht="204">
      <c r="A81" s="30" t="s">
        <v>42</v>
      </c>
      <c r="E81" s="31" t="s">
        <v>1119</v>
      </c>
    </row>
    <row r="82" spans="1:5" ht="63.75">
      <c r="A82" t="s">
        <v>43</v>
      </c>
      <c r="E82" s="29" t="s">
        <v>896</v>
      </c>
    </row>
    <row r="83" spans="1:16" ht="12.75">
      <c r="A83" s="19" t="s">
        <v>35</v>
      </c>
      <c s="23" t="s">
        <v>164</v>
      </c>
      <c s="23" t="s">
        <v>1120</v>
      </c>
      <c s="19" t="s">
        <v>37</v>
      </c>
      <c s="24" t="s">
        <v>1121</v>
      </c>
      <c s="25" t="s">
        <v>100</v>
      </c>
      <c s="26">
        <v>56.25</v>
      </c>
      <c s="27">
        <v>0</v>
      </c>
      <c s="27">
        <f>ROUND(ROUND(H83,2)*ROUND(G83,3),2)</f>
      </c>
      <c r="O83">
        <f>(I83*21)/100</f>
      </c>
      <c t="s">
        <v>13</v>
      </c>
    </row>
    <row r="84" spans="1:5" ht="12.75">
      <c r="A84" s="28" t="s">
        <v>40</v>
      </c>
      <c r="E84" s="29" t="s">
        <v>37</v>
      </c>
    </row>
    <row r="85" spans="1:5" ht="25.5">
      <c r="A85" s="30" t="s">
        <v>42</v>
      </c>
      <c r="E85" s="31" t="s">
        <v>1122</v>
      </c>
    </row>
    <row r="86" spans="1:5" ht="369.75">
      <c r="A86" t="s">
        <v>43</v>
      </c>
      <c r="E86" s="29" t="s">
        <v>248</v>
      </c>
    </row>
    <row r="87" spans="1:16" ht="12.75">
      <c r="A87" s="19" t="s">
        <v>35</v>
      </c>
      <c s="23" t="s">
        <v>169</v>
      </c>
      <c s="23" t="s">
        <v>254</v>
      </c>
      <c s="19" t="s">
        <v>37</v>
      </c>
      <c s="24" t="s">
        <v>255</v>
      </c>
      <c s="25" t="s">
        <v>88</v>
      </c>
      <c s="26">
        <v>10.125</v>
      </c>
      <c s="27">
        <v>0</v>
      </c>
      <c s="27">
        <f>ROUND(ROUND(H87,2)*ROUND(G87,3),2)</f>
      </c>
      <c r="O87">
        <f>(I87*21)/100</f>
      </c>
      <c t="s">
        <v>13</v>
      </c>
    </row>
    <row r="88" spans="1:5" ht="12.75">
      <c r="A88" s="28" t="s">
        <v>40</v>
      </c>
      <c r="E88" s="29" t="s">
        <v>37</v>
      </c>
    </row>
    <row r="89" spans="1:5" ht="25.5">
      <c r="A89" s="30" t="s">
        <v>42</v>
      </c>
      <c r="E89" s="31" t="s">
        <v>1123</v>
      </c>
    </row>
    <row r="90" spans="1:5" ht="267.75">
      <c r="A90" t="s">
        <v>43</v>
      </c>
      <c r="E90" s="29" t="s">
        <v>257</v>
      </c>
    </row>
    <row r="91" spans="1:16" ht="12.75">
      <c r="A91" s="19" t="s">
        <v>35</v>
      </c>
      <c s="23" t="s">
        <v>174</v>
      </c>
      <c s="23" t="s">
        <v>1124</v>
      </c>
      <c s="19" t="s">
        <v>37</v>
      </c>
      <c s="24" t="s">
        <v>1125</v>
      </c>
      <c s="25" t="s">
        <v>149</v>
      </c>
      <c s="26">
        <v>160.8</v>
      </c>
      <c s="27">
        <v>0</v>
      </c>
      <c s="27">
        <f>ROUND(ROUND(H91,2)*ROUND(G91,3),2)</f>
      </c>
      <c r="O91">
        <f>(I91*21)/100</f>
      </c>
      <c t="s">
        <v>13</v>
      </c>
    </row>
    <row r="92" spans="1:5" ht="12.75">
      <c r="A92" s="28" t="s">
        <v>40</v>
      </c>
      <c r="E92" s="29" t="s">
        <v>37</v>
      </c>
    </row>
    <row r="93" spans="1:5" ht="25.5">
      <c r="A93" s="30" t="s">
        <v>42</v>
      </c>
      <c r="E93" s="31" t="s">
        <v>1126</v>
      </c>
    </row>
    <row r="94" spans="1:5" ht="102">
      <c r="A94" t="s">
        <v>43</v>
      </c>
      <c r="E94" s="29" t="s">
        <v>1127</v>
      </c>
    </row>
    <row r="95" spans="1:16" ht="12.75">
      <c r="A95" s="19" t="s">
        <v>35</v>
      </c>
      <c s="23" t="s">
        <v>178</v>
      </c>
      <c s="23" t="s">
        <v>1128</v>
      </c>
      <c s="19" t="s">
        <v>37</v>
      </c>
      <c s="24" t="s">
        <v>1129</v>
      </c>
      <c s="25" t="s">
        <v>149</v>
      </c>
      <c s="26">
        <v>247.5</v>
      </c>
      <c s="27">
        <v>0</v>
      </c>
      <c s="27">
        <f>ROUND(ROUND(H95,2)*ROUND(G95,3),2)</f>
      </c>
      <c r="O95">
        <f>(I95*21)/100</f>
      </c>
      <c t="s">
        <v>13</v>
      </c>
    </row>
    <row r="96" spans="1:5" ht="12.75">
      <c r="A96" s="28" t="s">
        <v>40</v>
      </c>
      <c r="E96" s="29" t="s">
        <v>37</v>
      </c>
    </row>
    <row r="97" spans="1:5" ht="25.5">
      <c r="A97" s="30" t="s">
        <v>42</v>
      </c>
      <c r="E97" s="31" t="s">
        <v>1130</v>
      </c>
    </row>
    <row r="98" spans="1:5" ht="102">
      <c r="A98" t="s">
        <v>43</v>
      </c>
      <c r="E98" s="29" t="s">
        <v>1131</v>
      </c>
    </row>
    <row r="99" spans="1:18" ht="12.75" customHeight="1">
      <c r="A99" s="5" t="s">
        <v>33</v>
      </c>
      <c s="5"/>
      <c s="35" t="s">
        <v>12</v>
      </c>
      <c s="5"/>
      <c s="21" t="s">
        <v>269</v>
      </c>
      <c s="5"/>
      <c s="5"/>
      <c s="5"/>
      <c s="36">
        <f>0+Q99</f>
      </c>
      <c r="O99">
        <f>0+R99</f>
      </c>
      <c r="Q99">
        <f>0+I100+I104+I108+I112</f>
      </c>
      <c>
        <f>0+O100+O104+O108+O112</f>
      </c>
    </row>
    <row r="100" spans="1:16" ht="12.75">
      <c r="A100" s="19" t="s">
        <v>35</v>
      </c>
      <c s="23" t="s">
        <v>182</v>
      </c>
      <c s="23" t="s">
        <v>271</v>
      </c>
      <c s="19" t="s">
        <v>37</v>
      </c>
      <c s="24" t="s">
        <v>272</v>
      </c>
      <c s="25" t="s">
        <v>100</v>
      </c>
      <c s="26">
        <v>24.732</v>
      </c>
      <c s="27">
        <v>0</v>
      </c>
      <c s="27">
        <f>ROUND(ROUND(H100,2)*ROUND(G100,3),2)</f>
      </c>
      <c r="O100">
        <f>(I100*21)/100</f>
      </c>
      <c t="s">
        <v>13</v>
      </c>
    </row>
    <row r="101" spans="1:5" ht="12.75">
      <c r="A101" s="28" t="s">
        <v>40</v>
      </c>
      <c r="E101" s="29" t="s">
        <v>37</v>
      </c>
    </row>
    <row r="102" spans="1:5" ht="76.5">
      <c r="A102" s="30" t="s">
        <v>42</v>
      </c>
      <c r="E102" s="31" t="s">
        <v>1132</v>
      </c>
    </row>
    <row r="103" spans="1:5" ht="382.5">
      <c r="A103" t="s">
        <v>43</v>
      </c>
      <c r="E103" s="29" t="s">
        <v>274</v>
      </c>
    </row>
    <row r="104" spans="1:16" ht="12.75">
      <c r="A104" s="19" t="s">
        <v>35</v>
      </c>
      <c s="23" t="s">
        <v>184</v>
      </c>
      <c s="23" t="s">
        <v>276</v>
      </c>
      <c s="19" t="s">
        <v>37</v>
      </c>
      <c s="24" t="s">
        <v>277</v>
      </c>
      <c s="25" t="s">
        <v>88</v>
      </c>
      <c s="26">
        <v>3.215</v>
      </c>
      <c s="27">
        <v>0</v>
      </c>
      <c s="27">
        <f>ROUND(ROUND(H104,2)*ROUND(G104,3),2)</f>
      </c>
      <c r="O104">
        <f>(I104*21)/100</f>
      </c>
      <c t="s">
        <v>13</v>
      </c>
    </row>
    <row r="105" spans="1:5" ht="12.75">
      <c r="A105" s="28" t="s">
        <v>40</v>
      </c>
      <c r="E105" s="29" t="s">
        <v>37</v>
      </c>
    </row>
    <row r="106" spans="1:5" ht="25.5">
      <c r="A106" s="30" t="s">
        <v>42</v>
      </c>
      <c r="E106" s="31" t="s">
        <v>1133</v>
      </c>
    </row>
    <row r="107" spans="1:5" ht="242.25">
      <c r="A107" t="s">
        <v>43</v>
      </c>
      <c r="E107" s="29" t="s">
        <v>279</v>
      </c>
    </row>
    <row r="108" spans="1:16" ht="12.75">
      <c r="A108" s="19" t="s">
        <v>35</v>
      </c>
      <c s="23" t="s">
        <v>187</v>
      </c>
      <c s="23" t="s">
        <v>1134</v>
      </c>
      <c s="19" t="s">
        <v>37</v>
      </c>
      <c s="24" t="s">
        <v>1135</v>
      </c>
      <c s="25" t="s">
        <v>100</v>
      </c>
      <c s="26">
        <v>46.521</v>
      </c>
      <c s="27">
        <v>0</v>
      </c>
      <c s="27">
        <f>ROUND(ROUND(H108,2)*ROUND(G108,3),2)</f>
      </c>
      <c r="O108">
        <f>(I108*21)/100</f>
      </c>
      <c t="s">
        <v>13</v>
      </c>
    </row>
    <row r="109" spans="1:5" ht="12.75">
      <c r="A109" s="28" t="s">
        <v>40</v>
      </c>
      <c r="E109" s="29" t="s">
        <v>37</v>
      </c>
    </row>
    <row r="110" spans="1:5" ht="63.75">
      <c r="A110" s="30" t="s">
        <v>42</v>
      </c>
      <c r="E110" s="31" t="s">
        <v>1136</v>
      </c>
    </row>
    <row r="111" spans="1:5" ht="369.75">
      <c r="A111" t="s">
        <v>43</v>
      </c>
      <c r="E111" s="29" t="s">
        <v>284</v>
      </c>
    </row>
    <row r="112" spans="1:16" ht="12.75">
      <c r="A112" s="19" t="s">
        <v>35</v>
      </c>
      <c s="23" t="s">
        <v>192</v>
      </c>
      <c s="23" t="s">
        <v>1137</v>
      </c>
      <c s="19" t="s">
        <v>37</v>
      </c>
      <c s="24" t="s">
        <v>1138</v>
      </c>
      <c s="25" t="s">
        <v>88</v>
      </c>
      <c s="26">
        <v>6.978</v>
      </c>
      <c s="27">
        <v>0</v>
      </c>
      <c s="27">
        <f>ROUND(ROUND(H112,2)*ROUND(G112,3),2)</f>
      </c>
      <c r="O112">
        <f>(I112*21)/100</f>
      </c>
      <c t="s">
        <v>13</v>
      </c>
    </row>
    <row r="113" spans="1:5" ht="12.75">
      <c r="A113" s="28" t="s">
        <v>40</v>
      </c>
      <c r="E113" s="29" t="s">
        <v>37</v>
      </c>
    </row>
    <row r="114" spans="1:5" ht="25.5">
      <c r="A114" s="30" t="s">
        <v>42</v>
      </c>
      <c r="E114" s="31" t="s">
        <v>1139</v>
      </c>
    </row>
    <row r="115" spans="1:5" ht="267.75">
      <c r="A115" t="s">
        <v>43</v>
      </c>
      <c r="E115" s="29" t="s">
        <v>257</v>
      </c>
    </row>
    <row r="116" spans="1:18" ht="12.75" customHeight="1">
      <c r="A116" s="5" t="s">
        <v>33</v>
      </c>
      <c s="5"/>
      <c s="35" t="s">
        <v>23</v>
      </c>
      <c s="5"/>
      <c s="21" t="s">
        <v>289</v>
      </c>
      <c s="5"/>
      <c s="5"/>
      <c s="5"/>
      <c s="36">
        <f>0+Q116</f>
      </c>
      <c r="O116">
        <f>0+R116</f>
      </c>
      <c r="Q116">
        <f>0+I117+I121+I125+I129+I133+I137</f>
      </c>
      <c>
        <f>0+O117+O121+O125+O129+O133+O137</f>
      </c>
    </row>
    <row r="117" spans="1:16" ht="12.75">
      <c r="A117" s="19" t="s">
        <v>35</v>
      </c>
      <c s="23" t="s">
        <v>197</v>
      </c>
      <c s="23" t="s">
        <v>1029</v>
      </c>
      <c s="19" t="s">
        <v>37</v>
      </c>
      <c s="24" t="s">
        <v>1030</v>
      </c>
      <c s="25" t="s">
        <v>100</v>
      </c>
      <c s="26">
        <v>33.062</v>
      </c>
      <c s="27">
        <v>0</v>
      </c>
      <c s="27">
        <f>ROUND(ROUND(H117,2)*ROUND(G117,3),2)</f>
      </c>
      <c r="O117">
        <f>(I117*21)/100</f>
      </c>
      <c t="s">
        <v>13</v>
      </c>
    </row>
    <row r="118" spans="1:5" ht="12.75">
      <c r="A118" s="28" t="s">
        <v>40</v>
      </c>
      <c r="E118" s="29" t="s">
        <v>37</v>
      </c>
    </row>
    <row r="119" spans="1:5" ht="76.5">
      <c r="A119" s="30" t="s">
        <v>42</v>
      </c>
      <c r="E119" s="31" t="s">
        <v>1140</v>
      </c>
    </row>
    <row r="120" spans="1:5" ht="369.75">
      <c r="A120" t="s">
        <v>43</v>
      </c>
      <c r="E120" s="29" t="s">
        <v>284</v>
      </c>
    </row>
    <row r="121" spans="1:16" ht="12.75">
      <c r="A121" s="19" t="s">
        <v>35</v>
      </c>
      <c s="23" t="s">
        <v>202</v>
      </c>
      <c s="23" t="s">
        <v>1032</v>
      </c>
      <c s="19" t="s">
        <v>37</v>
      </c>
      <c s="24" t="s">
        <v>1033</v>
      </c>
      <c s="25" t="s">
        <v>100</v>
      </c>
      <c s="26">
        <v>0.32</v>
      </c>
      <c s="27">
        <v>0</v>
      </c>
      <c s="27">
        <f>ROUND(ROUND(H121,2)*ROUND(G121,3),2)</f>
      </c>
      <c r="O121">
        <f>(I121*21)/100</f>
      </c>
      <c t="s">
        <v>13</v>
      </c>
    </row>
    <row r="122" spans="1:5" ht="12.75">
      <c r="A122" s="28" t="s">
        <v>40</v>
      </c>
      <c r="E122" s="29" t="s">
        <v>37</v>
      </c>
    </row>
    <row r="123" spans="1:5" ht="38.25">
      <c r="A123" s="30" t="s">
        <v>42</v>
      </c>
      <c r="E123" s="31" t="s">
        <v>1141</v>
      </c>
    </row>
    <row r="124" spans="1:5" ht="369.75">
      <c r="A124" t="s">
        <v>43</v>
      </c>
      <c r="E124" s="29" t="s">
        <v>284</v>
      </c>
    </row>
    <row r="125" spans="1:16" ht="12.75">
      <c r="A125" s="19" t="s">
        <v>35</v>
      </c>
      <c s="23" t="s">
        <v>207</v>
      </c>
      <c s="23" t="s">
        <v>1038</v>
      </c>
      <c s="19" t="s">
        <v>37</v>
      </c>
      <c s="24" t="s">
        <v>1039</v>
      </c>
      <c s="25" t="s">
        <v>100</v>
      </c>
      <c s="26">
        <v>6.75</v>
      </c>
      <c s="27">
        <v>0</v>
      </c>
      <c s="27">
        <f>ROUND(ROUND(H125,2)*ROUND(G125,3),2)</f>
      </c>
      <c r="O125">
        <f>(I125*21)/100</f>
      </c>
      <c t="s">
        <v>13</v>
      </c>
    </row>
    <row r="126" spans="1:5" ht="12.75">
      <c r="A126" s="28" t="s">
        <v>40</v>
      </c>
      <c r="E126" s="29" t="s">
        <v>37</v>
      </c>
    </row>
    <row r="127" spans="1:5" ht="25.5">
      <c r="A127" s="30" t="s">
        <v>42</v>
      </c>
      <c r="E127" s="31" t="s">
        <v>1142</v>
      </c>
    </row>
    <row r="128" spans="1:5" ht="25.5">
      <c r="A128" t="s">
        <v>43</v>
      </c>
      <c r="E128" s="29" t="s">
        <v>1041</v>
      </c>
    </row>
    <row r="129" spans="1:16" ht="12.75">
      <c r="A129" s="19" t="s">
        <v>35</v>
      </c>
      <c s="23" t="s">
        <v>212</v>
      </c>
      <c s="23" t="s">
        <v>1042</v>
      </c>
      <c s="19" t="s">
        <v>37</v>
      </c>
      <c s="24" t="s">
        <v>1043</v>
      </c>
      <c s="25" t="s">
        <v>100</v>
      </c>
      <c s="26">
        <v>191.97</v>
      </c>
      <c s="27">
        <v>0</v>
      </c>
      <c s="27">
        <f>ROUND(ROUND(H129,2)*ROUND(G129,3),2)</f>
      </c>
      <c r="O129">
        <f>(I129*21)/100</f>
      </c>
      <c t="s">
        <v>13</v>
      </c>
    </row>
    <row r="130" spans="1:5" ht="12.75">
      <c r="A130" s="28" t="s">
        <v>40</v>
      </c>
      <c r="E130" s="29" t="s">
        <v>37</v>
      </c>
    </row>
    <row r="131" spans="1:5" ht="51">
      <c r="A131" s="30" t="s">
        <v>42</v>
      </c>
      <c r="E131" s="31" t="s">
        <v>1143</v>
      </c>
    </row>
    <row r="132" spans="1:5" ht="38.25">
      <c r="A132" t="s">
        <v>43</v>
      </c>
      <c r="E132" s="29" t="s">
        <v>298</v>
      </c>
    </row>
    <row r="133" spans="1:16" ht="12.75">
      <c r="A133" s="19" t="s">
        <v>35</v>
      </c>
      <c s="23" t="s">
        <v>217</v>
      </c>
      <c s="23" t="s">
        <v>1052</v>
      </c>
      <c s="19" t="s">
        <v>37</v>
      </c>
      <c s="24" t="s">
        <v>1053</v>
      </c>
      <c s="25" t="s">
        <v>100</v>
      </c>
      <c s="26">
        <v>0.897</v>
      </c>
      <c s="27">
        <v>0</v>
      </c>
      <c s="27">
        <f>ROUND(ROUND(H133,2)*ROUND(G133,3),2)</f>
      </c>
      <c r="O133">
        <f>(I133*21)/100</f>
      </c>
      <c t="s">
        <v>13</v>
      </c>
    </row>
    <row r="134" spans="1:5" ht="12.75">
      <c r="A134" s="28" t="s">
        <v>40</v>
      </c>
      <c r="E134" s="29" t="s">
        <v>37</v>
      </c>
    </row>
    <row r="135" spans="1:5" ht="25.5">
      <c r="A135" s="30" t="s">
        <v>42</v>
      </c>
      <c r="E135" s="31" t="s">
        <v>1144</v>
      </c>
    </row>
    <row r="136" spans="1:5" ht="51">
      <c r="A136" t="s">
        <v>43</v>
      </c>
      <c r="E136" s="29" t="s">
        <v>1055</v>
      </c>
    </row>
    <row r="137" spans="1:16" ht="12.75">
      <c r="A137" s="19" t="s">
        <v>35</v>
      </c>
      <c s="23" t="s">
        <v>222</v>
      </c>
      <c s="23" t="s">
        <v>1145</v>
      </c>
      <c s="19" t="s">
        <v>37</v>
      </c>
      <c s="24" t="s">
        <v>1146</v>
      </c>
      <c s="25" t="s">
        <v>100</v>
      </c>
      <c s="26">
        <v>4.86</v>
      </c>
      <c s="27">
        <v>0</v>
      </c>
      <c s="27">
        <f>ROUND(ROUND(H137,2)*ROUND(G137,3),2)</f>
      </c>
      <c r="O137">
        <f>(I137*21)/100</f>
      </c>
      <c t="s">
        <v>13</v>
      </c>
    </row>
    <row r="138" spans="1:5" ht="12.75">
      <c r="A138" s="28" t="s">
        <v>40</v>
      </c>
      <c r="E138" s="29" t="s">
        <v>37</v>
      </c>
    </row>
    <row r="139" spans="1:5" ht="25.5">
      <c r="A139" s="30" t="s">
        <v>42</v>
      </c>
      <c r="E139" s="31" t="s">
        <v>1147</v>
      </c>
    </row>
    <row r="140" spans="1:5" ht="38.25">
      <c r="A140" t="s">
        <v>43</v>
      </c>
      <c r="E140" s="29" t="s">
        <v>298</v>
      </c>
    </row>
    <row r="141" spans="1:18" ht="12.75" customHeight="1">
      <c r="A141" s="5" t="s">
        <v>33</v>
      </c>
      <c s="5"/>
      <c s="35" t="s">
        <v>25</v>
      </c>
      <c s="5"/>
      <c s="21" t="s">
        <v>315</v>
      </c>
      <c s="5"/>
      <c s="5"/>
      <c s="5"/>
      <c s="36">
        <f>0+Q141</f>
      </c>
      <c r="O141">
        <f>0+R141</f>
      </c>
      <c r="Q141">
        <f>0+I142</f>
      </c>
      <c>
        <f>0+O142</f>
      </c>
    </row>
    <row r="142" spans="1:16" ht="12.75">
      <c r="A142" s="19" t="s">
        <v>35</v>
      </c>
      <c s="23" t="s">
        <v>227</v>
      </c>
      <c s="23" t="s">
        <v>1148</v>
      </c>
      <c s="19" t="s">
        <v>37</v>
      </c>
      <c s="24" t="s">
        <v>1149</v>
      </c>
      <c s="25" t="s">
        <v>149</v>
      </c>
      <c s="26">
        <v>3.2</v>
      </c>
      <c s="27">
        <v>0</v>
      </c>
      <c s="27">
        <f>ROUND(ROUND(H142,2)*ROUND(G142,3),2)</f>
      </c>
      <c r="O142">
        <f>(I142*21)/100</f>
      </c>
      <c t="s">
        <v>13</v>
      </c>
    </row>
    <row r="143" spans="1:5" ht="12.75">
      <c r="A143" s="28" t="s">
        <v>40</v>
      </c>
      <c r="E143" s="29" t="s">
        <v>37</v>
      </c>
    </row>
    <row r="144" spans="1:5" ht="51">
      <c r="A144" s="30" t="s">
        <v>42</v>
      </c>
      <c r="E144" s="31" t="s">
        <v>1150</v>
      </c>
    </row>
    <row r="145" spans="1:5" ht="153">
      <c r="A145" t="s">
        <v>43</v>
      </c>
      <c r="E145" s="29" t="s">
        <v>1151</v>
      </c>
    </row>
    <row r="146" spans="1:18" ht="12.75" customHeight="1">
      <c r="A146" s="5" t="s">
        <v>33</v>
      </c>
      <c s="5"/>
      <c s="35" t="s">
        <v>61</v>
      </c>
      <c s="5"/>
      <c s="21" t="s">
        <v>633</v>
      </c>
      <c s="5"/>
      <c s="5"/>
      <c s="5"/>
      <c s="36">
        <f>0+Q146</f>
      </c>
      <c r="O146">
        <f>0+R146</f>
      </c>
      <c r="Q146">
        <f>0+I147+I151+I155+I159</f>
      </c>
      <c>
        <f>0+O147+O151+O155+O159</f>
      </c>
    </row>
    <row r="147" spans="1:16" ht="25.5">
      <c r="A147" s="19" t="s">
        <v>35</v>
      </c>
      <c s="23" t="s">
        <v>233</v>
      </c>
      <c s="23" t="s">
        <v>1152</v>
      </c>
      <c s="19" t="s">
        <v>37</v>
      </c>
      <c s="24" t="s">
        <v>1153</v>
      </c>
      <c s="25" t="s">
        <v>149</v>
      </c>
      <c s="26">
        <v>169.819</v>
      </c>
      <c s="27">
        <v>0</v>
      </c>
      <c s="27">
        <f>ROUND(ROUND(H147,2)*ROUND(G147,3),2)</f>
      </c>
      <c r="O147">
        <f>(I147*21)/100</f>
      </c>
      <c t="s">
        <v>13</v>
      </c>
    </row>
    <row r="148" spans="1:5" ht="12.75">
      <c r="A148" s="28" t="s">
        <v>40</v>
      </c>
      <c r="E148" s="29" t="s">
        <v>37</v>
      </c>
    </row>
    <row r="149" spans="1:5" ht="89.25">
      <c r="A149" s="30" t="s">
        <v>42</v>
      </c>
      <c r="E149" s="31" t="s">
        <v>1154</v>
      </c>
    </row>
    <row r="150" spans="1:5" ht="191.25">
      <c r="A150" t="s">
        <v>43</v>
      </c>
      <c r="E150" s="29" t="s">
        <v>1155</v>
      </c>
    </row>
    <row r="151" spans="1:16" ht="12.75">
      <c r="A151" s="19" t="s">
        <v>35</v>
      </c>
      <c s="23" t="s">
        <v>239</v>
      </c>
      <c s="23" t="s">
        <v>1156</v>
      </c>
      <c s="19" t="s">
        <v>37</v>
      </c>
      <c s="24" t="s">
        <v>1157</v>
      </c>
      <c s="25" t="s">
        <v>149</v>
      </c>
      <c s="26">
        <v>154.019</v>
      </c>
      <c s="27">
        <v>0</v>
      </c>
      <c s="27">
        <f>ROUND(ROUND(H151,2)*ROUND(G151,3),2)</f>
      </c>
      <c r="O151">
        <f>(I151*21)/100</f>
      </c>
      <c t="s">
        <v>13</v>
      </c>
    </row>
    <row r="152" spans="1:5" ht="12.75">
      <c r="A152" s="28" t="s">
        <v>40</v>
      </c>
      <c r="E152" s="29" t="s">
        <v>37</v>
      </c>
    </row>
    <row r="153" spans="1:5" ht="89.25">
      <c r="A153" s="30" t="s">
        <v>42</v>
      </c>
      <c r="E153" s="31" t="s">
        <v>1158</v>
      </c>
    </row>
    <row r="154" spans="1:5" ht="38.25">
      <c r="A154" t="s">
        <v>43</v>
      </c>
      <c r="E154" s="29" t="s">
        <v>1159</v>
      </c>
    </row>
    <row r="155" spans="1:16" ht="12.75">
      <c r="A155" s="19" t="s">
        <v>35</v>
      </c>
      <c s="23" t="s">
        <v>244</v>
      </c>
      <c s="23" t="s">
        <v>1160</v>
      </c>
      <c s="19" t="s">
        <v>37</v>
      </c>
      <c s="24" t="s">
        <v>1161</v>
      </c>
      <c s="25" t="s">
        <v>149</v>
      </c>
      <c s="26">
        <v>27.52</v>
      </c>
      <c s="27">
        <v>0</v>
      </c>
      <c s="27">
        <f>ROUND(ROUND(H155,2)*ROUND(G155,3),2)</f>
      </c>
      <c r="O155">
        <f>(I155*21)/100</f>
      </c>
      <c t="s">
        <v>13</v>
      </c>
    </row>
    <row r="156" spans="1:5" ht="12.75">
      <c r="A156" s="28" t="s">
        <v>40</v>
      </c>
      <c r="E156" s="29" t="s">
        <v>37</v>
      </c>
    </row>
    <row r="157" spans="1:5" ht="38.25">
      <c r="A157" s="30" t="s">
        <v>42</v>
      </c>
      <c r="E157" s="31" t="s">
        <v>1162</v>
      </c>
    </row>
    <row r="158" spans="1:5" ht="51">
      <c r="A158" t="s">
        <v>43</v>
      </c>
      <c r="E158" s="29" t="s">
        <v>1163</v>
      </c>
    </row>
    <row r="159" spans="1:16" ht="12.75">
      <c r="A159" s="19" t="s">
        <v>35</v>
      </c>
      <c s="23" t="s">
        <v>249</v>
      </c>
      <c s="23" t="s">
        <v>1164</v>
      </c>
      <c s="19" t="s">
        <v>37</v>
      </c>
      <c s="24" t="s">
        <v>1165</v>
      </c>
      <c s="25" t="s">
        <v>149</v>
      </c>
      <c s="26">
        <v>66.944</v>
      </c>
      <c s="27">
        <v>0</v>
      </c>
      <c s="27">
        <f>ROUND(ROUND(H159,2)*ROUND(G159,3),2)</f>
      </c>
      <c r="O159">
        <f>(I159*21)/100</f>
      </c>
      <c t="s">
        <v>13</v>
      </c>
    </row>
    <row r="160" spans="1:5" ht="12.75">
      <c r="A160" s="28" t="s">
        <v>40</v>
      </c>
      <c r="E160" s="29" t="s">
        <v>37</v>
      </c>
    </row>
    <row r="161" spans="1:5" ht="38.25">
      <c r="A161" s="30" t="s">
        <v>42</v>
      </c>
      <c r="E161" s="31" t="s">
        <v>1166</v>
      </c>
    </row>
    <row r="162" spans="1:5" ht="51">
      <c r="A162" t="s">
        <v>43</v>
      </c>
      <c r="E162" s="29" t="s">
        <v>1163</v>
      </c>
    </row>
    <row r="163" spans="1:18" ht="12.75" customHeight="1">
      <c r="A163" s="5" t="s">
        <v>33</v>
      </c>
      <c s="5"/>
      <c s="35" t="s">
        <v>66</v>
      </c>
      <c s="5"/>
      <c s="21" t="s">
        <v>390</v>
      </c>
      <c s="5"/>
      <c s="5"/>
      <c s="5"/>
      <c s="36">
        <f>0+Q163</f>
      </c>
      <c r="O163">
        <f>0+R163</f>
      </c>
      <c r="Q163">
        <f>0+I164+I168+I172</f>
      </c>
      <c>
        <f>0+O164+O168+O172</f>
      </c>
    </row>
    <row r="164" spans="1:16" ht="12.75">
      <c r="A164" s="19" t="s">
        <v>35</v>
      </c>
      <c s="23" t="s">
        <v>253</v>
      </c>
      <c s="23" t="s">
        <v>392</v>
      </c>
      <c s="19" t="s">
        <v>37</v>
      </c>
      <c s="24" t="s">
        <v>393</v>
      </c>
      <c s="25" t="s">
        <v>108</v>
      </c>
      <c s="26">
        <v>13.75</v>
      </c>
      <c s="27">
        <v>0</v>
      </c>
      <c s="27">
        <f>ROUND(ROUND(H164,2)*ROUND(G164,3),2)</f>
      </c>
      <c r="O164">
        <f>(I164*21)/100</f>
      </c>
      <c t="s">
        <v>13</v>
      </c>
    </row>
    <row r="165" spans="1:5" ht="12.75">
      <c r="A165" s="28" t="s">
        <v>40</v>
      </c>
      <c r="E165" s="29" t="s">
        <v>37</v>
      </c>
    </row>
    <row r="166" spans="1:5" ht="38.25">
      <c r="A166" s="30" t="s">
        <v>42</v>
      </c>
      <c r="E166" s="31" t="s">
        <v>1167</v>
      </c>
    </row>
    <row r="167" spans="1:5" ht="255">
      <c r="A167" t="s">
        <v>43</v>
      </c>
      <c r="E167" s="29" t="s">
        <v>396</v>
      </c>
    </row>
    <row r="168" spans="1:16" ht="12.75">
      <c r="A168" s="19" t="s">
        <v>35</v>
      </c>
      <c s="23" t="s">
        <v>258</v>
      </c>
      <c s="23" t="s">
        <v>1168</v>
      </c>
      <c s="19" t="s">
        <v>37</v>
      </c>
      <c s="24" t="s">
        <v>1169</v>
      </c>
      <c s="25" t="s">
        <v>108</v>
      </c>
      <c s="26">
        <v>0.55</v>
      </c>
      <c s="27">
        <v>0</v>
      </c>
      <c s="27">
        <f>ROUND(ROUND(H168,2)*ROUND(G168,3),2)</f>
      </c>
      <c r="O168">
        <f>(I168*21)/100</f>
      </c>
      <c t="s">
        <v>13</v>
      </c>
    </row>
    <row r="169" spans="1:5" ht="12.75">
      <c r="A169" s="28" t="s">
        <v>40</v>
      </c>
      <c r="E169" s="29" t="s">
        <v>37</v>
      </c>
    </row>
    <row r="170" spans="1:5" ht="25.5">
      <c r="A170" s="30" t="s">
        <v>42</v>
      </c>
      <c r="E170" s="31" t="s">
        <v>1170</v>
      </c>
    </row>
    <row r="171" spans="1:5" ht="255">
      <c r="A171" t="s">
        <v>43</v>
      </c>
      <c r="E171" s="29" t="s">
        <v>396</v>
      </c>
    </row>
    <row r="172" spans="1:16" ht="12.75">
      <c r="A172" s="19" t="s">
        <v>35</v>
      </c>
      <c s="23" t="s">
        <v>264</v>
      </c>
      <c s="23" t="s">
        <v>1062</v>
      </c>
      <c s="19" t="s">
        <v>37</v>
      </c>
      <c s="24" t="s">
        <v>1063</v>
      </c>
      <c s="25" t="s">
        <v>108</v>
      </c>
      <c s="26">
        <v>75</v>
      </c>
      <c s="27">
        <v>0</v>
      </c>
      <c s="27">
        <f>ROUND(ROUND(H172,2)*ROUND(G172,3),2)</f>
      </c>
      <c r="O172">
        <f>(I172*21)/100</f>
      </c>
      <c t="s">
        <v>13</v>
      </c>
    </row>
    <row r="173" spans="1:5" ht="12.75">
      <c r="A173" s="28" t="s">
        <v>40</v>
      </c>
      <c r="E173" s="29" t="s">
        <v>37</v>
      </c>
    </row>
    <row r="174" spans="1:5" ht="25.5">
      <c r="A174" s="30" t="s">
        <v>42</v>
      </c>
      <c r="E174" s="31" t="s">
        <v>1171</v>
      </c>
    </row>
    <row r="175" spans="1:5" ht="242.25">
      <c r="A175" t="s">
        <v>43</v>
      </c>
      <c r="E175" s="29" t="s">
        <v>1065</v>
      </c>
    </row>
    <row r="176" spans="1:18" ht="12.75" customHeight="1">
      <c r="A176" s="5" t="s">
        <v>33</v>
      </c>
      <c s="5"/>
      <c s="35" t="s">
        <v>30</v>
      </c>
      <c s="5"/>
      <c s="21" t="s">
        <v>426</v>
      </c>
      <c s="5"/>
      <c s="5"/>
      <c s="5"/>
      <c s="36">
        <f>0+Q176</f>
      </c>
      <c r="O176">
        <f>0+R176</f>
      </c>
      <c r="Q176">
        <f>0+I177+I181+I185+I189+I193+I197+I201+I205+I209+I213+I217</f>
      </c>
      <c>
        <f>0+O177+O181+O185+O189+O193+O197+O201+O205+O209+O213+O217</f>
      </c>
    </row>
    <row r="177" spans="1:16" ht="12.75">
      <c r="A177" s="19" t="s">
        <v>35</v>
      </c>
      <c s="23" t="s">
        <v>270</v>
      </c>
      <c s="23" t="s">
        <v>433</v>
      </c>
      <c s="19" t="s">
        <v>37</v>
      </c>
      <c s="24" t="s">
        <v>434</v>
      </c>
      <c s="25" t="s">
        <v>108</v>
      </c>
      <c s="26">
        <v>5.6</v>
      </c>
      <c s="27">
        <v>0</v>
      </c>
      <c s="27">
        <f>ROUND(ROUND(H177,2)*ROUND(G177,3),2)</f>
      </c>
      <c r="O177">
        <f>(I177*21)/100</f>
      </c>
      <c t="s">
        <v>13</v>
      </c>
    </row>
    <row r="178" spans="1:5" ht="12.75">
      <c r="A178" s="28" t="s">
        <v>40</v>
      </c>
      <c r="E178" s="29" t="s">
        <v>37</v>
      </c>
    </row>
    <row r="179" spans="1:5" ht="25.5">
      <c r="A179" s="30" t="s">
        <v>42</v>
      </c>
      <c r="E179" s="31" t="s">
        <v>1172</v>
      </c>
    </row>
    <row r="180" spans="1:5" ht="38.25">
      <c r="A180" t="s">
        <v>43</v>
      </c>
      <c r="E180" s="29" t="s">
        <v>436</v>
      </c>
    </row>
    <row r="181" spans="1:16" ht="25.5">
      <c r="A181" s="19" t="s">
        <v>35</v>
      </c>
      <c s="23" t="s">
        <v>275</v>
      </c>
      <c s="23" t="s">
        <v>451</v>
      </c>
      <c s="19" t="s">
        <v>37</v>
      </c>
      <c s="24" t="s">
        <v>452</v>
      </c>
      <c s="25" t="s">
        <v>108</v>
      </c>
      <c s="26">
        <v>21.21</v>
      </c>
      <c s="27">
        <v>0</v>
      </c>
      <c s="27">
        <f>ROUND(ROUND(H181,2)*ROUND(G181,3),2)</f>
      </c>
      <c r="O181">
        <f>(I181*21)/100</f>
      </c>
      <c t="s">
        <v>13</v>
      </c>
    </row>
    <row r="182" spans="1:5" ht="12.75">
      <c r="A182" s="28" t="s">
        <v>40</v>
      </c>
      <c r="E182" s="29" t="s">
        <v>37</v>
      </c>
    </row>
    <row r="183" spans="1:5" ht="63.75">
      <c r="A183" s="30" t="s">
        <v>42</v>
      </c>
      <c r="E183" s="31" t="s">
        <v>1173</v>
      </c>
    </row>
    <row r="184" spans="1:5" ht="127.5">
      <c r="A184" t="s">
        <v>43</v>
      </c>
      <c r="E184" s="29" t="s">
        <v>445</v>
      </c>
    </row>
    <row r="185" spans="1:16" ht="12.75">
      <c r="A185" s="19" t="s">
        <v>35</v>
      </c>
      <c s="23" t="s">
        <v>280</v>
      </c>
      <c s="23" t="s">
        <v>455</v>
      </c>
      <c s="19" t="s">
        <v>37</v>
      </c>
      <c s="24" t="s">
        <v>456</v>
      </c>
      <c s="25" t="s">
        <v>108</v>
      </c>
      <c s="26">
        <v>78</v>
      </c>
      <c s="27">
        <v>0</v>
      </c>
      <c s="27">
        <f>ROUND(ROUND(H185,2)*ROUND(G185,3),2)</f>
      </c>
      <c r="O185">
        <f>(I185*21)/100</f>
      </c>
      <c t="s">
        <v>13</v>
      </c>
    </row>
    <row r="186" spans="1:5" ht="12.75">
      <c r="A186" s="28" t="s">
        <v>40</v>
      </c>
      <c r="E186" s="29" t="s">
        <v>37</v>
      </c>
    </row>
    <row r="187" spans="1:5" ht="38.25">
      <c r="A187" s="30" t="s">
        <v>42</v>
      </c>
      <c r="E187" s="31" t="s">
        <v>1174</v>
      </c>
    </row>
    <row r="188" spans="1:5" ht="114.75">
      <c r="A188" t="s">
        <v>43</v>
      </c>
      <c r="E188" s="29" t="s">
        <v>458</v>
      </c>
    </row>
    <row r="189" spans="1:16" ht="12.75">
      <c r="A189" s="19" t="s">
        <v>35</v>
      </c>
      <c s="23" t="s">
        <v>285</v>
      </c>
      <c s="23" t="s">
        <v>1076</v>
      </c>
      <c s="19" t="s">
        <v>37</v>
      </c>
      <c s="24" t="s">
        <v>1077</v>
      </c>
      <c s="25" t="s">
        <v>108</v>
      </c>
      <c s="26">
        <v>46.1</v>
      </c>
      <c s="27">
        <v>0</v>
      </c>
      <c s="27">
        <f>ROUND(ROUND(H189,2)*ROUND(G189,3),2)</f>
      </c>
      <c r="O189">
        <f>(I189*21)/100</f>
      </c>
      <c t="s">
        <v>13</v>
      </c>
    </row>
    <row r="190" spans="1:5" ht="12.75">
      <c r="A190" s="28" t="s">
        <v>40</v>
      </c>
      <c r="E190" s="29" t="s">
        <v>37</v>
      </c>
    </row>
    <row r="191" spans="1:5" ht="89.25">
      <c r="A191" s="30" t="s">
        <v>42</v>
      </c>
      <c r="E191" s="31" t="s">
        <v>1175</v>
      </c>
    </row>
    <row r="192" spans="1:5" ht="51">
      <c r="A192" t="s">
        <v>43</v>
      </c>
      <c r="E192" s="29" t="s">
        <v>525</v>
      </c>
    </row>
    <row r="193" spans="1:16" ht="12.75">
      <c r="A193" s="19" t="s">
        <v>35</v>
      </c>
      <c s="23" t="s">
        <v>290</v>
      </c>
      <c s="23" t="s">
        <v>522</v>
      </c>
      <c s="19" t="s">
        <v>37</v>
      </c>
      <c s="24" t="s">
        <v>523</v>
      </c>
      <c s="25" t="s">
        <v>108</v>
      </c>
      <c s="26">
        <v>6</v>
      </c>
      <c s="27">
        <v>0</v>
      </c>
      <c s="27">
        <f>ROUND(ROUND(H193,2)*ROUND(G193,3),2)</f>
      </c>
      <c r="O193">
        <f>(I193*21)/100</f>
      </c>
      <c t="s">
        <v>13</v>
      </c>
    </row>
    <row r="194" spans="1:5" ht="12.75">
      <c r="A194" s="28" t="s">
        <v>40</v>
      </c>
      <c r="E194" s="29" t="s">
        <v>37</v>
      </c>
    </row>
    <row r="195" spans="1:5" ht="38.25">
      <c r="A195" s="30" t="s">
        <v>42</v>
      </c>
      <c r="E195" s="31" t="s">
        <v>1176</v>
      </c>
    </row>
    <row r="196" spans="1:5" ht="51">
      <c r="A196" t="s">
        <v>43</v>
      </c>
      <c r="E196" s="29" t="s">
        <v>525</v>
      </c>
    </row>
    <row r="197" spans="1:16" ht="12.75">
      <c r="A197" s="19" t="s">
        <v>35</v>
      </c>
      <c s="23" t="s">
        <v>294</v>
      </c>
      <c s="23" t="s">
        <v>1177</v>
      </c>
      <c s="19" t="s">
        <v>37</v>
      </c>
      <c s="24" t="s">
        <v>1178</v>
      </c>
      <c s="25" t="s">
        <v>108</v>
      </c>
      <c s="26">
        <v>75</v>
      </c>
      <c s="27">
        <v>0</v>
      </c>
      <c s="27">
        <f>ROUND(ROUND(H197,2)*ROUND(G197,3),2)</f>
      </c>
      <c r="O197">
        <f>(I197*21)/100</f>
      </c>
      <c t="s">
        <v>13</v>
      </c>
    </row>
    <row r="198" spans="1:5" ht="12.75">
      <c r="A198" s="28" t="s">
        <v>40</v>
      </c>
      <c r="E198" s="29" t="s">
        <v>37</v>
      </c>
    </row>
    <row r="199" spans="1:5" ht="25.5">
      <c r="A199" s="30" t="s">
        <v>42</v>
      </c>
      <c r="E199" s="31" t="s">
        <v>1179</v>
      </c>
    </row>
    <row r="200" spans="1:5" ht="25.5">
      <c r="A200" t="s">
        <v>43</v>
      </c>
      <c r="E200" s="29" t="s">
        <v>545</v>
      </c>
    </row>
    <row r="201" spans="1:16" ht="12.75">
      <c r="A201" s="19" t="s">
        <v>35</v>
      </c>
      <c s="23" t="s">
        <v>299</v>
      </c>
      <c s="23" t="s">
        <v>1180</v>
      </c>
      <c s="19" t="s">
        <v>37</v>
      </c>
      <c s="24" t="s">
        <v>1181</v>
      </c>
      <c s="25" t="s">
        <v>108</v>
      </c>
      <c s="26">
        <v>75</v>
      </c>
      <c s="27">
        <v>0</v>
      </c>
      <c s="27">
        <f>ROUND(ROUND(H201,2)*ROUND(G201,3),2)</f>
      </c>
      <c r="O201">
        <f>(I201*21)/100</f>
      </c>
      <c t="s">
        <v>13</v>
      </c>
    </row>
    <row r="202" spans="1:5" ht="12.75">
      <c r="A202" s="28" t="s">
        <v>40</v>
      </c>
      <c r="E202" s="29" t="s">
        <v>37</v>
      </c>
    </row>
    <row r="203" spans="1:5" ht="12.75">
      <c r="A203" s="30" t="s">
        <v>42</v>
      </c>
      <c r="E203" s="31" t="s">
        <v>1182</v>
      </c>
    </row>
    <row r="204" spans="1:5" ht="38.25">
      <c r="A204" t="s">
        <v>43</v>
      </c>
      <c r="E204" s="29" t="s">
        <v>550</v>
      </c>
    </row>
    <row r="205" spans="1:16" ht="12.75">
      <c r="A205" s="19" t="s">
        <v>35</v>
      </c>
      <c s="23" t="s">
        <v>305</v>
      </c>
      <c s="23" t="s">
        <v>1183</v>
      </c>
      <c s="19" t="s">
        <v>37</v>
      </c>
      <c s="24" t="s">
        <v>1184</v>
      </c>
      <c s="25" t="s">
        <v>108</v>
      </c>
      <c s="26">
        <v>75</v>
      </c>
      <c s="27">
        <v>0</v>
      </c>
      <c s="27">
        <f>ROUND(ROUND(H205,2)*ROUND(G205,3),2)</f>
      </c>
      <c r="O205">
        <f>(I205*21)/100</f>
      </c>
      <c t="s">
        <v>13</v>
      </c>
    </row>
    <row r="206" spans="1:5" ht="12.75">
      <c r="A206" s="28" t="s">
        <v>40</v>
      </c>
      <c r="E206" s="29" t="s">
        <v>37</v>
      </c>
    </row>
    <row r="207" spans="1:5" ht="25.5">
      <c r="A207" s="30" t="s">
        <v>42</v>
      </c>
      <c r="E207" s="31" t="s">
        <v>1185</v>
      </c>
    </row>
    <row r="208" spans="1:5" ht="25.5">
      <c r="A208" t="s">
        <v>43</v>
      </c>
      <c r="E208" s="29" t="s">
        <v>1186</v>
      </c>
    </row>
    <row r="209" spans="1:16" ht="12.75">
      <c r="A209" s="19" t="s">
        <v>35</v>
      </c>
      <c s="23" t="s">
        <v>310</v>
      </c>
      <c s="23" t="s">
        <v>1187</v>
      </c>
      <c s="19" t="s">
        <v>37</v>
      </c>
      <c s="24" t="s">
        <v>1188</v>
      </c>
      <c s="25" t="s">
        <v>1189</v>
      </c>
      <c s="26">
        <v>132.135</v>
      </c>
      <c s="27">
        <v>0</v>
      </c>
      <c s="27">
        <f>ROUND(ROUND(H209,2)*ROUND(G209,3),2)</f>
      </c>
      <c r="O209">
        <f>(I209*21)/100</f>
      </c>
      <c t="s">
        <v>13</v>
      </c>
    </row>
    <row r="210" spans="1:5" ht="12.75">
      <c r="A210" s="28" t="s">
        <v>40</v>
      </c>
      <c r="E210" s="29" t="s">
        <v>37</v>
      </c>
    </row>
    <row r="211" spans="1:5" ht="63.75">
      <c r="A211" s="30" t="s">
        <v>42</v>
      </c>
      <c r="E211" s="31" t="s">
        <v>1190</v>
      </c>
    </row>
    <row r="212" spans="1:5" ht="357">
      <c r="A212" t="s">
        <v>43</v>
      </c>
      <c r="E212" s="29" t="s">
        <v>1191</v>
      </c>
    </row>
    <row r="213" spans="1:16" ht="12.75">
      <c r="A213" s="19" t="s">
        <v>35</v>
      </c>
      <c s="23" t="s">
        <v>316</v>
      </c>
      <c s="23" t="s">
        <v>572</v>
      </c>
      <c s="19" t="s">
        <v>37</v>
      </c>
      <c s="24" t="s">
        <v>573</v>
      </c>
      <c s="25" t="s">
        <v>100</v>
      </c>
      <c s="26">
        <v>0.792</v>
      </c>
      <c s="27">
        <v>0</v>
      </c>
      <c s="27">
        <f>ROUND(ROUND(H213,2)*ROUND(G213,3),2)</f>
      </c>
      <c r="O213">
        <f>(I213*21)/100</f>
      </c>
      <c t="s">
        <v>13</v>
      </c>
    </row>
    <row r="214" spans="1:5" ht="12.75">
      <c r="A214" s="28" t="s">
        <v>40</v>
      </c>
      <c r="E214" s="29" t="s">
        <v>37</v>
      </c>
    </row>
    <row r="215" spans="1:5" ht="38.25">
      <c r="A215" s="30" t="s">
        <v>42</v>
      </c>
      <c r="E215" s="31" t="s">
        <v>1192</v>
      </c>
    </row>
    <row r="216" spans="1:5" ht="102">
      <c r="A216" t="s">
        <v>43</v>
      </c>
      <c r="E216" s="29" t="s">
        <v>570</v>
      </c>
    </row>
    <row r="217" spans="1:16" ht="12.75">
      <c r="A217" s="19" t="s">
        <v>35</v>
      </c>
      <c s="23" t="s">
        <v>322</v>
      </c>
      <c s="23" t="s">
        <v>1193</v>
      </c>
      <c s="19" t="s">
        <v>37</v>
      </c>
      <c s="24" t="s">
        <v>1194</v>
      </c>
      <c s="25" t="s">
        <v>88</v>
      </c>
      <c s="26">
        <v>0.3</v>
      </c>
      <c s="27">
        <v>0</v>
      </c>
      <c s="27">
        <f>ROUND(ROUND(H217,2)*ROUND(G217,3),2)</f>
      </c>
      <c r="O217">
        <f>(I217*21)/100</f>
      </c>
      <c t="s">
        <v>13</v>
      </c>
    </row>
    <row r="218" spans="1:5" ht="12.75">
      <c r="A218" s="28" t="s">
        <v>40</v>
      </c>
      <c r="E218" s="29" t="s">
        <v>37</v>
      </c>
    </row>
    <row r="219" spans="1:5" ht="38.25">
      <c r="A219" s="30" t="s">
        <v>42</v>
      </c>
      <c r="E219" s="31" t="s">
        <v>1195</v>
      </c>
    </row>
    <row r="220" spans="1:5" ht="102">
      <c r="A220" t="s">
        <v>43</v>
      </c>
      <c r="E220" s="29" t="s">
        <v>1196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12</v>
      </c>
    </row>
    <row r="3" spans="1:16" ht="15" customHeight="1">
      <c r="A3" t="s">
        <v>1</v>
      </c>
      <c s="8" t="s">
        <v>4</v>
      </c>
      <c s="9" t="s">
        <v>5</v>
      </c>
      <c s="1"/>
      <c s="10" t="s">
        <v>6</v>
      </c>
      <c s="1"/>
      <c s="4"/>
      <c s="3" t="s">
        <v>1197</v>
      </c>
      <c s="32">
        <f>0+I8</f>
      </c>
      <c r="O3" t="s">
        <v>9</v>
      </c>
      <c t="s">
        <v>13</v>
      </c>
    </row>
    <row r="4" spans="1:16" ht="15" customHeight="1">
      <c r="A4" t="s">
        <v>7</v>
      </c>
      <c s="12" t="s">
        <v>8</v>
      </c>
      <c s="13" t="s">
        <v>1197</v>
      </c>
      <c s="5"/>
      <c s="14" t="s">
        <v>1198</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19</v>
      </c>
      <c s="15"/>
      <c s="21" t="s">
        <v>96</v>
      </c>
      <c s="15"/>
      <c s="15"/>
      <c s="15"/>
      <c s="22">
        <f>0+Q8</f>
      </c>
      <c r="O8">
        <f>0+R8</f>
      </c>
      <c r="Q8">
        <f>0+I9+I13+I17+I21+I25+I29+I33+I37</f>
      </c>
      <c>
        <f>0+O9+O13+O17+O21+O25+O29+O33+O37</f>
      </c>
    </row>
    <row r="9" spans="1:16" ht="12.75">
      <c r="A9" s="19" t="s">
        <v>35</v>
      </c>
      <c s="23" t="s">
        <v>19</v>
      </c>
      <c s="23" t="s">
        <v>1199</v>
      </c>
      <c s="19" t="s">
        <v>37</v>
      </c>
      <c s="24" t="s">
        <v>1200</v>
      </c>
      <c s="25" t="s">
        <v>149</v>
      </c>
      <c s="26">
        <v>2531</v>
      </c>
      <c s="27">
        <v>0</v>
      </c>
      <c s="27">
        <f>ROUND(ROUND(H9,2)*ROUND(G9,3),2)</f>
      </c>
      <c r="O9">
        <f>(I9*21)/100</f>
      </c>
      <c t="s">
        <v>13</v>
      </c>
    </row>
    <row r="10" spans="1:5" ht="12.75">
      <c r="A10" s="28" t="s">
        <v>40</v>
      </c>
      <c r="E10" s="29" t="s">
        <v>37</v>
      </c>
    </row>
    <row r="11" spans="1:5" ht="76.5">
      <c r="A11" s="30" t="s">
        <v>42</v>
      </c>
      <c r="E11" s="31" t="s">
        <v>1201</v>
      </c>
    </row>
    <row r="12" spans="1:5" ht="38.25">
      <c r="A12" t="s">
        <v>43</v>
      </c>
      <c r="E12" s="29" t="s">
        <v>1202</v>
      </c>
    </row>
    <row r="13" spans="1:16" ht="12.75">
      <c r="A13" s="19" t="s">
        <v>35</v>
      </c>
      <c s="23" t="s">
        <v>13</v>
      </c>
      <c s="23" t="s">
        <v>1203</v>
      </c>
      <c s="19" t="s">
        <v>37</v>
      </c>
      <c s="24" t="s">
        <v>1204</v>
      </c>
      <c s="25" t="s">
        <v>76</v>
      </c>
      <c s="26">
        <v>43</v>
      </c>
      <c s="27">
        <v>0</v>
      </c>
      <c s="27">
        <f>ROUND(ROUND(H13,2)*ROUND(G13,3),2)</f>
      </c>
      <c r="O13">
        <f>(I13*21)/100</f>
      </c>
      <c t="s">
        <v>13</v>
      </c>
    </row>
    <row r="14" spans="1:5" ht="12.75">
      <c r="A14" s="28" t="s">
        <v>40</v>
      </c>
      <c r="E14" s="29" t="s">
        <v>37</v>
      </c>
    </row>
    <row r="15" spans="1:5" ht="38.25">
      <c r="A15" s="30" t="s">
        <v>42</v>
      </c>
      <c r="E15" s="31" t="s">
        <v>1205</v>
      </c>
    </row>
    <row r="16" spans="1:5" ht="165.75">
      <c r="A16" t="s">
        <v>43</v>
      </c>
      <c r="E16" s="29" t="s">
        <v>1206</v>
      </c>
    </row>
    <row r="17" spans="1:16" ht="12.75">
      <c r="A17" s="19" t="s">
        <v>35</v>
      </c>
      <c s="23" t="s">
        <v>12</v>
      </c>
      <c s="23" t="s">
        <v>1207</v>
      </c>
      <c s="19" t="s">
        <v>37</v>
      </c>
      <c s="24" t="s">
        <v>1208</v>
      </c>
      <c s="25" t="s">
        <v>76</v>
      </c>
      <c s="26">
        <v>21</v>
      </c>
      <c s="27">
        <v>0</v>
      </c>
      <c s="27">
        <f>ROUND(ROUND(H17,2)*ROUND(G17,3),2)</f>
      </c>
      <c r="O17">
        <f>(I17*21)/100</f>
      </c>
      <c t="s">
        <v>13</v>
      </c>
    </row>
    <row r="18" spans="1:5" ht="12.75">
      <c r="A18" s="28" t="s">
        <v>40</v>
      </c>
      <c r="E18" s="29" t="s">
        <v>37</v>
      </c>
    </row>
    <row r="19" spans="1:5" ht="38.25">
      <c r="A19" s="30" t="s">
        <v>42</v>
      </c>
      <c r="E19" s="31" t="s">
        <v>1209</v>
      </c>
    </row>
    <row r="20" spans="1:5" ht="165.75">
      <c r="A20" t="s">
        <v>43</v>
      </c>
      <c r="E20" s="29" t="s">
        <v>1206</v>
      </c>
    </row>
    <row r="21" spans="1:16" ht="12.75">
      <c r="A21" s="19" t="s">
        <v>35</v>
      </c>
      <c s="23" t="s">
        <v>23</v>
      </c>
      <c s="23" t="s">
        <v>1210</v>
      </c>
      <c s="19" t="s">
        <v>37</v>
      </c>
      <c s="24" t="s">
        <v>1211</v>
      </c>
      <c s="25" t="s">
        <v>76</v>
      </c>
      <c s="26">
        <v>3</v>
      </c>
      <c s="27">
        <v>0</v>
      </c>
      <c s="27">
        <f>ROUND(ROUND(H21,2)*ROUND(G21,3),2)</f>
      </c>
      <c r="O21">
        <f>(I21*21)/100</f>
      </c>
      <c t="s">
        <v>13</v>
      </c>
    </row>
    <row r="22" spans="1:5" ht="12.75">
      <c r="A22" s="28" t="s">
        <v>40</v>
      </c>
      <c r="E22" s="29" t="s">
        <v>37</v>
      </c>
    </row>
    <row r="23" spans="1:5" ht="38.25">
      <c r="A23" s="30" t="s">
        <v>42</v>
      </c>
      <c r="E23" s="31" t="s">
        <v>1212</v>
      </c>
    </row>
    <row r="24" spans="1:5" ht="165.75">
      <c r="A24" t="s">
        <v>43</v>
      </c>
      <c r="E24" s="29" t="s">
        <v>1206</v>
      </c>
    </row>
    <row r="25" spans="1:16" ht="12.75">
      <c r="A25" s="19" t="s">
        <v>35</v>
      </c>
      <c s="23" t="s">
        <v>25</v>
      </c>
      <c s="23" t="s">
        <v>1213</v>
      </c>
      <c s="19" t="s">
        <v>37</v>
      </c>
      <c s="24" t="s">
        <v>1214</v>
      </c>
      <c s="25" t="s">
        <v>76</v>
      </c>
      <c s="26">
        <v>16</v>
      </c>
      <c s="27">
        <v>0</v>
      </c>
      <c s="27">
        <f>ROUND(ROUND(H25,2)*ROUND(G25,3),2)</f>
      </c>
      <c r="O25">
        <f>(I25*21)/100</f>
      </c>
      <c t="s">
        <v>13</v>
      </c>
    </row>
    <row r="26" spans="1:5" ht="12.75">
      <c r="A26" s="28" t="s">
        <v>40</v>
      </c>
      <c r="E26" s="29" t="s">
        <v>37</v>
      </c>
    </row>
    <row r="27" spans="1:5" ht="38.25">
      <c r="A27" s="30" t="s">
        <v>42</v>
      </c>
      <c r="E27" s="31" t="s">
        <v>1215</v>
      </c>
    </row>
    <row r="28" spans="1:5" ht="165.75">
      <c r="A28" t="s">
        <v>43</v>
      </c>
      <c r="E28" s="29" t="s">
        <v>1206</v>
      </c>
    </row>
    <row r="29" spans="1:16" ht="12.75">
      <c r="A29" s="19" t="s">
        <v>35</v>
      </c>
      <c s="23" t="s">
        <v>27</v>
      </c>
      <c s="23" t="s">
        <v>1216</v>
      </c>
      <c s="19" t="s">
        <v>37</v>
      </c>
      <c s="24" t="s">
        <v>1217</v>
      </c>
      <c s="25" t="s">
        <v>76</v>
      </c>
      <c s="26">
        <v>447</v>
      </c>
      <c s="27">
        <v>0</v>
      </c>
      <c s="27">
        <f>ROUND(ROUND(H29,2)*ROUND(G29,3),2)</f>
      </c>
      <c r="O29">
        <f>(I29*21)/100</f>
      </c>
      <c t="s">
        <v>13</v>
      </c>
    </row>
    <row r="30" spans="1:5" ht="12.75">
      <c r="A30" s="28" t="s">
        <v>40</v>
      </c>
      <c r="E30" s="29" t="s">
        <v>37</v>
      </c>
    </row>
    <row r="31" spans="1:5" ht="51">
      <c r="A31" s="30" t="s">
        <v>42</v>
      </c>
      <c r="E31" s="31" t="s">
        <v>1218</v>
      </c>
    </row>
    <row r="32" spans="1:5" ht="76.5">
      <c r="A32" t="s">
        <v>43</v>
      </c>
      <c r="E32" s="29" t="s">
        <v>1219</v>
      </c>
    </row>
    <row r="33" spans="1:16" ht="12.75">
      <c r="A33" s="19" t="s">
        <v>35</v>
      </c>
      <c s="23" t="s">
        <v>61</v>
      </c>
      <c s="23" t="s">
        <v>1220</v>
      </c>
      <c s="19" t="s">
        <v>37</v>
      </c>
      <c s="24" t="s">
        <v>1221</v>
      </c>
      <c s="25" t="s">
        <v>76</v>
      </c>
      <c s="26">
        <v>442</v>
      </c>
      <c s="27">
        <v>0</v>
      </c>
      <c s="27">
        <f>ROUND(ROUND(H33,2)*ROUND(G33,3),2)</f>
      </c>
      <c r="O33">
        <f>(I33*21)/100</f>
      </c>
      <c t="s">
        <v>13</v>
      </c>
    </row>
    <row r="34" spans="1:5" ht="12.75">
      <c r="A34" s="28" t="s">
        <v>40</v>
      </c>
      <c r="E34" s="29" t="s">
        <v>37</v>
      </c>
    </row>
    <row r="35" spans="1:5" ht="38.25">
      <c r="A35" s="30" t="s">
        <v>42</v>
      </c>
      <c r="E35" s="31" t="s">
        <v>1222</v>
      </c>
    </row>
    <row r="36" spans="1:5" ht="76.5">
      <c r="A36" t="s">
        <v>43</v>
      </c>
      <c r="E36" s="29" t="s">
        <v>1223</v>
      </c>
    </row>
    <row r="37" spans="1:16" ht="25.5">
      <c r="A37" s="19" t="s">
        <v>35</v>
      </c>
      <c s="23" t="s">
        <v>66</v>
      </c>
      <c s="23" t="s">
        <v>1224</v>
      </c>
      <c s="19" t="s">
        <v>37</v>
      </c>
      <c s="24" t="s">
        <v>1225</v>
      </c>
      <c s="25" t="s">
        <v>76</v>
      </c>
      <c s="26">
        <v>19</v>
      </c>
      <c s="27">
        <v>0</v>
      </c>
      <c s="27">
        <f>ROUND(ROUND(H37,2)*ROUND(G37,3),2)</f>
      </c>
      <c r="O37">
        <f>(I37*21)/100</f>
      </c>
      <c t="s">
        <v>13</v>
      </c>
    </row>
    <row r="38" spans="1:5" ht="12.75">
      <c r="A38" s="28" t="s">
        <v>40</v>
      </c>
      <c r="E38" s="29" t="s">
        <v>37</v>
      </c>
    </row>
    <row r="39" spans="1:5" ht="38.25">
      <c r="A39" s="30" t="s">
        <v>42</v>
      </c>
      <c r="E39" s="31" t="s">
        <v>1226</v>
      </c>
    </row>
    <row r="40" spans="1:5" ht="114.75">
      <c r="A40" t="s">
        <v>43</v>
      </c>
      <c r="E40" s="29" t="s">
        <v>1227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4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0+O8+O17+O142+O171+O188+O209+O274+O303</f>
      </c>
      <c t="s">
        <v>12</v>
      </c>
    </row>
    <row r="3" spans="1:16" ht="15" customHeight="1">
      <c r="A3" t="s">
        <v>1</v>
      </c>
      <c s="8" t="s">
        <v>4</v>
      </c>
      <c s="9" t="s">
        <v>5</v>
      </c>
      <c s="1"/>
      <c s="10" t="s">
        <v>6</v>
      </c>
      <c s="1"/>
      <c s="4"/>
      <c s="3" t="s">
        <v>84</v>
      </c>
      <c s="32">
        <f>0+I8+I17+I142+I171+I188+I209+I274+I303</f>
      </c>
      <c r="O3" t="s">
        <v>9</v>
      </c>
      <c t="s">
        <v>13</v>
      </c>
    </row>
    <row r="4" spans="1:16" ht="15" customHeight="1">
      <c r="A4" t="s">
        <v>7</v>
      </c>
      <c s="12" t="s">
        <v>8</v>
      </c>
      <c s="13" t="s">
        <v>84</v>
      </c>
      <c s="5"/>
      <c s="14" t="s">
        <v>85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86</v>
      </c>
      <c s="19" t="s">
        <v>37</v>
      </c>
      <c s="24" t="s">
        <v>87</v>
      </c>
      <c s="25" t="s">
        <v>88</v>
      </c>
      <c s="26">
        <v>5272.206</v>
      </c>
      <c s="27">
        <v>0</v>
      </c>
      <c s="27">
        <f>ROUND(ROUND(H9,2)*ROUND(G9,3),2)</f>
      </c>
      <c r="O9">
        <f>(I9*21)/100</f>
      </c>
      <c t="s">
        <v>13</v>
      </c>
    </row>
    <row r="10" spans="1:5" ht="25.5">
      <c r="A10" s="28" t="s">
        <v>40</v>
      </c>
      <c r="E10" s="29" t="s">
        <v>89</v>
      </c>
    </row>
    <row r="11" spans="1:5" ht="204">
      <c r="A11" s="30" t="s">
        <v>42</v>
      </c>
      <c r="E11" s="31" t="s">
        <v>90</v>
      </c>
    </row>
    <row r="12" spans="1:5" ht="25.5">
      <c r="A12" t="s">
        <v>43</v>
      </c>
      <c r="E12" s="29" t="s">
        <v>91</v>
      </c>
    </row>
    <row r="13" spans="1:16" ht="12.75">
      <c r="A13" s="19" t="s">
        <v>35</v>
      </c>
      <c s="23" t="s">
        <v>13</v>
      </c>
      <c s="23" t="s">
        <v>92</v>
      </c>
      <c s="19" t="s">
        <v>37</v>
      </c>
      <c s="24" t="s">
        <v>93</v>
      </c>
      <c s="25" t="s">
        <v>88</v>
      </c>
      <c s="26">
        <v>1055.978</v>
      </c>
      <c s="27">
        <v>0</v>
      </c>
      <c s="27">
        <f>ROUND(ROUND(H13,2)*ROUND(G13,3),2)</f>
      </c>
      <c r="O13">
        <f>(I13*21)/100</f>
      </c>
      <c t="s">
        <v>13</v>
      </c>
    </row>
    <row r="14" spans="1:5" ht="38.25">
      <c r="A14" s="28" t="s">
        <v>40</v>
      </c>
      <c r="E14" s="29" t="s">
        <v>94</v>
      </c>
    </row>
    <row r="15" spans="1:5" ht="89.25">
      <c r="A15" s="30" t="s">
        <v>42</v>
      </c>
      <c r="E15" s="31" t="s">
        <v>95</v>
      </c>
    </row>
    <row r="16" spans="1:5" ht="25.5">
      <c r="A16" t="s">
        <v>43</v>
      </c>
      <c r="E16" s="29" t="s">
        <v>91</v>
      </c>
    </row>
    <row r="17" spans="1:18" ht="12.75" customHeight="1">
      <c r="A17" s="5" t="s">
        <v>33</v>
      </c>
      <c s="5"/>
      <c s="35" t="s">
        <v>19</v>
      </c>
      <c s="5"/>
      <c s="21" t="s">
        <v>96</v>
      </c>
      <c s="5"/>
      <c s="5"/>
      <c s="5"/>
      <c s="36">
        <f>0+Q17</f>
      </c>
      <c r="O17">
        <f>0+R17</f>
      </c>
      <c r="Q17">
        <f>0+I18+I22+I26+I30+I34+I38+I42+I46+I50+I54+I58+I62+I66+I70+I74+I78+I82+I86+I90+I94+I98+I102+I106+I110+I114+I118+I122+I126+I130+I134+I138</f>
      </c>
      <c>
        <f>0+O18+O22+O26+O30+O34+O38+O42+O46+O50+O54+O58+O62+O66+O70+O74+O78+O82+O86+O90+O94+O98+O102+O106+O110+O114+O118+O122+O126+O130+O134+O138</f>
      </c>
    </row>
    <row r="18" spans="1:16" ht="25.5">
      <c r="A18" s="19" t="s">
        <v>35</v>
      </c>
      <c s="23" t="s">
        <v>12</v>
      </c>
      <c s="23" t="s">
        <v>97</v>
      </c>
      <c s="19" t="s">
        <v>98</v>
      </c>
      <c s="24" t="s">
        <v>99</v>
      </c>
      <c s="25" t="s">
        <v>100</v>
      </c>
      <c s="26">
        <v>50.916</v>
      </c>
      <c s="27">
        <v>0</v>
      </c>
      <c s="27">
        <f>ROUND(ROUND(H18,2)*ROUND(G18,3),2)</f>
      </c>
      <c r="O18">
        <f>(I18*21)/100</f>
      </c>
      <c t="s">
        <v>13</v>
      </c>
    </row>
    <row r="19" spans="1:5" ht="12.75">
      <c r="A19" s="28" t="s">
        <v>40</v>
      </c>
      <c r="E19" s="29" t="s">
        <v>37</v>
      </c>
    </row>
    <row r="20" spans="1:5" ht="127.5">
      <c r="A20" s="30" t="s">
        <v>42</v>
      </c>
      <c r="E20" s="31" t="s">
        <v>101</v>
      </c>
    </row>
    <row r="21" spans="1:5" ht="63.75">
      <c r="A21" t="s">
        <v>43</v>
      </c>
      <c r="E21" s="29" t="s">
        <v>102</v>
      </c>
    </row>
    <row r="22" spans="1:16" ht="25.5">
      <c r="A22" s="19" t="s">
        <v>35</v>
      </c>
      <c s="23" t="s">
        <v>23</v>
      </c>
      <c s="23" t="s">
        <v>103</v>
      </c>
      <c s="19" t="s">
        <v>37</v>
      </c>
      <c s="24" t="s">
        <v>104</v>
      </c>
      <c s="25" t="s">
        <v>100</v>
      </c>
      <c s="26">
        <v>509.16</v>
      </c>
      <c s="27">
        <v>0</v>
      </c>
      <c s="27">
        <f>ROUND(ROUND(H22,2)*ROUND(G22,3),2)</f>
      </c>
      <c r="O22">
        <f>(I22*21)/100</f>
      </c>
      <c t="s">
        <v>13</v>
      </c>
    </row>
    <row r="23" spans="1:5" ht="12.75">
      <c r="A23" s="28" t="s">
        <v>40</v>
      </c>
      <c r="E23" s="29" t="s">
        <v>37</v>
      </c>
    </row>
    <row r="24" spans="1:5" ht="114.75">
      <c r="A24" s="30" t="s">
        <v>42</v>
      </c>
      <c r="E24" s="31" t="s">
        <v>105</v>
      </c>
    </row>
    <row r="25" spans="1:5" ht="63.75">
      <c r="A25" t="s">
        <v>43</v>
      </c>
      <c r="E25" s="29" t="s">
        <v>102</v>
      </c>
    </row>
    <row r="26" spans="1:16" ht="12.75">
      <c r="A26" s="19" t="s">
        <v>35</v>
      </c>
      <c s="23" t="s">
        <v>25</v>
      </c>
      <c s="23" t="s">
        <v>106</v>
      </c>
      <c s="19" t="s">
        <v>37</v>
      </c>
      <c s="24" t="s">
        <v>107</v>
      </c>
      <c s="25" t="s">
        <v>108</v>
      </c>
      <c s="26">
        <v>38</v>
      </c>
      <c s="27">
        <v>0</v>
      </c>
      <c s="27">
        <f>ROUND(ROUND(H26,2)*ROUND(G26,3),2)</f>
      </c>
      <c r="O26">
        <f>(I26*21)/100</f>
      </c>
      <c t="s">
        <v>13</v>
      </c>
    </row>
    <row r="27" spans="1:5" ht="12.75">
      <c r="A27" s="28" t="s">
        <v>40</v>
      </c>
      <c r="E27" s="29" t="s">
        <v>37</v>
      </c>
    </row>
    <row r="28" spans="1:5" ht="38.25">
      <c r="A28" s="30" t="s">
        <v>42</v>
      </c>
      <c r="E28" s="31" t="s">
        <v>109</v>
      </c>
    </row>
    <row r="29" spans="1:5" ht="63.75">
      <c r="A29" t="s">
        <v>43</v>
      </c>
      <c r="E29" s="29" t="s">
        <v>102</v>
      </c>
    </row>
    <row r="30" spans="1:16" ht="12.75">
      <c r="A30" s="19" t="s">
        <v>35</v>
      </c>
      <c s="23" t="s">
        <v>27</v>
      </c>
      <c s="23" t="s">
        <v>110</v>
      </c>
      <c s="19" t="s">
        <v>37</v>
      </c>
      <c s="24" t="s">
        <v>111</v>
      </c>
      <c s="25" t="s">
        <v>100</v>
      </c>
      <c s="26">
        <v>573.218</v>
      </c>
      <c s="27">
        <v>0</v>
      </c>
      <c s="27">
        <f>ROUND(ROUND(H30,2)*ROUND(G30,3),2)</f>
      </c>
      <c r="O30">
        <f>(I30*21)/100</f>
      </c>
      <c t="s">
        <v>13</v>
      </c>
    </row>
    <row r="31" spans="1:5" ht="38.25">
      <c r="A31" s="28" t="s">
        <v>40</v>
      </c>
      <c r="E31" s="29" t="s">
        <v>112</v>
      </c>
    </row>
    <row r="32" spans="1:5" ht="153">
      <c r="A32" s="30" t="s">
        <v>42</v>
      </c>
      <c r="E32" s="31" t="s">
        <v>113</v>
      </c>
    </row>
    <row r="33" spans="1:5" ht="25.5">
      <c r="A33" t="s">
        <v>43</v>
      </c>
      <c r="E33" s="29" t="s">
        <v>114</v>
      </c>
    </row>
    <row r="34" spans="1:16" ht="12.75">
      <c r="A34" s="19" t="s">
        <v>35</v>
      </c>
      <c s="23" t="s">
        <v>61</v>
      </c>
      <c s="23" t="s">
        <v>115</v>
      </c>
      <c s="19" t="s">
        <v>37</v>
      </c>
      <c s="24" t="s">
        <v>116</v>
      </c>
      <c s="25" t="s">
        <v>108</v>
      </c>
      <c s="26">
        <v>576.8</v>
      </c>
      <c s="27">
        <v>0</v>
      </c>
      <c s="27">
        <f>ROUND(ROUND(H34,2)*ROUND(G34,3),2)</f>
      </c>
      <c r="O34">
        <f>(I34*21)/100</f>
      </c>
      <c t="s">
        <v>13</v>
      </c>
    </row>
    <row r="35" spans="1:5" ht="12.75">
      <c r="A35" s="28" t="s">
        <v>40</v>
      </c>
      <c r="E35" s="29" t="s">
        <v>37</v>
      </c>
    </row>
    <row r="36" spans="1:5" ht="51">
      <c r="A36" s="30" t="s">
        <v>42</v>
      </c>
      <c r="E36" s="31" t="s">
        <v>117</v>
      </c>
    </row>
    <row r="37" spans="1:5" ht="25.5">
      <c r="A37" t="s">
        <v>43</v>
      </c>
      <c r="E37" s="29" t="s">
        <v>114</v>
      </c>
    </row>
    <row r="38" spans="1:16" ht="12.75">
      <c r="A38" s="19" t="s">
        <v>35</v>
      </c>
      <c s="23" t="s">
        <v>66</v>
      </c>
      <c s="23" t="s">
        <v>118</v>
      </c>
      <c s="19" t="s">
        <v>37</v>
      </c>
      <c s="24" t="s">
        <v>119</v>
      </c>
      <c s="25" t="s">
        <v>100</v>
      </c>
      <c s="26">
        <v>75</v>
      </c>
      <c s="27">
        <v>0</v>
      </c>
      <c s="27">
        <f>ROUND(ROUND(H38,2)*ROUND(G38,3),2)</f>
      </c>
      <c r="O38">
        <f>(I38*21)/100</f>
      </c>
      <c t="s">
        <v>13</v>
      </c>
    </row>
    <row r="39" spans="1:5" ht="12.75">
      <c r="A39" s="28" t="s">
        <v>40</v>
      </c>
      <c r="E39" s="29" t="s">
        <v>120</v>
      </c>
    </row>
    <row r="40" spans="1:5" ht="25.5">
      <c r="A40" s="30" t="s">
        <v>42</v>
      </c>
      <c r="E40" s="31" t="s">
        <v>121</v>
      </c>
    </row>
    <row r="41" spans="1:5" ht="38.25">
      <c r="A41" t="s">
        <v>43</v>
      </c>
      <c r="E41" s="29" t="s">
        <v>122</v>
      </c>
    </row>
    <row r="42" spans="1:16" ht="12.75">
      <c r="A42" s="19" t="s">
        <v>35</v>
      </c>
      <c s="23" t="s">
        <v>30</v>
      </c>
      <c s="23" t="s">
        <v>123</v>
      </c>
      <c s="19" t="s">
        <v>37</v>
      </c>
      <c s="24" t="s">
        <v>124</v>
      </c>
      <c s="25" t="s">
        <v>100</v>
      </c>
      <c s="26">
        <v>172.03</v>
      </c>
      <c s="27">
        <v>0</v>
      </c>
      <c s="27">
        <f>ROUND(ROUND(H42,2)*ROUND(G42,3),2)</f>
      </c>
      <c r="O42">
        <f>(I42*21)/100</f>
      </c>
      <c t="s">
        <v>13</v>
      </c>
    </row>
    <row r="43" spans="1:5" ht="12.75">
      <c r="A43" s="28" t="s">
        <v>40</v>
      </c>
      <c r="E43" s="29" t="s">
        <v>37</v>
      </c>
    </row>
    <row r="44" spans="1:5" ht="89.25">
      <c r="A44" s="30" t="s">
        <v>42</v>
      </c>
      <c r="E44" s="31" t="s">
        <v>125</v>
      </c>
    </row>
    <row r="45" spans="1:5" ht="369.75">
      <c r="A45" t="s">
        <v>43</v>
      </c>
      <c r="E45" s="29" t="s">
        <v>126</v>
      </c>
    </row>
    <row r="46" spans="1:16" ht="12.75">
      <c r="A46" s="19" t="s">
        <v>35</v>
      </c>
      <c s="23" t="s">
        <v>32</v>
      </c>
      <c s="23" t="s">
        <v>127</v>
      </c>
      <c s="19" t="s">
        <v>37</v>
      </c>
      <c s="24" t="s">
        <v>128</v>
      </c>
      <c s="25" t="s">
        <v>100</v>
      </c>
      <c s="26">
        <v>619.615</v>
      </c>
      <c s="27">
        <v>0</v>
      </c>
      <c s="27">
        <f>ROUND(ROUND(H46,2)*ROUND(G46,3),2)</f>
      </c>
      <c r="O46">
        <f>(I46*21)/100</f>
      </c>
      <c t="s">
        <v>13</v>
      </c>
    </row>
    <row r="47" spans="1:5" ht="12.75">
      <c r="A47" s="28" t="s">
        <v>40</v>
      </c>
      <c r="E47" s="29" t="s">
        <v>37</v>
      </c>
    </row>
    <row r="48" spans="1:5" ht="127.5">
      <c r="A48" s="30" t="s">
        <v>42</v>
      </c>
      <c r="E48" s="31" t="s">
        <v>129</v>
      </c>
    </row>
    <row r="49" spans="1:5" ht="369.75">
      <c r="A49" t="s">
        <v>43</v>
      </c>
      <c r="E49" s="29" t="s">
        <v>130</v>
      </c>
    </row>
    <row r="50" spans="1:16" ht="12.75">
      <c r="A50" s="19" t="s">
        <v>35</v>
      </c>
      <c s="23" t="s">
        <v>79</v>
      </c>
      <c s="23" t="s">
        <v>131</v>
      </c>
      <c s="19" t="s">
        <v>37</v>
      </c>
      <c s="24" t="s">
        <v>132</v>
      </c>
      <c s="25" t="s">
        <v>100</v>
      </c>
      <c s="26">
        <v>86.015</v>
      </c>
      <c s="27">
        <v>0</v>
      </c>
      <c s="27">
        <f>ROUND(ROUND(H50,2)*ROUND(G50,3),2)</f>
      </c>
      <c r="O50">
        <f>(I50*21)/100</f>
      </c>
      <c t="s">
        <v>13</v>
      </c>
    </row>
    <row r="51" spans="1:5" ht="12.75">
      <c r="A51" s="28" t="s">
        <v>40</v>
      </c>
      <c r="E51" s="29" t="s">
        <v>37</v>
      </c>
    </row>
    <row r="52" spans="1:5" ht="89.25">
      <c r="A52" s="30" t="s">
        <v>42</v>
      </c>
      <c r="E52" s="31" t="s">
        <v>133</v>
      </c>
    </row>
    <row r="53" spans="1:5" ht="369.75">
      <c r="A53" t="s">
        <v>43</v>
      </c>
      <c r="E53" s="29" t="s">
        <v>130</v>
      </c>
    </row>
    <row r="54" spans="1:16" ht="12.75">
      <c r="A54" s="19" t="s">
        <v>35</v>
      </c>
      <c s="23" t="s">
        <v>134</v>
      </c>
      <c s="23" t="s">
        <v>135</v>
      </c>
      <c s="19" t="s">
        <v>98</v>
      </c>
      <c s="24" t="s">
        <v>136</v>
      </c>
      <c s="25" t="s">
        <v>100</v>
      </c>
      <c s="26">
        <v>118.804</v>
      </c>
      <c s="27">
        <v>0</v>
      </c>
      <c s="27">
        <f>ROUND(ROUND(H54,2)*ROUND(G54,3),2)</f>
      </c>
      <c r="O54">
        <f>(I54*21)/100</f>
      </c>
      <c t="s">
        <v>13</v>
      </c>
    </row>
    <row r="55" spans="1:5" ht="12.75">
      <c r="A55" s="28" t="s">
        <v>40</v>
      </c>
      <c r="E55" s="29" t="s">
        <v>37</v>
      </c>
    </row>
    <row r="56" spans="1:5" ht="102">
      <c r="A56" s="30" t="s">
        <v>42</v>
      </c>
      <c r="E56" s="31" t="s">
        <v>137</v>
      </c>
    </row>
    <row r="57" spans="1:5" ht="369.75">
      <c r="A57" t="s">
        <v>43</v>
      </c>
      <c r="E57" s="29" t="s">
        <v>126</v>
      </c>
    </row>
    <row r="58" spans="1:16" ht="12.75">
      <c r="A58" s="19" t="s">
        <v>35</v>
      </c>
      <c s="23" t="s">
        <v>138</v>
      </c>
      <c s="23" t="s">
        <v>135</v>
      </c>
      <c s="19" t="s">
        <v>139</v>
      </c>
      <c s="24" t="s">
        <v>136</v>
      </c>
      <c s="25" t="s">
        <v>100</v>
      </c>
      <c s="26">
        <v>848.6</v>
      </c>
      <c s="27">
        <v>0</v>
      </c>
      <c s="27">
        <f>ROUND(ROUND(H58,2)*ROUND(G58,3),2)</f>
      </c>
      <c r="O58">
        <f>(I58*21)/100</f>
      </c>
      <c t="s">
        <v>13</v>
      </c>
    </row>
    <row r="59" spans="1:5" ht="12.75">
      <c r="A59" s="28" t="s">
        <v>40</v>
      </c>
      <c r="E59" s="29" t="s">
        <v>37</v>
      </c>
    </row>
    <row r="60" spans="1:5" ht="127.5">
      <c r="A60" s="30" t="s">
        <v>42</v>
      </c>
      <c r="E60" s="31" t="s">
        <v>140</v>
      </c>
    </row>
    <row r="61" spans="1:5" ht="369.75">
      <c r="A61" t="s">
        <v>43</v>
      </c>
      <c r="E61" s="29" t="s">
        <v>126</v>
      </c>
    </row>
    <row r="62" spans="1:16" ht="12.75">
      <c r="A62" s="19" t="s">
        <v>35</v>
      </c>
      <c s="23" t="s">
        <v>141</v>
      </c>
      <c s="23" t="s">
        <v>142</v>
      </c>
      <c s="19" t="s">
        <v>37</v>
      </c>
      <c s="24" t="s">
        <v>143</v>
      </c>
      <c s="25" t="s">
        <v>100</v>
      </c>
      <c s="26">
        <v>75</v>
      </c>
      <c s="27">
        <v>0</v>
      </c>
      <c s="27">
        <f>ROUND(ROUND(H62,2)*ROUND(G62,3),2)</f>
      </c>
      <c r="O62">
        <f>(I62*21)/100</f>
      </c>
      <c t="s">
        <v>13</v>
      </c>
    </row>
    <row r="63" spans="1:5" ht="12.75">
      <c r="A63" s="28" t="s">
        <v>40</v>
      </c>
      <c r="E63" s="29" t="s">
        <v>37</v>
      </c>
    </row>
    <row r="64" spans="1:5" ht="25.5">
      <c r="A64" s="30" t="s">
        <v>42</v>
      </c>
      <c r="E64" s="31" t="s">
        <v>144</v>
      </c>
    </row>
    <row r="65" spans="1:5" ht="306">
      <c r="A65" t="s">
        <v>43</v>
      </c>
      <c r="E65" s="29" t="s">
        <v>145</v>
      </c>
    </row>
    <row r="66" spans="1:16" ht="12.75">
      <c r="A66" s="19" t="s">
        <v>35</v>
      </c>
      <c s="23" t="s">
        <v>146</v>
      </c>
      <c s="23" t="s">
        <v>147</v>
      </c>
      <c s="19" t="s">
        <v>37</v>
      </c>
      <c s="24" t="s">
        <v>148</v>
      </c>
      <c s="25" t="s">
        <v>149</v>
      </c>
      <c s="26">
        <v>961.3</v>
      </c>
      <c s="27">
        <v>0</v>
      </c>
      <c s="27">
        <f>ROUND(ROUND(H66,2)*ROUND(G66,3),2)</f>
      </c>
      <c r="O66">
        <f>(I66*21)/100</f>
      </c>
      <c t="s">
        <v>13</v>
      </c>
    </row>
    <row r="67" spans="1:5" ht="12.75">
      <c r="A67" s="28" t="s">
        <v>40</v>
      </c>
      <c r="E67" s="29" t="s">
        <v>37</v>
      </c>
    </row>
    <row r="68" spans="1:5" ht="38.25">
      <c r="A68" s="30" t="s">
        <v>42</v>
      </c>
      <c r="E68" s="31" t="s">
        <v>150</v>
      </c>
    </row>
    <row r="69" spans="1:5" ht="63.75">
      <c r="A69" t="s">
        <v>43</v>
      </c>
      <c r="E69" s="29" t="s">
        <v>151</v>
      </c>
    </row>
    <row r="70" spans="1:16" ht="12.75">
      <c r="A70" s="19" t="s">
        <v>35</v>
      </c>
      <c s="23" t="s">
        <v>152</v>
      </c>
      <c s="23" t="s">
        <v>153</v>
      </c>
      <c s="19" t="s">
        <v>37</v>
      </c>
      <c s="24" t="s">
        <v>154</v>
      </c>
      <c s="25" t="s">
        <v>108</v>
      </c>
      <c s="26">
        <v>82.3</v>
      </c>
      <c s="27">
        <v>0</v>
      </c>
      <c s="27">
        <f>ROUND(ROUND(H70,2)*ROUND(G70,3),2)</f>
      </c>
      <c r="O70">
        <f>(I70*21)/100</f>
      </c>
      <c t="s">
        <v>13</v>
      </c>
    </row>
    <row r="71" spans="1:5" ht="12.75">
      <c r="A71" s="28" t="s">
        <v>40</v>
      </c>
      <c r="E71" s="29" t="s">
        <v>37</v>
      </c>
    </row>
    <row r="72" spans="1:5" ht="25.5">
      <c r="A72" s="30" t="s">
        <v>42</v>
      </c>
      <c r="E72" s="31" t="s">
        <v>155</v>
      </c>
    </row>
    <row r="73" spans="1:5" ht="63.75">
      <c r="A73" t="s">
        <v>43</v>
      </c>
      <c r="E73" s="29" t="s">
        <v>151</v>
      </c>
    </row>
    <row r="74" spans="1:16" ht="12.75">
      <c r="A74" s="19" t="s">
        <v>35</v>
      </c>
      <c s="23" t="s">
        <v>156</v>
      </c>
      <c s="23" t="s">
        <v>157</v>
      </c>
      <c s="19" t="s">
        <v>37</v>
      </c>
      <c s="24" t="s">
        <v>158</v>
      </c>
      <c s="25" t="s">
        <v>108</v>
      </c>
      <c s="26">
        <v>16.9</v>
      </c>
      <c s="27">
        <v>0</v>
      </c>
      <c s="27">
        <f>ROUND(ROUND(H74,2)*ROUND(G74,3),2)</f>
      </c>
      <c r="O74">
        <f>(I74*21)/100</f>
      </c>
      <c t="s">
        <v>13</v>
      </c>
    </row>
    <row r="75" spans="1:5" ht="12.75">
      <c r="A75" s="28" t="s">
        <v>40</v>
      </c>
      <c r="E75" s="29" t="s">
        <v>37</v>
      </c>
    </row>
    <row r="76" spans="1:5" ht="25.5">
      <c r="A76" s="30" t="s">
        <v>42</v>
      </c>
      <c r="E76" s="31" t="s">
        <v>159</v>
      </c>
    </row>
    <row r="77" spans="1:5" ht="63.75">
      <c r="A77" t="s">
        <v>43</v>
      </c>
      <c r="E77" s="29" t="s">
        <v>151</v>
      </c>
    </row>
    <row r="78" spans="1:16" ht="12.75">
      <c r="A78" s="19" t="s">
        <v>35</v>
      </c>
      <c s="23" t="s">
        <v>160</v>
      </c>
      <c s="23" t="s">
        <v>161</v>
      </c>
      <c s="19" t="s">
        <v>37</v>
      </c>
      <c s="24" t="s">
        <v>162</v>
      </c>
      <c s="25" t="s">
        <v>108</v>
      </c>
      <c s="26">
        <v>6.6</v>
      </c>
      <c s="27">
        <v>0</v>
      </c>
      <c s="27">
        <f>ROUND(ROUND(H78,2)*ROUND(G78,3),2)</f>
      </c>
      <c r="O78">
        <f>(I78*21)/100</f>
      </c>
      <c t="s">
        <v>13</v>
      </c>
    </row>
    <row r="79" spans="1:5" ht="12.75">
      <c r="A79" s="28" t="s">
        <v>40</v>
      </c>
      <c r="E79" s="29" t="s">
        <v>37</v>
      </c>
    </row>
    <row r="80" spans="1:5" ht="25.5">
      <c r="A80" s="30" t="s">
        <v>42</v>
      </c>
      <c r="E80" s="31" t="s">
        <v>163</v>
      </c>
    </row>
    <row r="81" spans="1:5" ht="63.75">
      <c r="A81" t="s">
        <v>43</v>
      </c>
      <c r="E81" s="29" t="s">
        <v>151</v>
      </c>
    </row>
    <row r="82" spans="1:16" ht="12.75">
      <c r="A82" s="19" t="s">
        <v>35</v>
      </c>
      <c s="23" t="s">
        <v>164</v>
      </c>
      <c s="23" t="s">
        <v>165</v>
      </c>
      <c s="19" t="s">
        <v>37</v>
      </c>
      <c s="24" t="s">
        <v>166</v>
      </c>
      <c s="25" t="s">
        <v>100</v>
      </c>
      <c s="26">
        <v>28.116</v>
      </c>
      <c s="27">
        <v>0</v>
      </c>
      <c s="27">
        <f>ROUND(ROUND(H82,2)*ROUND(G82,3),2)</f>
      </c>
      <c r="O82">
        <f>(I82*21)/100</f>
      </c>
      <c t="s">
        <v>13</v>
      </c>
    </row>
    <row r="83" spans="1:5" ht="12.75">
      <c r="A83" s="28" t="s">
        <v>40</v>
      </c>
      <c r="E83" s="29" t="s">
        <v>37</v>
      </c>
    </row>
    <row r="84" spans="1:5" ht="76.5">
      <c r="A84" s="30" t="s">
        <v>42</v>
      </c>
      <c r="E84" s="31" t="s">
        <v>167</v>
      </c>
    </row>
    <row r="85" spans="1:5" ht="318.75">
      <c r="A85" t="s">
        <v>43</v>
      </c>
      <c r="E85" s="29" t="s">
        <v>168</v>
      </c>
    </row>
    <row r="86" spans="1:16" ht="12.75">
      <c r="A86" s="19" t="s">
        <v>35</v>
      </c>
      <c s="23" t="s">
        <v>169</v>
      </c>
      <c s="23" t="s">
        <v>170</v>
      </c>
      <c s="19" t="s">
        <v>37</v>
      </c>
      <c s="24" t="s">
        <v>171</v>
      </c>
      <c s="25" t="s">
        <v>100</v>
      </c>
      <c s="26">
        <v>14.058</v>
      </c>
      <c s="27">
        <v>0</v>
      </c>
      <c s="27">
        <f>ROUND(ROUND(H86,2)*ROUND(G86,3),2)</f>
      </c>
      <c r="O86">
        <f>(I86*21)/100</f>
      </c>
      <c t="s">
        <v>13</v>
      </c>
    </row>
    <row r="87" spans="1:5" ht="12.75">
      <c r="A87" s="28" t="s">
        <v>40</v>
      </c>
      <c r="E87" s="29" t="s">
        <v>37</v>
      </c>
    </row>
    <row r="88" spans="1:5" ht="76.5">
      <c r="A88" s="30" t="s">
        <v>42</v>
      </c>
      <c r="E88" s="31" t="s">
        <v>172</v>
      </c>
    </row>
    <row r="89" spans="1:5" ht="318.75">
      <c r="A89" t="s">
        <v>43</v>
      </c>
      <c r="E89" s="29" t="s">
        <v>173</v>
      </c>
    </row>
    <row r="90" spans="1:16" ht="12.75">
      <c r="A90" s="19" t="s">
        <v>35</v>
      </c>
      <c s="23" t="s">
        <v>174</v>
      </c>
      <c s="23" t="s">
        <v>175</v>
      </c>
      <c s="19" t="s">
        <v>37</v>
      </c>
      <c s="24" t="s">
        <v>176</v>
      </c>
      <c s="25" t="s">
        <v>100</v>
      </c>
      <c s="26">
        <v>4.686</v>
      </c>
      <c s="27">
        <v>0</v>
      </c>
      <c s="27">
        <f>ROUND(ROUND(H90,2)*ROUND(G90,3),2)</f>
      </c>
      <c r="O90">
        <f>(I90*21)/100</f>
      </c>
      <c t="s">
        <v>13</v>
      </c>
    </row>
    <row r="91" spans="1:5" ht="12.75">
      <c r="A91" s="28" t="s">
        <v>40</v>
      </c>
      <c r="E91" s="29" t="s">
        <v>37</v>
      </c>
    </row>
    <row r="92" spans="1:5" ht="76.5">
      <c r="A92" s="30" t="s">
        <v>42</v>
      </c>
      <c r="E92" s="31" t="s">
        <v>177</v>
      </c>
    </row>
    <row r="93" spans="1:5" ht="318.75">
      <c r="A93" t="s">
        <v>43</v>
      </c>
      <c r="E93" s="29" t="s">
        <v>173</v>
      </c>
    </row>
    <row r="94" spans="1:16" ht="12.75">
      <c r="A94" s="19" t="s">
        <v>35</v>
      </c>
      <c s="23" t="s">
        <v>178</v>
      </c>
      <c s="23" t="s">
        <v>179</v>
      </c>
      <c s="19" t="s">
        <v>98</v>
      </c>
      <c s="24" t="s">
        <v>180</v>
      </c>
      <c s="25" t="s">
        <v>100</v>
      </c>
      <c s="26">
        <v>178.14</v>
      </c>
      <c s="27">
        <v>0</v>
      </c>
      <c s="27">
        <f>ROUND(ROUND(H94,2)*ROUND(G94,3),2)</f>
      </c>
      <c r="O94">
        <f>(I94*21)/100</f>
      </c>
      <c t="s">
        <v>13</v>
      </c>
    </row>
    <row r="95" spans="1:5" ht="12.75">
      <c r="A95" s="28" t="s">
        <v>40</v>
      </c>
      <c r="E95" s="29" t="s">
        <v>37</v>
      </c>
    </row>
    <row r="96" spans="1:5" ht="51">
      <c r="A96" s="30" t="s">
        <v>42</v>
      </c>
      <c r="E96" s="31" t="s">
        <v>181</v>
      </c>
    </row>
    <row r="97" spans="1:5" ht="318.75">
      <c r="A97" t="s">
        <v>43</v>
      </c>
      <c r="E97" s="29" t="s">
        <v>168</v>
      </c>
    </row>
    <row r="98" spans="1:16" ht="12.75">
      <c r="A98" s="19" t="s">
        <v>35</v>
      </c>
      <c s="23" t="s">
        <v>182</v>
      </c>
      <c s="23" t="s">
        <v>179</v>
      </c>
      <c s="19" t="s">
        <v>139</v>
      </c>
      <c s="24" t="s">
        <v>180</v>
      </c>
      <c s="25" t="s">
        <v>100</v>
      </c>
      <c s="26">
        <v>158.94</v>
      </c>
      <c s="27">
        <v>0</v>
      </c>
      <c s="27">
        <f>ROUND(ROUND(H98,2)*ROUND(G98,3),2)</f>
      </c>
      <c r="O98">
        <f>(I98*21)/100</f>
      </c>
      <c t="s">
        <v>13</v>
      </c>
    </row>
    <row r="99" spans="1:5" ht="12.75">
      <c r="A99" s="28" t="s">
        <v>40</v>
      </c>
      <c r="E99" s="29" t="s">
        <v>37</v>
      </c>
    </row>
    <row r="100" spans="1:5" ht="51">
      <c r="A100" s="30" t="s">
        <v>42</v>
      </c>
      <c r="E100" s="31" t="s">
        <v>183</v>
      </c>
    </row>
    <row r="101" spans="1:5" ht="318.75">
      <c r="A101" t="s">
        <v>43</v>
      </c>
      <c r="E101" s="29" t="s">
        <v>168</v>
      </c>
    </row>
    <row r="102" spans="1:16" ht="12.75">
      <c r="A102" s="19" t="s">
        <v>35</v>
      </c>
      <c s="23" t="s">
        <v>184</v>
      </c>
      <c s="23" t="s">
        <v>179</v>
      </c>
      <c s="19" t="s">
        <v>185</v>
      </c>
      <c s="24" t="s">
        <v>180</v>
      </c>
      <c s="25" t="s">
        <v>100</v>
      </c>
      <c s="26">
        <v>171.339</v>
      </c>
      <c s="27">
        <v>0</v>
      </c>
      <c s="27">
        <f>ROUND(ROUND(H102,2)*ROUND(G102,3),2)</f>
      </c>
      <c r="O102">
        <f>(I102*21)/100</f>
      </c>
      <c t="s">
        <v>13</v>
      </c>
    </row>
    <row r="103" spans="1:5" ht="12.75">
      <c r="A103" s="28" t="s">
        <v>40</v>
      </c>
      <c r="E103" s="29" t="s">
        <v>37</v>
      </c>
    </row>
    <row r="104" spans="1:5" ht="153">
      <c r="A104" s="30" t="s">
        <v>42</v>
      </c>
      <c r="E104" s="31" t="s">
        <v>186</v>
      </c>
    </row>
    <row r="105" spans="1:5" ht="318.75">
      <c r="A105" t="s">
        <v>43</v>
      </c>
      <c r="E105" s="29" t="s">
        <v>168</v>
      </c>
    </row>
    <row r="106" spans="1:16" ht="12.75">
      <c r="A106" s="19" t="s">
        <v>35</v>
      </c>
      <c s="23" t="s">
        <v>187</v>
      </c>
      <c s="23" t="s">
        <v>188</v>
      </c>
      <c s="19" t="s">
        <v>37</v>
      </c>
      <c s="24" t="s">
        <v>189</v>
      </c>
      <c s="25" t="s">
        <v>100</v>
      </c>
      <c s="26">
        <v>75</v>
      </c>
      <c s="27">
        <v>0</v>
      </c>
      <c s="27">
        <f>ROUND(ROUND(H106,2)*ROUND(G106,3),2)</f>
      </c>
      <c r="O106">
        <f>(I106*21)/100</f>
      </c>
      <c t="s">
        <v>13</v>
      </c>
    </row>
    <row r="107" spans="1:5" ht="12.75">
      <c r="A107" s="28" t="s">
        <v>40</v>
      </c>
      <c r="E107" s="29" t="s">
        <v>37</v>
      </c>
    </row>
    <row r="108" spans="1:5" ht="25.5">
      <c r="A108" s="30" t="s">
        <v>42</v>
      </c>
      <c r="E108" s="31" t="s">
        <v>190</v>
      </c>
    </row>
    <row r="109" spans="1:5" ht="191.25">
      <c r="A109" t="s">
        <v>43</v>
      </c>
      <c r="E109" s="29" t="s">
        <v>191</v>
      </c>
    </row>
    <row r="110" spans="1:16" ht="12.75">
      <c r="A110" s="19" t="s">
        <v>35</v>
      </c>
      <c s="23" t="s">
        <v>192</v>
      </c>
      <c s="23" t="s">
        <v>193</v>
      </c>
      <c s="19" t="s">
        <v>37</v>
      </c>
      <c s="24" t="s">
        <v>194</v>
      </c>
      <c s="25" t="s">
        <v>100</v>
      </c>
      <c s="26">
        <v>874.195</v>
      </c>
      <c s="27">
        <v>0</v>
      </c>
      <c s="27">
        <f>ROUND(ROUND(H110,2)*ROUND(G110,3),2)</f>
      </c>
      <c r="O110">
        <f>(I110*21)/100</f>
      </c>
      <c t="s">
        <v>13</v>
      </c>
    </row>
    <row r="111" spans="1:5" ht="12.75">
      <c r="A111" s="28" t="s">
        <v>40</v>
      </c>
      <c r="E111" s="29" t="s">
        <v>37</v>
      </c>
    </row>
    <row r="112" spans="1:5" ht="76.5">
      <c r="A112" s="30" t="s">
        <v>42</v>
      </c>
      <c r="E112" s="31" t="s">
        <v>195</v>
      </c>
    </row>
    <row r="113" spans="1:5" ht="280.5">
      <c r="A113" t="s">
        <v>43</v>
      </c>
      <c r="E113" s="29" t="s">
        <v>196</v>
      </c>
    </row>
    <row r="114" spans="1:16" ht="12.75">
      <c r="A114" s="19" t="s">
        <v>35</v>
      </c>
      <c s="23" t="s">
        <v>197</v>
      </c>
      <c s="23" t="s">
        <v>198</v>
      </c>
      <c s="19" t="s">
        <v>37</v>
      </c>
      <c s="24" t="s">
        <v>199</v>
      </c>
      <c s="25" t="s">
        <v>100</v>
      </c>
      <c s="26">
        <v>153.38</v>
      </c>
      <c s="27">
        <v>0</v>
      </c>
      <c s="27">
        <f>ROUND(ROUND(H114,2)*ROUND(G114,3),2)</f>
      </c>
      <c r="O114">
        <f>(I114*21)/100</f>
      </c>
      <c t="s">
        <v>13</v>
      </c>
    </row>
    <row r="115" spans="1:5" ht="12.75">
      <c r="A115" s="28" t="s">
        <v>40</v>
      </c>
      <c r="E115" s="29" t="s">
        <v>37</v>
      </c>
    </row>
    <row r="116" spans="1:5" ht="165.75">
      <c r="A116" s="30" t="s">
        <v>42</v>
      </c>
      <c r="E116" s="31" t="s">
        <v>200</v>
      </c>
    </row>
    <row r="117" spans="1:5" ht="229.5">
      <c r="A117" t="s">
        <v>43</v>
      </c>
      <c r="E117" s="29" t="s">
        <v>201</v>
      </c>
    </row>
    <row r="118" spans="1:16" ht="12.75">
      <c r="A118" s="19" t="s">
        <v>35</v>
      </c>
      <c s="23" t="s">
        <v>202</v>
      </c>
      <c s="23" t="s">
        <v>203</v>
      </c>
      <c s="19" t="s">
        <v>37</v>
      </c>
      <c s="24" t="s">
        <v>204</v>
      </c>
      <c s="25" t="s">
        <v>149</v>
      </c>
      <c s="26">
        <v>1221</v>
      </c>
      <c s="27">
        <v>0</v>
      </c>
      <c s="27">
        <f>ROUND(ROUND(H118,2)*ROUND(G118,3),2)</f>
      </c>
      <c r="O118">
        <f>(I118*21)/100</f>
      </c>
      <c t="s">
        <v>13</v>
      </c>
    </row>
    <row r="119" spans="1:5" ht="12.75">
      <c r="A119" s="28" t="s">
        <v>40</v>
      </c>
      <c r="E119" s="29" t="s">
        <v>37</v>
      </c>
    </row>
    <row r="120" spans="1:5" ht="51">
      <c r="A120" s="30" t="s">
        <v>42</v>
      </c>
      <c r="E120" s="31" t="s">
        <v>205</v>
      </c>
    </row>
    <row r="121" spans="1:5" ht="25.5">
      <c r="A121" t="s">
        <v>43</v>
      </c>
      <c r="E121" s="29" t="s">
        <v>206</v>
      </c>
    </row>
    <row r="122" spans="1:16" ht="12.75">
      <c r="A122" s="19" t="s">
        <v>35</v>
      </c>
      <c s="23" t="s">
        <v>207</v>
      </c>
      <c s="23" t="s">
        <v>208</v>
      </c>
      <c s="19" t="s">
        <v>37</v>
      </c>
      <c s="24" t="s">
        <v>209</v>
      </c>
      <c s="25" t="s">
        <v>149</v>
      </c>
      <c s="26">
        <v>731.7</v>
      </c>
      <c s="27">
        <v>0</v>
      </c>
      <c s="27">
        <f>ROUND(ROUND(H122,2)*ROUND(G122,3),2)</f>
      </c>
      <c r="O122">
        <f>(I122*21)/100</f>
      </c>
      <c t="s">
        <v>13</v>
      </c>
    </row>
    <row r="123" spans="1:5" ht="12.75">
      <c r="A123" s="28" t="s">
        <v>40</v>
      </c>
      <c r="E123" s="29" t="s">
        <v>37</v>
      </c>
    </row>
    <row r="124" spans="1:5" ht="38.25">
      <c r="A124" s="30" t="s">
        <v>42</v>
      </c>
      <c r="E124" s="31" t="s">
        <v>210</v>
      </c>
    </row>
    <row r="125" spans="1:5" ht="38.25">
      <c r="A125" t="s">
        <v>43</v>
      </c>
      <c r="E125" s="29" t="s">
        <v>211</v>
      </c>
    </row>
    <row r="126" spans="1:16" ht="12.75">
      <c r="A126" s="19" t="s">
        <v>35</v>
      </c>
      <c s="23" t="s">
        <v>212</v>
      </c>
      <c s="23" t="s">
        <v>213</v>
      </c>
      <c s="19" t="s">
        <v>37</v>
      </c>
      <c s="24" t="s">
        <v>214</v>
      </c>
      <c s="25" t="s">
        <v>149</v>
      </c>
      <c s="26">
        <v>18.3</v>
      </c>
      <c s="27">
        <v>0</v>
      </c>
      <c s="27">
        <f>ROUND(ROUND(H126,2)*ROUND(G126,3),2)</f>
      </c>
      <c r="O126">
        <f>(I126*21)/100</f>
      </c>
      <c t="s">
        <v>13</v>
      </c>
    </row>
    <row r="127" spans="1:5" ht="12.75">
      <c r="A127" s="28" t="s">
        <v>40</v>
      </c>
      <c r="E127" s="29" t="s">
        <v>37</v>
      </c>
    </row>
    <row r="128" spans="1:5" ht="25.5">
      <c r="A128" s="30" t="s">
        <v>42</v>
      </c>
      <c r="E128" s="31" t="s">
        <v>215</v>
      </c>
    </row>
    <row r="129" spans="1:5" ht="38.25">
      <c r="A129" t="s">
        <v>43</v>
      </c>
      <c r="E129" s="29" t="s">
        <v>216</v>
      </c>
    </row>
    <row r="130" spans="1:16" ht="12.75">
      <c r="A130" s="19" t="s">
        <v>35</v>
      </c>
      <c s="23" t="s">
        <v>217</v>
      </c>
      <c s="23" t="s">
        <v>218</v>
      </c>
      <c s="19" t="s">
        <v>37</v>
      </c>
      <c s="24" t="s">
        <v>219</v>
      </c>
      <c s="25" t="s">
        <v>149</v>
      </c>
      <c s="26">
        <v>1580.5</v>
      </c>
      <c s="27">
        <v>0</v>
      </c>
      <c s="27">
        <f>ROUND(ROUND(H130,2)*ROUND(G130,3),2)</f>
      </c>
      <c r="O130">
        <f>(I130*21)/100</f>
      </c>
      <c t="s">
        <v>13</v>
      </c>
    </row>
    <row r="131" spans="1:5" ht="12.75">
      <c r="A131" s="28" t="s">
        <v>40</v>
      </c>
      <c r="E131" s="29" t="s">
        <v>37</v>
      </c>
    </row>
    <row r="132" spans="1:5" ht="76.5">
      <c r="A132" s="30" t="s">
        <v>42</v>
      </c>
      <c r="E132" s="31" t="s">
        <v>220</v>
      </c>
    </row>
    <row r="133" spans="1:5" ht="25.5">
      <c r="A133" t="s">
        <v>43</v>
      </c>
      <c r="E133" s="29" t="s">
        <v>221</v>
      </c>
    </row>
    <row r="134" spans="1:16" ht="12.75">
      <c r="A134" s="19" t="s">
        <v>35</v>
      </c>
      <c s="23" t="s">
        <v>222</v>
      </c>
      <c s="23" t="s">
        <v>223</v>
      </c>
      <c s="19" t="s">
        <v>37</v>
      </c>
      <c s="24" t="s">
        <v>224</v>
      </c>
      <c s="25" t="s">
        <v>149</v>
      </c>
      <c s="26">
        <v>731.7</v>
      </c>
      <c s="27">
        <v>0</v>
      </c>
      <c s="27">
        <f>ROUND(ROUND(H134,2)*ROUND(G134,3),2)</f>
      </c>
      <c r="O134">
        <f>(I134*21)/100</f>
      </c>
      <c t="s">
        <v>13</v>
      </c>
    </row>
    <row r="135" spans="1:5" ht="12.75">
      <c r="A135" s="28" t="s">
        <v>40</v>
      </c>
      <c r="E135" s="29" t="s">
        <v>37</v>
      </c>
    </row>
    <row r="136" spans="1:5" ht="25.5">
      <c r="A136" s="30" t="s">
        <v>42</v>
      </c>
      <c r="E136" s="31" t="s">
        <v>225</v>
      </c>
    </row>
    <row r="137" spans="1:5" ht="25.5">
      <c r="A137" t="s">
        <v>43</v>
      </c>
      <c r="E137" s="29" t="s">
        <v>226</v>
      </c>
    </row>
    <row r="138" spans="1:16" ht="12.75">
      <c r="A138" s="19" t="s">
        <v>35</v>
      </c>
      <c s="23" t="s">
        <v>227</v>
      </c>
      <c s="23" t="s">
        <v>228</v>
      </c>
      <c s="19" t="s">
        <v>37</v>
      </c>
      <c s="24" t="s">
        <v>229</v>
      </c>
      <c s="25" t="s">
        <v>149</v>
      </c>
      <c s="26">
        <v>2312.2</v>
      </c>
      <c s="27">
        <v>0</v>
      </c>
      <c s="27">
        <f>ROUND(ROUND(H138,2)*ROUND(G138,3),2)</f>
      </c>
      <c r="O138">
        <f>(I138*21)/100</f>
      </c>
      <c t="s">
        <v>13</v>
      </c>
    </row>
    <row r="139" spans="1:5" ht="12.75">
      <c r="A139" s="28" t="s">
        <v>40</v>
      </c>
      <c r="E139" s="29" t="s">
        <v>37</v>
      </c>
    </row>
    <row r="140" spans="1:5" ht="51">
      <c r="A140" s="30" t="s">
        <v>42</v>
      </c>
      <c r="E140" s="31" t="s">
        <v>230</v>
      </c>
    </row>
    <row r="141" spans="1:5" ht="38.25">
      <c r="A141" t="s">
        <v>43</v>
      </c>
      <c r="E141" s="29" t="s">
        <v>231</v>
      </c>
    </row>
    <row r="142" spans="1:18" ht="12.75" customHeight="1">
      <c r="A142" s="5" t="s">
        <v>33</v>
      </c>
      <c s="5"/>
      <c s="35" t="s">
        <v>13</v>
      </c>
      <c s="5"/>
      <c s="21" t="s">
        <v>232</v>
      </c>
      <c s="5"/>
      <c s="5"/>
      <c s="5"/>
      <c s="36">
        <f>0+Q142</f>
      </c>
      <c r="O142">
        <f>0+R142</f>
      </c>
      <c r="Q142">
        <f>0+I143+I147+I151+I155+I159+I163+I167</f>
      </c>
      <c>
        <f>0+O143+O147+O151+O155+O159+O163+O167</f>
      </c>
    </row>
    <row r="143" spans="1:16" ht="12.75">
      <c r="A143" s="19" t="s">
        <v>35</v>
      </c>
      <c s="23" t="s">
        <v>233</v>
      </c>
      <c s="23" t="s">
        <v>234</v>
      </c>
      <c s="19" t="s">
        <v>37</v>
      </c>
      <c s="24" t="s">
        <v>235</v>
      </c>
      <c s="25" t="s">
        <v>149</v>
      </c>
      <c s="26">
        <v>2462.526</v>
      </c>
      <c s="27">
        <v>0</v>
      </c>
      <c s="27">
        <f>ROUND(ROUND(H143,2)*ROUND(G143,3),2)</f>
      </c>
      <c r="O143">
        <f>(I143*21)/100</f>
      </c>
      <c t="s">
        <v>13</v>
      </c>
    </row>
    <row r="144" spans="1:5" ht="12.75">
      <c r="A144" s="28" t="s">
        <v>40</v>
      </c>
      <c r="E144" s="29" t="s">
        <v>236</v>
      </c>
    </row>
    <row r="145" spans="1:5" ht="25.5">
      <c r="A145" s="30" t="s">
        <v>42</v>
      </c>
      <c r="E145" s="31" t="s">
        <v>237</v>
      </c>
    </row>
    <row r="146" spans="1:5" ht="25.5">
      <c r="A146" t="s">
        <v>43</v>
      </c>
      <c r="E146" s="29" t="s">
        <v>238</v>
      </c>
    </row>
    <row r="147" spans="1:16" ht="12.75">
      <c r="A147" s="19" t="s">
        <v>35</v>
      </c>
      <c s="23" t="s">
        <v>239</v>
      </c>
      <c s="23" t="s">
        <v>240</v>
      </c>
      <c s="19" t="s">
        <v>37</v>
      </c>
      <c s="24" t="s">
        <v>241</v>
      </c>
      <c s="25" t="s">
        <v>108</v>
      </c>
      <c s="26">
        <v>1368.07</v>
      </c>
      <c s="27">
        <v>0</v>
      </c>
      <c s="27">
        <f>ROUND(ROUND(H147,2)*ROUND(G147,3),2)</f>
      </c>
      <c r="O147">
        <f>(I147*21)/100</f>
      </c>
      <c t="s">
        <v>13</v>
      </c>
    </row>
    <row r="148" spans="1:5" ht="12.75">
      <c r="A148" s="28" t="s">
        <v>40</v>
      </c>
      <c r="E148" s="29" t="s">
        <v>37</v>
      </c>
    </row>
    <row r="149" spans="1:5" ht="76.5">
      <c r="A149" s="30" t="s">
        <v>42</v>
      </c>
      <c r="E149" s="31" t="s">
        <v>242</v>
      </c>
    </row>
    <row r="150" spans="1:5" ht="165.75">
      <c r="A150" t="s">
        <v>43</v>
      </c>
      <c r="E150" s="29" t="s">
        <v>243</v>
      </c>
    </row>
    <row r="151" spans="1:16" ht="12.75">
      <c r="A151" s="19" t="s">
        <v>35</v>
      </c>
      <c s="23" t="s">
        <v>244</v>
      </c>
      <c s="23" t="s">
        <v>245</v>
      </c>
      <c s="19" t="s">
        <v>37</v>
      </c>
      <c s="24" t="s">
        <v>246</v>
      </c>
      <c s="25" t="s">
        <v>100</v>
      </c>
      <c s="26">
        <v>8.964</v>
      </c>
      <c s="27">
        <v>0</v>
      </c>
      <c s="27">
        <f>ROUND(ROUND(H151,2)*ROUND(G151,3),2)</f>
      </c>
      <c r="O151">
        <f>(I151*21)/100</f>
      </c>
      <c t="s">
        <v>13</v>
      </c>
    </row>
    <row r="152" spans="1:5" ht="12.75">
      <c r="A152" s="28" t="s">
        <v>40</v>
      </c>
      <c r="E152" s="29" t="s">
        <v>37</v>
      </c>
    </row>
    <row r="153" spans="1:5" ht="76.5">
      <c r="A153" s="30" t="s">
        <v>42</v>
      </c>
      <c r="E153" s="31" t="s">
        <v>247</v>
      </c>
    </row>
    <row r="154" spans="1:5" ht="369.75">
      <c r="A154" t="s">
        <v>43</v>
      </c>
      <c r="E154" s="29" t="s">
        <v>248</v>
      </c>
    </row>
    <row r="155" spans="1:16" ht="12.75">
      <c r="A155" s="19" t="s">
        <v>35</v>
      </c>
      <c s="23" t="s">
        <v>249</v>
      </c>
      <c s="23" t="s">
        <v>250</v>
      </c>
      <c s="19" t="s">
        <v>37</v>
      </c>
      <c s="24" t="s">
        <v>251</v>
      </c>
      <c s="25" t="s">
        <v>100</v>
      </c>
      <c s="26">
        <v>35.914</v>
      </c>
      <c s="27">
        <v>0</v>
      </c>
      <c s="27">
        <f>ROUND(ROUND(H155,2)*ROUND(G155,3),2)</f>
      </c>
      <c r="O155">
        <f>(I155*21)/100</f>
      </c>
      <c t="s">
        <v>13</v>
      </c>
    </row>
    <row r="156" spans="1:5" ht="12.75">
      <c r="A156" s="28" t="s">
        <v>40</v>
      </c>
      <c r="E156" s="29" t="s">
        <v>37</v>
      </c>
    </row>
    <row r="157" spans="1:5" ht="76.5">
      <c r="A157" s="30" t="s">
        <v>42</v>
      </c>
      <c r="E157" s="31" t="s">
        <v>252</v>
      </c>
    </row>
    <row r="158" spans="1:5" ht="369.75">
      <c r="A158" t="s">
        <v>43</v>
      </c>
      <c r="E158" s="29" t="s">
        <v>248</v>
      </c>
    </row>
    <row r="159" spans="1:16" ht="12.75">
      <c r="A159" s="19" t="s">
        <v>35</v>
      </c>
      <c s="23" t="s">
        <v>253</v>
      </c>
      <c s="23" t="s">
        <v>254</v>
      </c>
      <c s="19" t="s">
        <v>37</v>
      </c>
      <c s="24" t="s">
        <v>255</v>
      </c>
      <c s="25" t="s">
        <v>88</v>
      </c>
      <c s="26">
        <v>3.169</v>
      </c>
      <c s="27">
        <v>0</v>
      </c>
      <c s="27">
        <f>ROUND(ROUND(H159,2)*ROUND(G159,3),2)</f>
      </c>
      <c r="O159">
        <f>(I159*21)/100</f>
      </c>
      <c t="s">
        <v>13</v>
      </c>
    </row>
    <row r="160" spans="1:5" ht="12.75">
      <c r="A160" s="28" t="s">
        <v>40</v>
      </c>
      <c r="E160" s="29" t="s">
        <v>37</v>
      </c>
    </row>
    <row r="161" spans="1:5" ht="12.75">
      <c r="A161" s="30" t="s">
        <v>42</v>
      </c>
      <c r="E161" s="31" t="s">
        <v>256</v>
      </c>
    </row>
    <row r="162" spans="1:5" ht="267.75">
      <c r="A162" t="s">
        <v>43</v>
      </c>
      <c r="E162" s="29" t="s">
        <v>257</v>
      </c>
    </row>
    <row r="163" spans="1:16" ht="12.75">
      <c r="A163" s="19" t="s">
        <v>35</v>
      </c>
      <c s="23" t="s">
        <v>258</v>
      </c>
      <c s="23" t="s">
        <v>259</v>
      </c>
      <c s="19" t="s">
        <v>37</v>
      </c>
      <c s="24" t="s">
        <v>260</v>
      </c>
      <c s="25" t="s">
        <v>149</v>
      </c>
      <c s="26">
        <v>5270.6</v>
      </c>
      <c s="27">
        <v>0</v>
      </c>
      <c s="27">
        <f>ROUND(ROUND(H163,2)*ROUND(G163,3),2)</f>
      </c>
      <c r="O163">
        <f>(I163*21)/100</f>
      </c>
      <c t="s">
        <v>13</v>
      </c>
    </row>
    <row r="164" spans="1:5" ht="89.25">
      <c r="A164" s="28" t="s">
        <v>40</v>
      </c>
      <c r="E164" s="29" t="s">
        <v>261</v>
      </c>
    </row>
    <row r="165" spans="1:5" ht="51">
      <c r="A165" s="30" t="s">
        <v>42</v>
      </c>
      <c r="E165" s="31" t="s">
        <v>262</v>
      </c>
    </row>
    <row r="166" spans="1:5" ht="102">
      <c r="A166" t="s">
        <v>43</v>
      </c>
      <c r="E166" s="29" t="s">
        <v>263</v>
      </c>
    </row>
    <row r="167" spans="1:16" ht="12.75">
      <c r="A167" s="19" t="s">
        <v>35</v>
      </c>
      <c s="23" t="s">
        <v>264</v>
      </c>
      <c s="23" t="s">
        <v>265</v>
      </c>
      <c s="19" t="s">
        <v>37</v>
      </c>
      <c s="24" t="s">
        <v>266</v>
      </c>
      <c s="25" t="s">
        <v>149</v>
      </c>
      <c s="26">
        <v>250</v>
      </c>
      <c s="27">
        <v>0</v>
      </c>
      <c s="27">
        <f>ROUND(ROUND(H167,2)*ROUND(G167,3),2)</f>
      </c>
      <c r="O167">
        <f>(I167*21)/100</f>
      </c>
      <c t="s">
        <v>13</v>
      </c>
    </row>
    <row r="168" spans="1:5" ht="12.75">
      <c r="A168" s="28" t="s">
        <v>40</v>
      </c>
      <c r="E168" s="29" t="s">
        <v>37</v>
      </c>
    </row>
    <row r="169" spans="1:5" ht="51">
      <c r="A169" s="30" t="s">
        <v>42</v>
      </c>
      <c r="E169" s="31" t="s">
        <v>267</v>
      </c>
    </row>
    <row r="170" spans="1:5" ht="102">
      <c r="A170" t="s">
        <v>43</v>
      </c>
      <c r="E170" s="29" t="s">
        <v>268</v>
      </c>
    </row>
    <row r="171" spans="1:18" ht="12.75" customHeight="1">
      <c r="A171" s="5" t="s">
        <v>33</v>
      </c>
      <c s="5"/>
      <c s="35" t="s">
        <v>12</v>
      </c>
      <c s="5"/>
      <c s="21" t="s">
        <v>269</v>
      </c>
      <c s="5"/>
      <c s="5"/>
      <c s="5"/>
      <c s="36">
        <f>0+Q171</f>
      </c>
      <c r="O171">
        <f>0+R171</f>
      </c>
      <c r="Q171">
        <f>0+I172+I176+I180+I184</f>
      </c>
      <c>
        <f>0+O172+O176+O180+O184</f>
      </c>
    </row>
    <row r="172" spans="1:16" ht="12.75">
      <c r="A172" s="19" t="s">
        <v>35</v>
      </c>
      <c s="23" t="s">
        <v>270</v>
      </c>
      <c s="23" t="s">
        <v>271</v>
      </c>
      <c s="19" t="s">
        <v>37</v>
      </c>
      <c s="24" t="s">
        <v>272</v>
      </c>
      <c s="25" t="s">
        <v>100</v>
      </c>
      <c s="26">
        <v>7.446</v>
      </c>
      <c s="27">
        <v>0</v>
      </c>
      <c s="27">
        <f>ROUND(ROUND(H172,2)*ROUND(G172,3),2)</f>
      </c>
      <c r="O172">
        <f>(I172*21)/100</f>
      </c>
      <c t="s">
        <v>13</v>
      </c>
    </row>
    <row r="173" spans="1:5" ht="12.75">
      <c r="A173" s="28" t="s">
        <v>40</v>
      </c>
      <c r="E173" s="29" t="s">
        <v>37</v>
      </c>
    </row>
    <row r="174" spans="1:5" ht="76.5">
      <c r="A174" s="30" t="s">
        <v>42</v>
      </c>
      <c r="E174" s="31" t="s">
        <v>273</v>
      </c>
    </row>
    <row r="175" spans="1:5" ht="382.5">
      <c r="A175" t="s">
        <v>43</v>
      </c>
      <c r="E175" s="29" t="s">
        <v>274</v>
      </c>
    </row>
    <row r="176" spans="1:16" ht="12.75">
      <c r="A176" s="19" t="s">
        <v>35</v>
      </c>
      <c s="23" t="s">
        <v>275</v>
      </c>
      <c s="23" t="s">
        <v>276</v>
      </c>
      <c s="19" t="s">
        <v>37</v>
      </c>
      <c s="24" t="s">
        <v>277</v>
      </c>
      <c s="25" t="s">
        <v>88</v>
      </c>
      <c s="26">
        <v>1.191</v>
      </c>
      <c s="27">
        <v>0</v>
      </c>
      <c s="27">
        <f>ROUND(ROUND(H176,2)*ROUND(G176,3),2)</f>
      </c>
      <c r="O176">
        <f>(I176*21)/100</f>
      </c>
      <c t="s">
        <v>13</v>
      </c>
    </row>
    <row r="177" spans="1:5" ht="12.75">
      <c r="A177" s="28" t="s">
        <v>40</v>
      </c>
      <c r="E177" s="29" t="s">
        <v>37</v>
      </c>
    </row>
    <row r="178" spans="1:5" ht="12.75">
      <c r="A178" s="30" t="s">
        <v>42</v>
      </c>
      <c r="E178" s="31" t="s">
        <v>278</v>
      </c>
    </row>
    <row r="179" spans="1:5" ht="242.25">
      <c r="A179" t="s">
        <v>43</v>
      </c>
      <c r="E179" s="29" t="s">
        <v>279</v>
      </c>
    </row>
    <row r="180" spans="1:16" ht="12.75">
      <c r="A180" s="19" t="s">
        <v>35</v>
      </c>
      <c s="23" t="s">
        <v>280</v>
      </c>
      <c s="23" t="s">
        <v>281</v>
      </c>
      <c s="19" t="s">
        <v>37</v>
      </c>
      <c s="24" t="s">
        <v>282</v>
      </c>
      <c s="25" t="s">
        <v>100</v>
      </c>
      <c s="26">
        <v>44.739</v>
      </c>
      <c s="27">
        <v>0</v>
      </c>
      <c s="27">
        <f>ROUND(ROUND(H180,2)*ROUND(G180,3),2)</f>
      </c>
      <c r="O180">
        <f>(I180*21)/100</f>
      </c>
      <c t="s">
        <v>13</v>
      </c>
    </row>
    <row r="181" spans="1:5" ht="12.75">
      <c r="A181" s="28" t="s">
        <v>40</v>
      </c>
      <c r="E181" s="29" t="s">
        <v>37</v>
      </c>
    </row>
    <row r="182" spans="1:5" ht="89.25">
      <c r="A182" s="30" t="s">
        <v>42</v>
      </c>
      <c r="E182" s="31" t="s">
        <v>283</v>
      </c>
    </row>
    <row r="183" spans="1:5" ht="369.75">
      <c r="A183" t="s">
        <v>43</v>
      </c>
      <c r="E183" s="29" t="s">
        <v>284</v>
      </c>
    </row>
    <row r="184" spans="1:16" ht="12.75">
      <c r="A184" s="19" t="s">
        <v>35</v>
      </c>
      <c s="23" t="s">
        <v>285</v>
      </c>
      <c s="23" t="s">
        <v>286</v>
      </c>
      <c s="19" t="s">
        <v>37</v>
      </c>
      <c s="24" t="s">
        <v>287</v>
      </c>
      <c s="25" t="s">
        <v>88</v>
      </c>
      <c s="26">
        <v>4.474</v>
      </c>
      <c s="27">
        <v>0</v>
      </c>
      <c s="27">
        <f>ROUND(ROUND(H184,2)*ROUND(G184,3),2)</f>
      </c>
      <c r="O184">
        <f>(I184*21)/100</f>
      </c>
      <c t="s">
        <v>13</v>
      </c>
    </row>
    <row r="185" spans="1:5" ht="12.75">
      <c r="A185" s="28" t="s">
        <v>40</v>
      </c>
      <c r="E185" s="29" t="s">
        <v>37</v>
      </c>
    </row>
    <row r="186" spans="1:5" ht="12.75">
      <c r="A186" s="30" t="s">
        <v>42</v>
      </c>
      <c r="E186" s="31" t="s">
        <v>288</v>
      </c>
    </row>
    <row r="187" spans="1:5" ht="267.75">
      <c r="A187" t="s">
        <v>43</v>
      </c>
      <c r="E187" s="29" t="s">
        <v>257</v>
      </c>
    </row>
    <row r="188" spans="1:18" ht="12.75" customHeight="1">
      <c r="A188" s="5" t="s">
        <v>33</v>
      </c>
      <c s="5"/>
      <c s="35" t="s">
        <v>23</v>
      </c>
      <c s="5"/>
      <c s="21" t="s">
        <v>289</v>
      </c>
      <c s="5"/>
      <c s="5"/>
      <c s="5"/>
      <c s="36">
        <f>0+Q188</f>
      </c>
      <c r="O188">
        <f>0+R188</f>
      </c>
      <c r="Q188">
        <f>0+I189+I193+I197+I201+I205</f>
      </c>
      <c>
        <f>0+O189+O193+O197+O201+O205</f>
      </c>
    </row>
    <row r="189" spans="1:16" ht="12.75">
      <c r="A189" s="19" t="s">
        <v>35</v>
      </c>
      <c s="23" t="s">
        <v>290</v>
      </c>
      <c s="23" t="s">
        <v>291</v>
      </c>
      <c s="19" t="s">
        <v>37</v>
      </c>
      <c s="24" t="s">
        <v>292</v>
      </c>
      <c s="25" t="s">
        <v>100</v>
      </c>
      <c s="26">
        <v>14.764</v>
      </c>
      <c s="27">
        <v>0</v>
      </c>
      <c s="27">
        <f>ROUND(ROUND(H189,2)*ROUND(G189,3),2)</f>
      </c>
      <c r="O189">
        <f>(I189*21)/100</f>
      </c>
      <c t="s">
        <v>13</v>
      </c>
    </row>
    <row r="190" spans="1:5" ht="12.75">
      <c r="A190" s="28" t="s">
        <v>40</v>
      </c>
      <c r="E190" s="29" t="s">
        <v>37</v>
      </c>
    </row>
    <row r="191" spans="1:5" ht="89.25">
      <c r="A191" s="30" t="s">
        <v>42</v>
      </c>
      <c r="E191" s="31" t="s">
        <v>293</v>
      </c>
    </row>
    <row r="192" spans="1:5" ht="369.75">
      <c r="A192" t="s">
        <v>43</v>
      </c>
      <c r="E192" s="29" t="s">
        <v>284</v>
      </c>
    </row>
    <row r="193" spans="1:16" ht="12.75">
      <c r="A193" s="19" t="s">
        <v>35</v>
      </c>
      <c s="23" t="s">
        <v>294</v>
      </c>
      <c s="23" t="s">
        <v>295</v>
      </c>
      <c s="19" t="s">
        <v>37</v>
      </c>
      <c s="24" t="s">
        <v>296</v>
      </c>
      <c s="25" t="s">
        <v>100</v>
      </c>
      <c s="26">
        <v>12.049</v>
      </c>
      <c s="27">
        <v>0</v>
      </c>
      <c s="27">
        <f>ROUND(ROUND(H193,2)*ROUND(G193,3),2)</f>
      </c>
      <c r="O193">
        <f>(I193*21)/100</f>
      </c>
      <c t="s">
        <v>13</v>
      </c>
    </row>
    <row r="194" spans="1:5" ht="12.75">
      <c r="A194" s="28" t="s">
        <v>40</v>
      </c>
      <c r="E194" s="29" t="s">
        <v>37</v>
      </c>
    </row>
    <row r="195" spans="1:5" ht="89.25">
      <c r="A195" s="30" t="s">
        <v>42</v>
      </c>
      <c r="E195" s="31" t="s">
        <v>297</v>
      </c>
    </row>
    <row r="196" spans="1:5" ht="38.25">
      <c r="A196" t="s">
        <v>43</v>
      </c>
      <c r="E196" s="29" t="s">
        <v>298</v>
      </c>
    </row>
    <row r="197" spans="1:16" ht="12.75">
      <c r="A197" s="19" t="s">
        <v>35</v>
      </c>
      <c s="23" t="s">
        <v>299</v>
      </c>
      <c s="23" t="s">
        <v>300</v>
      </c>
      <c s="19" t="s">
        <v>37</v>
      </c>
      <c s="24" t="s">
        <v>301</v>
      </c>
      <c s="25" t="s">
        <v>100</v>
      </c>
      <c s="26">
        <v>23.4</v>
      </c>
      <c s="27">
        <v>0</v>
      </c>
      <c s="27">
        <f>ROUND(ROUND(H197,2)*ROUND(G197,3),2)</f>
      </c>
      <c r="O197">
        <f>(I197*21)/100</f>
      </c>
      <c t="s">
        <v>13</v>
      </c>
    </row>
    <row r="198" spans="1:5" ht="12.75">
      <c r="A198" s="28" t="s">
        <v>40</v>
      </c>
      <c r="E198" s="29" t="s">
        <v>302</v>
      </c>
    </row>
    <row r="199" spans="1:5" ht="102">
      <c r="A199" s="30" t="s">
        <v>42</v>
      </c>
      <c r="E199" s="31" t="s">
        <v>303</v>
      </c>
    </row>
    <row r="200" spans="1:5" ht="51">
      <c r="A200" t="s">
        <v>43</v>
      </c>
      <c r="E200" s="29" t="s">
        <v>304</v>
      </c>
    </row>
    <row r="201" spans="1:16" ht="12.75">
      <c r="A201" s="19" t="s">
        <v>35</v>
      </c>
      <c s="23" t="s">
        <v>305</v>
      </c>
      <c s="23" t="s">
        <v>306</v>
      </c>
      <c s="19" t="s">
        <v>37</v>
      </c>
      <c s="24" t="s">
        <v>307</v>
      </c>
      <c s="25" t="s">
        <v>100</v>
      </c>
      <c s="26">
        <v>21.548</v>
      </c>
      <c s="27">
        <v>0</v>
      </c>
      <c s="27">
        <f>ROUND(ROUND(H201,2)*ROUND(G201,3),2)</f>
      </c>
      <c r="O201">
        <f>(I201*21)/100</f>
      </c>
      <c t="s">
        <v>13</v>
      </c>
    </row>
    <row r="202" spans="1:5" ht="12.75">
      <c r="A202" s="28" t="s">
        <v>40</v>
      </c>
      <c r="E202" s="29" t="s">
        <v>37</v>
      </c>
    </row>
    <row r="203" spans="1:5" ht="89.25">
      <c r="A203" s="30" t="s">
        <v>42</v>
      </c>
      <c r="E203" s="31" t="s">
        <v>308</v>
      </c>
    </row>
    <row r="204" spans="1:5" ht="102">
      <c r="A204" t="s">
        <v>43</v>
      </c>
      <c r="E204" s="29" t="s">
        <v>309</v>
      </c>
    </row>
    <row r="205" spans="1:16" ht="12.75">
      <c r="A205" s="19" t="s">
        <v>35</v>
      </c>
      <c s="23" t="s">
        <v>310</v>
      </c>
      <c s="23" t="s">
        <v>311</v>
      </c>
      <c s="19" t="s">
        <v>37</v>
      </c>
      <c s="24" t="s">
        <v>312</v>
      </c>
      <c s="25" t="s">
        <v>100</v>
      </c>
      <c s="26">
        <v>16.604</v>
      </c>
      <c s="27">
        <v>0</v>
      </c>
      <c s="27">
        <f>ROUND(ROUND(H205,2)*ROUND(G205,3),2)</f>
      </c>
      <c r="O205">
        <f>(I205*21)/100</f>
      </c>
      <c t="s">
        <v>13</v>
      </c>
    </row>
    <row r="206" spans="1:5" ht="12.75">
      <c r="A206" s="28" t="s">
        <v>40</v>
      </c>
      <c r="E206" s="29" t="s">
        <v>37</v>
      </c>
    </row>
    <row r="207" spans="1:5" ht="89.25">
      <c r="A207" s="30" t="s">
        <v>42</v>
      </c>
      <c r="E207" s="31" t="s">
        <v>313</v>
      </c>
    </row>
    <row r="208" spans="1:5" ht="357">
      <c r="A208" t="s">
        <v>43</v>
      </c>
      <c r="E208" s="29" t="s">
        <v>314</v>
      </c>
    </row>
    <row r="209" spans="1:18" ht="12.75" customHeight="1">
      <c r="A209" s="5" t="s">
        <v>33</v>
      </c>
      <c s="5"/>
      <c s="35" t="s">
        <v>25</v>
      </c>
      <c s="5"/>
      <c s="21" t="s">
        <v>315</v>
      </c>
      <c s="5"/>
      <c s="5"/>
      <c s="5"/>
      <c s="36">
        <f>0+Q209</f>
      </c>
      <c r="O209">
        <f>0+R209</f>
      </c>
      <c r="Q209">
        <f>0+I210+I214+I218+I222+I226+I230+I234+I238+I242+I246+I250+I254+I258+I262+I266+I270</f>
      </c>
      <c>
        <f>0+O210+O214+O218+O222+O226+O230+O234+O238+O242+O246+O250+O254+O258+O262+O266+O270</f>
      </c>
    </row>
    <row r="210" spans="1:16" ht="12.75">
      <c r="A210" s="19" t="s">
        <v>35</v>
      </c>
      <c s="23" t="s">
        <v>316</v>
      </c>
      <c s="23" t="s">
        <v>317</v>
      </c>
      <c s="19" t="s">
        <v>37</v>
      </c>
      <c s="24" t="s">
        <v>318</v>
      </c>
      <c s="25" t="s">
        <v>100</v>
      </c>
      <c s="26">
        <v>178.317</v>
      </c>
      <c s="27">
        <v>0</v>
      </c>
      <c s="27">
        <f>ROUND(ROUND(H210,2)*ROUND(G210,3),2)</f>
      </c>
      <c r="O210">
        <f>(I210*21)/100</f>
      </c>
      <c t="s">
        <v>13</v>
      </c>
    </row>
    <row r="211" spans="1:5" ht="12.75">
      <c r="A211" s="28" t="s">
        <v>40</v>
      </c>
      <c r="E211" s="29" t="s">
        <v>319</v>
      </c>
    </row>
    <row r="212" spans="1:5" ht="153">
      <c r="A212" s="30" t="s">
        <v>42</v>
      </c>
      <c r="E212" s="31" t="s">
        <v>320</v>
      </c>
    </row>
    <row r="213" spans="1:5" ht="51">
      <c r="A213" t="s">
        <v>43</v>
      </c>
      <c r="E213" s="29" t="s">
        <v>321</v>
      </c>
    </row>
    <row r="214" spans="1:16" ht="12.75">
      <c r="A214" s="19" t="s">
        <v>35</v>
      </c>
      <c s="23" t="s">
        <v>322</v>
      </c>
      <c s="23" t="s">
        <v>323</v>
      </c>
      <c s="19" t="s">
        <v>98</v>
      </c>
      <c s="24" t="s">
        <v>324</v>
      </c>
      <c s="25" t="s">
        <v>149</v>
      </c>
      <c s="26">
        <v>241.572</v>
      </c>
      <c s="27">
        <v>0</v>
      </c>
      <c s="27">
        <f>ROUND(ROUND(H214,2)*ROUND(G214,3),2)</f>
      </c>
      <c r="O214">
        <f>(I214*21)/100</f>
      </c>
      <c t="s">
        <v>13</v>
      </c>
    </row>
    <row r="215" spans="1:5" ht="12.75">
      <c r="A215" s="28" t="s">
        <v>40</v>
      </c>
      <c r="E215" s="29" t="s">
        <v>37</v>
      </c>
    </row>
    <row r="216" spans="1:5" ht="89.25">
      <c r="A216" s="30" t="s">
        <v>42</v>
      </c>
      <c r="E216" s="31" t="s">
        <v>325</v>
      </c>
    </row>
    <row r="217" spans="1:5" ht="51">
      <c r="A217" t="s">
        <v>43</v>
      </c>
      <c r="E217" s="29" t="s">
        <v>321</v>
      </c>
    </row>
    <row r="218" spans="1:16" ht="12.75">
      <c r="A218" s="19" t="s">
        <v>35</v>
      </c>
      <c s="23" t="s">
        <v>326</v>
      </c>
      <c s="23" t="s">
        <v>327</v>
      </c>
      <c s="19" t="s">
        <v>37</v>
      </c>
      <c s="24" t="s">
        <v>328</v>
      </c>
      <c s="25" t="s">
        <v>149</v>
      </c>
      <c s="26">
        <v>1418.719</v>
      </c>
      <c s="27">
        <v>0</v>
      </c>
      <c s="27">
        <f>ROUND(ROUND(H218,2)*ROUND(G218,3),2)</f>
      </c>
      <c r="O218">
        <f>(I218*21)/100</f>
      </c>
      <c t="s">
        <v>13</v>
      </c>
    </row>
    <row r="219" spans="1:5" ht="12.75">
      <c r="A219" s="28" t="s">
        <v>40</v>
      </c>
      <c r="E219" s="29" t="s">
        <v>37</v>
      </c>
    </row>
    <row r="220" spans="1:5" ht="76.5">
      <c r="A220" s="30" t="s">
        <v>42</v>
      </c>
      <c r="E220" s="31" t="s">
        <v>329</v>
      </c>
    </row>
    <row r="221" spans="1:5" ht="51">
      <c r="A221" t="s">
        <v>43</v>
      </c>
      <c r="E221" s="29" t="s">
        <v>321</v>
      </c>
    </row>
    <row r="222" spans="1:16" ht="12.75">
      <c r="A222" s="19" t="s">
        <v>35</v>
      </c>
      <c s="23" t="s">
        <v>330</v>
      </c>
      <c s="23" t="s">
        <v>331</v>
      </c>
      <c s="19" t="s">
        <v>37</v>
      </c>
      <c s="24" t="s">
        <v>332</v>
      </c>
      <c s="25" t="s">
        <v>149</v>
      </c>
      <c s="26">
        <v>2837.438</v>
      </c>
      <c s="27">
        <v>0</v>
      </c>
      <c s="27">
        <f>ROUND(ROUND(H222,2)*ROUND(G222,3),2)</f>
      </c>
      <c r="O222">
        <f>(I222*21)/100</f>
      </c>
      <c t="s">
        <v>13</v>
      </c>
    </row>
    <row r="223" spans="1:5" ht="12.75">
      <c r="A223" s="28" t="s">
        <v>40</v>
      </c>
      <c r="E223" s="29" t="s">
        <v>37</v>
      </c>
    </row>
    <row r="224" spans="1:5" ht="102">
      <c r="A224" s="30" t="s">
        <v>42</v>
      </c>
      <c r="E224" s="31" t="s">
        <v>333</v>
      </c>
    </row>
    <row r="225" spans="1:5" ht="51">
      <c r="A225" t="s">
        <v>43</v>
      </c>
      <c r="E225" s="29" t="s">
        <v>321</v>
      </c>
    </row>
    <row r="226" spans="1:16" ht="12.75">
      <c r="A226" s="19" t="s">
        <v>35</v>
      </c>
      <c s="23" t="s">
        <v>334</v>
      </c>
      <c s="23" t="s">
        <v>335</v>
      </c>
      <c s="19" t="s">
        <v>37</v>
      </c>
      <c s="24" t="s">
        <v>336</v>
      </c>
      <c s="25" t="s">
        <v>100</v>
      </c>
      <c s="26">
        <v>50.916</v>
      </c>
      <c s="27">
        <v>0</v>
      </c>
      <c s="27">
        <f>ROUND(ROUND(H226,2)*ROUND(G226,3),2)</f>
      </c>
      <c r="O226">
        <f>(I226*21)/100</f>
      </c>
      <c t="s">
        <v>13</v>
      </c>
    </row>
    <row r="227" spans="1:5" ht="25.5">
      <c r="A227" s="28" t="s">
        <v>40</v>
      </c>
      <c r="E227" s="29" t="s">
        <v>337</v>
      </c>
    </row>
    <row r="228" spans="1:5" ht="25.5">
      <c r="A228" s="30" t="s">
        <v>42</v>
      </c>
      <c r="E228" s="31" t="s">
        <v>338</v>
      </c>
    </row>
    <row r="229" spans="1:5" ht="102">
      <c r="A229" t="s">
        <v>43</v>
      </c>
      <c r="E229" s="29" t="s">
        <v>339</v>
      </c>
    </row>
    <row r="230" spans="1:16" ht="12.75">
      <c r="A230" s="19" t="s">
        <v>35</v>
      </c>
      <c s="23" t="s">
        <v>340</v>
      </c>
      <c s="23" t="s">
        <v>341</v>
      </c>
      <c s="19" t="s">
        <v>37</v>
      </c>
      <c s="24" t="s">
        <v>342</v>
      </c>
      <c s="25" t="s">
        <v>149</v>
      </c>
      <c s="26">
        <v>132.072</v>
      </c>
      <c s="27">
        <v>0</v>
      </c>
      <c s="27">
        <f>ROUND(ROUND(H230,2)*ROUND(G230,3),2)</f>
      </c>
      <c r="O230">
        <f>(I230*21)/100</f>
      </c>
      <c t="s">
        <v>13</v>
      </c>
    </row>
    <row r="231" spans="1:5" ht="12.75">
      <c r="A231" s="28" t="s">
        <v>40</v>
      </c>
      <c r="E231" s="29" t="s">
        <v>37</v>
      </c>
    </row>
    <row r="232" spans="1:5" ht="63.75">
      <c r="A232" s="30" t="s">
        <v>42</v>
      </c>
      <c r="E232" s="31" t="s">
        <v>343</v>
      </c>
    </row>
    <row r="233" spans="1:5" ht="102">
      <c r="A233" t="s">
        <v>43</v>
      </c>
      <c r="E233" s="29" t="s">
        <v>339</v>
      </c>
    </row>
    <row r="234" spans="1:16" ht="12.75">
      <c r="A234" s="19" t="s">
        <v>35</v>
      </c>
      <c s="23" t="s">
        <v>344</v>
      </c>
      <c s="23" t="s">
        <v>345</v>
      </c>
      <c s="19" t="s">
        <v>37</v>
      </c>
      <c s="24" t="s">
        <v>346</v>
      </c>
      <c s="25" t="s">
        <v>149</v>
      </c>
      <c s="26">
        <v>9612.3</v>
      </c>
      <c s="27">
        <v>0</v>
      </c>
      <c s="27">
        <f>ROUND(ROUND(H234,2)*ROUND(G234,3),2)</f>
      </c>
      <c r="O234">
        <f>(I234*21)/100</f>
      </c>
      <c t="s">
        <v>13</v>
      </c>
    </row>
    <row r="235" spans="1:5" ht="12.75">
      <c r="A235" s="28" t="s">
        <v>40</v>
      </c>
      <c r="E235" s="29" t="s">
        <v>37</v>
      </c>
    </row>
    <row r="236" spans="1:5" ht="178.5">
      <c r="A236" s="30" t="s">
        <v>42</v>
      </c>
      <c r="E236" s="31" t="s">
        <v>347</v>
      </c>
    </row>
    <row r="237" spans="1:5" ht="76.5">
      <c r="A237" t="s">
        <v>43</v>
      </c>
      <c r="E237" s="29" t="s">
        <v>348</v>
      </c>
    </row>
    <row r="238" spans="1:16" ht="12.75">
      <c r="A238" s="19" t="s">
        <v>35</v>
      </c>
      <c s="23" t="s">
        <v>349</v>
      </c>
      <c s="23" t="s">
        <v>350</v>
      </c>
      <c s="19" t="s">
        <v>37</v>
      </c>
      <c s="24" t="s">
        <v>351</v>
      </c>
      <c s="25" t="s">
        <v>149</v>
      </c>
      <c s="26">
        <v>961.3</v>
      </c>
      <c s="27">
        <v>0</v>
      </c>
      <c s="27">
        <f>ROUND(ROUND(H238,2)*ROUND(G238,3),2)</f>
      </c>
      <c r="O238">
        <f>(I238*21)/100</f>
      </c>
      <c t="s">
        <v>13</v>
      </c>
    </row>
    <row r="239" spans="1:5" ht="12.75">
      <c r="A239" s="28" t="s">
        <v>40</v>
      </c>
      <c r="E239" s="29" t="s">
        <v>37</v>
      </c>
    </row>
    <row r="240" spans="1:5" ht="38.25">
      <c r="A240" s="30" t="s">
        <v>42</v>
      </c>
      <c r="E240" s="31" t="s">
        <v>352</v>
      </c>
    </row>
    <row r="241" spans="1:5" ht="102">
      <c r="A241" t="s">
        <v>43</v>
      </c>
      <c r="E241" s="29" t="s">
        <v>339</v>
      </c>
    </row>
    <row r="242" spans="1:16" ht="12.75">
      <c r="A242" s="19" t="s">
        <v>35</v>
      </c>
      <c s="23" t="s">
        <v>353</v>
      </c>
      <c s="23" t="s">
        <v>354</v>
      </c>
      <c s="19" t="s">
        <v>37</v>
      </c>
      <c s="24" t="s">
        <v>355</v>
      </c>
      <c s="25" t="s">
        <v>149</v>
      </c>
      <c s="26">
        <v>8651</v>
      </c>
      <c s="27">
        <v>0</v>
      </c>
      <c s="27">
        <f>ROUND(ROUND(H242,2)*ROUND(G242,3),2)</f>
      </c>
      <c r="O242">
        <f>(I242*21)/100</f>
      </c>
      <c t="s">
        <v>13</v>
      </c>
    </row>
    <row r="243" spans="1:5" ht="12.75">
      <c r="A243" s="28" t="s">
        <v>40</v>
      </c>
      <c r="E243" s="29" t="s">
        <v>356</v>
      </c>
    </row>
    <row r="244" spans="1:5" ht="51">
      <c r="A244" s="30" t="s">
        <v>42</v>
      </c>
      <c r="E244" s="31" t="s">
        <v>357</v>
      </c>
    </row>
    <row r="245" spans="1:5" ht="51">
      <c r="A245" t="s">
        <v>43</v>
      </c>
      <c r="E245" s="29" t="s">
        <v>358</v>
      </c>
    </row>
    <row r="246" spans="1:16" ht="12.75">
      <c r="A246" s="19" t="s">
        <v>35</v>
      </c>
      <c s="23" t="s">
        <v>359</v>
      </c>
      <c s="23" t="s">
        <v>360</v>
      </c>
      <c s="19" t="s">
        <v>37</v>
      </c>
      <c s="24" t="s">
        <v>361</v>
      </c>
      <c s="25" t="s">
        <v>149</v>
      </c>
      <c s="26">
        <v>8870</v>
      </c>
      <c s="27">
        <v>0</v>
      </c>
      <c s="27">
        <f>ROUND(ROUND(H246,2)*ROUND(G246,3),2)</f>
      </c>
      <c r="O246">
        <f>(I246*21)/100</f>
      </c>
      <c t="s">
        <v>13</v>
      </c>
    </row>
    <row r="247" spans="1:5" ht="12.75">
      <c r="A247" s="28" t="s">
        <v>40</v>
      </c>
      <c r="E247" s="29" t="s">
        <v>37</v>
      </c>
    </row>
    <row r="248" spans="1:5" ht="102">
      <c r="A248" s="30" t="s">
        <v>42</v>
      </c>
      <c r="E248" s="31" t="s">
        <v>362</v>
      </c>
    </row>
    <row r="249" spans="1:5" ht="51">
      <c r="A249" t="s">
        <v>43</v>
      </c>
      <c r="E249" s="29" t="s">
        <v>358</v>
      </c>
    </row>
    <row r="250" spans="1:16" ht="12.75">
      <c r="A250" s="19" t="s">
        <v>35</v>
      </c>
      <c s="23" t="s">
        <v>363</v>
      </c>
      <c s="23" t="s">
        <v>364</v>
      </c>
      <c s="19" t="s">
        <v>37</v>
      </c>
      <c s="24" t="s">
        <v>365</v>
      </c>
      <c s="25" t="s">
        <v>149</v>
      </c>
      <c s="26">
        <v>132.072</v>
      </c>
      <c s="27">
        <v>0</v>
      </c>
      <c s="27">
        <f>ROUND(ROUND(H250,2)*ROUND(G250,3),2)</f>
      </c>
      <c r="O250">
        <f>(I250*21)/100</f>
      </c>
      <c t="s">
        <v>13</v>
      </c>
    </row>
    <row r="251" spans="1:5" ht="12.75">
      <c r="A251" s="28" t="s">
        <v>40</v>
      </c>
      <c r="E251" s="29" t="s">
        <v>37</v>
      </c>
    </row>
    <row r="252" spans="1:5" ht="63.75">
      <c r="A252" s="30" t="s">
        <v>42</v>
      </c>
      <c r="E252" s="31" t="s">
        <v>366</v>
      </c>
    </row>
    <row r="253" spans="1:5" ht="51">
      <c r="A253" t="s">
        <v>43</v>
      </c>
      <c r="E253" s="29" t="s">
        <v>358</v>
      </c>
    </row>
    <row r="254" spans="1:16" ht="12.75">
      <c r="A254" s="19" t="s">
        <v>35</v>
      </c>
      <c s="23" t="s">
        <v>367</v>
      </c>
      <c s="23" t="s">
        <v>368</v>
      </c>
      <c s="19" t="s">
        <v>37</v>
      </c>
      <c s="24" t="s">
        <v>369</v>
      </c>
      <c s="25" t="s">
        <v>149</v>
      </c>
      <c s="26">
        <v>8760.5</v>
      </c>
      <c s="27">
        <v>0</v>
      </c>
      <c s="27">
        <f>ROUND(ROUND(H254,2)*ROUND(G254,3),2)</f>
      </c>
      <c r="O254">
        <f>(I254*21)/100</f>
      </c>
      <c t="s">
        <v>13</v>
      </c>
    </row>
    <row r="255" spans="1:5" ht="12.75">
      <c r="A255" s="28" t="s">
        <v>40</v>
      </c>
      <c r="E255" s="29" t="s">
        <v>37</v>
      </c>
    </row>
    <row r="256" spans="1:5" ht="89.25">
      <c r="A256" s="30" t="s">
        <v>42</v>
      </c>
      <c r="E256" s="31" t="s">
        <v>370</v>
      </c>
    </row>
    <row r="257" spans="1:5" ht="140.25">
      <c r="A257" t="s">
        <v>43</v>
      </c>
      <c r="E257" s="29" t="s">
        <v>371</v>
      </c>
    </row>
    <row r="258" spans="1:16" ht="12.75">
      <c r="A258" s="19" t="s">
        <v>35</v>
      </c>
      <c s="23" t="s">
        <v>372</v>
      </c>
      <c s="23" t="s">
        <v>373</v>
      </c>
      <c s="19" t="s">
        <v>37</v>
      </c>
      <c s="24" t="s">
        <v>374</v>
      </c>
      <c s="25" t="s">
        <v>149</v>
      </c>
      <c s="26">
        <v>8843.12</v>
      </c>
      <c s="27">
        <v>0</v>
      </c>
      <c s="27">
        <f>ROUND(ROUND(H258,2)*ROUND(G258,3),2)</f>
      </c>
      <c r="O258">
        <f>(I258*21)/100</f>
      </c>
      <c t="s">
        <v>13</v>
      </c>
    </row>
    <row r="259" spans="1:5" ht="12.75">
      <c r="A259" s="28" t="s">
        <v>40</v>
      </c>
      <c r="E259" s="29" t="s">
        <v>37</v>
      </c>
    </row>
    <row r="260" spans="1:5" ht="102">
      <c r="A260" s="30" t="s">
        <v>42</v>
      </c>
      <c r="E260" s="31" t="s">
        <v>375</v>
      </c>
    </row>
    <row r="261" spans="1:5" ht="140.25">
      <c r="A261" t="s">
        <v>43</v>
      </c>
      <c r="E261" s="29" t="s">
        <v>371</v>
      </c>
    </row>
    <row r="262" spans="1:16" ht="12.75">
      <c r="A262" s="19" t="s">
        <v>35</v>
      </c>
      <c s="23" t="s">
        <v>376</v>
      </c>
      <c s="23" t="s">
        <v>377</v>
      </c>
      <c s="19" t="s">
        <v>37</v>
      </c>
      <c s="24" t="s">
        <v>378</v>
      </c>
      <c s="25" t="s">
        <v>149</v>
      </c>
      <c s="26">
        <v>112.222</v>
      </c>
      <c s="27">
        <v>0</v>
      </c>
      <c s="27">
        <f>ROUND(ROUND(H262,2)*ROUND(G262,3),2)</f>
      </c>
      <c r="O262">
        <f>(I262*21)/100</f>
      </c>
      <c t="s">
        <v>13</v>
      </c>
    </row>
    <row r="263" spans="1:5" ht="12.75">
      <c r="A263" s="28" t="s">
        <v>40</v>
      </c>
      <c r="E263" s="29" t="s">
        <v>37</v>
      </c>
    </row>
    <row r="264" spans="1:5" ht="51">
      <c r="A264" s="30" t="s">
        <v>42</v>
      </c>
      <c r="E264" s="31" t="s">
        <v>379</v>
      </c>
    </row>
    <row r="265" spans="1:5" ht="140.25">
      <c r="A265" t="s">
        <v>43</v>
      </c>
      <c r="E265" s="29" t="s">
        <v>371</v>
      </c>
    </row>
    <row r="266" spans="1:16" ht="12.75">
      <c r="A266" s="19" t="s">
        <v>35</v>
      </c>
      <c s="23" t="s">
        <v>380</v>
      </c>
      <c s="23" t="s">
        <v>381</v>
      </c>
      <c s="19" t="s">
        <v>37</v>
      </c>
      <c s="24" t="s">
        <v>382</v>
      </c>
      <c s="25" t="s">
        <v>149</v>
      </c>
      <c s="26">
        <v>8651</v>
      </c>
      <c s="27">
        <v>0</v>
      </c>
      <c s="27">
        <f>ROUND(ROUND(H266,2)*ROUND(G266,3),2)</f>
      </c>
      <c r="O266">
        <f>(I266*21)/100</f>
      </c>
      <c t="s">
        <v>13</v>
      </c>
    </row>
    <row r="267" spans="1:5" ht="51">
      <c r="A267" s="28" t="s">
        <v>40</v>
      </c>
      <c r="E267" s="29" t="s">
        <v>383</v>
      </c>
    </row>
    <row r="268" spans="1:5" ht="51">
      <c r="A268" s="30" t="s">
        <v>42</v>
      </c>
      <c r="E268" s="31" t="s">
        <v>357</v>
      </c>
    </row>
    <row r="269" spans="1:5" ht="25.5">
      <c r="A269" t="s">
        <v>43</v>
      </c>
      <c r="E269" s="29" t="s">
        <v>384</v>
      </c>
    </row>
    <row r="270" spans="1:16" ht="12.75">
      <c r="A270" s="19" t="s">
        <v>35</v>
      </c>
      <c s="23" t="s">
        <v>385</v>
      </c>
      <c s="23" t="s">
        <v>386</v>
      </c>
      <c s="19" t="s">
        <v>37</v>
      </c>
      <c s="24" t="s">
        <v>387</v>
      </c>
      <c s="25" t="s">
        <v>149</v>
      </c>
      <c s="26">
        <v>4</v>
      </c>
      <c s="27">
        <v>0</v>
      </c>
      <c s="27">
        <f>ROUND(ROUND(H270,2)*ROUND(G270,3),2)</f>
      </c>
      <c r="O270">
        <f>(I270*21)/100</f>
      </c>
      <c t="s">
        <v>13</v>
      </c>
    </row>
    <row r="271" spans="1:5" ht="12.75">
      <c r="A271" s="28" t="s">
        <v>40</v>
      </c>
      <c r="E271" s="29" t="s">
        <v>37</v>
      </c>
    </row>
    <row r="272" spans="1:5" ht="12.75">
      <c r="A272" s="30" t="s">
        <v>42</v>
      </c>
      <c r="E272" s="31" t="s">
        <v>388</v>
      </c>
    </row>
    <row r="273" spans="1:5" ht="89.25">
      <c r="A273" t="s">
        <v>43</v>
      </c>
      <c r="E273" s="29" t="s">
        <v>389</v>
      </c>
    </row>
    <row r="274" spans="1:18" ht="12.75" customHeight="1">
      <c r="A274" s="5" t="s">
        <v>33</v>
      </c>
      <c s="5"/>
      <c s="35" t="s">
        <v>66</v>
      </c>
      <c s="5"/>
      <c s="21" t="s">
        <v>390</v>
      </c>
      <c s="5"/>
      <c s="5"/>
      <c s="5"/>
      <c s="36">
        <f>0+Q274</f>
      </c>
      <c r="O274">
        <f>0+R274</f>
      </c>
      <c r="Q274">
        <f>0+I275+I279+I283+I287+I291+I295+I299</f>
      </c>
      <c>
        <f>0+O275+O279+O283+O287+O291+O295+O299</f>
      </c>
    </row>
    <row r="275" spans="1:16" ht="12.75">
      <c r="A275" s="19" t="s">
        <v>35</v>
      </c>
      <c s="23" t="s">
        <v>391</v>
      </c>
      <c s="23" t="s">
        <v>392</v>
      </c>
      <c s="19" t="s">
        <v>37</v>
      </c>
      <c s="24" t="s">
        <v>393</v>
      </c>
      <c s="25" t="s">
        <v>108</v>
      </c>
      <c s="26">
        <v>11</v>
      </c>
      <c s="27">
        <v>0</v>
      </c>
      <c s="27">
        <f>ROUND(ROUND(H275,2)*ROUND(G275,3),2)</f>
      </c>
      <c r="O275">
        <f>(I275*21)/100</f>
      </c>
      <c t="s">
        <v>13</v>
      </c>
    </row>
    <row r="276" spans="1:5" ht="12.75">
      <c r="A276" s="28" t="s">
        <v>40</v>
      </c>
      <c r="E276" s="29" t="s">
        <v>394</v>
      </c>
    </row>
    <row r="277" spans="1:5" ht="51">
      <c r="A277" s="30" t="s">
        <v>42</v>
      </c>
      <c r="E277" s="31" t="s">
        <v>395</v>
      </c>
    </row>
    <row r="278" spans="1:5" ht="255">
      <c r="A278" t="s">
        <v>43</v>
      </c>
      <c r="E278" s="29" t="s">
        <v>396</v>
      </c>
    </row>
    <row r="279" spans="1:16" ht="12.75">
      <c r="A279" s="19" t="s">
        <v>35</v>
      </c>
      <c s="23" t="s">
        <v>397</v>
      </c>
      <c s="23" t="s">
        <v>398</v>
      </c>
      <c s="19" t="s">
        <v>37</v>
      </c>
      <c s="24" t="s">
        <v>399</v>
      </c>
      <c s="25" t="s">
        <v>108</v>
      </c>
      <c s="26">
        <v>36</v>
      </c>
      <c s="27">
        <v>0</v>
      </c>
      <c s="27">
        <f>ROUND(ROUND(H279,2)*ROUND(G279,3),2)</f>
      </c>
      <c r="O279">
        <f>(I279*21)/100</f>
      </c>
      <c t="s">
        <v>13</v>
      </c>
    </row>
    <row r="280" spans="1:5" ht="12.75">
      <c r="A280" s="28" t="s">
        <v>40</v>
      </c>
      <c r="E280" s="29" t="s">
        <v>400</v>
      </c>
    </row>
    <row r="281" spans="1:5" ht="25.5">
      <c r="A281" s="30" t="s">
        <v>42</v>
      </c>
      <c r="E281" s="31" t="s">
        <v>401</v>
      </c>
    </row>
    <row r="282" spans="1:5" ht="255">
      <c r="A282" t="s">
        <v>43</v>
      </c>
      <c r="E282" s="29" t="s">
        <v>396</v>
      </c>
    </row>
    <row r="283" spans="1:16" ht="12.75">
      <c r="A283" s="19" t="s">
        <v>35</v>
      </c>
      <c s="23" t="s">
        <v>402</v>
      </c>
      <c s="23" t="s">
        <v>403</v>
      </c>
      <c s="19" t="s">
        <v>37</v>
      </c>
      <c s="24" t="s">
        <v>404</v>
      </c>
      <c s="25" t="s">
        <v>76</v>
      </c>
      <c s="26">
        <v>1</v>
      </c>
      <c s="27">
        <v>0</v>
      </c>
      <c s="27">
        <f>ROUND(ROUND(H283,2)*ROUND(G283,3),2)</f>
      </c>
      <c r="O283">
        <f>(I283*21)/100</f>
      </c>
      <c t="s">
        <v>13</v>
      </c>
    </row>
    <row r="284" spans="1:5" ht="12.75">
      <c r="A284" s="28" t="s">
        <v>40</v>
      </c>
      <c r="E284" s="29" t="s">
        <v>37</v>
      </c>
    </row>
    <row r="285" spans="1:5" ht="51">
      <c r="A285" s="30" t="s">
        <v>42</v>
      </c>
      <c r="E285" s="31" t="s">
        <v>405</v>
      </c>
    </row>
    <row r="286" spans="1:5" ht="408">
      <c r="A286" t="s">
        <v>43</v>
      </c>
      <c r="E286" s="29" t="s">
        <v>406</v>
      </c>
    </row>
    <row r="287" spans="1:16" ht="12.75">
      <c r="A287" s="19" t="s">
        <v>35</v>
      </c>
      <c s="23" t="s">
        <v>407</v>
      </c>
      <c s="23" t="s">
        <v>408</v>
      </c>
      <c s="19" t="s">
        <v>37</v>
      </c>
      <c s="24" t="s">
        <v>409</v>
      </c>
      <c s="25" t="s">
        <v>76</v>
      </c>
      <c s="26">
        <v>5</v>
      </c>
      <c s="27">
        <v>0</v>
      </c>
      <c s="27">
        <f>ROUND(ROUND(H287,2)*ROUND(G287,3),2)</f>
      </c>
      <c r="O287">
        <f>(I287*21)/100</f>
      </c>
      <c t="s">
        <v>13</v>
      </c>
    </row>
    <row r="288" spans="1:5" ht="12.75">
      <c r="A288" s="28" t="s">
        <v>40</v>
      </c>
      <c r="E288" s="29" t="s">
        <v>37</v>
      </c>
    </row>
    <row r="289" spans="1:5" ht="51">
      <c r="A289" s="30" t="s">
        <v>42</v>
      </c>
      <c r="E289" s="31" t="s">
        <v>410</v>
      </c>
    </row>
    <row r="290" spans="1:5" ht="76.5">
      <c r="A290" t="s">
        <v>43</v>
      </c>
      <c r="E290" s="29" t="s">
        <v>411</v>
      </c>
    </row>
    <row r="291" spans="1:16" ht="12.75">
      <c r="A291" s="19" t="s">
        <v>35</v>
      </c>
      <c s="23" t="s">
        <v>412</v>
      </c>
      <c s="23" t="s">
        <v>413</v>
      </c>
      <c s="19" t="s">
        <v>37</v>
      </c>
      <c s="24" t="s">
        <v>414</v>
      </c>
      <c s="25" t="s">
        <v>76</v>
      </c>
      <c s="26">
        <v>5</v>
      </c>
      <c s="27">
        <v>0</v>
      </c>
      <c s="27">
        <f>ROUND(ROUND(H291,2)*ROUND(G291,3),2)</f>
      </c>
      <c r="O291">
        <f>(I291*21)/100</f>
      </c>
      <c t="s">
        <v>13</v>
      </c>
    </row>
    <row r="292" spans="1:5" ht="12.75">
      <c r="A292" s="28" t="s">
        <v>40</v>
      </c>
      <c r="E292" s="29" t="s">
        <v>37</v>
      </c>
    </row>
    <row r="293" spans="1:5" ht="25.5">
      <c r="A293" s="30" t="s">
        <v>42</v>
      </c>
      <c r="E293" s="31" t="s">
        <v>415</v>
      </c>
    </row>
    <row r="294" spans="1:5" ht="242.25">
      <c r="A294" t="s">
        <v>43</v>
      </c>
      <c r="E294" s="29" t="s">
        <v>416</v>
      </c>
    </row>
    <row r="295" spans="1:16" ht="12.75">
      <c r="A295" s="19" t="s">
        <v>35</v>
      </c>
      <c s="23" t="s">
        <v>417</v>
      </c>
      <c s="23" t="s">
        <v>418</v>
      </c>
      <c s="19" t="s">
        <v>37</v>
      </c>
      <c s="24" t="s">
        <v>419</v>
      </c>
      <c s="25" t="s">
        <v>76</v>
      </c>
      <c s="26">
        <v>1</v>
      </c>
      <c s="27">
        <v>0</v>
      </c>
      <c s="27">
        <f>ROUND(ROUND(H295,2)*ROUND(G295,3),2)</f>
      </c>
      <c r="O295">
        <f>(I295*21)/100</f>
      </c>
      <c t="s">
        <v>13</v>
      </c>
    </row>
    <row r="296" spans="1:5" ht="12.75">
      <c r="A296" s="28" t="s">
        <v>40</v>
      </c>
      <c r="E296" s="29" t="s">
        <v>37</v>
      </c>
    </row>
    <row r="297" spans="1:5" ht="25.5">
      <c r="A297" s="30" t="s">
        <v>42</v>
      </c>
      <c r="E297" s="31" t="s">
        <v>420</v>
      </c>
    </row>
    <row r="298" spans="1:5" ht="25.5">
      <c r="A298" t="s">
        <v>43</v>
      </c>
      <c r="E298" s="29" t="s">
        <v>421</v>
      </c>
    </row>
    <row r="299" spans="1:16" ht="12.75">
      <c r="A299" s="19" t="s">
        <v>35</v>
      </c>
      <c s="23" t="s">
        <v>422</v>
      </c>
      <c s="23" t="s">
        <v>423</v>
      </c>
      <c s="19" t="s">
        <v>37</v>
      </c>
      <c s="24" t="s">
        <v>424</v>
      </c>
      <c s="25" t="s">
        <v>100</v>
      </c>
      <c s="26">
        <v>31.543</v>
      </c>
      <c s="27">
        <v>0</v>
      </c>
      <c s="27">
        <f>ROUND(ROUND(H299,2)*ROUND(G299,3),2)</f>
      </c>
      <c r="O299">
        <f>(I299*21)/100</f>
      </c>
      <c t="s">
        <v>13</v>
      </c>
    </row>
    <row r="300" spans="1:5" ht="12.75">
      <c r="A300" s="28" t="s">
        <v>40</v>
      </c>
      <c r="E300" s="29" t="s">
        <v>37</v>
      </c>
    </row>
    <row r="301" spans="1:5" ht="89.25">
      <c r="A301" s="30" t="s">
        <v>42</v>
      </c>
      <c r="E301" s="31" t="s">
        <v>425</v>
      </c>
    </row>
    <row r="302" spans="1:5" ht="369.75">
      <c r="A302" t="s">
        <v>43</v>
      </c>
      <c r="E302" s="29" t="s">
        <v>284</v>
      </c>
    </row>
    <row r="303" spans="1:18" ht="12.75" customHeight="1">
      <c r="A303" s="5" t="s">
        <v>33</v>
      </c>
      <c s="5"/>
      <c s="35" t="s">
        <v>30</v>
      </c>
      <c s="5"/>
      <c s="21" t="s">
        <v>426</v>
      </c>
      <c s="5"/>
      <c s="5"/>
      <c s="5"/>
      <c s="36">
        <f>0+Q303</f>
      </c>
      <c r="O303">
        <f>0+R303</f>
      </c>
      <c r="Q303">
        <f>0+I304+I308+I312+I316+I320+I324+I328+I332+I336+I340+I344+I348+I352+I356+I360+I364+I368+I372+I376+I380+I384+I388+I392+I396+I400+I404+I408+I412+I416+I420+I424+I428+I432+I436</f>
      </c>
      <c>
        <f>0+O304+O308+O312+O316+O320+O324+O328+O332+O336+O340+O344+O348+O352+O356+O360+O364+O368+O372+O376+O380+O384+O388+O392+O396+O400+O404+O408+O412+O416+O420+O424+O428+O432+O436</f>
      </c>
    </row>
    <row r="304" spans="1:16" ht="12.75">
      <c r="A304" s="19" t="s">
        <v>35</v>
      </c>
      <c s="23" t="s">
        <v>427</v>
      </c>
      <c s="23" t="s">
        <v>428</v>
      </c>
      <c s="19" t="s">
        <v>37</v>
      </c>
      <c s="24" t="s">
        <v>429</v>
      </c>
      <c s="25" t="s">
        <v>108</v>
      </c>
      <c s="26">
        <v>3</v>
      </c>
      <c s="27">
        <v>0</v>
      </c>
      <c s="27">
        <f>ROUND(ROUND(H304,2)*ROUND(G304,3),2)</f>
      </c>
      <c r="O304">
        <f>(I304*21)/100</f>
      </c>
      <c t="s">
        <v>13</v>
      </c>
    </row>
    <row r="305" spans="1:5" ht="12.75">
      <c r="A305" s="28" t="s">
        <v>40</v>
      </c>
      <c r="E305" s="29" t="s">
        <v>37</v>
      </c>
    </row>
    <row r="306" spans="1:5" ht="25.5">
      <c r="A306" s="30" t="s">
        <v>42</v>
      </c>
      <c r="E306" s="31" t="s">
        <v>430</v>
      </c>
    </row>
    <row r="307" spans="1:5" ht="63.75">
      <c r="A307" t="s">
        <v>43</v>
      </c>
      <c r="E307" s="29" t="s">
        <v>431</v>
      </c>
    </row>
    <row r="308" spans="1:16" ht="12.75">
      <c r="A308" s="19" t="s">
        <v>35</v>
      </c>
      <c s="23" t="s">
        <v>432</v>
      </c>
      <c s="23" t="s">
        <v>433</v>
      </c>
      <c s="19" t="s">
        <v>37</v>
      </c>
      <c s="24" t="s">
        <v>434</v>
      </c>
      <c s="25" t="s">
        <v>108</v>
      </c>
      <c s="26">
        <v>5.2</v>
      </c>
      <c s="27">
        <v>0</v>
      </c>
      <c s="27">
        <f>ROUND(ROUND(H308,2)*ROUND(G308,3),2)</f>
      </c>
      <c r="O308">
        <f>(I308*21)/100</f>
      </c>
      <c t="s">
        <v>13</v>
      </c>
    </row>
    <row r="309" spans="1:5" ht="12.75">
      <c r="A309" s="28" t="s">
        <v>40</v>
      </c>
      <c r="E309" s="29" t="s">
        <v>37</v>
      </c>
    </row>
    <row r="310" spans="1:5" ht="38.25">
      <c r="A310" s="30" t="s">
        <v>42</v>
      </c>
      <c r="E310" s="31" t="s">
        <v>435</v>
      </c>
    </row>
    <row r="311" spans="1:5" ht="38.25">
      <c r="A311" t="s">
        <v>43</v>
      </c>
      <c r="E311" s="29" t="s">
        <v>436</v>
      </c>
    </row>
    <row r="312" spans="1:16" ht="12.75">
      <c r="A312" s="19" t="s">
        <v>35</v>
      </c>
      <c s="23" t="s">
        <v>437</v>
      </c>
      <c s="23" t="s">
        <v>438</v>
      </c>
      <c s="19" t="s">
        <v>37</v>
      </c>
      <c s="24" t="s">
        <v>439</v>
      </c>
      <c s="25" t="s">
        <v>108</v>
      </c>
      <c s="26">
        <v>8.8</v>
      </c>
      <c s="27">
        <v>0</v>
      </c>
      <c s="27">
        <f>ROUND(ROUND(H312,2)*ROUND(G312,3),2)</f>
      </c>
      <c r="O312">
        <f>(I312*21)/100</f>
      </c>
      <c t="s">
        <v>13</v>
      </c>
    </row>
    <row r="313" spans="1:5" ht="12.75">
      <c r="A313" s="28" t="s">
        <v>40</v>
      </c>
      <c r="E313" s="29" t="s">
        <v>37</v>
      </c>
    </row>
    <row r="314" spans="1:5" ht="25.5">
      <c r="A314" s="30" t="s">
        <v>42</v>
      </c>
      <c r="E314" s="31" t="s">
        <v>440</v>
      </c>
    </row>
    <row r="315" spans="1:5" ht="63.75">
      <c r="A315" t="s">
        <v>43</v>
      </c>
      <c r="E315" s="29" t="s">
        <v>431</v>
      </c>
    </row>
    <row r="316" spans="1:16" ht="25.5">
      <c r="A316" s="19" t="s">
        <v>35</v>
      </c>
      <c s="23" t="s">
        <v>441</v>
      </c>
      <c s="23" t="s">
        <v>442</v>
      </c>
      <c s="19" t="s">
        <v>37</v>
      </c>
      <c s="24" t="s">
        <v>443</v>
      </c>
      <c s="25" t="s">
        <v>108</v>
      </c>
      <c s="26">
        <v>728.18</v>
      </c>
      <c s="27">
        <v>0</v>
      </c>
      <c s="27">
        <f>ROUND(ROUND(H316,2)*ROUND(G316,3),2)</f>
      </c>
      <c r="O316">
        <f>(I316*21)/100</f>
      </c>
      <c t="s">
        <v>13</v>
      </c>
    </row>
    <row r="317" spans="1:5" ht="12.75">
      <c r="A317" s="28" t="s">
        <v>40</v>
      </c>
      <c r="E317" s="29" t="s">
        <v>37</v>
      </c>
    </row>
    <row r="318" spans="1:5" ht="25.5">
      <c r="A318" s="30" t="s">
        <v>42</v>
      </c>
      <c r="E318" s="31" t="s">
        <v>444</v>
      </c>
    </row>
    <row r="319" spans="1:5" ht="127.5">
      <c r="A319" t="s">
        <v>43</v>
      </c>
      <c r="E319" s="29" t="s">
        <v>445</v>
      </c>
    </row>
    <row r="320" spans="1:16" ht="25.5">
      <c r="A320" s="19" t="s">
        <v>35</v>
      </c>
      <c s="23" t="s">
        <v>446</v>
      </c>
      <c s="23" t="s">
        <v>447</v>
      </c>
      <c s="19" t="s">
        <v>37</v>
      </c>
      <c s="24" t="s">
        <v>448</v>
      </c>
      <c s="25" t="s">
        <v>108</v>
      </c>
      <c s="26">
        <v>144</v>
      </c>
      <c s="27">
        <v>0</v>
      </c>
      <c s="27">
        <f>ROUND(ROUND(H320,2)*ROUND(G320,3),2)</f>
      </c>
      <c r="O320">
        <f>(I320*21)/100</f>
      </c>
      <c t="s">
        <v>13</v>
      </c>
    </row>
    <row r="321" spans="1:5" ht="12.75">
      <c r="A321" s="28" t="s">
        <v>40</v>
      </c>
      <c r="E321" s="29" t="s">
        <v>37</v>
      </c>
    </row>
    <row r="322" spans="1:5" ht="38.25">
      <c r="A322" s="30" t="s">
        <v>42</v>
      </c>
      <c r="E322" s="31" t="s">
        <v>449</v>
      </c>
    </row>
    <row r="323" spans="1:5" ht="38.25">
      <c r="A323" t="s">
        <v>43</v>
      </c>
      <c r="E323" s="29" t="s">
        <v>436</v>
      </c>
    </row>
    <row r="324" spans="1:16" ht="25.5">
      <c r="A324" s="19" t="s">
        <v>35</v>
      </c>
      <c s="23" t="s">
        <v>450</v>
      </c>
      <c s="23" t="s">
        <v>451</v>
      </c>
      <c s="19" t="s">
        <v>37</v>
      </c>
      <c s="24" t="s">
        <v>452</v>
      </c>
      <c s="25" t="s">
        <v>108</v>
      </c>
      <c s="26">
        <v>36.8</v>
      </c>
      <c s="27">
        <v>0</v>
      </c>
      <c s="27">
        <f>ROUND(ROUND(H324,2)*ROUND(G324,3),2)</f>
      </c>
      <c r="O324">
        <f>(I324*21)/100</f>
      </c>
      <c t="s">
        <v>13</v>
      </c>
    </row>
    <row r="325" spans="1:5" ht="12.75">
      <c r="A325" s="28" t="s">
        <v>40</v>
      </c>
      <c r="E325" s="29" t="s">
        <v>37</v>
      </c>
    </row>
    <row r="326" spans="1:5" ht="25.5">
      <c r="A326" s="30" t="s">
        <v>42</v>
      </c>
      <c r="E326" s="31" t="s">
        <v>453</v>
      </c>
    </row>
    <row r="327" spans="1:5" ht="127.5">
      <c r="A327" t="s">
        <v>43</v>
      </c>
      <c r="E327" s="29" t="s">
        <v>445</v>
      </c>
    </row>
    <row r="328" spans="1:16" ht="12.75">
      <c r="A328" s="19" t="s">
        <v>35</v>
      </c>
      <c s="23" t="s">
        <v>454</v>
      </c>
      <c s="23" t="s">
        <v>455</v>
      </c>
      <c s="19" t="s">
        <v>37</v>
      </c>
      <c s="24" t="s">
        <v>456</v>
      </c>
      <c s="25" t="s">
        <v>108</v>
      </c>
      <c s="26">
        <v>14</v>
      </c>
      <c s="27">
        <v>0</v>
      </c>
      <c s="27">
        <f>ROUND(ROUND(H328,2)*ROUND(G328,3),2)</f>
      </c>
      <c r="O328">
        <f>(I328*21)/100</f>
      </c>
      <c t="s">
        <v>13</v>
      </c>
    </row>
    <row r="329" spans="1:5" ht="12.75">
      <c r="A329" s="28" t="s">
        <v>40</v>
      </c>
      <c r="E329" s="29" t="s">
        <v>37</v>
      </c>
    </row>
    <row r="330" spans="1:5" ht="25.5">
      <c r="A330" s="30" t="s">
        <v>42</v>
      </c>
      <c r="E330" s="31" t="s">
        <v>457</v>
      </c>
    </row>
    <row r="331" spans="1:5" ht="114.75">
      <c r="A331" t="s">
        <v>43</v>
      </c>
      <c r="E331" s="29" t="s">
        <v>458</v>
      </c>
    </row>
    <row r="332" spans="1:16" ht="12.75">
      <c r="A332" s="19" t="s">
        <v>35</v>
      </c>
      <c s="23" t="s">
        <v>459</v>
      </c>
      <c s="23" t="s">
        <v>460</v>
      </c>
      <c s="19" t="s">
        <v>98</v>
      </c>
      <c s="24" t="s">
        <v>461</v>
      </c>
      <c s="25" t="s">
        <v>76</v>
      </c>
      <c s="26">
        <v>111</v>
      </c>
      <c s="27">
        <v>0</v>
      </c>
      <c s="27">
        <f>ROUND(ROUND(H332,2)*ROUND(G332,3),2)</f>
      </c>
      <c r="O332">
        <f>(I332*21)/100</f>
      </c>
      <c t="s">
        <v>13</v>
      </c>
    </row>
    <row r="333" spans="1:5" ht="12.75">
      <c r="A333" s="28" t="s">
        <v>40</v>
      </c>
      <c r="E333" s="29" t="s">
        <v>37</v>
      </c>
    </row>
    <row r="334" spans="1:5" ht="25.5">
      <c r="A334" s="30" t="s">
        <v>42</v>
      </c>
      <c r="E334" s="31" t="s">
        <v>462</v>
      </c>
    </row>
    <row r="335" spans="1:5" ht="51">
      <c r="A335" t="s">
        <v>43</v>
      </c>
      <c r="E335" s="29" t="s">
        <v>463</v>
      </c>
    </row>
    <row r="336" spans="1:16" ht="12.75">
      <c r="A336" s="19" t="s">
        <v>35</v>
      </c>
      <c s="23" t="s">
        <v>464</v>
      </c>
      <c s="23" t="s">
        <v>460</v>
      </c>
      <c s="19" t="s">
        <v>139</v>
      </c>
      <c s="24" t="s">
        <v>461</v>
      </c>
      <c s="25" t="s">
        <v>76</v>
      </c>
      <c s="26">
        <v>2</v>
      </c>
      <c s="27">
        <v>0</v>
      </c>
      <c s="27">
        <f>ROUND(ROUND(H336,2)*ROUND(G336,3),2)</f>
      </c>
      <c r="O336">
        <f>(I336*21)/100</f>
      </c>
      <c t="s">
        <v>13</v>
      </c>
    </row>
    <row r="337" spans="1:5" ht="12.75">
      <c r="A337" s="28" t="s">
        <v>40</v>
      </c>
      <c r="E337" s="29" t="s">
        <v>37</v>
      </c>
    </row>
    <row r="338" spans="1:5" ht="12.75">
      <c r="A338" s="30" t="s">
        <v>42</v>
      </c>
      <c r="E338" s="31" t="s">
        <v>465</v>
      </c>
    </row>
    <row r="339" spans="1:5" ht="51">
      <c r="A339" t="s">
        <v>43</v>
      </c>
      <c r="E339" s="29" t="s">
        <v>463</v>
      </c>
    </row>
    <row r="340" spans="1:16" ht="12.75">
      <c r="A340" s="19" t="s">
        <v>35</v>
      </c>
      <c s="23" t="s">
        <v>466</v>
      </c>
      <c s="23" t="s">
        <v>467</v>
      </c>
      <c s="19" t="s">
        <v>37</v>
      </c>
      <c s="24" t="s">
        <v>468</v>
      </c>
      <c s="25" t="s">
        <v>76</v>
      </c>
      <c s="26">
        <v>5</v>
      </c>
      <c s="27">
        <v>0</v>
      </c>
      <c s="27">
        <f>ROUND(ROUND(H340,2)*ROUND(G340,3),2)</f>
      </c>
      <c r="O340">
        <f>(I340*21)/100</f>
      </c>
      <c t="s">
        <v>13</v>
      </c>
    </row>
    <row r="341" spans="1:5" ht="12.75">
      <c r="A341" s="28" t="s">
        <v>40</v>
      </c>
      <c r="E341" s="29" t="s">
        <v>37</v>
      </c>
    </row>
    <row r="342" spans="1:5" ht="25.5">
      <c r="A342" s="30" t="s">
        <v>42</v>
      </c>
      <c r="E342" s="31" t="s">
        <v>469</v>
      </c>
    </row>
    <row r="343" spans="1:5" ht="25.5">
      <c r="A343" t="s">
        <v>43</v>
      </c>
      <c r="E343" s="29" t="s">
        <v>470</v>
      </c>
    </row>
    <row r="344" spans="1:16" ht="25.5">
      <c r="A344" s="19" t="s">
        <v>35</v>
      </c>
      <c s="23" t="s">
        <v>471</v>
      </c>
      <c s="23" t="s">
        <v>472</v>
      </c>
      <c s="19" t="s">
        <v>37</v>
      </c>
      <c s="24" t="s">
        <v>473</v>
      </c>
      <c s="25" t="s">
        <v>76</v>
      </c>
      <c s="26">
        <v>65</v>
      </c>
      <c s="27">
        <v>0</v>
      </c>
      <c s="27">
        <f>ROUND(ROUND(H344,2)*ROUND(G344,3),2)</f>
      </c>
      <c r="O344">
        <f>(I344*21)/100</f>
      </c>
      <c t="s">
        <v>13</v>
      </c>
    </row>
    <row r="345" spans="1:5" ht="12.75">
      <c r="A345" s="28" t="s">
        <v>40</v>
      </c>
      <c r="E345" s="29" t="s">
        <v>37</v>
      </c>
    </row>
    <row r="346" spans="1:5" ht="25.5">
      <c r="A346" s="30" t="s">
        <v>42</v>
      </c>
      <c r="E346" s="31" t="s">
        <v>474</v>
      </c>
    </row>
    <row r="347" spans="1:5" ht="51">
      <c r="A347" t="s">
        <v>43</v>
      </c>
      <c r="E347" s="29" t="s">
        <v>463</v>
      </c>
    </row>
    <row r="348" spans="1:16" ht="12.75">
      <c r="A348" s="19" t="s">
        <v>35</v>
      </c>
      <c s="23" t="s">
        <v>475</v>
      </c>
      <c s="23" t="s">
        <v>476</v>
      </c>
      <c s="19" t="s">
        <v>37</v>
      </c>
      <c s="24" t="s">
        <v>477</v>
      </c>
      <c s="25" t="s">
        <v>76</v>
      </c>
      <c s="26">
        <v>3</v>
      </c>
      <c s="27">
        <v>0</v>
      </c>
      <c s="27">
        <f>ROUND(ROUND(H348,2)*ROUND(G348,3),2)</f>
      </c>
      <c r="O348">
        <f>(I348*21)/100</f>
      </c>
      <c t="s">
        <v>13</v>
      </c>
    </row>
    <row r="349" spans="1:5" ht="12.75">
      <c r="A349" s="28" t="s">
        <v>40</v>
      </c>
      <c r="E349" s="29" t="s">
        <v>37</v>
      </c>
    </row>
    <row r="350" spans="1:5" ht="63.75">
      <c r="A350" s="30" t="s">
        <v>42</v>
      </c>
      <c r="E350" s="31" t="s">
        <v>478</v>
      </c>
    </row>
    <row r="351" spans="1:5" ht="63.75">
      <c r="A351" t="s">
        <v>43</v>
      </c>
      <c r="E351" s="29" t="s">
        <v>479</v>
      </c>
    </row>
    <row r="352" spans="1:16" ht="12.75">
      <c r="A352" s="19" t="s">
        <v>35</v>
      </c>
      <c s="23" t="s">
        <v>480</v>
      </c>
      <c s="23" t="s">
        <v>481</v>
      </c>
      <c s="19" t="s">
        <v>37</v>
      </c>
      <c s="24" t="s">
        <v>482</v>
      </c>
      <c s="25" t="s">
        <v>76</v>
      </c>
      <c s="26">
        <v>61</v>
      </c>
      <c s="27">
        <v>0</v>
      </c>
      <c s="27">
        <f>ROUND(ROUND(H352,2)*ROUND(G352,3),2)</f>
      </c>
      <c r="O352">
        <f>(I352*21)/100</f>
      </c>
      <c t="s">
        <v>13</v>
      </c>
    </row>
    <row r="353" spans="1:5" ht="12.75">
      <c r="A353" s="28" t="s">
        <v>40</v>
      </c>
      <c r="E353" s="29" t="s">
        <v>37</v>
      </c>
    </row>
    <row r="354" spans="1:5" ht="51">
      <c r="A354" s="30" t="s">
        <v>42</v>
      </c>
      <c r="E354" s="31" t="s">
        <v>483</v>
      </c>
    </row>
    <row r="355" spans="1:5" ht="25.5">
      <c r="A355" t="s">
        <v>43</v>
      </c>
      <c r="E355" s="29" t="s">
        <v>484</v>
      </c>
    </row>
    <row r="356" spans="1:16" ht="12.75">
      <c r="A356" s="19" t="s">
        <v>35</v>
      </c>
      <c s="23" t="s">
        <v>485</v>
      </c>
      <c s="23" t="s">
        <v>486</v>
      </c>
      <c s="19" t="s">
        <v>37</v>
      </c>
      <c s="24" t="s">
        <v>487</v>
      </c>
      <c s="25" t="s">
        <v>76</v>
      </c>
      <c s="26">
        <v>19</v>
      </c>
      <c s="27">
        <v>0</v>
      </c>
      <c s="27">
        <f>ROUND(ROUND(H356,2)*ROUND(G356,3),2)</f>
      </c>
      <c r="O356">
        <f>(I356*21)/100</f>
      </c>
      <c t="s">
        <v>13</v>
      </c>
    </row>
    <row r="357" spans="1:5" ht="12.75">
      <c r="A357" s="28" t="s">
        <v>40</v>
      </c>
      <c r="E357" s="29" t="s">
        <v>37</v>
      </c>
    </row>
    <row r="358" spans="1:5" ht="38.25">
      <c r="A358" s="30" t="s">
        <v>42</v>
      </c>
      <c r="E358" s="31" t="s">
        <v>488</v>
      </c>
    </row>
    <row r="359" spans="1:5" ht="25.5">
      <c r="A359" t="s">
        <v>43</v>
      </c>
      <c r="E359" s="29" t="s">
        <v>489</v>
      </c>
    </row>
    <row r="360" spans="1:16" ht="12.75">
      <c r="A360" s="19" t="s">
        <v>35</v>
      </c>
      <c s="23" t="s">
        <v>490</v>
      </c>
      <c s="23" t="s">
        <v>491</v>
      </c>
      <c s="19" t="s">
        <v>37</v>
      </c>
      <c s="24" t="s">
        <v>492</v>
      </c>
      <c s="25" t="s">
        <v>76</v>
      </c>
      <c s="26">
        <v>1</v>
      </c>
      <c s="27">
        <v>0</v>
      </c>
      <c s="27">
        <f>ROUND(ROUND(H360,2)*ROUND(G360,3),2)</f>
      </c>
      <c r="O360">
        <f>(I360*21)/100</f>
      </c>
      <c t="s">
        <v>13</v>
      </c>
    </row>
    <row r="361" spans="1:5" ht="12.75">
      <c r="A361" s="28" t="s">
        <v>40</v>
      </c>
      <c r="E361" s="29" t="s">
        <v>37</v>
      </c>
    </row>
    <row r="362" spans="1:5" ht="51">
      <c r="A362" s="30" t="s">
        <v>42</v>
      </c>
      <c r="E362" s="31" t="s">
        <v>493</v>
      </c>
    </row>
    <row r="363" spans="1:5" ht="25.5">
      <c r="A363" t="s">
        <v>43</v>
      </c>
      <c r="E363" s="29" t="s">
        <v>489</v>
      </c>
    </row>
    <row r="364" spans="1:16" ht="12.75">
      <c r="A364" s="19" t="s">
        <v>35</v>
      </c>
      <c s="23" t="s">
        <v>494</v>
      </c>
      <c s="23" t="s">
        <v>495</v>
      </c>
      <c s="19" t="s">
        <v>37</v>
      </c>
      <c s="24" t="s">
        <v>496</v>
      </c>
      <c s="25" t="s">
        <v>76</v>
      </c>
      <c s="26">
        <v>15</v>
      </c>
      <c s="27">
        <v>0</v>
      </c>
      <c s="27">
        <f>ROUND(ROUND(H364,2)*ROUND(G364,3),2)</f>
      </c>
      <c r="O364">
        <f>(I364*21)/100</f>
      </c>
      <c t="s">
        <v>13</v>
      </c>
    </row>
    <row r="365" spans="1:5" ht="12.75">
      <c r="A365" s="28" t="s">
        <v>40</v>
      </c>
      <c r="E365" s="29" t="s">
        <v>37</v>
      </c>
    </row>
    <row r="366" spans="1:5" ht="63.75">
      <c r="A366" s="30" t="s">
        <v>42</v>
      </c>
      <c r="E366" s="31" t="s">
        <v>497</v>
      </c>
    </row>
    <row r="367" spans="1:5" ht="25.5">
      <c r="A367" t="s">
        <v>43</v>
      </c>
      <c r="E367" s="29" t="s">
        <v>489</v>
      </c>
    </row>
    <row r="368" spans="1:16" ht="25.5">
      <c r="A368" s="19" t="s">
        <v>35</v>
      </c>
      <c s="23" t="s">
        <v>498</v>
      </c>
      <c s="23" t="s">
        <v>499</v>
      </c>
      <c s="19" t="s">
        <v>37</v>
      </c>
      <c s="24" t="s">
        <v>500</v>
      </c>
      <c s="25" t="s">
        <v>76</v>
      </c>
      <c s="26">
        <v>37</v>
      </c>
      <c s="27">
        <v>0</v>
      </c>
      <c s="27">
        <f>ROUND(ROUND(H368,2)*ROUND(G368,3),2)</f>
      </c>
      <c r="O368">
        <f>(I368*21)/100</f>
      </c>
      <c t="s">
        <v>13</v>
      </c>
    </row>
    <row r="369" spans="1:5" ht="12.75">
      <c r="A369" s="28" t="s">
        <v>40</v>
      </c>
      <c r="E369" s="29" t="s">
        <v>37</v>
      </c>
    </row>
    <row r="370" spans="1:5" ht="38.25">
      <c r="A370" s="30" t="s">
        <v>42</v>
      </c>
      <c r="E370" s="31" t="s">
        <v>501</v>
      </c>
    </row>
    <row r="371" spans="1:5" ht="25.5">
      <c r="A371" t="s">
        <v>43</v>
      </c>
      <c r="E371" s="29" t="s">
        <v>502</v>
      </c>
    </row>
    <row r="372" spans="1:16" ht="25.5">
      <c r="A372" s="19" t="s">
        <v>35</v>
      </c>
      <c s="23" t="s">
        <v>503</v>
      </c>
      <c s="23" t="s">
        <v>504</v>
      </c>
      <c s="19" t="s">
        <v>37</v>
      </c>
      <c s="24" t="s">
        <v>505</v>
      </c>
      <c s="25" t="s">
        <v>149</v>
      </c>
      <c s="26">
        <v>343.531</v>
      </c>
      <c s="27">
        <v>0</v>
      </c>
      <c s="27">
        <f>ROUND(ROUND(H372,2)*ROUND(G372,3),2)</f>
      </c>
      <c r="O372">
        <f>(I372*21)/100</f>
      </c>
      <c t="s">
        <v>13</v>
      </c>
    </row>
    <row r="373" spans="1:5" ht="12.75">
      <c r="A373" s="28" t="s">
        <v>40</v>
      </c>
      <c r="E373" s="29" t="s">
        <v>37</v>
      </c>
    </row>
    <row r="374" spans="1:5" ht="51">
      <c r="A374" s="30" t="s">
        <v>42</v>
      </c>
      <c r="E374" s="31" t="s">
        <v>506</v>
      </c>
    </row>
    <row r="375" spans="1:5" ht="38.25">
      <c r="A375" t="s">
        <v>43</v>
      </c>
      <c r="E375" s="29" t="s">
        <v>507</v>
      </c>
    </row>
    <row r="376" spans="1:16" ht="25.5">
      <c r="A376" s="19" t="s">
        <v>35</v>
      </c>
      <c s="23" t="s">
        <v>508</v>
      </c>
      <c s="23" t="s">
        <v>509</v>
      </c>
      <c s="19" t="s">
        <v>37</v>
      </c>
      <c s="24" t="s">
        <v>510</v>
      </c>
      <c s="25" t="s">
        <v>149</v>
      </c>
      <c s="26">
        <v>343.531</v>
      </c>
      <c s="27">
        <v>0</v>
      </c>
      <c s="27">
        <f>ROUND(ROUND(H376,2)*ROUND(G376,3),2)</f>
      </c>
      <c r="O376">
        <f>(I376*21)/100</f>
      </c>
      <c t="s">
        <v>13</v>
      </c>
    </row>
    <row r="377" spans="1:5" ht="12.75">
      <c r="A377" s="28" t="s">
        <v>40</v>
      </c>
      <c r="E377" s="29" t="s">
        <v>37</v>
      </c>
    </row>
    <row r="378" spans="1:5" ht="51">
      <c r="A378" s="30" t="s">
        <v>42</v>
      </c>
      <c r="E378" s="31" t="s">
        <v>506</v>
      </c>
    </row>
    <row r="379" spans="1:5" ht="38.25">
      <c r="A379" t="s">
        <v>43</v>
      </c>
      <c r="E379" s="29" t="s">
        <v>507</v>
      </c>
    </row>
    <row r="380" spans="1:16" ht="12.75">
      <c r="A380" s="19" t="s">
        <v>35</v>
      </c>
      <c s="23" t="s">
        <v>511</v>
      </c>
      <c s="23" t="s">
        <v>512</v>
      </c>
      <c s="19" t="s">
        <v>37</v>
      </c>
      <c s="24" t="s">
        <v>513</v>
      </c>
      <c s="25" t="s">
        <v>76</v>
      </c>
      <c s="26">
        <v>2</v>
      </c>
      <c s="27">
        <v>0</v>
      </c>
      <c s="27">
        <f>ROUND(ROUND(H380,2)*ROUND(G380,3),2)</f>
      </c>
      <c r="O380">
        <f>(I380*21)/100</f>
      </c>
      <c t="s">
        <v>13</v>
      </c>
    </row>
    <row r="381" spans="1:5" ht="12.75">
      <c r="A381" s="28" t="s">
        <v>40</v>
      </c>
      <c r="E381" s="29" t="s">
        <v>37</v>
      </c>
    </row>
    <row r="382" spans="1:5" ht="25.5">
      <c r="A382" s="30" t="s">
        <v>42</v>
      </c>
      <c r="E382" s="31" t="s">
        <v>514</v>
      </c>
    </row>
    <row r="383" spans="1:5" ht="38.25">
      <c r="A383" t="s">
        <v>43</v>
      </c>
      <c r="E383" s="29" t="s">
        <v>515</v>
      </c>
    </row>
    <row r="384" spans="1:16" ht="12.75">
      <c r="A384" s="19" t="s">
        <v>35</v>
      </c>
      <c s="23" t="s">
        <v>516</v>
      </c>
      <c s="23" t="s">
        <v>517</v>
      </c>
      <c s="19" t="s">
        <v>37</v>
      </c>
      <c s="24" t="s">
        <v>518</v>
      </c>
      <c s="25" t="s">
        <v>100</v>
      </c>
      <c s="26">
        <v>20.3</v>
      </c>
      <c s="27">
        <v>0</v>
      </c>
      <c s="27">
        <f>ROUND(ROUND(H384,2)*ROUND(G384,3),2)</f>
      </c>
      <c r="O384">
        <f>(I384*21)/100</f>
      </c>
      <c t="s">
        <v>13</v>
      </c>
    </row>
    <row r="385" spans="1:5" ht="12.75">
      <c r="A385" s="28" t="s">
        <v>40</v>
      </c>
      <c r="E385" s="29" t="s">
        <v>37</v>
      </c>
    </row>
    <row r="386" spans="1:5" ht="63.75">
      <c r="A386" s="30" t="s">
        <v>42</v>
      </c>
      <c r="E386" s="31" t="s">
        <v>519</v>
      </c>
    </row>
    <row r="387" spans="1:5" ht="51">
      <c r="A387" t="s">
        <v>43</v>
      </c>
      <c r="E387" s="29" t="s">
        <v>520</v>
      </c>
    </row>
    <row r="388" spans="1:16" ht="12.75">
      <c r="A388" s="19" t="s">
        <v>35</v>
      </c>
      <c s="23" t="s">
        <v>521</v>
      </c>
      <c s="23" t="s">
        <v>522</v>
      </c>
      <c s="19" t="s">
        <v>37</v>
      </c>
      <c s="24" t="s">
        <v>523</v>
      </c>
      <c s="25" t="s">
        <v>108</v>
      </c>
      <c s="26">
        <v>106.1</v>
      </c>
      <c s="27">
        <v>0</v>
      </c>
      <c s="27">
        <f>ROUND(ROUND(H388,2)*ROUND(G388,3),2)</f>
      </c>
      <c r="O388">
        <f>(I388*21)/100</f>
      </c>
      <c t="s">
        <v>13</v>
      </c>
    </row>
    <row r="389" spans="1:5" ht="12.75">
      <c r="A389" s="28" t="s">
        <v>40</v>
      </c>
      <c r="E389" s="29" t="s">
        <v>37</v>
      </c>
    </row>
    <row r="390" spans="1:5" ht="51">
      <c r="A390" s="30" t="s">
        <v>42</v>
      </c>
      <c r="E390" s="31" t="s">
        <v>524</v>
      </c>
    </row>
    <row r="391" spans="1:5" ht="51">
      <c r="A391" t="s">
        <v>43</v>
      </c>
      <c r="E391" s="29" t="s">
        <v>525</v>
      </c>
    </row>
    <row r="392" spans="1:16" ht="25.5">
      <c r="A392" s="19" t="s">
        <v>35</v>
      </c>
      <c s="23" t="s">
        <v>526</v>
      </c>
      <c s="23" t="s">
        <v>527</v>
      </c>
      <c s="19" t="s">
        <v>37</v>
      </c>
      <c s="24" t="s">
        <v>528</v>
      </c>
      <c s="25" t="s">
        <v>76</v>
      </c>
      <c s="26">
        <v>2</v>
      </c>
      <c s="27">
        <v>0</v>
      </c>
      <c s="27">
        <f>ROUND(ROUND(H392,2)*ROUND(G392,3),2)</f>
      </c>
      <c r="O392">
        <f>(I392*21)/100</f>
      </c>
      <c t="s">
        <v>13</v>
      </c>
    </row>
    <row r="393" spans="1:5" ht="12.75">
      <c r="A393" s="28" t="s">
        <v>40</v>
      </c>
      <c r="E393" s="29" t="s">
        <v>37</v>
      </c>
    </row>
    <row r="394" spans="1:5" ht="25.5">
      <c r="A394" s="30" t="s">
        <v>42</v>
      </c>
      <c r="E394" s="31" t="s">
        <v>529</v>
      </c>
    </row>
    <row r="395" spans="1:5" ht="409.5">
      <c r="A395" t="s">
        <v>43</v>
      </c>
      <c r="E395" s="29" t="s">
        <v>530</v>
      </c>
    </row>
    <row r="396" spans="1:16" ht="12.75">
      <c r="A396" s="19" t="s">
        <v>35</v>
      </c>
      <c s="23" t="s">
        <v>531</v>
      </c>
      <c s="23" t="s">
        <v>532</v>
      </c>
      <c s="19" t="s">
        <v>37</v>
      </c>
      <c s="24" t="s">
        <v>533</v>
      </c>
      <c s="25" t="s">
        <v>108</v>
      </c>
      <c s="26">
        <v>42.95</v>
      </c>
      <c s="27">
        <v>0</v>
      </c>
      <c s="27">
        <f>ROUND(ROUND(H396,2)*ROUND(G396,3),2)</f>
      </c>
      <c r="O396">
        <f>(I396*21)/100</f>
      </c>
      <c t="s">
        <v>13</v>
      </c>
    </row>
    <row r="397" spans="1:5" ht="12.75">
      <c r="A397" s="28" t="s">
        <v>40</v>
      </c>
      <c r="E397" s="29" t="s">
        <v>534</v>
      </c>
    </row>
    <row r="398" spans="1:5" ht="51">
      <c r="A398" s="30" t="s">
        <v>42</v>
      </c>
      <c r="E398" s="31" t="s">
        <v>535</v>
      </c>
    </row>
    <row r="399" spans="1:5" ht="63.75">
      <c r="A399" t="s">
        <v>43</v>
      </c>
      <c r="E399" s="29" t="s">
        <v>536</v>
      </c>
    </row>
    <row r="400" spans="1:16" ht="12.75">
      <c r="A400" s="19" t="s">
        <v>35</v>
      </c>
      <c s="23" t="s">
        <v>537</v>
      </c>
      <c s="23" t="s">
        <v>538</v>
      </c>
      <c s="19" t="s">
        <v>37</v>
      </c>
      <c s="24" t="s">
        <v>539</v>
      </c>
      <c s="25" t="s">
        <v>108</v>
      </c>
      <c s="26">
        <v>10.23</v>
      </c>
      <c s="27">
        <v>0</v>
      </c>
      <c s="27">
        <f>ROUND(ROUND(H400,2)*ROUND(G400,3),2)</f>
      </c>
      <c r="O400">
        <f>(I400*21)/100</f>
      </c>
      <c t="s">
        <v>13</v>
      </c>
    </row>
    <row r="401" spans="1:5" ht="12.75">
      <c r="A401" s="28" t="s">
        <v>40</v>
      </c>
      <c r="E401" s="29" t="s">
        <v>37</v>
      </c>
    </row>
    <row r="402" spans="1:5" ht="12.75">
      <c r="A402" s="30" t="s">
        <v>42</v>
      </c>
      <c r="E402" s="31" t="s">
        <v>540</v>
      </c>
    </row>
    <row r="403" spans="1:5" ht="63.75">
      <c r="A403" t="s">
        <v>43</v>
      </c>
      <c r="E403" s="29" t="s">
        <v>536</v>
      </c>
    </row>
    <row r="404" spans="1:16" ht="12.75">
      <c r="A404" s="19" t="s">
        <v>35</v>
      </c>
      <c s="23" t="s">
        <v>541</v>
      </c>
      <c s="23" t="s">
        <v>542</v>
      </c>
      <c s="19" t="s">
        <v>37</v>
      </c>
      <c s="24" t="s">
        <v>543</v>
      </c>
      <c s="25" t="s">
        <v>108</v>
      </c>
      <c s="26">
        <v>576.8</v>
      </c>
      <c s="27">
        <v>0</v>
      </c>
      <c s="27">
        <f>ROUND(ROUND(H404,2)*ROUND(G404,3),2)</f>
      </c>
      <c r="O404">
        <f>(I404*21)/100</f>
      </c>
      <c t="s">
        <v>13</v>
      </c>
    </row>
    <row r="405" spans="1:5" ht="12.75">
      <c r="A405" s="28" t="s">
        <v>40</v>
      </c>
      <c r="E405" s="29" t="s">
        <v>37</v>
      </c>
    </row>
    <row r="406" spans="1:5" ht="51">
      <c r="A406" s="30" t="s">
        <v>42</v>
      </c>
      <c r="E406" s="31" t="s">
        <v>544</v>
      </c>
    </row>
    <row r="407" spans="1:5" ht="25.5">
      <c r="A407" t="s">
        <v>43</v>
      </c>
      <c r="E407" s="29" t="s">
        <v>545</v>
      </c>
    </row>
    <row r="408" spans="1:16" ht="12.75">
      <c r="A408" s="19" t="s">
        <v>35</v>
      </c>
      <c s="23" t="s">
        <v>546</v>
      </c>
      <c s="23" t="s">
        <v>547</v>
      </c>
      <c s="19" t="s">
        <v>37</v>
      </c>
      <c s="24" t="s">
        <v>548</v>
      </c>
      <c s="25" t="s">
        <v>108</v>
      </c>
      <c s="26">
        <v>576.8</v>
      </c>
      <c s="27">
        <v>0</v>
      </c>
      <c s="27">
        <f>ROUND(ROUND(H408,2)*ROUND(G408,3),2)</f>
      </c>
      <c r="O408">
        <f>(I408*21)/100</f>
      </c>
      <c t="s">
        <v>13</v>
      </c>
    </row>
    <row r="409" spans="1:5" ht="12.75">
      <c r="A409" s="28" t="s">
        <v>40</v>
      </c>
      <c r="E409" s="29" t="s">
        <v>37</v>
      </c>
    </row>
    <row r="410" spans="1:5" ht="51">
      <c r="A410" s="30" t="s">
        <v>42</v>
      </c>
      <c r="E410" s="31" t="s">
        <v>549</v>
      </c>
    </row>
    <row r="411" spans="1:5" ht="38.25">
      <c r="A411" t="s">
        <v>43</v>
      </c>
      <c r="E411" s="29" t="s">
        <v>550</v>
      </c>
    </row>
    <row r="412" spans="1:16" ht="12.75">
      <c r="A412" s="19" t="s">
        <v>35</v>
      </c>
      <c s="23" t="s">
        <v>551</v>
      </c>
      <c s="23" t="s">
        <v>552</v>
      </c>
      <c s="19" t="s">
        <v>37</v>
      </c>
      <c s="24" t="s">
        <v>553</v>
      </c>
      <c s="25" t="s">
        <v>108</v>
      </c>
      <c s="26">
        <v>794.7</v>
      </c>
      <c s="27">
        <v>0</v>
      </c>
      <c s="27">
        <f>ROUND(ROUND(H412,2)*ROUND(G412,3),2)</f>
      </c>
      <c r="O412">
        <f>(I412*21)/100</f>
      </c>
      <c t="s">
        <v>13</v>
      </c>
    </row>
    <row r="413" spans="1:5" ht="12.75">
      <c r="A413" s="28" t="s">
        <v>40</v>
      </c>
      <c r="E413" s="29" t="s">
        <v>37</v>
      </c>
    </row>
    <row r="414" spans="1:5" ht="25.5">
      <c r="A414" s="30" t="s">
        <v>42</v>
      </c>
      <c r="E414" s="31" t="s">
        <v>554</v>
      </c>
    </row>
    <row r="415" spans="1:5" ht="89.25">
      <c r="A415" t="s">
        <v>43</v>
      </c>
      <c r="E415" s="29" t="s">
        <v>555</v>
      </c>
    </row>
    <row r="416" spans="1:16" ht="12.75">
      <c r="A416" s="19" t="s">
        <v>35</v>
      </c>
      <c s="23" t="s">
        <v>556</v>
      </c>
      <c s="23" t="s">
        <v>557</v>
      </c>
      <c s="19" t="s">
        <v>37</v>
      </c>
      <c s="24" t="s">
        <v>558</v>
      </c>
      <c s="25" t="s">
        <v>108</v>
      </c>
      <c s="26">
        <v>12</v>
      </c>
      <c s="27">
        <v>0</v>
      </c>
      <c s="27">
        <f>ROUND(ROUND(H416,2)*ROUND(G416,3),2)</f>
      </c>
      <c r="O416">
        <f>(I416*21)/100</f>
      </c>
      <c t="s">
        <v>13</v>
      </c>
    </row>
    <row r="417" spans="1:5" ht="12.75">
      <c r="A417" s="28" t="s">
        <v>40</v>
      </c>
      <c r="E417" s="29" t="s">
        <v>37</v>
      </c>
    </row>
    <row r="418" spans="1:5" ht="38.25">
      <c r="A418" s="30" t="s">
        <v>42</v>
      </c>
      <c r="E418" s="31" t="s">
        <v>559</v>
      </c>
    </row>
    <row r="419" spans="1:5" ht="76.5">
      <c r="A419" t="s">
        <v>43</v>
      </c>
      <c r="E419" s="29" t="s">
        <v>560</v>
      </c>
    </row>
    <row r="420" spans="1:16" ht="12.75">
      <c r="A420" s="19" t="s">
        <v>35</v>
      </c>
      <c s="23" t="s">
        <v>561</v>
      </c>
      <c s="23" t="s">
        <v>562</v>
      </c>
      <c s="19" t="s">
        <v>37</v>
      </c>
      <c s="24" t="s">
        <v>563</v>
      </c>
      <c s="25" t="s">
        <v>108</v>
      </c>
      <c s="26">
        <v>6</v>
      </c>
      <c s="27">
        <v>0</v>
      </c>
      <c s="27">
        <f>ROUND(ROUND(H420,2)*ROUND(G420,3),2)</f>
      </c>
      <c r="O420">
        <f>(I420*21)/100</f>
      </c>
      <c t="s">
        <v>13</v>
      </c>
    </row>
    <row r="421" spans="1:5" ht="12.75">
      <c r="A421" s="28" t="s">
        <v>40</v>
      </c>
      <c r="E421" s="29" t="s">
        <v>37</v>
      </c>
    </row>
    <row r="422" spans="1:5" ht="25.5">
      <c r="A422" s="30" t="s">
        <v>42</v>
      </c>
      <c r="E422" s="31" t="s">
        <v>564</v>
      </c>
    </row>
    <row r="423" spans="1:5" ht="76.5">
      <c r="A423" t="s">
        <v>43</v>
      </c>
      <c r="E423" s="29" t="s">
        <v>565</v>
      </c>
    </row>
    <row r="424" spans="1:16" ht="12.75">
      <c r="A424" s="19" t="s">
        <v>35</v>
      </c>
      <c s="23" t="s">
        <v>566</v>
      </c>
      <c s="23" t="s">
        <v>567</v>
      </c>
      <c s="19" t="s">
        <v>37</v>
      </c>
      <c s="24" t="s">
        <v>568</v>
      </c>
      <c s="25" t="s">
        <v>100</v>
      </c>
      <c s="26">
        <v>4</v>
      </c>
      <c s="27">
        <v>0</v>
      </c>
      <c s="27">
        <f>ROUND(ROUND(H424,2)*ROUND(G424,3),2)</f>
      </c>
      <c r="O424">
        <f>(I424*21)/100</f>
      </c>
      <c t="s">
        <v>13</v>
      </c>
    </row>
    <row r="425" spans="1:5" ht="12.75">
      <c r="A425" s="28" t="s">
        <v>40</v>
      </c>
      <c r="E425" s="29" t="s">
        <v>37</v>
      </c>
    </row>
    <row r="426" spans="1:5" ht="25.5">
      <c r="A426" s="30" t="s">
        <v>42</v>
      </c>
      <c r="E426" s="31" t="s">
        <v>569</v>
      </c>
    </row>
    <row r="427" spans="1:5" ht="102">
      <c r="A427" t="s">
        <v>43</v>
      </c>
      <c r="E427" s="29" t="s">
        <v>570</v>
      </c>
    </row>
    <row r="428" spans="1:16" ht="12.75">
      <c r="A428" s="19" t="s">
        <v>35</v>
      </c>
      <c s="23" t="s">
        <v>571</v>
      </c>
      <c s="23" t="s">
        <v>572</v>
      </c>
      <c s="19" t="s">
        <v>37</v>
      </c>
      <c s="24" t="s">
        <v>573</v>
      </c>
      <c s="25" t="s">
        <v>100</v>
      </c>
      <c s="26">
        <v>4.7</v>
      </c>
      <c s="27">
        <v>0</v>
      </c>
      <c s="27">
        <f>ROUND(ROUND(H428,2)*ROUND(G428,3),2)</f>
      </c>
      <c r="O428">
        <f>(I428*21)/100</f>
      </c>
      <c t="s">
        <v>13</v>
      </c>
    </row>
    <row r="429" spans="1:5" ht="12.75">
      <c r="A429" s="28" t="s">
        <v>40</v>
      </c>
      <c r="E429" s="29" t="s">
        <v>37</v>
      </c>
    </row>
    <row r="430" spans="1:5" ht="38.25">
      <c r="A430" s="30" t="s">
        <v>42</v>
      </c>
      <c r="E430" s="31" t="s">
        <v>574</v>
      </c>
    </row>
    <row r="431" spans="1:5" ht="102">
      <c r="A431" t="s">
        <v>43</v>
      </c>
      <c r="E431" s="29" t="s">
        <v>570</v>
      </c>
    </row>
    <row r="432" spans="1:16" ht="12.75">
      <c r="A432" s="19" t="s">
        <v>35</v>
      </c>
      <c s="23" t="s">
        <v>575</v>
      </c>
      <c s="23" t="s">
        <v>576</v>
      </c>
      <c s="19" t="s">
        <v>37</v>
      </c>
      <c s="24" t="s">
        <v>577</v>
      </c>
      <c s="25" t="s">
        <v>108</v>
      </c>
      <c s="26">
        <v>47</v>
      </c>
      <c s="27">
        <v>0</v>
      </c>
      <c s="27">
        <f>ROUND(ROUND(H432,2)*ROUND(G432,3),2)</f>
      </c>
      <c r="O432">
        <f>(I432*21)/100</f>
      </c>
      <c t="s">
        <v>13</v>
      </c>
    </row>
    <row r="433" spans="1:5" ht="12.75">
      <c r="A433" s="28" t="s">
        <v>40</v>
      </c>
      <c r="E433" s="29" t="s">
        <v>37</v>
      </c>
    </row>
    <row r="434" spans="1:5" ht="63.75">
      <c r="A434" s="30" t="s">
        <v>42</v>
      </c>
      <c r="E434" s="31" t="s">
        <v>578</v>
      </c>
    </row>
    <row r="435" spans="1:5" ht="114.75">
      <c r="A435" t="s">
        <v>43</v>
      </c>
      <c r="E435" s="29" t="s">
        <v>579</v>
      </c>
    </row>
    <row r="436" spans="1:16" ht="12.75">
      <c r="A436" s="19" t="s">
        <v>35</v>
      </c>
      <c s="23" t="s">
        <v>580</v>
      </c>
      <c s="23" t="s">
        <v>581</v>
      </c>
      <c s="19" t="s">
        <v>37</v>
      </c>
      <c s="24" t="s">
        <v>582</v>
      </c>
      <c s="25" t="s">
        <v>76</v>
      </c>
      <c s="26">
        <v>2</v>
      </c>
      <c s="27">
        <v>0</v>
      </c>
      <c s="27">
        <f>ROUND(ROUND(H436,2)*ROUND(G436,3),2)</f>
      </c>
      <c r="O436">
        <f>(I436*21)/100</f>
      </c>
      <c t="s">
        <v>13</v>
      </c>
    </row>
    <row r="437" spans="1:5" ht="12.75">
      <c r="A437" s="28" t="s">
        <v>40</v>
      </c>
      <c r="E437" s="29" t="s">
        <v>37</v>
      </c>
    </row>
    <row r="438" spans="1:5" ht="76.5">
      <c r="A438" s="30" t="s">
        <v>42</v>
      </c>
      <c r="E438" s="31" t="s">
        <v>583</v>
      </c>
    </row>
    <row r="439" spans="1:5" ht="89.25">
      <c r="A439" t="s">
        <v>43</v>
      </c>
      <c r="E439" s="29" t="s">
        <v>584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0+O8+O17+O106+O115+O172+O177+O182+O199</f>
      </c>
      <c t="s">
        <v>12</v>
      </c>
    </row>
    <row r="3" spans="1:16" ht="15" customHeight="1">
      <c r="A3" t="s">
        <v>1</v>
      </c>
      <c s="8" t="s">
        <v>4</v>
      </c>
      <c s="9" t="s">
        <v>5</v>
      </c>
      <c s="1"/>
      <c s="10" t="s">
        <v>6</v>
      </c>
      <c s="1"/>
      <c s="4"/>
      <c s="3" t="s">
        <v>585</v>
      </c>
      <c s="32">
        <f>0+I8+I17+I106+I115+I172+I177+I182+I199</f>
      </c>
      <c r="O3" t="s">
        <v>9</v>
      </c>
      <c t="s">
        <v>13</v>
      </c>
    </row>
    <row r="4" spans="1:16" ht="15" customHeight="1">
      <c r="A4" t="s">
        <v>7</v>
      </c>
      <c s="12" t="s">
        <v>8</v>
      </c>
      <c s="13" t="s">
        <v>585</v>
      </c>
      <c s="5"/>
      <c s="14" t="s">
        <v>586</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86</v>
      </c>
      <c s="19" t="s">
        <v>37</v>
      </c>
      <c s="24" t="s">
        <v>87</v>
      </c>
      <c s="25" t="s">
        <v>88</v>
      </c>
      <c s="26">
        <v>1194.942</v>
      </c>
      <c s="27">
        <v>0</v>
      </c>
      <c s="27">
        <f>ROUND(ROUND(H9,2)*ROUND(G9,3),2)</f>
      </c>
      <c r="O9">
        <f>(I9*21)/100</f>
      </c>
      <c t="s">
        <v>13</v>
      </c>
    </row>
    <row r="10" spans="1:5" ht="25.5">
      <c r="A10" s="28" t="s">
        <v>40</v>
      </c>
      <c r="E10" s="29" t="s">
        <v>89</v>
      </c>
    </row>
    <row r="11" spans="1:5" ht="140.25">
      <c r="A11" s="30" t="s">
        <v>42</v>
      </c>
      <c r="E11" s="31" t="s">
        <v>587</v>
      </c>
    </row>
    <row r="12" spans="1:5" ht="25.5">
      <c r="A12" t="s">
        <v>43</v>
      </c>
      <c r="E12" s="29" t="s">
        <v>91</v>
      </c>
    </row>
    <row r="13" spans="1:16" ht="12.75">
      <c r="A13" s="19" t="s">
        <v>35</v>
      </c>
      <c s="23" t="s">
        <v>13</v>
      </c>
      <c s="23" t="s">
        <v>92</v>
      </c>
      <c s="19" t="s">
        <v>37</v>
      </c>
      <c s="24" t="s">
        <v>93</v>
      </c>
      <c s="25" t="s">
        <v>88</v>
      </c>
      <c s="26">
        <v>502.162</v>
      </c>
      <c s="27">
        <v>0</v>
      </c>
      <c s="27">
        <f>ROUND(ROUND(H13,2)*ROUND(G13,3),2)</f>
      </c>
      <c r="O13">
        <f>(I13*21)/100</f>
      </c>
      <c t="s">
        <v>13</v>
      </c>
    </row>
    <row r="14" spans="1:5" ht="38.25">
      <c r="A14" s="28" t="s">
        <v>40</v>
      </c>
      <c r="E14" s="29" t="s">
        <v>94</v>
      </c>
    </row>
    <row r="15" spans="1:5" ht="89.25">
      <c r="A15" s="30" t="s">
        <v>42</v>
      </c>
      <c r="E15" s="31" t="s">
        <v>588</v>
      </c>
    </row>
    <row r="16" spans="1:5" ht="25.5">
      <c r="A16" t="s">
        <v>43</v>
      </c>
      <c r="E16" s="29" t="s">
        <v>91</v>
      </c>
    </row>
    <row r="17" spans="1:18" ht="12.75" customHeight="1">
      <c r="A17" s="5" t="s">
        <v>33</v>
      </c>
      <c s="5"/>
      <c s="35" t="s">
        <v>19</v>
      </c>
      <c s="5"/>
      <c s="21" t="s">
        <v>96</v>
      </c>
      <c s="5"/>
      <c s="5"/>
      <c s="5"/>
      <c s="36">
        <f>0+Q17</f>
      </c>
      <c r="O17">
        <f>0+R17</f>
      </c>
      <c r="Q17">
        <f>0+I18+I22+I26+I30+I34+I38+I42+I46+I50+I54+I58+I62+I66+I70+I74+I78+I82+I86+I90+I94+I98+I102</f>
      </c>
      <c>
        <f>0+O18+O22+O26+O30+O34+O38+O42+O46+O50+O54+O58+O62+O66+O70+O74+O78+O82+O86+O90+O94+O98+O102</f>
      </c>
    </row>
    <row r="18" spans="1:16" ht="25.5">
      <c r="A18" s="19" t="s">
        <v>35</v>
      </c>
      <c s="23" t="s">
        <v>12</v>
      </c>
      <c s="23" t="s">
        <v>97</v>
      </c>
      <c s="19" t="s">
        <v>98</v>
      </c>
      <c s="24" t="s">
        <v>99</v>
      </c>
      <c s="25" t="s">
        <v>100</v>
      </c>
      <c s="26">
        <v>23.023</v>
      </c>
      <c s="27">
        <v>0</v>
      </c>
      <c s="27">
        <f>ROUND(ROUND(H18,2)*ROUND(G18,3),2)</f>
      </c>
      <c r="O18">
        <f>(I18*21)/100</f>
      </c>
      <c t="s">
        <v>13</v>
      </c>
    </row>
    <row r="19" spans="1:5" ht="12.75">
      <c r="A19" s="28" t="s">
        <v>40</v>
      </c>
      <c r="E19" s="29" t="s">
        <v>37</v>
      </c>
    </row>
    <row r="20" spans="1:5" ht="102">
      <c r="A20" s="30" t="s">
        <v>42</v>
      </c>
      <c r="E20" s="31" t="s">
        <v>589</v>
      </c>
    </row>
    <row r="21" spans="1:5" ht="63.75">
      <c r="A21" t="s">
        <v>43</v>
      </c>
      <c r="E21" s="29" t="s">
        <v>102</v>
      </c>
    </row>
    <row r="22" spans="1:16" ht="25.5">
      <c r="A22" s="19" t="s">
        <v>35</v>
      </c>
      <c s="23" t="s">
        <v>23</v>
      </c>
      <c s="23" t="s">
        <v>103</v>
      </c>
      <c s="19" t="s">
        <v>37</v>
      </c>
      <c s="24" t="s">
        <v>104</v>
      </c>
      <c s="25" t="s">
        <v>100</v>
      </c>
      <c s="26">
        <v>228.578</v>
      </c>
      <c s="27">
        <v>0</v>
      </c>
      <c s="27">
        <f>ROUND(ROUND(H22,2)*ROUND(G22,3),2)</f>
      </c>
      <c r="O22">
        <f>(I22*21)/100</f>
      </c>
      <c t="s">
        <v>13</v>
      </c>
    </row>
    <row r="23" spans="1:5" ht="12.75">
      <c r="A23" s="28" t="s">
        <v>40</v>
      </c>
      <c r="E23" s="29" t="s">
        <v>37</v>
      </c>
    </row>
    <row r="24" spans="1:5" ht="89.25">
      <c r="A24" s="30" t="s">
        <v>42</v>
      </c>
      <c r="E24" s="31" t="s">
        <v>590</v>
      </c>
    </row>
    <row r="25" spans="1:5" ht="63.75">
      <c r="A25" t="s">
        <v>43</v>
      </c>
      <c r="E25" s="29" t="s">
        <v>102</v>
      </c>
    </row>
    <row r="26" spans="1:16" ht="12.75">
      <c r="A26" s="19" t="s">
        <v>35</v>
      </c>
      <c s="23" t="s">
        <v>25</v>
      </c>
      <c s="23" t="s">
        <v>106</v>
      </c>
      <c s="19" t="s">
        <v>37</v>
      </c>
      <c s="24" t="s">
        <v>107</v>
      </c>
      <c s="25" t="s">
        <v>108</v>
      </c>
      <c s="26">
        <v>28.55</v>
      </c>
      <c s="27">
        <v>0</v>
      </c>
      <c s="27">
        <f>ROUND(ROUND(H26,2)*ROUND(G26,3),2)</f>
      </c>
      <c r="O26">
        <f>(I26*21)/100</f>
      </c>
      <c t="s">
        <v>13</v>
      </c>
    </row>
    <row r="27" spans="1:5" ht="12.75">
      <c r="A27" s="28" t="s">
        <v>40</v>
      </c>
      <c r="E27" s="29" t="s">
        <v>37</v>
      </c>
    </row>
    <row r="28" spans="1:5" ht="38.25">
      <c r="A28" s="30" t="s">
        <v>42</v>
      </c>
      <c r="E28" s="31" t="s">
        <v>591</v>
      </c>
    </row>
    <row r="29" spans="1:5" ht="63.75">
      <c r="A29" t="s">
        <v>43</v>
      </c>
      <c r="E29" s="29" t="s">
        <v>102</v>
      </c>
    </row>
    <row r="30" spans="1:16" ht="12.75">
      <c r="A30" s="19" t="s">
        <v>35</v>
      </c>
      <c s="23" t="s">
        <v>27</v>
      </c>
      <c s="23" t="s">
        <v>110</v>
      </c>
      <c s="19" t="s">
        <v>37</v>
      </c>
      <c s="24" t="s">
        <v>111</v>
      </c>
      <c s="25" t="s">
        <v>100</v>
      </c>
      <c s="26">
        <v>355.65</v>
      </c>
      <c s="27">
        <v>0</v>
      </c>
      <c s="27">
        <f>ROUND(ROUND(H30,2)*ROUND(G30,3),2)</f>
      </c>
      <c r="O30">
        <f>(I30*21)/100</f>
      </c>
      <c t="s">
        <v>13</v>
      </c>
    </row>
    <row r="31" spans="1:5" ht="38.25">
      <c r="A31" s="28" t="s">
        <v>40</v>
      </c>
      <c r="E31" s="29" t="s">
        <v>112</v>
      </c>
    </row>
    <row r="32" spans="1:5" ht="51">
      <c r="A32" s="30" t="s">
        <v>42</v>
      </c>
      <c r="E32" s="31" t="s">
        <v>592</v>
      </c>
    </row>
    <row r="33" spans="1:5" ht="63.75">
      <c r="A33" t="s">
        <v>43</v>
      </c>
      <c r="E33" s="29" t="s">
        <v>102</v>
      </c>
    </row>
    <row r="34" spans="1:16" ht="12.75">
      <c r="A34" s="19" t="s">
        <v>35</v>
      </c>
      <c s="23" t="s">
        <v>61</v>
      </c>
      <c s="23" t="s">
        <v>115</v>
      </c>
      <c s="19" t="s">
        <v>37</v>
      </c>
      <c s="24" t="s">
        <v>116</v>
      </c>
      <c s="25" t="s">
        <v>108</v>
      </c>
      <c s="26">
        <v>271.06</v>
      </c>
      <c s="27">
        <v>0</v>
      </c>
      <c s="27">
        <f>ROUND(ROUND(H34,2)*ROUND(G34,3),2)</f>
      </c>
      <c r="O34">
        <f>(I34*21)/100</f>
      </c>
      <c t="s">
        <v>13</v>
      </c>
    </row>
    <row r="35" spans="1:5" ht="12.75">
      <c r="A35" s="28" t="s">
        <v>40</v>
      </c>
      <c r="E35" s="29" t="s">
        <v>37</v>
      </c>
    </row>
    <row r="36" spans="1:5" ht="38.25">
      <c r="A36" s="30" t="s">
        <v>42</v>
      </c>
      <c r="E36" s="31" t="s">
        <v>593</v>
      </c>
    </row>
    <row r="37" spans="1:5" ht="25.5">
      <c r="A37" t="s">
        <v>43</v>
      </c>
      <c r="E37" s="29" t="s">
        <v>114</v>
      </c>
    </row>
    <row r="38" spans="1:16" ht="12.75">
      <c r="A38" s="19" t="s">
        <v>35</v>
      </c>
      <c s="23" t="s">
        <v>66</v>
      </c>
      <c s="23" t="s">
        <v>118</v>
      </c>
      <c s="19" t="s">
        <v>37</v>
      </c>
      <c s="24" t="s">
        <v>119</v>
      </c>
      <c s="25" t="s">
        <v>100</v>
      </c>
      <c s="26">
        <v>2.6</v>
      </c>
      <c s="27">
        <v>0</v>
      </c>
      <c s="27">
        <f>ROUND(ROUND(H38,2)*ROUND(G38,3),2)</f>
      </c>
      <c r="O38">
        <f>(I38*21)/100</f>
      </c>
      <c t="s">
        <v>13</v>
      </c>
    </row>
    <row r="39" spans="1:5" ht="12.75">
      <c r="A39" s="28" t="s">
        <v>40</v>
      </c>
      <c r="E39" s="29" t="s">
        <v>120</v>
      </c>
    </row>
    <row r="40" spans="1:5" ht="25.5">
      <c r="A40" s="30" t="s">
        <v>42</v>
      </c>
      <c r="E40" s="31" t="s">
        <v>594</v>
      </c>
    </row>
    <row r="41" spans="1:5" ht="38.25">
      <c r="A41" t="s">
        <v>43</v>
      </c>
      <c r="E41" s="29" t="s">
        <v>122</v>
      </c>
    </row>
    <row r="42" spans="1:16" ht="12.75">
      <c r="A42" s="19" t="s">
        <v>35</v>
      </c>
      <c s="23" t="s">
        <v>30</v>
      </c>
      <c s="23" t="s">
        <v>135</v>
      </c>
      <c s="19" t="s">
        <v>98</v>
      </c>
      <c s="24" t="s">
        <v>136</v>
      </c>
      <c s="25" t="s">
        <v>100</v>
      </c>
      <c s="26">
        <v>53.335</v>
      </c>
      <c s="27">
        <v>0</v>
      </c>
      <c s="27">
        <f>ROUND(ROUND(H42,2)*ROUND(G42,3),2)</f>
      </c>
      <c r="O42">
        <f>(I42*21)/100</f>
      </c>
      <c t="s">
        <v>13</v>
      </c>
    </row>
    <row r="43" spans="1:5" ht="12.75">
      <c r="A43" s="28" t="s">
        <v>40</v>
      </c>
      <c r="E43" s="29" t="s">
        <v>37</v>
      </c>
    </row>
    <row r="44" spans="1:5" ht="76.5">
      <c r="A44" s="30" t="s">
        <v>42</v>
      </c>
      <c r="E44" s="31" t="s">
        <v>595</v>
      </c>
    </row>
    <row r="45" spans="1:5" ht="369.75">
      <c r="A45" t="s">
        <v>43</v>
      </c>
      <c r="E45" s="29" t="s">
        <v>126</v>
      </c>
    </row>
    <row r="46" spans="1:16" ht="12.75">
      <c r="A46" s="19" t="s">
        <v>35</v>
      </c>
      <c s="23" t="s">
        <v>32</v>
      </c>
      <c s="23" t="s">
        <v>135</v>
      </c>
      <c s="19" t="s">
        <v>139</v>
      </c>
      <c s="24" t="s">
        <v>136</v>
      </c>
      <c s="25" t="s">
        <v>100</v>
      </c>
      <c s="26">
        <v>380.963</v>
      </c>
      <c s="27">
        <v>0</v>
      </c>
      <c s="27">
        <f>ROUND(ROUND(H46,2)*ROUND(G46,3),2)</f>
      </c>
      <c r="O46">
        <f>(I46*21)/100</f>
      </c>
      <c t="s">
        <v>13</v>
      </c>
    </row>
    <row r="47" spans="1:5" ht="12.75">
      <c r="A47" s="28" t="s">
        <v>40</v>
      </c>
      <c r="E47" s="29" t="s">
        <v>37</v>
      </c>
    </row>
    <row r="48" spans="1:5" ht="102">
      <c r="A48" s="30" t="s">
        <v>42</v>
      </c>
      <c r="E48" s="31" t="s">
        <v>596</v>
      </c>
    </row>
    <row r="49" spans="1:5" ht="369.75">
      <c r="A49" t="s">
        <v>43</v>
      </c>
      <c r="E49" s="29" t="s">
        <v>126</v>
      </c>
    </row>
    <row r="50" spans="1:16" ht="12.75">
      <c r="A50" s="19" t="s">
        <v>35</v>
      </c>
      <c s="23" t="s">
        <v>79</v>
      </c>
      <c s="23" t="s">
        <v>142</v>
      </c>
      <c s="19" t="s">
        <v>37</v>
      </c>
      <c s="24" t="s">
        <v>143</v>
      </c>
      <c s="25" t="s">
        <v>100</v>
      </c>
      <c s="26">
        <v>2.6</v>
      </c>
      <c s="27">
        <v>0</v>
      </c>
      <c s="27">
        <f>ROUND(ROUND(H50,2)*ROUND(G50,3),2)</f>
      </c>
      <c r="O50">
        <f>(I50*21)/100</f>
      </c>
      <c t="s">
        <v>13</v>
      </c>
    </row>
    <row r="51" spans="1:5" ht="12.75">
      <c r="A51" s="28" t="s">
        <v>40</v>
      </c>
      <c r="E51" s="29" t="s">
        <v>37</v>
      </c>
    </row>
    <row r="52" spans="1:5" ht="25.5">
      <c r="A52" s="30" t="s">
        <v>42</v>
      </c>
      <c r="E52" s="31" t="s">
        <v>597</v>
      </c>
    </row>
    <row r="53" spans="1:5" ht="306">
      <c r="A53" t="s">
        <v>43</v>
      </c>
      <c r="E53" s="29" t="s">
        <v>145</v>
      </c>
    </row>
    <row r="54" spans="1:16" ht="12.75">
      <c r="A54" s="19" t="s">
        <v>35</v>
      </c>
      <c s="23" t="s">
        <v>134</v>
      </c>
      <c s="23" t="s">
        <v>147</v>
      </c>
      <c s="19" t="s">
        <v>37</v>
      </c>
      <c s="24" t="s">
        <v>148</v>
      </c>
      <c s="25" t="s">
        <v>149</v>
      </c>
      <c s="26">
        <v>208</v>
      </c>
      <c s="27">
        <v>0</v>
      </c>
      <c s="27">
        <f>ROUND(ROUND(H54,2)*ROUND(G54,3),2)</f>
      </c>
      <c r="O54">
        <f>(I54*21)/100</f>
      </c>
      <c t="s">
        <v>13</v>
      </c>
    </row>
    <row r="55" spans="1:5" ht="12.75">
      <c r="A55" s="28" t="s">
        <v>40</v>
      </c>
      <c r="E55" s="29" t="s">
        <v>37</v>
      </c>
    </row>
    <row r="56" spans="1:5" ht="25.5">
      <c r="A56" s="30" t="s">
        <v>42</v>
      </c>
      <c r="E56" s="31" t="s">
        <v>598</v>
      </c>
    </row>
    <row r="57" spans="1:5" ht="63.75">
      <c r="A57" t="s">
        <v>43</v>
      </c>
      <c r="E57" s="29" t="s">
        <v>151</v>
      </c>
    </row>
    <row r="58" spans="1:16" ht="12.75">
      <c r="A58" s="19" t="s">
        <v>35</v>
      </c>
      <c s="23" t="s">
        <v>138</v>
      </c>
      <c s="23" t="s">
        <v>153</v>
      </c>
      <c s="19" t="s">
        <v>37</v>
      </c>
      <c s="24" t="s">
        <v>154</v>
      </c>
      <c s="25" t="s">
        <v>108</v>
      </c>
      <c s="26">
        <v>47.96</v>
      </c>
      <c s="27">
        <v>0</v>
      </c>
      <c s="27">
        <f>ROUND(ROUND(H58,2)*ROUND(G58,3),2)</f>
      </c>
      <c r="O58">
        <f>(I58*21)/100</f>
      </c>
      <c t="s">
        <v>13</v>
      </c>
    </row>
    <row r="59" spans="1:5" ht="12.75">
      <c r="A59" s="28" t="s">
        <v>40</v>
      </c>
      <c r="E59" s="29" t="s">
        <v>37</v>
      </c>
    </row>
    <row r="60" spans="1:5" ht="25.5">
      <c r="A60" s="30" t="s">
        <v>42</v>
      </c>
      <c r="E60" s="31" t="s">
        <v>599</v>
      </c>
    </row>
    <row r="61" spans="1:5" ht="63.75">
      <c r="A61" t="s">
        <v>43</v>
      </c>
      <c r="E61" s="29" t="s">
        <v>151</v>
      </c>
    </row>
    <row r="62" spans="1:16" ht="12.75">
      <c r="A62" s="19" t="s">
        <v>35</v>
      </c>
      <c s="23" t="s">
        <v>141</v>
      </c>
      <c s="23" t="s">
        <v>157</v>
      </c>
      <c s="19" t="s">
        <v>37</v>
      </c>
      <c s="24" t="s">
        <v>158</v>
      </c>
      <c s="25" t="s">
        <v>108</v>
      </c>
      <c s="26">
        <v>14.6</v>
      </c>
      <c s="27">
        <v>0</v>
      </c>
      <c s="27">
        <f>ROUND(ROUND(H62,2)*ROUND(G62,3),2)</f>
      </c>
      <c r="O62">
        <f>(I62*21)/100</f>
      </c>
      <c t="s">
        <v>13</v>
      </c>
    </row>
    <row r="63" spans="1:5" ht="12.75">
      <c r="A63" s="28" t="s">
        <v>40</v>
      </c>
      <c r="E63" s="29" t="s">
        <v>37</v>
      </c>
    </row>
    <row r="64" spans="1:5" ht="25.5">
      <c r="A64" s="30" t="s">
        <v>42</v>
      </c>
      <c r="E64" s="31" t="s">
        <v>600</v>
      </c>
    </row>
    <row r="65" spans="1:5" ht="63.75">
      <c r="A65" t="s">
        <v>43</v>
      </c>
      <c r="E65" s="29" t="s">
        <v>151</v>
      </c>
    </row>
    <row r="66" spans="1:16" ht="12.75">
      <c r="A66" s="19" t="s">
        <v>35</v>
      </c>
      <c s="23" t="s">
        <v>146</v>
      </c>
      <c s="23" t="s">
        <v>601</v>
      </c>
      <c s="19" t="s">
        <v>37</v>
      </c>
      <c s="24" t="s">
        <v>602</v>
      </c>
      <c s="25" t="s">
        <v>108</v>
      </c>
      <c s="26">
        <v>45.7</v>
      </c>
      <c s="27">
        <v>0</v>
      </c>
      <c s="27">
        <f>ROUND(ROUND(H66,2)*ROUND(G66,3),2)</f>
      </c>
      <c r="O66">
        <f>(I66*21)/100</f>
      </c>
      <c t="s">
        <v>13</v>
      </c>
    </row>
    <row r="67" spans="1:5" ht="12.75">
      <c r="A67" s="28" t="s">
        <v>40</v>
      </c>
      <c r="E67" s="29" t="s">
        <v>37</v>
      </c>
    </row>
    <row r="68" spans="1:5" ht="25.5">
      <c r="A68" s="30" t="s">
        <v>42</v>
      </c>
      <c r="E68" s="31" t="s">
        <v>603</v>
      </c>
    </row>
    <row r="69" spans="1:5" ht="63.75">
      <c r="A69" t="s">
        <v>43</v>
      </c>
      <c r="E69" s="29" t="s">
        <v>151</v>
      </c>
    </row>
    <row r="70" spans="1:16" ht="12.75">
      <c r="A70" s="19" t="s">
        <v>35</v>
      </c>
      <c s="23" t="s">
        <v>152</v>
      </c>
      <c s="23" t="s">
        <v>165</v>
      </c>
      <c s="19" t="s">
        <v>37</v>
      </c>
      <c s="24" t="s">
        <v>166</v>
      </c>
      <c s="25" t="s">
        <v>100</v>
      </c>
      <c s="26">
        <v>29.952</v>
      </c>
      <c s="27">
        <v>0</v>
      </c>
      <c s="27">
        <f>ROUND(ROUND(H70,2)*ROUND(G70,3),2)</f>
      </c>
      <c r="O70">
        <f>(I70*21)/100</f>
      </c>
      <c t="s">
        <v>13</v>
      </c>
    </row>
    <row r="71" spans="1:5" ht="12.75">
      <c r="A71" s="28" t="s">
        <v>40</v>
      </c>
      <c r="E71" s="29" t="s">
        <v>37</v>
      </c>
    </row>
    <row r="72" spans="1:5" ht="51">
      <c r="A72" s="30" t="s">
        <v>42</v>
      </c>
      <c r="E72" s="31" t="s">
        <v>604</v>
      </c>
    </row>
    <row r="73" spans="1:5" ht="318.75">
      <c r="A73" t="s">
        <v>43</v>
      </c>
      <c r="E73" s="29" t="s">
        <v>168</v>
      </c>
    </row>
    <row r="74" spans="1:16" ht="12.75">
      <c r="A74" s="19" t="s">
        <v>35</v>
      </c>
      <c s="23" t="s">
        <v>156</v>
      </c>
      <c s="23" t="s">
        <v>170</v>
      </c>
      <c s="19" t="s">
        <v>37</v>
      </c>
      <c s="24" t="s">
        <v>171</v>
      </c>
      <c s="25" t="s">
        <v>100</v>
      </c>
      <c s="26">
        <v>14.976</v>
      </c>
      <c s="27">
        <v>0</v>
      </c>
      <c s="27">
        <f>ROUND(ROUND(H74,2)*ROUND(G74,3),2)</f>
      </c>
      <c r="O74">
        <f>(I74*21)/100</f>
      </c>
      <c t="s">
        <v>13</v>
      </c>
    </row>
    <row r="75" spans="1:5" ht="12.75">
      <c r="A75" s="28" t="s">
        <v>40</v>
      </c>
      <c r="E75" s="29" t="s">
        <v>37</v>
      </c>
    </row>
    <row r="76" spans="1:5" ht="51">
      <c r="A76" s="30" t="s">
        <v>42</v>
      </c>
      <c r="E76" s="31" t="s">
        <v>605</v>
      </c>
    </row>
    <row r="77" spans="1:5" ht="318.75">
      <c r="A77" t="s">
        <v>43</v>
      </c>
      <c r="E77" s="29" t="s">
        <v>173</v>
      </c>
    </row>
    <row r="78" spans="1:16" ht="12.75">
      <c r="A78" s="19" t="s">
        <v>35</v>
      </c>
      <c s="23" t="s">
        <v>160</v>
      </c>
      <c s="23" t="s">
        <v>175</v>
      </c>
      <c s="19" t="s">
        <v>37</v>
      </c>
      <c s="24" t="s">
        <v>176</v>
      </c>
      <c s="25" t="s">
        <v>100</v>
      </c>
      <c s="26">
        <v>4.992</v>
      </c>
      <c s="27">
        <v>0</v>
      </c>
      <c s="27">
        <f>ROUND(ROUND(H78,2)*ROUND(G78,3),2)</f>
      </c>
      <c r="O78">
        <f>(I78*21)/100</f>
      </c>
      <c t="s">
        <v>13</v>
      </c>
    </row>
    <row r="79" spans="1:5" ht="12.75">
      <c r="A79" s="28" t="s">
        <v>40</v>
      </c>
      <c r="E79" s="29" t="s">
        <v>37</v>
      </c>
    </row>
    <row r="80" spans="1:5" ht="51">
      <c r="A80" s="30" t="s">
        <v>42</v>
      </c>
      <c r="E80" s="31" t="s">
        <v>606</v>
      </c>
    </row>
    <row r="81" spans="1:5" ht="318.75">
      <c r="A81" t="s">
        <v>43</v>
      </c>
      <c r="E81" s="29" t="s">
        <v>173</v>
      </c>
    </row>
    <row r="82" spans="1:16" ht="12.75">
      <c r="A82" s="19" t="s">
        <v>35</v>
      </c>
      <c s="23" t="s">
        <v>164</v>
      </c>
      <c s="23" t="s">
        <v>179</v>
      </c>
      <c s="19" t="s">
        <v>185</v>
      </c>
      <c s="24" t="s">
        <v>180</v>
      </c>
      <c s="25" t="s">
        <v>100</v>
      </c>
      <c s="26">
        <v>41.652</v>
      </c>
      <c s="27">
        <v>0</v>
      </c>
      <c s="27">
        <f>ROUND(ROUND(H82,2)*ROUND(G82,3),2)</f>
      </c>
      <c r="O82">
        <f>(I82*21)/100</f>
      </c>
      <c t="s">
        <v>13</v>
      </c>
    </row>
    <row r="83" spans="1:5" ht="12.75">
      <c r="A83" s="28" t="s">
        <v>40</v>
      </c>
      <c r="E83" s="29" t="s">
        <v>37</v>
      </c>
    </row>
    <row r="84" spans="1:5" ht="38.25">
      <c r="A84" s="30" t="s">
        <v>42</v>
      </c>
      <c r="E84" s="31" t="s">
        <v>607</v>
      </c>
    </row>
    <row r="85" spans="1:5" ht="318.75">
      <c r="A85" t="s">
        <v>43</v>
      </c>
      <c r="E85" s="29" t="s">
        <v>168</v>
      </c>
    </row>
    <row r="86" spans="1:16" ht="12.75">
      <c r="A86" s="19" t="s">
        <v>35</v>
      </c>
      <c s="23" t="s">
        <v>169</v>
      </c>
      <c s="23" t="s">
        <v>188</v>
      </c>
      <c s="19" t="s">
        <v>37</v>
      </c>
      <c s="24" t="s">
        <v>189</v>
      </c>
      <c s="25" t="s">
        <v>100</v>
      </c>
      <c s="26">
        <v>2.6</v>
      </c>
      <c s="27">
        <v>0</v>
      </c>
      <c s="27">
        <f>ROUND(ROUND(H86,2)*ROUND(G86,3),2)</f>
      </c>
      <c r="O86">
        <f>(I86*21)/100</f>
      </c>
      <c t="s">
        <v>13</v>
      </c>
    </row>
    <row r="87" spans="1:5" ht="12.75">
      <c r="A87" s="28" t="s">
        <v>40</v>
      </c>
      <c r="E87" s="29" t="s">
        <v>37</v>
      </c>
    </row>
    <row r="88" spans="1:5" ht="25.5">
      <c r="A88" s="30" t="s">
        <v>42</v>
      </c>
      <c r="E88" s="31" t="s">
        <v>608</v>
      </c>
    </row>
    <row r="89" spans="1:5" ht="191.25">
      <c r="A89" t="s">
        <v>43</v>
      </c>
      <c r="E89" s="29" t="s">
        <v>191</v>
      </c>
    </row>
    <row r="90" spans="1:16" ht="12.75">
      <c r="A90" s="19" t="s">
        <v>35</v>
      </c>
      <c s="23" t="s">
        <v>174</v>
      </c>
      <c s="23" t="s">
        <v>198</v>
      </c>
      <c s="19" t="s">
        <v>37</v>
      </c>
      <c s="24" t="s">
        <v>199</v>
      </c>
      <c s="25" t="s">
        <v>100</v>
      </c>
      <c s="26">
        <v>57.474</v>
      </c>
      <c s="27">
        <v>0</v>
      </c>
      <c s="27">
        <f>ROUND(ROUND(H90,2)*ROUND(G90,3),2)</f>
      </c>
      <c r="O90">
        <f>(I90*21)/100</f>
      </c>
      <c t="s">
        <v>13</v>
      </c>
    </row>
    <row r="91" spans="1:5" ht="12.75">
      <c r="A91" s="28" t="s">
        <v>40</v>
      </c>
      <c r="E91" s="29" t="s">
        <v>37</v>
      </c>
    </row>
    <row r="92" spans="1:5" ht="114.75">
      <c r="A92" s="30" t="s">
        <v>42</v>
      </c>
      <c r="E92" s="31" t="s">
        <v>609</v>
      </c>
    </row>
    <row r="93" spans="1:5" ht="229.5">
      <c r="A93" t="s">
        <v>43</v>
      </c>
      <c r="E93" s="29" t="s">
        <v>201</v>
      </c>
    </row>
    <row r="94" spans="1:16" ht="12.75">
      <c r="A94" s="19" t="s">
        <v>35</v>
      </c>
      <c s="23" t="s">
        <v>178</v>
      </c>
      <c s="23" t="s">
        <v>213</v>
      </c>
      <c s="19" t="s">
        <v>37</v>
      </c>
      <c s="24" t="s">
        <v>214</v>
      </c>
      <c s="25" t="s">
        <v>149</v>
      </c>
      <c s="26">
        <v>26</v>
      </c>
      <c s="27">
        <v>0</v>
      </c>
      <c s="27">
        <f>ROUND(ROUND(H94,2)*ROUND(G94,3),2)</f>
      </c>
      <c r="O94">
        <f>(I94*21)/100</f>
      </c>
      <c t="s">
        <v>13</v>
      </c>
    </row>
    <row r="95" spans="1:5" ht="12.75">
      <c r="A95" s="28" t="s">
        <v>40</v>
      </c>
      <c r="E95" s="29" t="s">
        <v>37</v>
      </c>
    </row>
    <row r="96" spans="1:5" ht="25.5">
      <c r="A96" s="30" t="s">
        <v>42</v>
      </c>
      <c r="E96" s="31" t="s">
        <v>610</v>
      </c>
    </row>
    <row r="97" spans="1:5" ht="38.25">
      <c r="A97" t="s">
        <v>43</v>
      </c>
      <c r="E97" s="29" t="s">
        <v>216</v>
      </c>
    </row>
    <row r="98" spans="1:16" ht="12.75">
      <c r="A98" s="19" t="s">
        <v>35</v>
      </c>
      <c s="23" t="s">
        <v>182</v>
      </c>
      <c s="23" t="s">
        <v>218</v>
      </c>
      <c s="19" t="s">
        <v>37</v>
      </c>
      <c s="24" t="s">
        <v>219</v>
      </c>
      <c s="25" t="s">
        <v>149</v>
      </c>
      <c s="26">
        <v>110.6</v>
      </c>
      <c s="27">
        <v>0</v>
      </c>
      <c s="27">
        <f>ROUND(ROUND(H98,2)*ROUND(G98,3),2)</f>
      </c>
      <c r="O98">
        <f>(I98*21)/100</f>
      </c>
      <c t="s">
        <v>13</v>
      </c>
    </row>
    <row r="99" spans="1:5" ht="12.75">
      <c r="A99" s="28" t="s">
        <v>40</v>
      </c>
      <c r="E99" s="29" t="s">
        <v>37</v>
      </c>
    </row>
    <row r="100" spans="1:5" ht="38.25">
      <c r="A100" s="30" t="s">
        <v>42</v>
      </c>
      <c r="E100" s="31" t="s">
        <v>611</v>
      </c>
    </row>
    <row r="101" spans="1:5" ht="25.5">
      <c r="A101" t="s">
        <v>43</v>
      </c>
      <c r="E101" s="29" t="s">
        <v>221</v>
      </c>
    </row>
    <row r="102" spans="1:16" ht="12.75">
      <c r="A102" s="19" t="s">
        <v>35</v>
      </c>
      <c s="23" t="s">
        <v>184</v>
      </c>
      <c s="23" t="s">
        <v>228</v>
      </c>
      <c s="19" t="s">
        <v>37</v>
      </c>
      <c s="24" t="s">
        <v>229</v>
      </c>
      <c s="25" t="s">
        <v>149</v>
      </c>
      <c s="26">
        <v>110.6</v>
      </c>
      <c s="27">
        <v>0</v>
      </c>
      <c s="27">
        <f>ROUND(ROUND(H102,2)*ROUND(G102,3),2)</f>
      </c>
      <c r="O102">
        <f>(I102*21)/100</f>
      </c>
      <c t="s">
        <v>13</v>
      </c>
    </row>
    <row r="103" spans="1:5" ht="12.75">
      <c r="A103" s="28" t="s">
        <v>40</v>
      </c>
      <c r="E103" s="29" t="s">
        <v>37</v>
      </c>
    </row>
    <row r="104" spans="1:5" ht="25.5">
      <c r="A104" s="30" t="s">
        <v>42</v>
      </c>
      <c r="E104" s="31" t="s">
        <v>612</v>
      </c>
    </row>
    <row r="105" spans="1:5" ht="38.25">
      <c r="A105" t="s">
        <v>43</v>
      </c>
      <c r="E105" s="29" t="s">
        <v>231</v>
      </c>
    </row>
    <row r="106" spans="1:18" ht="12.75" customHeight="1">
      <c r="A106" s="5" t="s">
        <v>33</v>
      </c>
      <c s="5"/>
      <c s="35" t="s">
        <v>13</v>
      </c>
      <c s="5"/>
      <c s="21" t="s">
        <v>232</v>
      </c>
      <c s="5"/>
      <c s="5"/>
      <c s="5"/>
      <c s="36">
        <f>0+Q106</f>
      </c>
      <c r="O106">
        <f>0+R106</f>
      </c>
      <c r="Q106">
        <f>0+I107+I111</f>
      </c>
      <c>
        <f>0+O107+O111</f>
      </c>
    </row>
    <row r="107" spans="1:16" ht="12.75">
      <c r="A107" s="19" t="s">
        <v>35</v>
      </c>
      <c s="23" t="s">
        <v>187</v>
      </c>
      <c s="23" t="s">
        <v>234</v>
      </c>
      <c s="19" t="s">
        <v>37</v>
      </c>
      <c s="24" t="s">
        <v>235</v>
      </c>
      <c s="25" t="s">
        <v>149</v>
      </c>
      <c s="26">
        <v>995.4</v>
      </c>
      <c s="27">
        <v>0</v>
      </c>
      <c s="27">
        <f>ROUND(ROUND(H107,2)*ROUND(G107,3),2)</f>
      </c>
      <c r="O107">
        <f>(I107*21)/100</f>
      </c>
      <c t="s">
        <v>13</v>
      </c>
    </row>
    <row r="108" spans="1:5" ht="12.75">
      <c r="A108" s="28" t="s">
        <v>40</v>
      </c>
      <c r="E108" s="29" t="s">
        <v>236</v>
      </c>
    </row>
    <row r="109" spans="1:5" ht="25.5">
      <c r="A109" s="30" t="s">
        <v>42</v>
      </c>
      <c r="E109" s="31" t="s">
        <v>613</v>
      </c>
    </row>
    <row r="110" spans="1:5" ht="25.5">
      <c r="A110" t="s">
        <v>43</v>
      </c>
      <c r="E110" s="29" t="s">
        <v>238</v>
      </c>
    </row>
    <row r="111" spans="1:16" ht="12.75">
      <c r="A111" s="19" t="s">
        <v>35</v>
      </c>
      <c s="23" t="s">
        <v>192</v>
      </c>
      <c s="23" t="s">
        <v>240</v>
      </c>
      <c s="19" t="s">
        <v>37</v>
      </c>
      <c s="24" t="s">
        <v>241</v>
      </c>
      <c s="25" t="s">
        <v>108</v>
      </c>
      <c s="26">
        <v>553</v>
      </c>
      <c s="27">
        <v>0</v>
      </c>
      <c s="27">
        <f>ROUND(ROUND(H111,2)*ROUND(G111,3),2)</f>
      </c>
      <c r="O111">
        <f>(I111*21)/100</f>
      </c>
      <c t="s">
        <v>13</v>
      </c>
    </row>
    <row r="112" spans="1:5" ht="12.75">
      <c r="A112" s="28" t="s">
        <v>40</v>
      </c>
      <c r="E112" s="29" t="s">
        <v>37</v>
      </c>
    </row>
    <row r="113" spans="1:5" ht="38.25">
      <c r="A113" s="30" t="s">
        <v>42</v>
      </c>
      <c r="E113" s="31" t="s">
        <v>614</v>
      </c>
    </row>
    <row r="114" spans="1:5" ht="165.75">
      <c r="A114" t="s">
        <v>43</v>
      </c>
      <c r="E114" s="29" t="s">
        <v>243</v>
      </c>
    </row>
    <row r="115" spans="1:18" ht="12.75" customHeight="1">
      <c r="A115" s="5" t="s">
        <v>33</v>
      </c>
      <c s="5"/>
      <c s="35" t="s">
        <v>25</v>
      </c>
      <c s="5"/>
      <c s="21" t="s">
        <v>315</v>
      </c>
      <c s="5"/>
      <c s="5"/>
      <c s="5"/>
      <c s="36">
        <f>0+Q115</f>
      </c>
      <c r="O115">
        <f>0+R115</f>
      </c>
      <c r="Q115">
        <f>0+I116+I120+I124+I128+I132+I136+I140+I144+I148+I152+I156+I160+I164+I168</f>
      </c>
      <c>
        <f>0+O116+O120+O124+O128+O132+O136+O140+O144+O148+O152+O156+O160+O164+O168</f>
      </c>
    </row>
    <row r="116" spans="1:16" ht="12.75">
      <c r="A116" s="19" t="s">
        <v>35</v>
      </c>
      <c s="23" t="s">
        <v>197</v>
      </c>
      <c s="23" t="s">
        <v>317</v>
      </c>
      <c s="19" t="s">
        <v>37</v>
      </c>
      <c s="24" t="s">
        <v>318</v>
      </c>
      <c s="25" t="s">
        <v>100</v>
      </c>
      <c s="26">
        <v>92.091</v>
      </c>
      <c s="27">
        <v>0</v>
      </c>
      <c s="27">
        <f>ROUND(ROUND(H116,2)*ROUND(G116,3),2)</f>
      </c>
      <c r="O116">
        <f>(I116*21)/100</f>
      </c>
      <c t="s">
        <v>13</v>
      </c>
    </row>
    <row r="117" spans="1:5" ht="12.75">
      <c r="A117" s="28" t="s">
        <v>40</v>
      </c>
      <c r="E117" s="29" t="s">
        <v>319</v>
      </c>
    </row>
    <row r="118" spans="1:5" ht="102">
      <c r="A118" s="30" t="s">
        <v>42</v>
      </c>
      <c r="E118" s="31" t="s">
        <v>615</v>
      </c>
    </row>
    <row r="119" spans="1:5" ht="51">
      <c r="A119" t="s">
        <v>43</v>
      </c>
      <c r="E119" s="29" t="s">
        <v>321</v>
      </c>
    </row>
    <row r="120" spans="1:16" ht="12.75">
      <c r="A120" s="19" t="s">
        <v>35</v>
      </c>
      <c s="23" t="s">
        <v>202</v>
      </c>
      <c s="23" t="s">
        <v>323</v>
      </c>
      <c s="19" t="s">
        <v>98</v>
      </c>
      <c s="24" t="s">
        <v>324</v>
      </c>
      <c s="25" t="s">
        <v>149</v>
      </c>
      <c s="26">
        <v>14.5</v>
      </c>
      <c s="27">
        <v>0</v>
      </c>
      <c s="27">
        <f>ROUND(ROUND(H120,2)*ROUND(G120,3),2)</f>
      </c>
      <c r="O120">
        <f>(I120*21)/100</f>
      </c>
      <c t="s">
        <v>13</v>
      </c>
    </row>
    <row r="121" spans="1:5" ht="12.75">
      <c r="A121" s="28" t="s">
        <v>40</v>
      </c>
      <c r="E121" s="29" t="s">
        <v>37</v>
      </c>
    </row>
    <row r="122" spans="1:5" ht="25.5">
      <c r="A122" s="30" t="s">
        <v>42</v>
      </c>
      <c r="E122" s="31" t="s">
        <v>616</v>
      </c>
    </row>
    <row r="123" spans="1:5" ht="51">
      <c r="A123" t="s">
        <v>43</v>
      </c>
      <c r="E123" s="29" t="s">
        <v>321</v>
      </c>
    </row>
    <row r="124" spans="1:16" ht="12.75">
      <c r="A124" s="19" t="s">
        <v>35</v>
      </c>
      <c s="23" t="s">
        <v>207</v>
      </c>
      <c s="23" t="s">
        <v>327</v>
      </c>
      <c s="19" t="s">
        <v>37</v>
      </c>
      <c s="24" t="s">
        <v>328</v>
      </c>
      <c s="25" t="s">
        <v>149</v>
      </c>
      <c s="26">
        <v>767.425</v>
      </c>
      <c s="27">
        <v>0</v>
      </c>
      <c s="27">
        <f>ROUND(ROUND(H124,2)*ROUND(G124,3),2)</f>
      </c>
      <c r="O124">
        <f>(I124*21)/100</f>
      </c>
      <c t="s">
        <v>13</v>
      </c>
    </row>
    <row r="125" spans="1:5" ht="12.75">
      <c r="A125" s="28" t="s">
        <v>40</v>
      </c>
      <c r="E125" s="29" t="s">
        <v>37</v>
      </c>
    </row>
    <row r="126" spans="1:5" ht="51">
      <c r="A126" s="30" t="s">
        <v>42</v>
      </c>
      <c r="E126" s="31" t="s">
        <v>617</v>
      </c>
    </row>
    <row r="127" spans="1:5" ht="51">
      <c r="A127" t="s">
        <v>43</v>
      </c>
      <c r="E127" s="29" t="s">
        <v>321</v>
      </c>
    </row>
    <row r="128" spans="1:16" ht="12.75">
      <c r="A128" s="19" t="s">
        <v>35</v>
      </c>
      <c s="23" t="s">
        <v>212</v>
      </c>
      <c s="23" t="s">
        <v>331</v>
      </c>
      <c s="19" t="s">
        <v>37</v>
      </c>
      <c s="24" t="s">
        <v>332</v>
      </c>
      <c s="25" t="s">
        <v>149</v>
      </c>
      <c s="26">
        <v>1534.85</v>
      </c>
      <c s="27">
        <v>0</v>
      </c>
      <c s="27">
        <f>ROUND(ROUND(H128,2)*ROUND(G128,3),2)</f>
      </c>
      <c r="O128">
        <f>(I128*21)/100</f>
      </c>
      <c t="s">
        <v>13</v>
      </c>
    </row>
    <row r="129" spans="1:5" ht="12.75">
      <c r="A129" s="28" t="s">
        <v>40</v>
      </c>
      <c r="E129" s="29" t="s">
        <v>37</v>
      </c>
    </row>
    <row r="130" spans="1:5" ht="76.5">
      <c r="A130" s="30" t="s">
        <v>42</v>
      </c>
      <c r="E130" s="31" t="s">
        <v>618</v>
      </c>
    </row>
    <row r="131" spans="1:5" ht="51">
      <c r="A131" t="s">
        <v>43</v>
      </c>
      <c r="E131" s="29" t="s">
        <v>321</v>
      </c>
    </row>
    <row r="132" spans="1:16" ht="12.75">
      <c r="A132" s="19" t="s">
        <v>35</v>
      </c>
      <c s="23" t="s">
        <v>217</v>
      </c>
      <c s="23" t="s">
        <v>335</v>
      </c>
      <c s="19" t="s">
        <v>37</v>
      </c>
      <c s="24" t="s">
        <v>336</v>
      </c>
      <c s="25" t="s">
        <v>100</v>
      </c>
      <c s="26">
        <v>23.023</v>
      </c>
      <c s="27">
        <v>0</v>
      </c>
      <c s="27">
        <f>ROUND(ROUND(H132,2)*ROUND(G132,3),2)</f>
      </c>
      <c r="O132">
        <f>(I132*21)/100</f>
      </c>
      <c t="s">
        <v>13</v>
      </c>
    </row>
    <row r="133" spans="1:5" ht="25.5">
      <c r="A133" s="28" t="s">
        <v>40</v>
      </c>
      <c r="E133" s="29" t="s">
        <v>337</v>
      </c>
    </row>
    <row r="134" spans="1:5" ht="25.5">
      <c r="A134" s="30" t="s">
        <v>42</v>
      </c>
      <c r="E134" s="31" t="s">
        <v>619</v>
      </c>
    </row>
    <row r="135" spans="1:5" ht="102">
      <c r="A135" t="s">
        <v>43</v>
      </c>
      <c r="E135" s="29" t="s">
        <v>339</v>
      </c>
    </row>
    <row r="136" spans="1:16" ht="12.75">
      <c r="A136" s="19" t="s">
        <v>35</v>
      </c>
      <c s="23" t="s">
        <v>222</v>
      </c>
      <c s="23" t="s">
        <v>341</v>
      </c>
      <c s="19" t="s">
        <v>37</v>
      </c>
      <c s="24" t="s">
        <v>342</v>
      </c>
      <c s="25" t="s">
        <v>149</v>
      </c>
      <c s="26">
        <v>14.5</v>
      </c>
      <c s="27">
        <v>0</v>
      </c>
      <c s="27">
        <f>ROUND(ROUND(H136,2)*ROUND(G136,3),2)</f>
      </c>
      <c r="O136">
        <f>(I136*21)/100</f>
      </c>
      <c t="s">
        <v>13</v>
      </c>
    </row>
    <row r="137" spans="1:5" ht="12.75">
      <c r="A137" s="28" t="s">
        <v>40</v>
      </c>
      <c r="E137" s="29" t="s">
        <v>37</v>
      </c>
    </row>
    <row r="138" spans="1:5" ht="25.5">
      <c r="A138" s="30" t="s">
        <v>42</v>
      </c>
      <c r="E138" s="31" t="s">
        <v>620</v>
      </c>
    </row>
    <row r="139" spans="1:5" ht="102">
      <c r="A139" t="s">
        <v>43</v>
      </c>
      <c r="E139" s="29" t="s">
        <v>339</v>
      </c>
    </row>
    <row r="140" spans="1:16" ht="12.75">
      <c r="A140" s="19" t="s">
        <v>35</v>
      </c>
      <c s="23" t="s">
        <v>227</v>
      </c>
      <c s="23" t="s">
        <v>345</v>
      </c>
      <c s="19" t="s">
        <v>37</v>
      </c>
      <c s="24" t="s">
        <v>346</v>
      </c>
      <c s="25" t="s">
        <v>149</v>
      </c>
      <c s="26">
        <v>3764.5</v>
      </c>
      <c s="27">
        <v>0</v>
      </c>
      <c s="27">
        <f>ROUND(ROUND(H140,2)*ROUND(G140,3),2)</f>
      </c>
      <c r="O140">
        <f>(I140*21)/100</f>
      </c>
      <c t="s">
        <v>13</v>
      </c>
    </row>
    <row r="141" spans="1:5" ht="12.75">
      <c r="A141" s="28" t="s">
        <v>40</v>
      </c>
      <c r="E141" s="29" t="s">
        <v>37</v>
      </c>
    </row>
    <row r="142" spans="1:5" ht="140.25">
      <c r="A142" s="30" t="s">
        <v>42</v>
      </c>
      <c r="E142" s="31" t="s">
        <v>621</v>
      </c>
    </row>
    <row r="143" spans="1:5" ht="76.5">
      <c r="A143" t="s">
        <v>43</v>
      </c>
      <c r="E143" s="29" t="s">
        <v>348</v>
      </c>
    </row>
    <row r="144" spans="1:16" ht="12.75">
      <c r="A144" s="19" t="s">
        <v>35</v>
      </c>
      <c s="23" t="s">
        <v>233</v>
      </c>
      <c s="23" t="s">
        <v>350</v>
      </c>
      <c s="19" t="s">
        <v>37</v>
      </c>
      <c s="24" t="s">
        <v>351</v>
      </c>
      <c s="25" t="s">
        <v>149</v>
      </c>
      <c s="26">
        <v>208</v>
      </c>
      <c s="27">
        <v>0</v>
      </c>
      <c s="27">
        <f>ROUND(ROUND(H144,2)*ROUND(G144,3),2)</f>
      </c>
      <c r="O144">
        <f>(I144*21)/100</f>
      </c>
      <c t="s">
        <v>13</v>
      </c>
    </row>
    <row r="145" spans="1:5" ht="12.75">
      <c r="A145" s="28" t="s">
        <v>40</v>
      </c>
      <c r="E145" s="29" t="s">
        <v>37</v>
      </c>
    </row>
    <row r="146" spans="1:5" ht="25.5">
      <c r="A146" s="30" t="s">
        <v>42</v>
      </c>
      <c r="E146" s="31" t="s">
        <v>622</v>
      </c>
    </row>
    <row r="147" spans="1:5" ht="102">
      <c r="A147" t="s">
        <v>43</v>
      </c>
      <c r="E147" s="29" t="s">
        <v>339</v>
      </c>
    </row>
    <row r="148" spans="1:16" ht="12.75">
      <c r="A148" s="19" t="s">
        <v>35</v>
      </c>
      <c s="23" t="s">
        <v>239</v>
      </c>
      <c s="23" t="s">
        <v>354</v>
      </c>
      <c s="19" t="s">
        <v>37</v>
      </c>
      <c s="24" t="s">
        <v>355</v>
      </c>
      <c s="25" t="s">
        <v>149</v>
      </c>
      <c s="26">
        <v>3556.5</v>
      </c>
      <c s="27">
        <v>0</v>
      </c>
      <c s="27">
        <f>ROUND(ROUND(H148,2)*ROUND(G148,3),2)</f>
      </c>
      <c r="O148">
        <f>(I148*21)/100</f>
      </c>
      <c t="s">
        <v>13</v>
      </c>
    </row>
    <row r="149" spans="1:5" ht="12.75">
      <c r="A149" s="28" t="s">
        <v>40</v>
      </c>
      <c r="E149" s="29" t="s">
        <v>356</v>
      </c>
    </row>
    <row r="150" spans="1:5" ht="38.25">
      <c r="A150" s="30" t="s">
        <v>42</v>
      </c>
      <c r="E150" s="31" t="s">
        <v>623</v>
      </c>
    </row>
    <row r="151" spans="1:5" ht="51">
      <c r="A151" t="s">
        <v>43</v>
      </c>
      <c r="E151" s="29" t="s">
        <v>358</v>
      </c>
    </row>
    <row r="152" spans="1:16" ht="12.75">
      <c r="A152" s="19" t="s">
        <v>35</v>
      </c>
      <c s="23" t="s">
        <v>244</v>
      </c>
      <c s="23" t="s">
        <v>360</v>
      </c>
      <c s="19" t="s">
        <v>37</v>
      </c>
      <c s="24" t="s">
        <v>361</v>
      </c>
      <c s="25" t="s">
        <v>149</v>
      </c>
      <c s="26">
        <v>3556.5</v>
      </c>
      <c s="27">
        <v>0</v>
      </c>
      <c s="27">
        <f>ROUND(ROUND(H152,2)*ROUND(G152,3),2)</f>
      </c>
      <c r="O152">
        <f>(I152*21)/100</f>
      </c>
      <c t="s">
        <v>13</v>
      </c>
    </row>
    <row r="153" spans="1:5" ht="12.75">
      <c r="A153" s="28" t="s">
        <v>40</v>
      </c>
      <c r="E153" s="29" t="s">
        <v>37</v>
      </c>
    </row>
    <row r="154" spans="1:5" ht="63.75">
      <c r="A154" s="30" t="s">
        <v>42</v>
      </c>
      <c r="E154" s="31" t="s">
        <v>624</v>
      </c>
    </row>
    <row r="155" spans="1:5" ht="51">
      <c r="A155" t="s">
        <v>43</v>
      </c>
      <c r="E155" s="29" t="s">
        <v>358</v>
      </c>
    </row>
    <row r="156" spans="1:16" ht="12.75">
      <c r="A156" s="19" t="s">
        <v>35</v>
      </c>
      <c s="23" t="s">
        <v>249</v>
      </c>
      <c s="23" t="s">
        <v>364</v>
      </c>
      <c s="19" t="s">
        <v>37</v>
      </c>
      <c s="24" t="s">
        <v>365</v>
      </c>
      <c s="25" t="s">
        <v>149</v>
      </c>
      <c s="26">
        <v>14.5</v>
      </c>
      <c s="27">
        <v>0</v>
      </c>
      <c s="27">
        <f>ROUND(ROUND(H156,2)*ROUND(G156,3),2)</f>
      </c>
      <c r="O156">
        <f>(I156*21)/100</f>
      </c>
      <c t="s">
        <v>13</v>
      </c>
    </row>
    <row r="157" spans="1:5" ht="12.75">
      <c r="A157" s="28" t="s">
        <v>40</v>
      </c>
      <c r="E157" s="29" t="s">
        <v>37</v>
      </c>
    </row>
    <row r="158" spans="1:5" ht="25.5">
      <c r="A158" s="30" t="s">
        <v>42</v>
      </c>
      <c r="E158" s="31" t="s">
        <v>625</v>
      </c>
    </row>
    <row r="159" spans="1:5" ht="51">
      <c r="A159" t="s">
        <v>43</v>
      </c>
      <c r="E159" s="29" t="s">
        <v>358</v>
      </c>
    </row>
    <row r="160" spans="1:16" ht="12.75">
      <c r="A160" s="19" t="s">
        <v>35</v>
      </c>
      <c s="23" t="s">
        <v>253</v>
      </c>
      <c s="23" t="s">
        <v>368</v>
      </c>
      <c s="19" t="s">
        <v>37</v>
      </c>
      <c s="24" t="s">
        <v>369</v>
      </c>
      <c s="25" t="s">
        <v>149</v>
      </c>
      <c s="26">
        <v>3556.5</v>
      </c>
      <c s="27">
        <v>0</v>
      </c>
      <c s="27">
        <f>ROUND(ROUND(H160,2)*ROUND(G160,3),2)</f>
      </c>
      <c r="O160">
        <f>(I160*21)/100</f>
      </c>
      <c t="s">
        <v>13</v>
      </c>
    </row>
    <row r="161" spans="1:5" ht="12.75">
      <c r="A161" s="28" t="s">
        <v>40</v>
      </c>
      <c r="E161" s="29" t="s">
        <v>37</v>
      </c>
    </row>
    <row r="162" spans="1:5" ht="51">
      <c r="A162" s="30" t="s">
        <v>42</v>
      </c>
      <c r="E162" s="31" t="s">
        <v>626</v>
      </c>
    </row>
    <row r="163" spans="1:5" ht="140.25">
      <c r="A163" t="s">
        <v>43</v>
      </c>
      <c r="E163" s="29" t="s">
        <v>371</v>
      </c>
    </row>
    <row r="164" spans="1:16" ht="12.75">
      <c r="A164" s="19" t="s">
        <v>35</v>
      </c>
      <c s="23" t="s">
        <v>258</v>
      </c>
      <c s="23" t="s">
        <v>373</v>
      </c>
      <c s="19" t="s">
        <v>37</v>
      </c>
      <c s="24" t="s">
        <v>374</v>
      </c>
      <c s="25" t="s">
        <v>149</v>
      </c>
      <c s="26">
        <v>3589.68</v>
      </c>
      <c s="27">
        <v>0</v>
      </c>
      <c s="27">
        <f>ROUND(ROUND(H164,2)*ROUND(G164,3),2)</f>
      </c>
      <c r="O164">
        <f>(I164*21)/100</f>
      </c>
      <c t="s">
        <v>13</v>
      </c>
    </row>
    <row r="165" spans="1:5" ht="12.75">
      <c r="A165" s="28" t="s">
        <v>40</v>
      </c>
      <c r="E165" s="29" t="s">
        <v>37</v>
      </c>
    </row>
    <row r="166" spans="1:5" ht="63.75">
      <c r="A166" s="30" t="s">
        <v>42</v>
      </c>
      <c r="E166" s="31" t="s">
        <v>627</v>
      </c>
    </row>
    <row r="167" spans="1:5" ht="140.25">
      <c r="A167" t="s">
        <v>43</v>
      </c>
      <c r="E167" s="29" t="s">
        <v>371</v>
      </c>
    </row>
    <row r="168" spans="1:16" ht="12.75">
      <c r="A168" s="19" t="s">
        <v>35</v>
      </c>
      <c s="23" t="s">
        <v>264</v>
      </c>
      <c s="23" t="s">
        <v>381</v>
      </c>
      <c s="19" t="s">
        <v>37</v>
      </c>
      <c s="24" t="s">
        <v>382</v>
      </c>
      <c s="25" t="s">
        <v>149</v>
      </c>
      <c s="26">
        <v>3556.5</v>
      </c>
      <c s="27">
        <v>0</v>
      </c>
      <c s="27">
        <f>ROUND(ROUND(H168,2)*ROUND(G168,3),2)</f>
      </c>
      <c r="O168">
        <f>(I168*21)/100</f>
      </c>
      <c t="s">
        <v>13</v>
      </c>
    </row>
    <row r="169" spans="1:5" ht="51">
      <c r="A169" s="28" t="s">
        <v>40</v>
      </c>
      <c r="E169" s="29" t="s">
        <v>383</v>
      </c>
    </row>
    <row r="170" spans="1:5" ht="38.25">
      <c r="A170" s="30" t="s">
        <v>42</v>
      </c>
      <c r="E170" s="31" t="s">
        <v>623</v>
      </c>
    </row>
    <row r="171" spans="1:5" ht="25.5">
      <c r="A171" t="s">
        <v>43</v>
      </c>
      <c r="E171" s="29" t="s">
        <v>384</v>
      </c>
    </row>
    <row r="172" spans="1:18" ht="12.75" customHeight="1">
      <c r="A172" s="5" t="s">
        <v>33</v>
      </c>
      <c s="5"/>
      <c s="35" t="s">
        <v>27</v>
      </c>
      <c s="5"/>
      <c s="21" t="s">
        <v>628</v>
      </c>
      <c s="5"/>
      <c s="5"/>
      <c s="5"/>
      <c s="36">
        <f>0+Q172</f>
      </c>
      <c r="O172">
        <f>0+R172</f>
      </c>
      <c r="Q172">
        <f>0+I173</f>
      </c>
      <c>
        <f>0+O173</f>
      </c>
    </row>
    <row r="173" spans="1:16" ht="12.75">
      <c r="A173" s="19" t="s">
        <v>35</v>
      </c>
      <c s="23" t="s">
        <v>270</v>
      </c>
      <c s="23" t="s">
        <v>629</v>
      </c>
      <c s="19" t="s">
        <v>37</v>
      </c>
      <c s="24" t="s">
        <v>630</v>
      </c>
      <c s="25" t="s">
        <v>149</v>
      </c>
      <c s="26">
        <v>20.5</v>
      </c>
      <c s="27">
        <v>0</v>
      </c>
      <c s="27">
        <f>ROUND(ROUND(H173,2)*ROUND(G173,3),2)</f>
      </c>
      <c r="O173">
        <f>(I173*21)/100</f>
      </c>
      <c t="s">
        <v>13</v>
      </c>
    </row>
    <row r="174" spans="1:5" ht="12.75">
      <c r="A174" s="28" t="s">
        <v>40</v>
      </c>
      <c r="E174" s="29" t="s">
        <v>37</v>
      </c>
    </row>
    <row r="175" spans="1:5" ht="25.5">
      <c r="A175" s="30" t="s">
        <v>42</v>
      </c>
      <c r="E175" s="31" t="s">
        <v>631</v>
      </c>
    </row>
    <row r="176" spans="1:5" ht="76.5">
      <c r="A176" t="s">
        <v>43</v>
      </c>
      <c r="E176" s="29" t="s">
        <v>632</v>
      </c>
    </row>
    <row r="177" spans="1:18" ht="12.75" customHeight="1">
      <c r="A177" s="5" t="s">
        <v>33</v>
      </c>
      <c s="5"/>
      <c s="35" t="s">
        <v>61</v>
      </c>
      <c s="5"/>
      <c s="21" t="s">
        <v>633</v>
      </c>
      <c s="5"/>
      <c s="5"/>
      <c s="5"/>
      <c s="36">
        <f>0+Q177</f>
      </c>
      <c r="O177">
        <f>0+R177</f>
      </c>
      <c r="Q177">
        <f>0+I178</f>
      </c>
      <c>
        <f>0+O178</f>
      </c>
    </row>
    <row r="178" spans="1:16" ht="12.75">
      <c r="A178" s="19" t="s">
        <v>35</v>
      </c>
      <c s="23" t="s">
        <v>275</v>
      </c>
      <c s="23" t="s">
        <v>634</v>
      </c>
      <c s="19" t="s">
        <v>37</v>
      </c>
      <c s="24" t="s">
        <v>635</v>
      </c>
      <c s="25" t="s">
        <v>149</v>
      </c>
      <c s="26">
        <v>12.375</v>
      </c>
      <c s="27">
        <v>0</v>
      </c>
      <c s="27">
        <f>ROUND(ROUND(H178,2)*ROUND(G178,3),2)</f>
      </c>
      <c r="O178">
        <f>(I178*21)/100</f>
      </c>
      <c t="s">
        <v>13</v>
      </c>
    </row>
    <row r="179" spans="1:5" ht="12.75">
      <c r="A179" s="28" t="s">
        <v>40</v>
      </c>
      <c r="E179" s="29" t="s">
        <v>37</v>
      </c>
    </row>
    <row r="180" spans="1:5" ht="63.75">
      <c r="A180" s="30" t="s">
        <v>42</v>
      </c>
      <c r="E180" s="31" t="s">
        <v>636</v>
      </c>
    </row>
    <row r="181" spans="1:5" ht="51">
      <c r="A181" t="s">
        <v>43</v>
      </c>
      <c r="E181" s="29" t="s">
        <v>637</v>
      </c>
    </row>
    <row r="182" spans="1:18" ht="12.75" customHeight="1">
      <c r="A182" s="5" t="s">
        <v>33</v>
      </c>
      <c s="5"/>
      <c s="35" t="s">
        <v>66</v>
      </c>
      <c s="5"/>
      <c s="21" t="s">
        <v>390</v>
      </c>
      <c s="5"/>
      <c s="5"/>
      <c s="5"/>
      <c s="36">
        <f>0+Q182</f>
      </c>
      <c r="O182">
        <f>0+R182</f>
      </c>
      <c r="Q182">
        <f>0+I183+I187+I191+I195</f>
      </c>
      <c>
        <f>0+O183+O187+O191+O195</f>
      </c>
    </row>
    <row r="183" spans="1:16" ht="12.75">
      <c r="A183" s="19" t="s">
        <v>35</v>
      </c>
      <c s="23" t="s">
        <v>280</v>
      </c>
      <c s="23" t="s">
        <v>392</v>
      </c>
      <c s="19" t="s">
        <v>37</v>
      </c>
      <c s="24" t="s">
        <v>393</v>
      </c>
      <c s="25" t="s">
        <v>108</v>
      </c>
      <c s="26">
        <v>53.4</v>
      </c>
      <c s="27">
        <v>0</v>
      </c>
      <c s="27">
        <f>ROUND(ROUND(H183,2)*ROUND(G183,3),2)</f>
      </c>
      <c r="O183">
        <f>(I183*21)/100</f>
      </c>
      <c t="s">
        <v>13</v>
      </c>
    </row>
    <row r="184" spans="1:5" ht="12.75">
      <c r="A184" s="28" t="s">
        <v>40</v>
      </c>
      <c r="E184" s="29" t="s">
        <v>394</v>
      </c>
    </row>
    <row r="185" spans="1:5" ht="63.75">
      <c r="A185" s="30" t="s">
        <v>42</v>
      </c>
      <c r="E185" s="31" t="s">
        <v>638</v>
      </c>
    </row>
    <row r="186" spans="1:5" ht="255">
      <c r="A186" t="s">
        <v>43</v>
      </c>
      <c r="E186" s="29" t="s">
        <v>396</v>
      </c>
    </row>
    <row r="187" spans="1:16" ht="12.75">
      <c r="A187" s="19" t="s">
        <v>35</v>
      </c>
      <c s="23" t="s">
        <v>285</v>
      </c>
      <c s="23" t="s">
        <v>403</v>
      </c>
      <c s="19" t="s">
        <v>37</v>
      </c>
      <c s="24" t="s">
        <v>404</v>
      </c>
      <c s="25" t="s">
        <v>76</v>
      </c>
      <c s="26">
        <v>8</v>
      </c>
      <c s="27">
        <v>0</v>
      </c>
      <c s="27">
        <f>ROUND(ROUND(H187,2)*ROUND(G187,3),2)</f>
      </c>
      <c r="O187">
        <f>(I187*21)/100</f>
      </c>
      <c t="s">
        <v>13</v>
      </c>
    </row>
    <row r="188" spans="1:5" ht="12.75">
      <c r="A188" s="28" t="s">
        <v>40</v>
      </c>
      <c r="E188" s="29" t="s">
        <v>37</v>
      </c>
    </row>
    <row r="189" spans="1:5" ht="51">
      <c r="A189" s="30" t="s">
        <v>42</v>
      </c>
      <c r="E189" s="31" t="s">
        <v>639</v>
      </c>
    </row>
    <row r="190" spans="1:5" ht="408">
      <c r="A190" t="s">
        <v>43</v>
      </c>
      <c r="E190" s="29" t="s">
        <v>406</v>
      </c>
    </row>
    <row r="191" spans="1:16" ht="12.75">
      <c r="A191" s="19" t="s">
        <v>35</v>
      </c>
      <c s="23" t="s">
        <v>290</v>
      </c>
      <c s="23" t="s">
        <v>408</v>
      </c>
      <c s="19" t="s">
        <v>37</v>
      </c>
      <c s="24" t="s">
        <v>409</v>
      </c>
      <c s="25" t="s">
        <v>76</v>
      </c>
      <c s="26">
        <v>14</v>
      </c>
      <c s="27">
        <v>0</v>
      </c>
      <c s="27">
        <f>ROUND(ROUND(H191,2)*ROUND(G191,3),2)</f>
      </c>
      <c r="O191">
        <f>(I191*21)/100</f>
      </c>
      <c t="s">
        <v>13</v>
      </c>
    </row>
    <row r="192" spans="1:5" ht="12.75">
      <c r="A192" s="28" t="s">
        <v>40</v>
      </c>
      <c r="E192" s="29" t="s">
        <v>37</v>
      </c>
    </row>
    <row r="193" spans="1:5" ht="51">
      <c r="A193" s="30" t="s">
        <v>42</v>
      </c>
      <c r="E193" s="31" t="s">
        <v>640</v>
      </c>
    </row>
    <row r="194" spans="1:5" ht="76.5">
      <c r="A194" t="s">
        <v>43</v>
      </c>
      <c r="E194" s="29" t="s">
        <v>411</v>
      </c>
    </row>
    <row r="195" spans="1:16" ht="12.75">
      <c r="A195" s="19" t="s">
        <v>35</v>
      </c>
      <c s="23" t="s">
        <v>294</v>
      </c>
      <c s="23" t="s">
        <v>418</v>
      </c>
      <c s="19" t="s">
        <v>37</v>
      </c>
      <c s="24" t="s">
        <v>419</v>
      </c>
      <c s="25" t="s">
        <v>76</v>
      </c>
      <c s="26">
        <v>1</v>
      </c>
      <c s="27">
        <v>0</v>
      </c>
      <c s="27">
        <f>ROUND(ROUND(H195,2)*ROUND(G195,3),2)</f>
      </c>
      <c r="O195">
        <f>(I195*21)/100</f>
      </c>
      <c t="s">
        <v>13</v>
      </c>
    </row>
    <row r="196" spans="1:5" ht="12.75">
      <c r="A196" s="28" t="s">
        <v>40</v>
      </c>
      <c r="E196" s="29" t="s">
        <v>37</v>
      </c>
    </row>
    <row r="197" spans="1:5" ht="25.5">
      <c r="A197" s="30" t="s">
        <v>42</v>
      </c>
      <c r="E197" s="31" t="s">
        <v>641</v>
      </c>
    </row>
    <row r="198" spans="1:5" ht="25.5">
      <c r="A198" t="s">
        <v>43</v>
      </c>
      <c r="E198" s="29" t="s">
        <v>421</v>
      </c>
    </row>
    <row r="199" spans="1:18" ht="12.75" customHeight="1">
      <c r="A199" s="5" t="s">
        <v>33</v>
      </c>
      <c s="5"/>
      <c s="35" t="s">
        <v>30</v>
      </c>
      <c s="5"/>
      <c s="21" t="s">
        <v>426</v>
      </c>
      <c s="5"/>
      <c s="5"/>
      <c s="5"/>
      <c s="36">
        <f>0+Q199</f>
      </c>
      <c r="O199">
        <f>0+R199</f>
      </c>
      <c r="Q199">
        <f>0+I200+I204+I208+I212+I216+I220+I224+I228+I232+I236+I240+I244+I248+I252+I256+I260+I264+I268+I272+I276+I280+I284+I288+I292+I296</f>
      </c>
      <c>
        <f>0+O200+O204+O208+O212+O216+O220+O224+O228+O232+O236+O240+O244+O248+O252+O256+O260+O264+O268+O272+O276+O280+O284+O288+O292+O296</f>
      </c>
    </row>
    <row r="200" spans="1:16" ht="12.75">
      <c r="A200" s="19" t="s">
        <v>35</v>
      </c>
      <c s="23" t="s">
        <v>299</v>
      </c>
      <c s="23" t="s">
        <v>433</v>
      </c>
      <c s="19" t="s">
        <v>37</v>
      </c>
      <c s="24" t="s">
        <v>434</v>
      </c>
      <c s="25" t="s">
        <v>108</v>
      </c>
      <c s="26">
        <v>2.2</v>
      </c>
      <c s="27">
        <v>0</v>
      </c>
      <c s="27">
        <f>ROUND(ROUND(H200,2)*ROUND(G200,3),2)</f>
      </c>
      <c r="O200">
        <f>(I200*21)/100</f>
      </c>
      <c t="s">
        <v>13</v>
      </c>
    </row>
    <row r="201" spans="1:5" ht="12.75">
      <c r="A201" s="28" t="s">
        <v>40</v>
      </c>
      <c r="E201" s="29" t="s">
        <v>37</v>
      </c>
    </row>
    <row r="202" spans="1:5" ht="38.25">
      <c r="A202" s="30" t="s">
        <v>42</v>
      </c>
      <c r="E202" s="31" t="s">
        <v>642</v>
      </c>
    </row>
    <row r="203" spans="1:5" ht="38.25">
      <c r="A203" t="s">
        <v>43</v>
      </c>
      <c r="E203" s="29" t="s">
        <v>436</v>
      </c>
    </row>
    <row r="204" spans="1:16" ht="12.75">
      <c r="A204" s="19" t="s">
        <v>35</v>
      </c>
      <c s="23" t="s">
        <v>305</v>
      </c>
      <c s="23" t="s">
        <v>643</v>
      </c>
      <c s="19" t="s">
        <v>37</v>
      </c>
      <c s="24" t="s">
        <v>644</v>
      </c>
      <c s="25" t="s">
        <v>76</v>
      </c>
      <c s="26">
        <v>21</v>
      </c>
      <c s="27">
        <v>0</v>
      </c>
      <c s="27">
        <f>ROUND(ROUND(H204,2)*ROUND(G204,3),2)</f>
      </c>
      <c r="O204">
        <f>(I204*21)/100</f>
      </c>
      <c t="s">
        <v>13</v>
      </c>
    </row>
    <row r="205" spans="1:5" ht="12.75">
      <c r="A205" s="28" t="s">
        <v>40</v>
      </c>
      <c r="E205" s="29" t="s">
        <v>37</v>
      </c>
    </row>
    <row r="206" spans="1:5" ht="25.5">
      <c r="A206" s="30" t="s">
        <v>42</v>
      </c>
      <c r="E206" s="31" t="s">
        <v>645</v>
      </c>
    </row>
    <row r="207" spans="1:5" ht="25.5">
      <c r="A207" t="s">
        <v>43</v>
      </c>
      <c r="E207" s="29" t="s">
        <v>646</v>
      </c>
    </row>
    <row r="208" spans="1:16" ht="12.75">
      <c r="A208" s="19" t="s">
        <v>35</v>
      </c>
      <c s="23" t="s">
        <v>310</v>
      </c>
      <c s="23" t="s">
        <v>647</v>
      </c>
      <c s="19" t="s">
        <v>37</v>
      </c>
      <c s="24" t="s">
        <v>648</v>
      </c>
      <c s="25" t="s">
        <v>76</v>
      </c>
      <c s="26">
        <v>21</v>
      </c>
      <c s="27">
        <v>0</v>
      </c>
      <c s="27">
        <f>ROUND(ROUND(H208,2)*ROUND(G208,3),2)</f>
      </c>
      <c r="O208">
        <f>(I208*21)/100</f>
      </c>
      <c t="s">
        <v>13</v>
      </c>
    </row>
    <row r="209" spans="1:5" ht="12.75">
      <c r="A209" s="28" t="s">
        <v>40</v>
      </c>
      <c r="E209" s="29" t="s">
        <v>37</v>
      </c>
    </row>
    <row r="210" spans="1:5" ht="25.5">
      <c r="A210" s="30" t="s">
        <v>42</v>
      </c>
      <c r="E210" s="31" t="s">
        <v>645</v>
      </c>
    </row>
    <row r="211" spans="1:5" ht="12.75">
      <c r="A211" t="s">
        <v>43</v>
      </c>
      <c r="E211" s="29" t="s">
        <v>649</v>
      </c>
    </row>
    <row r="212" spans="1:16" ht="12.75">
      <c r="A212" s="19" t="s">
        <v>35</v>
      </c>
      <c s="23" t="s">
        <v>316</v>
      </c>
      <c s="23" t="s">
        <v>460</v>
      </c>
      <c s="19" t="s">
        <v>98</v>
      </c>
      <c s="24" t="s">
        <v>461</v>
      </c>
      <c s="25" t="s">
        <v>76</v>
      </c>
      <c s="26">
        <v>8</v>
      </c>
      <c s="27">
        <v>0</v>
      </c>
      <c s="27">
        <f>ROUND(ROUND(H212,2)*ROUND(G212,3),2)</f>
      </c>
      <c r="O212">
        <f>(I212*21)/100</f>
      </c>
      <c t="s">
        <v>13</v>
      </c>
    </row>
    <row r="213" spans="1:5" ht="12.75">
      <c r="A213" s="28" t="s">
        <v>40</v>
      </c>
      <c r="E213" s="29" t="s">
        <v>37</v>
      </c>
    </row>
    <row r="214" spans="1:5" ht="25.5">
      <c r="A214" s="30" t="s">
        <v>42</v>
      </c>
      <c r="E214" s="31" t="s">
        <v>650</v>
      </c>
    </row>
    <row r="215" spans="1:5" ht="51">
      <c r="A215" t="s">
        <v>43</v>
      </c>
      <c r="E215" s="29" t="s">
        <v>463</v>
      </c>
    </row>
    <row r="216" spans="1:16" ht="12.75">
      <c r="A216" s="19" t="s">
        <v>35</v>
      </c>
      <c s="23" t="s">
        <v>322</v>
      </c>
      <c s="23" t="s">
        <v>467</v>
      </c>
      <c s="19" t="s">
        <v>37</v>
      </c>
      <c s="24" t="s">
        <v>468</v>
      </c>
      <c s="25" t="s">
        <v>76</v>
      </c>
      <c s="26">
        <v>5</v>
      </c>
      <c s="27">
        <v>0</v>
      </c>
      <c s="27">
        <f>ROUND(ROUND(H216,2)*ROUND(G216,3),2)</f>
      </c>
      <c r="O216">
        <f>(I216*21)/100</f>
      </c>
      <c t="s">
        <v>13</v>
      </c>
    </row>
    <row r="217" spans="1:5" ht="12.75">
      <c r="A217" s="28" t="s">
        <v>40</v>
      </c>
      <c r="E217" s="29" t="s">
        <v>37</v>
      </c>
    </row>
    <row r="218" spans="1:5" ht="25.5">
      <c r="A218" s="30" t="s">
        <v>42</v>
      </c>
      <c r="E218" s="31" t="s">
        <v>469</v>
      </c>
    </row>
    <row r="219" spans="1:5" ht="25.5">
      <c r="A219" t="s">
        <v>43</v>
      </c>
      <c r="E219" s="29" t="s">
        <v>470</v>
      </c>
    </row>
    <row r="220" spans="1:16" ht="25.5">
      <c r="A220" s="19" t="s">
        <v>35</v>
      </c>
      <c s="23" t="s">
        <v>326</v>
      </c>
      <c s="23" t="s">
        <v>472</v>
      </c>
      <c s="19" t="s">
        <v>37</v>
      </c>
      <c s="24" t="s">
        <v>473</v>
      </c>
      <c s="25" t="s">
        <v>76</v>
      </c>
      <c s="26">
        <v>4</v>
      </c>
      <c s="27">
        <v>0</v>
      </c>
      <c s="27">
        <f>ROUND(ROUND(H220,2)*ROUND(G220,3),2)</f>
      </c>
      <c r="O220">
        <f>(I220*21)/100</f>
      </c>
      <c t="s">
        <v>13</v>
      </c>
    </row>
    <row r="221" spans="1:5" ht="12.75">
      <c r="A221" s="28" t="s">
        <v>40</v>
      </c>
      <c r="E221" s="29" t="s">
        <v>37</v>
      </c>
    </row>
    <row r="222" spans="1:5" ht="25.5">
      <c r="A222" s="30" t="s">
        <v>42</v>
      </c>
      <c r="E222" s="31" t="s">
        <v>651</v>
      </c>
    </row>
    <row r="223" spans="1:5" ht="51">
      <c r="A223" t="s">
        <v>43</v>
      </c>
      <c r="E223" s="29" t="s">
        <v>463</v>
      </c>
    </row>
    <row r="224" spans="1:16" ht="12.75">
      <c r="A224" s="19" t="s">
        <v>35</v>
      </c>
      <c s="23" t="s">
        <v>330</v>
      </c>
      <c s="23" t="s">
        <v>476</v>
      </c>
      <c s="19" t="s">
        <v>37</v>
      </c>
      <c s="24" t="s">
        <v>477</v>
      </c>
      <c s="25" t="s">
        <v>76</v>
      </c>
      <c s="26">
        <v>1</v>
      </c>
      <c s="27">
        <v>0</v>
      </c>
      <c s="27">
        <f>ROUND(ROUND(H224,2)*ROUND(G224,3),2)</f>
      </c>
      <c r="O224">
        <f>(I224*21)/100</f>
      </c>
      <c t="s">
        <v>13</v>
      </c>
    </row>
    <row r="225" spans="1:5" ht="12.75">
      <c r="A225" s="28" t="s">
        <v>40</v>
      </c>
      <c r="E225" s="29" t="s">
        <v>37</v>
      </c>
    </row>
    <row r="226" spans="1:5" ht="25.5">
      <c r="A226" s="30" t="s">
        <v>42</v>
      </c>
      <c r="E226" s="31" t="s">
        <v>652</v>
      </c>
    </row>
    <row r="227" spans="1:5" ht="63.75">
      <c r="A227" t="s">
        <v>43</v>
      </c>
      <c r="E227" s="29" t="s">
        <v>479</v>
      </c>
    </row>
    <row r="228" spans="1:16" ht="12.75">
      <c r="A228" s="19" t="s">
        <v>35</v>
      </c>
      <c s="23" t="s">
        <v>334</v>
      </c>
      <c s="23" t="s">
        <v>481</v>
      </c>
      <c s="19" t="s">
        <v>37</v>
      </c>
      <c s="24" t="s">
        <v>482</v>
      </c>
      <c s="25" t="s">
        <v>76</v>
      </c>
      <c s="26">
        <v>19</v>
      </c>
      <c s="27">
        <v>0</v>
      </c>
      <c s="27">
        <f>ROUND(ROUND(H228,2)*ROUND(G228,3),2)</f>
      </c>
      <c r="O228">
        <f>(I228*21)/100</f>
      </c>
      <c t="s">
        <v>13</v>
      </c>
    </row>
    <row r="229" spans="1:5" ht="12.75">
      <c r="A229" s="28" t="s">
        <v>40</v>
      </c>
      <c r="E229" s="29" t="s">
        <v>37</v>
      </c>
    </row>
    <row r="230" spans="1:5" ht="51">
      <c r="A230" s="30" t="s">
        <v>42</v>
      </c>
      <c r="E230" s="31" t="s">
        <v>653</v>
      </c>
    </row>
    <row r="231" spans="1:5" ht="25.5">
      <c r="A231" t="s">
        <v>43</v>
      </c>
      <c r="E231" s="29" t="s">
        <v>484</v>
      </c>
    </row>
    <row r="232" spans="1:16" ht="12.75">
      <c r="A232" s="19" t="s">
        <v>35</v>
      </c>
      <c s="23" t="s">
        <v>340</v>
      </c>
      <c s="23" t="s">
        <v>486</v>
      </c>
      <c s="19" t="s">
        <v>37</v>
      </c>
      <c s="24" t="s">
        <v>487</v>
      </c>
      <c s="25" t="s">
        <v>76</v>
      </c>
      <c s="26">
        <v>14</v>
      </c>
      <c s="27">
        <v>0</v>
      </c>
      <c s="27">
        <f>ROUND(ROUND(H232,2)*ROUND(G232,3),2)</f>
      </c>
      <c r="O232">
        <f>(I232*21)/100</f>
      </c>
      <c t="s">
        <v>13</v>
      </c>
    </row>
    <row r="233" spans="1:5" ht="12.75">
      <c r="A233" s="28" t="s">
        <v>40</v>
      </c>
      <c r="E233" s="29" t="s">
        <v>37</v>
      </c>
    </row>
    <row r="234" spans="1:5" ht="38.25">
      <c r="A234" s="30" t="s">
        <v>42</v>
      </c>
      <c r="E234" s="31" t="s">
        <v>654</v>
      </c>
    </row>
    <row r="235" spans="1:5" ht="25.5">
      <c r="A235" t="s">
        <v>43</v>
      </c>
      <c r="E235" s="29" t="s">
        <v>489</v>
      </c>
    </row>
    <row r="236" spans="1:16" ht="12.75">
      <c r="A236" s="19" t="s">
        <v>35</v>
      </c>
      <c s="23" t="s">
        <v>344</v>
      </c>
      <c s="23" t="s">
        <v>491</v>
      </c>
      <c s="19" t="s">
        <v>37</v>
      </c>
      <c s="24" t="s">
        <v>492</v>
      </c>
      <c s="25" t="s">
        <v>76</v>
      </c>
      <c s="26">
        <v>1</v>
      </c>
      <c s="27">
        <v>0</v>
      </c>
      <c s="27">
        <f>ROUND(ROUND(H236,2)*ROUND(G236,3),2)</f>
      </c>
      <c r="O236">
        <f>(I236*21)/100</f>
      </c>
      <c t="s">
        <v>13</v>
      </c>
    </row>
    <row r="237" spans="1:5" ht="12.75">
      <c r="A237" s="28" t="s">
        <v>40</v>
      </c>
      <c r="E237" s="29" t="s">
        <v>37</v>
      </c>
    </row>
    <row r="238" spans="1:5" ht="51">
      <c r="A238" s="30" t="s">
        <v>42</v>
      </c>
      <c r="E238" s="31" t="s">
        <v>493</v>
      </c>
    </row>
    <row r="239" spans="1:5" ht="25.5">
      <c r="A239" t="s">
        <v>43</v>
      </c>
      <c r="E239" s="29" t="s">
        <v>489</v>
      </c>
    </row>
    <row r="240" spans="1:16" ht="12.75">
      <c r="A240" s="19" t="s">
        <v>35</v>
      </c>
      <c s="23" t="s">
        <v>349</v>
      </c>
      <c s="23" t="s">
        <v>495</v>
      </c>
      <c s="19" t="s">
        <v>37</v>
      </c>
      <c s="24" t="s">
        <v>496</v>
      </c>
      <c s="25" t="s">
        <v>76</v>
      </c>
      <c s="26">
        <v>10</v>
      </c>
      <c s="27">
        <v>0</v>
      </c>
      <c s="27">
        <f>ROUND(ROUND(H240,2)*ROUND(G240,3),2)</f>
      </c>
      <c r="O240">
        <f>(I240*21)/100</f>
      </c>
      <c t="s">
        <v>13</v>
      </c>
    </row>
    <row r="241" spans="1:5" ht="12.75">
      <c r="A241" s="28" t="s">
        <v>40</v>
      </c>
      <c r="E241" s="29" t="s">
        <v>37</v>
      </c>
    </row>
    <row r="242" spans="1:5" ht="63.75">
      <c r="A242" s="30" t="s">
        <v>42</v>
      </c>
      <c r="E242" s="31" t="s">
        <v>655</v>
      </c>
    </row>
    <row r="243" spans="1:5" ht="25.5">
      <c r="A243" t="s">
        <v>43</v>
      </c>
      <c r="E243" s="29" t="s">
        <v>489</v>
      </c>
    </row>
    <row r="244" spans="1:16" ht="25.5">
      <c r="A244" s="19" t="s">
        <v>35</v>
      </c>
      <c s="23" t="s">
        <v>353</v>
      </c>
      <c s="23" t="s">
        <v>499</v>
      </c>
      <c s="19" t="s">
        <v>37</v>
      </c>
      <c s="24" t="s">
        <v>500</v>
      </c>
      <c s="25" t="s">
        <v>76</v>
      </c>
      <c s="26">
        <v>15</v>
      </c>
      <c s="27">
        <v>0</v>
      </c>
      <c s="27">
        <f>ROUND(ROUND(H244,2)*ROUND(G244,3),2)</f>
      </c>
      <c r="O244">
        <f>(I244*21)/100</f>
      </c>
      <c t="s">
        <v>13</v>
      </c>
    </row>
    <row r="245" spans="1:5" ht="12.75">
      <c r="A245" s="28" t="s">
        <v>40</v>
      </c>
      <c r="E245" s="29" t="s">
        <v>37</v>
      </c>
    </row>
    <row r="246" spans="1:5" ht="38.25">
      <c r="A246" s="30" t="s">
        <v>42</v>
      </c>
      <c r="E246" s="31" t="s">
        <v>656</v>
      </c>
    </row>
    <row r="247" spans="1:5" ht="25.5">
      <c r="A247" t="s">
        <v>43</v>
      </c>
      <c r="E247" s="29" t="s">
        <v>502</v>
      </c>
    </row>
    <row r="248" spans="1:16" ht="25.5">
      <c r="A248" s="19" t="s">
        <v>35</v>
      </c>
      <c s="23" t="s">
        <v>359</v>
      </c>
      <c s="23" t="s">
        <v>504</v>
      </c>
      <c s="19" t="s">
        <v>37</v>
      </c>
      <c s="24" t="s">
        <v>505</v>
      </c>
      <c s="25" t="s">
        <v>149</v>
      </c>
      <c s="26">
        <v>136.156</v>
      </c>
      <c s="27">
        <v>0</v>
      </c>
      <c s="27">
        <f>ROUND(ROUND(H248,2)*ROUND(G248,3),2)</f>
      </c>
      <c r="O248">
        <f>(I248*21)/100</f>
      </c>
      <c t="s">
        <v>13</v>
      </c>
    </row>
    <row r="249" spans="1:5" ht="12.75">
      <c r="A249" s="28" t="s">
        <v>40</v>
      </c>
      <c r="E249" s="29" t="s">
        <v>37</v>
      </c>
    </row>
    <row r="250" spans="1:5" ht="51">
      <c r="A250" s="30" t="s">
        <v>42</v>
      </c>
      <c r="E250" s="31" t="s">
        <v>657</v>
      </c>
    </row>
    <row r="251" spans="1:5" ht="38.25">
      <c r="A251" t="s">
        <v>43</v>
      </c>
      <c r="E251" s="29" t="s">
        <v>507</v>
      </c>
    </row>
    <row r="252" spans="1:16" ht="25.5">
      <c r="A252" s="19" t="s">
        <v>35</v>
      </c>
      <c s="23" t="s">
        <v>363</v>
      </c>
      <c s="23" t="s">
        <v>509</v>
      </c>
      <c s="19" t="s">
        <v>37</v>
      </c>
      <c s="24" t="s">
        <v>510</v>
      </c>
      <c s="25" t="s">
        <v>149</v>
      </c>
      <c s="26">
        <v>136.156</v>
      </c>
      <c s="27">
        <v>0</v>
      </c>
      <c s="27">
        <f>ROUND(ROUND(H252,2)*ROUND(G252,3),2)</f>
      </c>
      <c r="O252">
        <f>(I252*21)/100</f>
      </c>
      <c t="s">
        <v>13</v>
      </c>
    </row>
    <row r="253" spans="1:5" ht="12.75">
      <c r="A253" s="28" t="s">
        <v>40</v>
      </c>
      <c r="E253" s="29" t="s">
        <v>37</v>
      </c>
    </row>
    <row r="254" spans="1:5" ht="51">
      <c r="A254" s="30" t="s">
        <v>42</v>
      </c>
      <c r="E254" s="31" t="s">
        <v>657</v>
      </c>
    </row>
    <row r="255" spans="1:5" ht="38.25">
      <c r="A255" t="s">
        <v>43</v>
      </c>
      <c r="E255" s="29" t="s">
        <v>507</v>
      </c>
    </row>
    <row r="256" spans="1:16" ht="12.75">
      <c r="A256" s="19" t="s">
        <v>35</v>
      </c>
      <c s="23" t="s">
        <v>367</v>
      </c>
      <c s="23" t="s">
        <v>512</v>
      </c>
      <c s="19" t="s">
        <v>37</v>
      </c>
      <c s="24" t="s">
        <v>513</v>
      </c>
      <c s="25" t="s">
        <v>76</v>
      </c>
      <c s="26">
        <v>2</v>
      </c>
      <c s="27">
        <v>0</v>
      </c>
      <c s="27">
        <f>ROUND(ROUND(H256,2)*ROUND(G256,3),2)</f>
      </c>
      <c r="O256">
        <f>(I256*21)/100</f>
      </c>
      <c t="s">
        <v>13</v>
      </c>
    </row>
    <row r="257" spans="1:5" ht="12.75">
      <c r="A257" s="28" t="s">
        <v>40</v>
      </c>
      <c r="E257" s="29" t="s">
        <v>37</v>
      </c>
    </row>
    <row r="258" spans="1:5" ht="25.5">
      <c r="A258" s="30" t="s">
        <v>42</v>
      </c>
      <c r="E258" s="31" t="s">
        <v>514</v>
      </c>
    </row>
    <row r="259" spans="1:5" ht="38.25">
      <c r="A259" t="s">
        <v>43</v>
      </c>
      <c r="E259" s="29" t="s">
        <v>515</v>
      </c>
    </row>
    <row r="260" spans="1:16" ht="12.75">
      <c r="A260" s="19" t="s">
        <v>35</v>
      </c>
      <c s="23" t="s">
        <v>372</v>
      </c>
      <c s="23" t="s">
        <v>522</v>
      </c>
      <c s="19" t="s">
        <v>37</v>
      </c>
      <c s="24" t="s">
        <v>523</v>
      </c>
      <c s="25" t="s">
        <v>108</v>
      </c>
      <c s="26">
        <v>45.85</v>
      </c>
      <c s="27">
        <v>0</v>
      </c>
      <c s="27">
        <f>ROUND(ROUND(H260,2)*ROUND(G260,3),2)</f>
      </c>
      <c r="O260">
        <f>(I260*21)/100</f>
      </c>
      <c t="s">
        <v>13</v>
      </c>
    </row>
    <row r="261" spans="1:5" ht="12.75">
      <c r="A261" s="28" t="s">
        <v>40</v>
      </c>
      <c r="E261" s="29" t="s">
        <v>37</v>
      </c>
    </row>
    <row r="262" spans="1:5" ht="25.5">
      <c r="A262" s="30" t="s">
        <v>42</v>
      </c>
      <c r="E262" s="31" t="s">
        <v>658</v>
      </c>
    </row>
    <row r="263" spans="1:5" ht="51">
      <c r="A263" t="s">
        <v>43</v>
      </c>
      <c r="E263" s="29" t="s">
        <v>525</v>
      </c>
    </row>
    <row r="264" spans="1:16" ht="12.75">
      <c r="A264" s="19" t="s">
        <v>35</v>
      </c>
      <c s="23" t="s">
        <v>376</v>
      </c>
      <c s="23" t="s">
        <v>542</v>
      </c>
      <c s="19" t="s">
        <v>37</v>
      </c>
      <c s="24" t="s">
        <v>543</v>
      </c>
      <c s="25" t="s">
        <v>108</v>
      </c>
      <c s="26">
        <v>271.06</v>
      </c>
      <c s="27">
        <v>0</v>
      </c>
      <c s="27">
        <f>ROUND(ROUND(H264,2)*ROUND(G264,3),2)</f>
      </c>
      <c r="O264">
        <f>(I264*21)/100</f>
      </c>
      <c t="s">
        <v>13</v>
      </c>
    </row>
    <row r="265" spans="1:5" ht="12.75">
      <c r="A265" s="28" t="s">
        <v>40</v>
      </c>
      <c r="E265" s="29" t="s">
        <v>37</v>
      </c>
    </row>
    <row r="266" spans="1:5" ht="38.25">
      <c r="A266" s="30" t="s">
        <v>42</v>
      </c>
      <c r="E266" s="31" t="s">
        <v>659</v>
      </c>
    </row>
    <row r="267" spans="1:5" ht="25.5">
      <c r="A267" t="s">
        <v>43</v>
      </c>
      <c r="E267" s="29" t="s">
        <v>545</v>
      </c>
    </row>
    <row r="268" spans="1:16" ht="12.75">
      <c r="A268" s="19" t="s">
        <v>35</v>
      </c>
      <c s="23" t="s">
        <v>380</v>
      </c>
      <c s="23" t="s">
        <v>547</v>
      </c>
      <c s="19" t="s">
        <v>37</v>
      </c>
      <c s="24" t="s">
        <v>548</v>
      </c>
      <c s="25" t="s">
        <v>108</v>
      </c>
      <c s="26">
        <v>271.06</v>
      </c>
      <c s="27">
        <v>0</v>
      </c>
      <c s="27">
        <f>ROUND(ROUND(H268,2)*ROUND(G268,3),2)</f>
      </c>
      <c r="O268">
        <f>(I268*21)/100</f>
      </c>
      <c t="s">
        <v>13</v>
      </c>
    </row>
    <row r="269" spans="1:5" ht="12.75">
      <c r="A269" s="28" t="s">
        <v>40</v>
      </c>
      <c r="E269" s="29" t="s">
        <v>37</v>
      </c>
    </row>
    <row r="270" spans="1:5" ht="38.25">
      <c r="A270" s="30" t="s">
        <v>42</v>
      </c>
      <c r="E270" s="31" t="s">
        <v>660</v>
      </c>
    </row>
    <row r="271" spans="1:5" ht="38.25">
      <c r="A271" t="s">
        <v>43</v>
      </c>
      <c r="E271" s="29" t="s">
        <v>550</v>
      </c>
    </row>
    <row r="272" spans="1:16" ht="12.75">
      <c r="A272" s="19" t="s">
        <v>35</v>
      </c>
      <c s="23" t="s">
        <v>385</v>
      </c>
      <c s="23" t="s">
        <v>661</v>
      </c>
      <c s="19" t="s">
        <v>37</v>
      </c>
      <c s="24" t="s">
        <v>662</v>
      </c>
      <c s="25" t="s">
        <v>149</v>
      </c>
      <c s="26">
        <v>15.375</v>
      </c>
      <c s="27">
        <v>0</v>
      </c>
      <c s="27">
        <f>ROUND(ROUND(H272,2)*ROUND(G272,3),2)</f>
      </c>
      <c r="O272">
        <f>(I272*21)/100</f>
      </c>
      <c t="s">
        <v>13</v>
      </c>
    </row>
    <row r="273" spans="1:5" ht="12.75">
      <c r="A273" s="28" t="s">
        <v>40</v>
      </c>
      <c r="E273" s="29" t="s">
        <v>37</v>
      </c>
    </row>
    <row r="274" spans="1:5" ht="25.5">
      <c r="A274" s="30" t="s">
        <v>42</v>
      </c>
      <c r="E274" s="31" t="s">
        <v>663</v>
      </c>
    </row>
    <row r="275" spans="1:5" ht="12.75">
      <c r="A275" t="s">
        <v>43</v>
      </c>
      <c r="E275" s="29" t="s">
        <v>37</v>
      </c>
    </row>
    <row r="276" spans="1:16" ht="12.75">
      <c r="A276" s="19" t="s">
        <v>35</v>
      </c>
      <c s="23" t="s">
        <v>391</v>
      </c>
      <c s="23" t="s">
        <v>557</v>
      </c>
      <c s="19" t="s">
        <v>37</v>
      </c>
      <c s="24" t="s">
        <v>558</v>
      </c>
      <c s="25" t="s">
        <v>108</v>
      </c>
      <c s="26">
        <v>15</v>
      </c>
      <c s="27">
        <v>0</v>
      </c>
      <c s="27">
        <f>ROUND(ROUND(H276,2)*ROUND(G276,3),2)</f>
      </c>
      <c r="O276">
        <f>(I276*21)/100</f>
      </c>
      <c t="s">
        <v>13</v>
      </c>
    </row>
    <row r="277" spans="1:5" ht="12.75">
      <c r="A277" s="28" t="s">
        <v>40</v>
      </c>
      <c r="E277" s="29" t="s">
        <v>37</v>
      </c>
    </row>
    <row r="278" spans="1:5" ht="38.25">
      <c r="A278" s="30" t="s">
        <v>42</v>
      </c>
      <c r="E278" s="31" t="s">
        <v>664</v>
      </c>
    </row>
    <row r="279" spans="1:5" ht="76.5">
      <c r="A279" t="s">
        <v>43</v>
      </c>
      <c r="E279" s="29" t="s">
        <v>560</v>
      </c>
    </row>
    <row r="280" spans="1:16" ht="12.75">
      <c r="A280" s="19" t="s">
        <v>35</v>
      </c>
      <c s="23" t="s">
        <v>397</v>
      </c>
      <c s="23" t="s">
        <v>665</v>
      </c>
      <c s="19" t="s">
        <v>37</v>
      </c>
      <c s="24" t="s">
        <v>666</v>
      </c>
      <c s="25" t="s">
        <v>149</v>
      </c>
      <c s="26">
        <v>20.5</v>
      </c>
      <c s="27">
        <v>0</v>
      </c>
      <c s="27">
        <f>ROUND(ROUND(H280,2)*ROUND(G280,3),2)</f>
      </c>
      <c r="O280">
        <f>(I280*21)/100</f>
      </c>
      <c t="s">
        <v>13</v>
      </c>
    </row>
    <row r="281" spans="1:5" ht="12.75">
      <c r="A281" s="28" t="s">
        <v>40</v>
      </c>
      <c r="E281" s="29" t="s">
        <v>37</v>
      </c>
    </row>
    <row r="282" spans="1:5" ht="25.5">
      <c r="A282" s="30" t="s">
        <v>42</v>
      </c>
      <c r="E282" s="31" t="s">
        <v>667</v>
      </c>
    </row>
    <row r="283" spans="1:5" ht="25.5">
      <c r="A283" t="s">
        <v>43</v>
      </c>
      <c r="E283" s="29" t="s">
        <v>668</v>
      </c>
    </row>
    <row r="284" spans="1:16" ht="12.75">
      <c r="A284" s="19" t="s">
        <v>35</v>
      </c>
      <c s="23" t="s">
        <v>402</v>
      </c>
      <c s="23" t="s">
        <v>567</v>
      </c>
      <c s="19" t="s">
        <v>37</v>
      </c>
      <c s="24" t="s">
        <v>568</v>
      </c>
      <c s="25" t="s">
        <v>100</v>
      </c>
      <c s="26">
        <v>5.76</v>
      </c>
      <c s="27">
        <v>0</v>
      </c>
      <c s="27">
        <f>ROUND(ROUND(H284,2)*ROUND(G284,3),2)</f>
      </c>
      <c r="O284">
        <f>(I284*21)/100</f>
      </c>
      <c t="s">
        <v>13</v>
      </c>
    </row>
    <row r="285" spans="1:5" ht="12.75">
      <c r="A285" s="28" t="s">
        <v>40</v>
      </c>
      <c r="E285" s="29" t="s">
        <v>37</v>
      </c>
    </row>
    <row r="286" spans="1:5" ht="25.5">
      <c r="A286" s="30" t="s">
        <v>42</v>
      </c>
      <c r="E286" s="31" t="s">
        <v>669</v>
      </c>
    </row>
    <row r="287" spans="1:5" ht="102">
      <c r="A287" t="s">
        <v>43</v>
      </c>
      <c r="E287" s="29" t="s">
        <v>570</v>
      </c>
    </row>
    <row r="288" spans="1:16" ht="12.75">
      <c r="A288" s="19" t="s">
        <v>35</v>
      </c>
      <c s="23" t="s">
        <v>407</v>
      </c>
      <c s="23" t="s">
        <v>572</v>
      </c>
      <c s="19" t="s">
        <v>37</v>
      </c>
      <c s="24" t="s">
        <v>573</v>
      </c>
      <c s="25" t="s">
        <v>100</v>
      </c>
      <c s="26">
        <v>7.2</v>
      </c>
      <c s="27">
        <v>0</v>
      </c>
      <c s="27">
        <f>ROUND(ROUND(H288,2)*ROUND(G288,3),2)</f>
      </c>
      <c r="O288">
        <f>(I288*21)/100</f>
      </c>
      <c t="s">
        <v>13</v>
      </c>
    </row>
    <row r="289" spans="1:5" ht="12.75">
      <c r="A289" s="28" t="s">
        <v>40</v>
      </c>
      <c r="E289" s="29" t="s">
        <v>37</v>
      </c>
    </row>
    <row r="290" spans="1:5" ht="63.75">
      <c r="A290" s="30" t="s">
        <v>42</v>
      </c>
      <c r="E290" s="31" t="s">
        <v>670</v>
      </c>
    </row>
    <row r="291" spans="1:5" ht="102">
      <c r="A291" t="s">
        <v>43</v>
      </c>
      <c r="E291" s="29" t="s">
        <v>570</v>
      </c>
    </row>
    <row r="292" spans="1:16" ht="12.75">
      <c r="A292" s="19" t="s">
        <v>35</v>
      </c>
      <c s="23" t="s">
        <v>412</v>
      </c>
      <c s="23" t="s">
        <v>671</v>
      </c>
      <c s="19" t="s">
        <v>37</v>
      </c>
      <c s="24" t="s">
        <v>672</v>
      </c>
      <c s="25" t="s">
        <v>108</v>
      </c>
      <c s="26">
        <v>17</v>
      </c>
      <c s="27">
        <v>0</v>
      </c>
      <c s="27">
        <f>ROUND(ROUND(H292,2)*ROUND(G292,3),2)</f>
      </c>
      <c r="O292">
        <f>(I292*21)/100</f>
      </c>
      <c t="s">
        <v>13</v>
      </c>
    </row>
    <row r="293" spans="1:5" ht="12.75">
      <c r="A293" s="28" t="s">
        <v>40</v>
      </c>
      <c r="E293" s="29" t="s">
        <v>37</v>
      </c>
    </row>
    <row r="294" spans="1:5" ht="51">
      <c r="A294" s="30" t="s">
        <v>42</v>
      </c>
      <c r="E294" s="31" t="s">
        <v>673</v>
      </c>
    </row>
    <row r="295" spans="1:5" ht="114.75">
      <c r="A295" t="s">
        <v>43</v>
      </c>
      <c r="E295" s="29" t="s">
        <v>579</v>
      </c>
    </row>
    <row r="296" spans="1:16" ht="12.75">
      <c r="A296" s="19" t="s">
        <v>35</v>
      </c>
      <c s="23" t="s">
        <v>417</v>
      </c>
      <c s="23" t="s">
        <v>581</v>
      </c>
      <c s="19" t="s">
        <v>37</v>
      </c>
      <c s="24" t="s">
        <v>582</v>
      </c>
      <c s="25" t="s">
        <v>76</v>
      </c>
      <c s="26">
        <v>9</v>
      </c>
      <c s="27">
        <v>0</v>
      </c>
      <c s="27">
        <f>ROUND(ROUND(H296,2)*ROUND(G296,3),2)</f>
      </c>
      <c r="O296">
        <f>(I296*21)/100</f>
      </c>
      <c t="s">
        <v>13</v>
      </c>
    </row>
    <row r="297" spans="1:5" ht="12.75">
      <c r="A297" s="28" t="s">
        <v>40</v>
      </c>
      <c r="E297" s="29" t="s">
        <v>37</v>
      </c>
    </row>
    <row r="298" spans="1:5" ht="76.5">
      <c r="A298" s="30" t="s">
        <v>42</v>
      </c>
      <c r="E298" s="31" t="s">
        <v>674</v>
      </c>
    </row>
    <row r="299" spans="1:5" ht="89.25">
      <c r="A299" t="s">
        <v>43</v>
      </c>
      <c r="E299" s="29" t="s">
        <v>584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0+O8+O21+O134+O151+O156+O177+O238+O267</f>
      </c>
      <c t="s">
        <v>12</v>
      </c>
    </row>
    <row r="3" spans="1:16" ht="15" customHeight="1">
      <c r="A3" t="s">
        <v>1</v>
      </c>
      <c s="8" t="s">
        <v>4</v>
      </c>
      <c s="9" t="s">
        <v>5</v>
      </c>
      <c s="1"/>
      <c s="10" t="s">
        <v>6</v>
      </c>
      <c s="1"/>
      <c s="4"/>
      <c s="3" t="s">
        <v>675</v>
      </c>
      <c s="32">
        <f>0+I8+I21+I134+I151+I156+I177+I238+I267</f>
      </c>
      <c r="O3" t="s">
        <v>9</v>
      </c>
      <c t="s">
        <v>13</v>
      </c>
    </row>
    <row r="4" spans="1:16" ht="15" customHeight="1">
      <c r="A4" t="s">
        <v>7</v>
      </c>
      <c s="12" t="s">
        <v>8</v>
      </c>
      <c s="13" t="s">
        <v>675</v>
      </c>
      <c s="5"/>
      <c s="14" t="s">
        <v>676</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86</v>
      </c>
      <c s="19" t="s">
        <v>37</v>
      </c>
      <c s="24" t="s">
        <v>87</v>
      </c>
      <c s="25" t="s">
        <v>88</v>
      </c>
      <c s="26">
        <v>8058.46</v>
      </c>
      <c s="27">
        <v>0</v>
      </c>
      <c s="27">
        <f>ROUND(ROUND(H9,2)*ROUND(G9,3),2)</f>
      </c>
      <c r="O9">
        <f>(I9*21)/100</f>
      </c>
      <c t="s">
        <v>13</v>
      </c>
    </row>
    <row r="10" spans="1:5" ht="25.5">
      <c r="A10" s="28" t="s">
        <v>40</v>
      </c>
      <c r="E10" s="29" t="s">
        <v>89</v>
      </c>
    </row>
    <row r="11" spans="1:5" ht="204">
      <c r="A11" s="30" t="s">
        <v>42</v>
      </c>
      <c r="E11" s="31" t="s">
        <v>677</v>
      </c>
    </row>
    <row r="12" spans="1:5" ht="25.5">
      <c r="A12" t="s">
        <v>43</v>
      </c>
      <c r="E12" s="29" t="s">
        <v>91</v>
      </c>
    </row>
    <row r="13" spans="1:16" ht="12.75">
      <c r="A13" s="19" t="s">
        <v>35</v>
      </c>
      <c s="23" t="s">
        <v>13</v>
      </c>
      <c s="23" t="s">
        <v>92</v>
      </c>
      <c s="19" t="s">
        <v>37</v>
      </c>
      <c s="24" t="s">
        <v>93</v>
      </c>
      <c s="25" t="s">
        <v>88</v>
      </c>
      <c s="26">
        <v>1447.47</v>
      </c>
      <c s="27">
        <v>0</v>
      </c>
      <c s="27">
        <f>ROUND(ROUND(H13,2)*ROUND(G13,3),2)</f>
      </c>
      <c r="O13">
        <f>(I13*21)/100</f>
      </c>
      <c t="s">
        <v>13</v>
      </c>
    </row>
    <row r="14" spans="1:5" ht="38.25">
      <c r="A14" s="28" t="s">
        <v>40</v>
      </c>
      <c r="E14" s="29" t="s">
        <v>94</v>
      </c>
    </row>
    <row r="15" spans="1:5" ht="114.75">
      <c r="A15" s="30" t="s">
        <v>42</v>
      </c>
      <c r="E15" s="31" t="s">
        <v>678</v>
      </c>
    </row>
    <row r="16" spans="1:5" ht="25.5">
      <c r="A16" t="s">
        <v>43</v>
      </c>
      <c r="E16" s="29" t="s">
        <v>91</v>
      </c>
    </row>
    <row r="17" spans="1:16" ht="12.75">
      <c r="A17" s="19" t="s">
        <v>35</v>
      </c>
      <c s="23" t="s">
        <v>12</v>
      </c>
      <c s="23" t="s">
        <v>679</v>
      </c>
      <c s="19" t="s">
        <v>37</v>
      </c>
      <c s="24" t="s">
        <v>680</v>
      </c>
      <c s="25" t="s">
        <v>100</v>
      </c>
      <c s="26">
        <v>141.407</v>
      </c>
      <c s="27">
        <v>0</v>
      </c>
      <c s="27">
        <f>ROUND(ROUND(H17,2)*ROUND(G17,3),2)</f>
      </c>
      <c r="O17">
        <f>(I17*21)/100</f>
      </c>
      <c t="s">
        <v>13</v>
      </c>
    </row>
    <row r="18" spans="1:5" ht="25.5">
      <c r="A18" s="28" t="s">
        <v>40</v>
      </c>
      <c r="E18" s="29" t="s">
        <v>681</v>
      </c>
    </row>
    <row r="19" spans="1:5" ht="12.75">
      <c r="A19" s="30" t="s">
        <v>42</v>
      </c>
      <c r="E19" s="31" t="s">
        <v>682</v>
      </c>
    </row>
    <row r="20" spans="1:5" ht="25.5">
      <c r="A20" t="s">
        <v>43</v>
      </c>
      <c r="E20" s="29" t="s">
        <v>683</v>
      </c>
    </row>
    <row r="21" spans="1:18" ht="12.75" customHeight="1">
      <c r="A21" s="5" t="s">
        <v>33</v>
      </c>
      <c s="5"/>
      <c s="35" t="s">
        <v>19</v>
      </c>
      <c s="5"/>
      <c s="21" t="s">
        <v>96</v>
      </c>
      <c s="5"/>
      <c s="5"/>
      <c s="5"/>
      <c s="36">
        <f>0+Q21</f>
      </c>
      <c r="O21">
        <f>0+R21</f>
      </c>
      <c r="Q21">
        <f>0+I22+I26+I30+I34+I38+I42+I46+I50+I54+I58+I62+I66+I70+I74+I78+I82+I86+I90+I94+I98+I102+I106+I110+I114+I118+I122+I126+I130</f>
      </c>
      <c>
        <f>0+O22+O26+O30+O34+O38+O42+O46+O50+O54+O58+O62+O66+O70+O74+O78+O82+O86+O90+O94+O98+O102+O106+O110+O114+O118+O122+O126+O130</f>
      </c>
    </row>
    <row r="22" spans="1:16" ht="25.5">
      <c r="A22" s="19" t="s">
        <v>35</v>
      </c>
      <c s="23" t="s">
        <v>23</v>
      </c>
      <c s="23" t="s">
        <v>97</v>
      </c>
      <c s="19" t="s">
        <v>98</v>
      </c>
      <c s="24" t="s">
        <v>99</v>
      </c>
      <c s="25" t="s">
        <v>100</v>
      </c>
      <c s="26">
        <v>66.533</v>
      </c>
      <c s="27">
        <v>0</v>
      </c>
      <c s="27">
        <f>ROUND(ROUND(H22,2)*ROUND(G22,3),2)</f>
      </c>
      <c r="O22">
        <f>(I22*21)/100</f>
      </c>
      <c t="s">
        <v>13</v>
      </c>
    </row>
    <row r="23" spans="1:5" ht="12.75">
      <c r="A23" s="28" t="s">
        <v>40</v>
      </c>
      <c r="E23" s="29" t="s">
        <v>37</v>
      </c>
    </row>
    <row r="24" spans="1:5" ht="114.75">
      <c r="A24" s="30" t="s">
        <v>42</v>
      </c>
      <c r="E24" s="31" t="s">
        <v>684</v>
      </c>
    </row>
    <row r="25" spans="1:5" ht="63.75">
      <c r="A25" t="s">
        <v>43</v>
      </c>
      <c r="E25" s="29" t="s">
        <v>102</v>
      </c>
    </row>
    <row r="26" spans="1:16" ht="25.5">
      <c r="A26" s="19" t="s">
        <v>35</v>
      </c>
      <c s="23" t="s">
        <v>25</v>
      </c>
      <c s="23" t="s">
        <v>103</v>
      </c>
      <c s="19" t="s">
        <v>37</v>
      </c>
      <c s="24" t="s">
        <v>104</v>
      </c>
      <c s="25" t="s">
        <v>100</v>
      </c>
      <c s="26">
        <v>665.325</v>
      </c>
      <c s="27">
        <v>0</v>
      </c>
      <c s="27">
        <f>ROUND(ROUND(H26,2)*ROUND(G26,3),2)</f>
      </c>
      <c r="O26">
        <f>(I26*21)/100</f>
      </c>
      <c t="s">
        <v>13</v>
      </c>
    </row>
    <row r="27" spans="1:5" ht="12.75">
      <c r="A27" s="28" t="s">
        <v>40</v>
      </c>
      <c r="E27" s="29" t="s">
        <v>37</v>
      </c>
    </row>
    <row r="28" spans="1:5" ht="102">
      <c r="A28" s="30" t="s">
        <v>42</v>
      </c>
      <c r="E28" s="31" t="s">
        <v>685</v>
      </c>
    </row>
    <row r="29" spans="1:5" ht="63.75">
      <c r="A29" t="s">
        <v>43</v>
      </c>
      <c r="E29" s="29" t="s">
        <v>102</v>
      </c>
    </row>
    <row r="30" spans="1:16" ht="12.75">
      <c r="A30" s="19" t="s">
        <v>35</v>
      </c>
      <c s="23" t="s">
        <v>27</v>
      </c>
      <c s="23" t="s">
        <v>110</v>
      </c>
      <c s="19" t="s">
        <v>37</v>
      </c>
      <c s="24" t="s">
        <v>111</v>
      </c>
      <c s="25" t="s">
        <v>100</v>
      </c>
      <c s="26">
        <v>619.236</v>
      </c>
      <c s="27">
        <v>0</v>
      </c>
      <c s="27">
        <f>ROUND(ROUND(H30,2)*ROUND(G30,3),2)</f>
      </c>
      <c r="O30">
        <f>(I30*21)/100</f>
      </c>
      <c t="s">
        <v>13</v>
      </c>
    </row>
    <row r="31" spans="1:5" ht="38.25">
      <c r="A31" s="28" t="s">
        <v>40</v>
      </c>
      <c r="E31" s="29" t="s">
        <v>112</v>
      </c>
    </row>
    <row r="32" spans="1:5" ht="153">
      <c r="A32" s="30" t="s">
        <v>42</v>
      </c>
      <c r="E32" s="31" t="s">
        <v>686</v>
      </c>
    </row>
    <row r="33" spans="1:5" ht="63.75">
      <c r="A33" t="s">
        <v>43</v>
      </c>
      <c r="E33" s="29" t="s">
        <v>102</v>
      </c>
    </row>
    <row r="34" spans="1:16" ht="12.75">
      <c r="A34" s="19" t="s">
        <v>35</v>
      </c>
      <c s="23" t="s">
        <v>61</v>
      </c>
      <c s="23" t="s">
        <v>115</v>
      </c>
      <c s="19" t="s">
        <v>37</v>
      </c>
      <c s="24" t="s">
        <v>116</v>
      </c>
      <c s="25" t="s">
        <v>108</v>
      </c>
      <c s="26">
        <v>985.13</v>
      </c>
      <c s="27">
        <v>0</v>
      </c>
      <c s="27">
        <f>ROUND(ROUND(H34,2)*ROUND(G34,3),2)</f>
      </c>
      <c r="O34">
        <f>(I34*21)/100</f>
      </c>
      <c t="s">
        <v>13</v>
      </c>
    </row>
    <row r="35" spans="1:5" ht="12.75">
      <c r="A35" s="28" t="s">
        <v>40</v>
      </c>
      <c r="E35" s="29" t="s">
        <v>37</v>
      </c>
    </row>
    <row r="36" spans="1:5" ht="63.75">
      <c r="A36" s="30" t="s">
        <v>42</v>
      </c>
      <c r="E36" s="31" t="s">
        <v>687</v>
      </c>
    </row>
    <row r="37" spans="1:5" ht="25.5">
      <c r="A37" t="s">
        <v>43</v>
      </c>
      <c r="E37" s="29" t="s">
        <v>114</v>
      </c>
    </row>
    <row r="38" spans="1:16" ht="12.75">
      <c r="A38" s="19" t="s">
        <v>35</v>
      </c>
      <c s="23" t="s">
        <v>66</v>
      </c>
      <c s="23" t="s">
        <v>118</v>
      </c>
      <c s="19" t="s">
        <v>37</v>
      </c>
      <c s="24" t="s">
        <v>119</v>
      </c>
      <c s="25" t="s">
        <v>100</v>
      </c>
      <c s="26">
        <v>12.9</v>
      </c>
      <c s="27">
        <v>0</v>
      </c>
      <c s="27">
        <f>ROUND(ROUND(H38,2)*ROUND(G38,3),2)</f>
      </c>
      <c r="O38">
        <f>(I38*21)/100</f>
      </c>
      <c t="s">
        <v>13</v>
      </c>
    </row>
    <row r="39" spans="1:5" ht="12.75">
      <c r="A39" s="28" t="s">
        <v>40</v>
      </c>
      <c r="E39" s="29" t="s">
        <v>120</v>
      </c>
    </row>
    <row r="40" spans="1:5" ht="25.5">
      <c r="A40" s="30" t="s">
        <v>42</v>
      </c>
      <c r="E40" s="31" t="s">
        <v>688</v>
      </c>
    </row>
    <row r="41" spans="1:5" ht="38.25">
      <c r="A41" t="s">
        <v>43</v>
      </c>
      <c r="E41" s="29" t="s">
        <v>122</v>
      </c>
    </row>
    <row r="42" spans="1:16" ht="12.75">
      <c r="A42" s="19" t="s">
        <v>35</v>
      </c>
      <c s="23" t="s">
        <v>30</v>
      </c>
      <c s="23" t="s">
        <v>123</v>
      </c>
      <c s="19" t="s">
        <v>37</v>
      </c>
      <c s="24" t="s">
        <v>124</v>
      </c>
      <c s="25" t="s">
        <v>100</v>
      </c>
      <c s="26">
        <v>323.134</v>
      </c>
      <c s="27">
        <v>0</v>
      </c>
      <c s="27">
        <f>ROUND(ROUND(H42,2)*ROUND(G42,3),2)</f>
      </c>
      <c r="O42">
        <f>(I42*21)/100</f>
      </c>
      <c t="s">
        <v>13</v>
      </c>
    </row>
    <row r="43" spans="1:5" ht="12.75">
      <c r="A43" s="28" t="s">
        <v>40</v>
      </c>
      <c r="E43" s="29" t="s">
        <v>37</v>
      </c>
    </row>
    <row r="44" spans="1:5" ht="127.5">
      <c r="A44" s="30" t="s">
        <v>42</v>
      </c>
      <c r="E44" s="31" t="s">
        <v>689</v>
      </c>
    </row>
    <row r="45" spans="1:5" ht="369.75">
      <c r="A45" t="s">
        <v>43</v>
      </c>
      <c r="E45" s="29" t="s">
        <v>126</v>
      </c>
    </row>
    <row r="46" spans="1:16" ht="12.75">
      <c r="A46" s="19" t="s">
        <v>35</v>
      </c>
      <c s="23" t="s">
        <v>32</v>
      </c>
      <c s="23" t="s">
        <v>127</v>
      </c>
      <c s="19" t="s">
        <v>37</v>
      </c>
      <c s="24" t="s">
        <v>128</v>
      </c>
      <c s="25" t="s">
        <v>100</v>
      </c>
      <c s="26">
        <v>1130.969</v>
      </c>
      <c s="27">
        <v>0</v>
      </c>
      <c s="27">
        <f>ROUND(ROUND(H46,2)*ROUND(G46,3),2)</f>
      </c>
      <c r="O46">
        <f>(I46*21)/100</f>
      </c>
      <c t="s">
        <v>13</v>
      </c>
    </row>
    <row r="47" spans="1:5" ht="12.75">
      <c r="A47" s="28" t="s">
        <v>40</v>
      </c>
      <c r="E47" s="29" t="s">
        <v>37</v>
      </c>
    </row>
    <row r="48" spans="1:5" ht="127.5">
      <c r="A48" s="30" t="s">
        <v>42</v>
      </c>
      <c r="E48" s="31" t="s">
        <v>690</v>
      </c>
    </row>
    <row r="49" spans="1:5" ht="369.75">
      <c r="A49" t="s">
        <v>43</v>
      </c>
      <c r="E49" s="29" t="s">
        <v>130</v>
      </c>
    </row>
    <row r="50" spans="1:16" ht="12.75">
      <c r="A50" s="19" t="s">
        <v>35</v>
      </c>
      <c s="23" t="s">
        <v>79</v>
      </c>
      <c s="23" t="s">
        <v>131</v>
      </c>
      <c s="19" t="s">
        <v>37</v>
      </c>
      <c s="24" t="s">
        <v>132</v>
      </c>
      <c s="25" t="s">
        <v>100</v>
      </c>
      <c s="26">
        <v>161.567</v>
      </c>
      <c s="27">
        <v>0</v>
      </c>
      <c s="27">
        <f>ROUND(ROUND(H50,2)*ROUND(G50,3),2)</f>
      </c>
      <c r="O50">
        <f>(I50*21)/100</f>
      </c>
      <c t="s">
        <v>13</v>
      </c>
    </row>
    <row r="51" spans="1:5" ht="12.75">
      <c r="A51" s="28" t="s">
        <v>40</v>
      </c>
      <c r="E51" s="29" t="s">
        <v>37</v>
      </c>
    </row>
    <row r="52" spans="1:5" ht="127.5">
      <c r="A52" s="30" t="s">
        <v>42</v>
      </c>
      <c r="E52" s="31" t="s">
        <v>691</v>
      </c>
    </row>
    <row r="53" spans="1:5" ht="369.75">
      <c r="A53" t="s">
        <v>43</v>
      </c>
      <c r="E53" s="29" t="s">
        <v>130</v>
      </c>
    </row>
    <row r="54" spans="1:16" ht="12.75">
      <c r="A54" s="19" t="s">
        <v>35</v>
      </c>
      <c s="23" t="s">
        <v>134</v>
      </c>
      <c s="23" t="s">
        <v>135</v>
      </c>
      <c s="19" t="s">
        <v>98</v>
      </c>
      <c s="24" t="s">
        <v>136</v>
      </c>
      <c s="25" t="s">
        <v>100</v>
      </c>
      <c s="26">
        <v>155.243</v>
      </c>
      <c s="27">
        <v>0</v>
      </c>
      <c s="27">
        <f>ROUND(ROUND(H54,2)*ROUND(G54,3),2)</f>
      </c>
      <c r="O54">
        <f>(I54*21)/100</f>
      </c>
      <c t="s">
        <v>13</v>
      </c>
    </row>
    <row r="55" spans="1:5" ht="12.75">
      <c r="A55" s="28" t="s">
        <v>40</v>
      </c>
      <c r="E55" s="29" t="s">
        <v>37</v>
      </c>
    </row>
    <row r="56" spans="1:5" ht="89.25">
      <c r="A56" s="30" t="s">
        <v>42</v>
      </c>
      <c r="E56" s="31" t="s">
        <v>692</v>
      </c>
    </row>
    <row r="57" spans="1:5" ht="369.75">
      <c r="A57" t="s">
        <v>43</v>
      </c>
      <c r="E57" s="29" t="s">
        <v>126</v>
      </c>
    </row>
    <row r="58" spans="1:16" ht="12.75">
      <c r="A58" s="19" t="s">
        <v>35</v>
      </c>
      <c s="23" t="s">
        <v>138</v>
      </c>
      <c s="23" t="s">
        <v>135</v>
      </c>
      <c s="19" t="s">
        <v>139</v>
      </c>
      <c s="24" t="s">
        <v>136</v>
      </c>
      <c s="25" t="s">
        <v>100</v>
      </c>
      <c s="26">
        <v>1108.875</v>
      </c>
      <c s="27">
        <v>0</v>
      </c>
      <c s="27">
        <f>ROUND(ROUND(H58,2)*ROUND(G58,3),2)</f>
      </c>
      <c r="O58">
        <f>(I58*21)/100</f>
      </c>
      <c t="s">
        <v>13</v>
      </c>
    </row>
    <row r="59" spans="1:5" ht="12.75">
      <c r="A59" s="28" t="s">
        <v>40</v>
      </c>
      <c r="E59" s="29" t="s">
        <v>37</v>
      </c>
    </row>
    <row r="60" spans="1:5" ht="114.75">
      <c r="A60" s="30" t="s">
        <v>42</v>
      </c>
      <c r="E60" s="31" t="s">
        <v>693</v>
      </c>
    </row>
    <row r="61" spans="1:5" ht="369.75">
      <c r="A61" t="s">
        <v>43</v>
      </c>
      <c r="E61" s="29" t="s">
        <v>126</v>
      </c>
    </row>
    <row r="62" spans="1:16" ht="12.75">
      <c r="A62" s="19" t="s">
        <v>35</v>
      </c>
      <c s="23" t="s">
        <v>141</v>
      </c>
      <c s="23" t="s">
        <v>142</v>
      </c>
      <c s="19" t="s">
        <v>37</v>
      </c>
      <c s="24" t="s">
        <v>143</v>
      </c>
      <c s="25" t="s">
        <v>100</v>
      </c>
      <c s="26">
        <v>1637.575</v>
      </c>
      <c s="27">
        <v>0</v>
      </c>
      <c s="27">
        <f>ROUND(ROUND(H62,2)*ROUND(G62,3),2)</f>
      </c>
      <c r="O62">
        <f>(I62*21)/100</f>
      </c>
      <c t="s">
        <v>13</v>
      </c>
    </row>
    <row r="63" spans="1:5" ht="12.75">
      <c r="A63" s="28" t="s">
        <v>40</v>
      </c>
      <c r="E63" s="29" t="s">
        <v>37</v>
      </c>
    </row>
    <row r="64" spans="1:5" ht="89.25">
      <c r="A64" s="30" t="s">
        <v>42</v>
      </c>
      <c r="E64" s="31" t="s">
        <v>694</v>
      </c>
    </row>
    <row r="65" spans="1:5" ht="306">
      <c r="A65" t="s">
        <v>43</v>
      </c>
      <c r="E65" s="29" t="s">
        <v>145</v>
      </c>
    </row>
    <row r="66" spans="1:16" ht="12.75">
      <c r="A66" s="19" t="s">
        <v>35</v>
      </c>
      <c s="23" t="s">
        <v>146</v>
      </c>
      <c s="23" t="s">
        <v>147</v>
      </c>
      <c s="19" t="s">
        <v>37</v>
      </c>
      <c s="24" t="s">
        <v>148</v>
      </c>
      <c s="25" t="s">
        <v>149</v>
      </c>
      <c s="26">
        <v>1428</v>
      </c>
      <c s="27">
        <v>0</v>
      </c>
      <c s="27">
        <f>ROUND(ROUND(H66,2)*ROUND(G66,3),2)</f>
      </c>
      <c r="O66">
        <f>(I66*21)/100</f>
      </c>
      <c t="s">
        <v>13</v>
      </c>
    </row>
    <row r="67" spans="1:5" ht="12.75">
      <c r="A67" s="28" t="s">
        <v>40</v>
      </c>
      <c r="E67" s="29" t="s">
        <v>37</v>
      </c>
    </row>
    <row r="68" spans="1:5" ht="25.5">
      <c r="A68" s="30" t="s">
        <v>42</v>
      </c>
      <c r="E68" s="31" t="s">
        <v>695</v>
      </c>
    </row>
    <row r="69" spans="1:5" ht="63.75">
      <c r="A69" t="s">
        <v>43</v>
      </c>
      <c r="E69" s="29" t="s">
        <v>151</v>
      </c>
    </row>
    <row r="70" spans="1:16" ht="12.75">
      <c r="A70" s="19" t="s">
        <v>35</v>
      </c>
      <c s="23" t="s">
        <v>152</v>
      </c>
      <c s="23" t="s">
        <v>153</v>
      </c>
      <c s="19" t="s">
        <v>37</v>
      </c>
      <c s="24" t="s">
        <v>154</v>
      </c>
      <c s="25" t="s">
        <v>108</v>
      </c>
      <c s="26">
        <v>105.7</v>
      </c>
      <c s="27">
        <v>0</v>
      </c>
      <c s="27">
        <f>ROUND(ROUND(H70,2)*ROUND(G70,3),2)</f>
      </c>
      <c r="O70">
        <f>(I70*21)/100</f>
      </c>
      <c t="s">
        <v>13</v>
      </c>
    </row>
    <row r="71" spans="1:5" ht="12.75">
      <c r="A71" s="28" t="s">
        <v>40</v>
      </c>
      <c r="E71" s="29" t="s">
        <v>37</v>
      </c>
    </row>
    <row r="72" spans="1:5" ht="25.5">
      <c r="A72" s="30" t="s">
        <v>42</v>
      </c>
      <c r="E72" s="31" t="s">
        <v>696</v>
      </c>
    </row>
    <row r="73" spans="1:5" ht="63.75">
      <c r="A73" t="s">
        <v>43</v>
      </c>
      <c r="E73" s="29" t="s">
        <v>151</v>
      </c>
    </row>
    <row r="74" spans="1:16" ht="12.75">
      <c r="A74" s="19" t="s">
        <v>35</v>
      </c>
      <c s="23" t="s">
        <v>156</v>
      </c>
      <c s="23" t="s">
        <v>165</v>
      </c>
      <c s="19" t="s">
        <v>37</v>
      </c>
      <c s="24" t="s">
        <v>166</v>
      </c>
      <c s="25" t="s">
        <v>100</v>
      </c>
      <c s="26">
        <v>951.876</v>
      </c>
      <c s="27">
        <v>0</v>
      </c>
      <c s="27">
        <f>ROUND(ROUND(H74,2)*ROUND(G74,3),2)</f>
      </c>
      <c r="O74">
        <f>(I74*21)/100</f>
      </c>
      <c t="s">
        <v>13</v>
      </c>
    </row>
    <row r="75" spans="1:5" ht="12.75">
      <c r="A75" s="28" t="s">
        <v>40</v>
      </c>
      <c r="E75" s="29" t="s">
        <v>37</v>
      </c>
    </row>
    <row r="76" spans="1:5" ht="102">
      <c r="A76" s="30" t="s">
        <v>42</v>
      </c>
      <c r="E76" s="31" t="s">
        <v>697</v>
      </c>
    </row>
    <row r="77" spans="1:5" ht="318.75">
      <c r="A77" t="s">
        <v>43</v>
      </c>
      <c r="E77" s="29" t="s">
        <v>168</v>
      </c>
    </row>
    <row r="78" spans="1:16" ht="12.75">
      <c r="A78" s="19" t="s">
        <v>35</v>
      </c>
      <c s="23" t="s">
        <v>160</v>
      </c>
      <c s="23" t="s">
        <v>170</v>
      </c>
      <c s="19" t="s">
        <v>37</v>
      </c>
      <c s="24" t="s">
        <v>171</v>
      </c>
      <c s="25" t="s">
        <v>100</v>
      </c>
      <c s="26">
        <v>930.582</v>
      </c>
      <c s="27">
        <v>0</v>
      </c>
      <c s="27">
        <f>ROUND(ROUND(H78,2)*ROUND(G78,3),2)</f>
      </c>
      <c r="O78">
        <f>(I78*21)/100</f>
      </c>
      <c t="s">
        <v>13</v>
      </c>
    </row>
    <row r="79" spans="1:5" ht="12.75">
      <c r="A79" s="28" t="s">
        <v>40</v>
      </c>
      <c r="E79" s="29" t="s">
        <v>37</v>
      </c>
    </row>
    <row r="80" spans="1:5" ht="102">
      <c r="A80" s="30" t="s">
        <v>42</v>
      </c>
      <c r="E80" s="31" t="s">
        <v>698</v>
      </c>
    </row>
    <row r="81" spans="1:5" ht="318.75">
      <c r="A81" t="s">
        <v>43</v>
      </c>
      <c r="E81" s="29" t="s">
        <v>173</v>
      </c>
    </row>
    <row r="82" spans="1:16" ht="12.75">
      <c r="A82" s="19" t="s">
        <v>35</v>
      </c>
      <c s="23" t="s">
        <v>164</v>
      </c>
      <c s="23" t="s">
        <v>175</v>
      </c>
      <c s="19" t="s">
        <v>37</v>
      </c>
      <c s="24" t="s">
        <v>176</v>
      </c>
      <c s="25" t="s">
        <v>100</v>
      </c>
      <c s="26">
        <v>7.098</v>
      </c>
      <c s="27">
        <v>0</v>
      </c>
      <c s="27">
        <f>ROUND(ROUND(H82,2)*ROUND(G82,3),2)</f>
      </c>
      <c r="O82">
        <f>(I82*21)/100</f>
      </c>
      <c t="s">
        <v>13</v>
      </c>
    </row>
    <row r="83" spans="1:5" ht="12.75">
      <c r="A83" s="28" t="s">
        <v>40</v>
      </c>
      <c r="E83" s="29" t="s">
        <v>37</v>
      </c>
    </row>
    <row r="84" spans="1:5" ht="76.5">
      <c r="A84" s="30" t="s">
        <v>42</v>
      </c>
      <c r="E84" s="31" t="s">
        <v>699</v>
      </c>
    </row>
    <row r="85" spans="1:5" ht="318.75">
      <c r="A85" t="s">
        <v>43</v>
      </c>
      <c r="E85" s="29" t="s">
        <v>173</v>
      </c>
    </row>
    <row r="86" spans="1:16" ht="12.75">
      <c r="A86" s="19" t="s">
        <v>35</v>
      </c>
      <c s="23" t="s">
        <v>169</v>
      </c>
      <c s="23" t="s">
        <v>179</v>
      </c>
      <c s="19" t="s">
        <v>98</v>
      </c>
      <c s="24" t="s">
        <v>180</v>
      </c>
      <c s="25" t="s">
        <v>100</v>
      </c>
      <c s="26">
        <v>127.952</v>
      </c>
      <c s="27">
        <v>0</v>
      </c>
      <c s="27">
        <f>ROUND(ROUND(H86,2)*ROUND(G86,3),2)</f>
      </c>
      <c r="O86">
        <f>(I86*21)/100</f>
      </c>
      <c t="s">
        <v>13</v>
      </c>
    </row>
    <row r="87" spans="1:5" ht="12.75">
      <c r="A87" s="28" t="s">
        <v>40</v>
      </c>
      <c r="E87" s="29" t="s">
        <v>37</v>
      </c>
    </row>
    <row r="88" spans="1:5" ht="63.75">
      <c r="A88" s="30" t="s">
        <v>42</v>
      </c>
      <c r="E88" s="31" t="s">
        <v>700</v>
      </c>
    </row>
    <row r="89" spans="1:5" ht="318.75">
      <c r="A89" t="s">
        <v>43</v>
      </c>
      <c r="E89" s="29" t="s">
        <v>168</v>
      </c>
    </row>
    <row r="90" spans="1:16" ht="12.75">
      <c r="A90" s="19" t="s">
        <v>35</v>
      </c>
      <c s="23" t="s">
        <v>174</v>
      </c>
      <c s="23" t="s">
        <v>179</v>
      </c>
      <c s="19" t="s">
        <v>139</v>
      </c>
      <c s="24" t="s">
        <v>180</v>
      </c>
      <c s="25" t="s">
        <v>100</v>
      </c>
      <c s="26">
        <v>82.3</v>
      </c>
      <c s="27">
        <v>0</v>
      </c>
      <c s="27">
        <f>ROUND(ROUND(H90,2)*ROUND(G90,3),2)</f>
      </c>
      <c r="O90">
        <f>(I90*21)/100</f>
      </c>
      <c t="s">
        <v>13</v>
      </c>
    </row>
    <row r="91" spans="1:5" ht="12.75">
      <c r="A91" s="28" t="s">
        <v>40</v>
      </c>
      <c r="E91" s="29" t="s">
        <v>37</v>
      </c>
    </row>
    <row r="92" spans="1:5" ht="51">
      <c r="A92" s="30" t="s">
        <v>42</v>
      </c>
      <c r="E92" s="31" t="s">
        <v>701</v>
      </c>
    </row>
    <row r="93" spans="1:5" ht="318.75">
      <c r="A93" t="s">
        <v>43</v>
      </c>
      <c r="E93" s="29" t="s">
        <v>168</v>
      </c>
    </row>
    <row r="94" spans="1:16" ht="12.75">
      <c r="A94" s="19" t="s">
        <v>35</v>
      </c>
      <c s="23" t="s">
        <v>178</v>
      </c>
      <c s="23" t="s">
        <v>179</v>
      </c>
      <c s="19" t="s">
        <v>185</v>
      </c>
      <c s="24" t="s">
        <v>180</v>
      </c>
      <c s="25" t="s">
        <v>100</v>
      </c>
      <c s="26">
        <v>194.452</v>
      </c>
      <c s="27">
        <v>0</v>
      </c>
      <c s="27">
        <f>ROUND(ROUND(H94,2)*ROUND(G94,3),2)</f>
      </c>
      <c r="O94">
        <f>(I94*21)/100</f>
      </c>
      <c t="s">
        <v>13</v>
      </c>
    </row>
    <row r="95" spans="1:5" ht="12.75">
      <c r="A95" s="28" t="s">
        <v>40</v>
      </c>
      <c r="E95" s="29" t="s">
        <v>37</v>
      </c>
    </row>
    <row r="96" spans="1:5" ht="140.25">
      <c r="A96" s="30" t="s">
        <v>42</v>
      </c>
      <c r="E96" s="31" t="s">
        <v>702</v>
      </c>
    </row>
    <row r="97" spans="1:5" ht="318.75">
      <c r="A97" t="s">
        <v>43</v>
      </c>
      <c r="E97" s="29" t="s">
        <v>168</v>
      </c>
    </row>
    <row r="98" spans="1:16" ht="12.75">
      <c r="A98" s="19" t="s">
        <v>35</v>
      </c>
      <c s="23" t="s">
        <v>182</v>
      </c>
      <c s="23" t="s">
        <v>703</v>
      </c>
      <c s="19" t="s">
        <v>37</v>
      </c>
      <c s="24" t="s">
        <v>704</v>
      </c>
      <c s="25" t="s">
        <v>100</v>
      </c>
      <c s="26">
        <v>1483.268</v>
      </c>
      <c s="27">
        <v>0</v>
      </c>
      <c s="27">
        <f>ROUND(ROUND(H98,2)*ROUND(G98,3),2)</f>
      </c>
      <c r="O98">
        <f>(I98*21)/100</f>
      </c>
      <c t="s">
        <v>13</v>
      </c>
    </row>
    <row r="99" spans="1:5" ht="12.75">
      <c r="A99" s="28" t="s">
        <v>40</v>
      </c>
      <c r="E99" s="29" t="s">
        <v>37</v>
      </c>
    </row>
    <row r="100" spans="1:5" ht="38.25">
      <c r="A100" s="30" t="s">
        <v>42</v>
      </c>
      <c r="E100" s="31" t="s">
        <v>705</v>
      </c>
    </row>
    <row r="101" spans="1:5" ht="267.75">
      <c r="A101" t="s">
        <v>43</v>
      </c>
      <c r="E101" s="29" t="s">
        <v>706</v>
      </c>
    </row>
    <row r="102" spans="1:16" ht="12.75">
      <c r="A102" s="19" t="s">
        <v>35</v>
      </c>
      <c s="23" t="s">
        <v>184</v>
      </c>
      <c s="23" t="s">
        <v>188</v>
      </c>
      <c s="19" t="s">
        <v>37</v>
      </c>
      <c s="24" t="s">
        <v>189</v>
      </c>
      <c s="25" t="s">
        <v>100</v>
      </c>
      <c s="26">
        <v>1496.168</v>
      </c>
      <c s="27">
        <v>0</v>
      </c>
      <c s="27">
        <f>ROUND(ROUND(H102,2)*ROUND(G102,3),2)</f>
      </c>
      <c r="O102">
        <f>(I102*21)/100</f>
      </c>
      <c t="s">
        <v>13</v>
      </c>
    </row>
    <row r="103" spans="1:5" ht="12.75">
      <c r="A103" s="28" t="s">
        <v>40</v>
      </c>
      <c r="E103" s="29" t="s">
        <v>37</v>
      </c>
    </row>
    <row r="104" spans="1:5" ht="63.75">
      <c r="A104" s="30" t="s">
        <v>42</v>
      </c>
      <c r="E104" s="31" t="s">
        <v>707</v>
      </c>
    </row>
    <row r="105" spans="1:5" ht="191.25">
      <c r="A105" t="s">
        <v>43</v>
      </c>
      <c r="E105" s="29" t="s">
        <v>191</v>
      </c>
    </row>
    <row r="106" spans="1:16" ht="12.75">
      <c r="A106" s="19" t="s">
        <v>35</v>
      </c>
      <c s="23" t="s">
        <v>187</v>
      </c>
      <c s="23" t="s">
        <v>193</v>
      </c>
      <c s="19" t="s">
        <v>37</v>
      </c>
      <c s="24" t="s">
        <v>194</v>
      </c>
      <c s="25" t="s">
        <v>100</v>
      </c>
      <c s="26">
        <v>1829.801</v>
      </c>
      <c s="27">
        <v>0</v>
      </c>
      <c s="27">
        <f>ROUND(ROUND(H106,2)*ROUND(G106,3),2)</f>
      </c>
      <c r="O106">
        <f>(I106*21)/100</f>
      </c>
      <c t="s">
        <v>13</v>
      </c>
    </row>
    <row r="107" spans="1:5" ht="12.75">
      <c r="A107" s="28" t="s">
        <v>40</v>
      </c>
      <c r="E107" s="29" t="s">
        <v>37</v>
      </c>
    </row>
    <row r="108" spans="1:5" ht="127.5">
      <c r="A108" s="30" t="s">
        <v>42</v>
      </c>
      <c r="E108" s="31" t="s">
        <v>708</v>
      </c>
    </row>
    <row r="109" spans="1:5" ht="280.5">
      <c r="A109" t="s">
        <v>43</v>
      </c>
      <c r="E109" s="29" t="s">
        <v>196</v>
      </c>
    </row>
    <row r="110" spans="1:16" ht="12.75">
      <c r="A110" s="19" t="s">
        <v>35</v>
      </c>
      <c s="23" t="s">
        <v>192</v>
      </c>
      <c s="23" t="s">
        <v>198</v>
      </c>
      <c s="19" t="s">
        <v>37</v>
      </c>
      <c s="24" t="s">
        <v>199</v>
      </c>
      <c s="25" t="s">
        <v>100</v>
      </c>
      <c s="26">
        <v>81.13</v>
      </c>
      <c s="27">
        <v>0</v>
      </c>
      <c s="27">
        <f>ROUND(ROUND(H110,2)*ROUND(G110,3),2)</f>
      </c>
      <c r="O110">
        <f>(I110*21)/100</f>
      </c>
      <c t="s">
        <v>13</v>
      </c>
    </row>
    <row r="111" spans="1:5" ht="12.75">
      <c r="A111" s="28" t="s">
        <v>40</v>
      </c>
      <c r="E111" s="29" t="s">
        <v>37</v>
      </c>
    </row>
    <row r="112" spans="1:5" ht="127.5">
      <c r="A112" s="30" t="s">
        <v>42</v>
      </c>
      <c r="E112" s="31" t="s">
        <v>709</v>
      </c>
    </row>
    <row r="113" spans="1:5" ht="229.5">
      <c r="A113" t="s">
        <v>43</v>
      </c>
      <c r="E113" s="29" t="s">
        <v>201</v>
      </c>
    </row>
    <row r="114" spans="1:16" ht="12.75">
      <c r="A114" s="19" t="s">
        <v>35</v>
      </c>
      <c s="23" t="s">
        <v>197</v>
      </c>
      <c s="23" t="s">
        <v>203</v>
      </c>
      <c s="19" t="s">
        <v>37</v>
      </c>
      <c s="24" t="s">
        <v>204</v>
      </c>
      <c s="25" t="s">
        <v>149</v>
      </c>
      <c s="26">
        <v>2619.95</v>
      </c>
      <c s="27">
        <v>0</v>
      </c>
      <c s="27">
        <f>ROUND(ROUND(H114,2)*ROUND(G114,3),2)</f>
      </c>
      <c r="O114">
        <f>(I114*21)/100</f>
      </c>
      <c t="s">
        <v>13</v>
      </c>
    </row>
    <row r="115" spans="1:5" ht="12.75">
      <c r="A115" s="28" t="s">
        <v>40</v>
      </c>
      <c r="E115" s="29" t="s">
        <v>37</v>
      </c>
    </row>
    <row r="116" spans="1:5" ht="89.25">
      <c r="A116" s="30" t="s">
        <v>42</v>
      </c>
      <c r="E116" s="31" t="s">
        <v>710</v>
      </c>
    </row>
    <row r="117" spans="1:5" ht="25.5">
      <c r="A117" t="s">
        <v>43</v>
      </c>
      <c r="E117" s="29" t="s">
        <v>206</v>
      </c>
    </row>
    <row r="118" spans="1:16" ht="12.75">
      <c r="A118" s="19" t="s">
        <v>35</v>
      </c>
      <c s="23" t="s">
        <v>202</v>
      </c>
      <c s="23" t="s">
        <v>208</v>
      </c>
      <c s="19" t="s">
        <v>37</v>
      </c>
      <c s="24" t="s">
        <v>209</v>
      </c>
      <c s="25" t="s">
        <v>149</v>
      </c>
      <c s="26">
        <v>1543.065</v>
      </c>
      <c s="27">
        <v>0</v>
      </c>
      <c s="27">
        <f>ROUND(ROUND(H118,2)*ROUND(G118,3),2)</f>
      </c>
      <c r="O118">
        <f>(I118*21)/100</f>
      </c>
      <c t="s">
        <v>13</v>
      </c>
    </row>
    <row r="119" spans="1:5" ht="12.75">
      <c r="A119" s="28" t="s">
        <v>40</v>
      </c>
      <c r="E119" s="29" t="s">
        <v>37</v>
      </c>
    </row>
    <row r="120" spans="1:5" ht="51">
      <c r="A120" s="30" t="s">
        <v>42</v>
      </c>
      <c r="E120" s="31" t="s">
        <v>711</v>
      </c>
    </row>
    <row r="121" spans="1:5" ht="38.25">
      <c r="A121" t="s">
        <v>43</v>
      </c>
      <c r="E121" s="29" t="s">
        <v>211</v>
      </c>
    </row>
    <row r="122" spans="1:16" ht="12.75">
      <c r="A122" s="19" t="s">
        <v>35</v>
      </c>
      <c s="23" t="s">
        <v>207</v>
      </c>
      <c s="23" t="s">
        <v>218</v>
      </c>
      <c s="19" t="s">
        <v>37</v>
      </c>
      <c s="24" t="s">
        <v>219</v>
      </c>
      <c s="25" t="s">
        <v>149</v>
      </c>
      <c s="26">
        <v>2142</v>
      </c>
      <c s="27">
        <v>0</v>
      </c>
      <c s="27">
        <f>ROUND(ROUND(H122,2)*ROUND(G122,3),2)</f>
      </c>
      <c r="O122">
        <f>(I122*21)/100</f>
      </c>
      <c t="s">
        <v>13</v>
      </c>
    </row>
    <row r="123" spans="1:5" ht="12.75">
      <c r="A123" s="28" t="s">
        <v>40</v>
      </c>
      <c r="E123" s="29" t="s">
        <v>37</v>
      </c>
    </row>
    <row r="124" spans="1:5" ht="38.25">
      <c r="A124" s="30" t="s">
        <v>42</v>
      </c>
      <c r="E124" s="31" t="s">
        <v>712</v>
      </c>
    </row>
    <row r="125" spans="1:5" ht="25.5">
      <c r="A125" t="s">
        <v>43</v>
      </c>
      <c r="E125" s="29" t="s">
        <v>221</v>
      </c>
    </row>
    <row r="126" spans="1:16" ht="12.75">
      <c r="A126" s="19" t="s">
        <v>35</v>
      </c>
      <c s="23" t="s">
        <v>212</v>
      </c>
      <c s="23" t="s">
        <v>223</v>
      </c>
      <c s="19" t="s">
        <v>37</v>
      </c>
      <c s="24" t="s">
        <v>224</v>
      </c>
      <c s="25" t="s">
        <v>149</v>
      </c>
      <c s="26">
        <v>1480.065</v>
      </c>
      <c s="27">
        <v>0</v>
      </c>
      <c s="27">
        <f>ROUND(ROUND(H126,2)*ROUND(G126,3),2)</f>
      </c>
      <c r="O126">
        <f>(I126*21)/100</f>
      </c>
      <c t="s">
        <v>13</v>
      </c>
    </row>
    <row r="127" spans="1:5" ht="12.75">
      <c r="A127" s="28" t="s">
        <v>40</v>
      </c>
      <c r="E127" s="29" t="s">
        <v>37</v>
      </c>
    </row>
    <row r="128" spans="1:5" ht="38.25">
      <c r="A128" s="30" t="s">
        <v>42</v>
      </c>
      <c r="E128" s="31" t="s">
        <v>713</v>
      </c>
    </row>
    <row r="129" spans="1:5" ht="25.5">
      <c r="A129" t="s">
        <v>43</v>
      </c>
      <c r="E129" s="29" t="s">
        <v>226</v>
      </c>
    </row>
    <row r="130" spans="1:16" ht="12.75">
      <c r="A130" s="19" t="s">
        <v>35</v>
      </c>
      <c s="23" t="s">
        <v>217</v>
      </c>
      <c s="23" t="s">
        <v>228</v>
      </c>
      <c s="19" t="s">
        <v>37</v>
      </c>
      <c s="24" t="s">
        <v>229</v>
      </c>
      <c s="25" t="s">
        <v>149</v>
      </c>
      <c s="26">
        <v>3622.065</v>
      </c>
      <c s="27">
        <v>0</v>
      </c>
      <c s="27">
        <f>ROUND(ROUND(H130,2)*ROUND(G130,3),2)</f>
      </c>
      <c r="O130">
        <f>(I130*21)/100</f>
      </c>
      <c t="s">
        <v>13</v>
      </c>
    </row>
    <row r="131" spans="1:5" ht="12.75">
      <c r="A131" s="28" t="s">
        <v>40</v>
      </c>
      <c r="E131" s="29" t="s">
        <v>37</v>
      </c>
    </row>
    <row r="132" spans="1:5" ht="51">
      <c r="A132" s="30" t="s">
        <v>42</v>
      </c>
      <c r="E132" s="31" t="s">
        <v>714</v>
      </c>
    </row>
    <row r="133" spans="1:5" ht="38.25">
      <c r="A133" t="s">
        <v>43</v>
      </c>
      <c r="E133" s="29" t="s">
        <v>231</v>
      </c>
    </row>
    <row r="134" spans="1:18" ht="12.75" customHeight="1">
      <c r="A134" s="5" t="s">
        <v>33</v>
      </c>
      <c s="5"/>
      <c s="35" t="s">
        <v>13</v>
      </c>
      <c s="5"/>
      <c s="21" t="s">
        <v>232</v>
      </c>
      <c s="5"/>
      <c s="5"/>
      <c s="5"/>
      <c s="36">
        <f>0+Q134</f>
      </c>
      <c r="O134">
        <f>0+R134</f>
      </c>
      <c r="Q134">
        <f>0+I135+I139+I143+I147</f>
      </c>
      <c>
        <f>0+O135+O139+O143+O147</f>
      </c>
    </row>
    <row r="135" spans="1:16" ht="12.75">
      <c r="A135" s="19" t="s">
        <v>35</v>
      </c>
      <c s="23" t="s">
        <v>222</v>
      </c>
      <c s="23" t="s">
        <v>234</v>
      </c>
      <c s="19" t="s">
        <v>37</v>
      </c>
      <c s="24" t="s">
        <v>235</v>
      </c>
      <c s="25" t="s">
        <v>149</v>
      </c>
      <c s="26">
        <v>1453.5</v>
      </c>
      <c s="27">
        <v>0</v>
      </c>
      <c s="27">
        <f>ROUND(ROUND(H135,2)*ROUND(G135,3),2)</f>
      </c>
      <c r="O135">
        <f>(I135*21)/100</f>
      </c>
      <c t="s">
        <v>13</v>
      </c>
    </row>
    <row r="136" spans="1:5" ht="12.75">
      <c r="A136" s="28" t="s">
        <v>40</v>
      </c>
      <c r="E136" s="29" t="s">
        <v>236</v>
      </c>
    </row>
    <row r="137" spans="1:5" ht="25.5">
      <c r="A137" s="30" t="s">
        <v>42</v>
      </c>
      <c r="E137" s="31" t="s">
        <v>715</v>
      </c>
    </row>
    <row r="138" spans="1:5" ht="25.5">
      <c r="A138" t="s">
        <v>43</v>
      </c>
      <c r="E138" s="29" t="s">
        <v>238</v>
      </c>
    </row>
    <row r="139" spans="1:16" ht="12.75">
      <c r="A139" s="19" t="s">
        <v>35</v>
      </c>
      <c s="23" t="s">
        <v>227</v>
      </c>
      <c s="23" t="s">
        <v>240</v>
      </c>
      <c s="19" t="s">
        <v>37</v>
      </c>
      <c s="24" t="s">
        <v>241</v>
      </c>
      <c s="25" t="s">
        <v>108</v>
      </c>
      <c s="26">
        <v>807.5</v>
      </c>
      <c s="27">
        <v>0</v>
      </c>
      <c s="27">
        <f>ROUND(ROUND(H139,2)*ROUND(G139,3),2)</f>
      </c>
      <c r="O139">
        <f>(I139*21)/100</f>
      </c>
      <c t="s">
        <v>13</v>
      </c>
    </row>
    <row r="140" spans="1:5" ht="12.75">
      <c r="A140" s="28" t="s">
        <v>40</v>
      </c>
      <c r="E140" s="29" t="s">
        <v>37</v>
      </c>
    </row>
    <row r="141" spans="1:5" ht="102">
      <c r="A141" s="30" t="s">
        <v>42</v>
      </c>
      <c r="E141" s="31" t="s">
        <v>716</v>
      </c>
    </row>
    <row r="142" spans="1:5" ht="165.75">
      <c r="A142" t="s">
        <v>43</v>
      </c>
      <c r="E142" s="29" t="s">
        <v>243</v>
      </c>
    </row>
    <row r="143" spans="1:16" ht="12.75">
      <c r="A143" s="19" t="s">
        <v>35</v>
      </c>
      <c s="23" t="s">
        <v>233</v>
      </c>
      <c s="23" t="s">
        <v>717</v>
      </c>
      <c s="19" t="s">
        <v>37</v>
      </c>
      <c s="24" t="s">
        <v>718</v>
      </c>
      <c s="25" t="s">
        <v>100</v>
      </c>
      <c s="26">
        <v>1.68</v>
      </c>
      <c s="27">
        <v>0</v>
      </c>
      <c s="27">
        <f>ROUND(ROUND(H143,2)*ROUND(G143,3),2)</f>
      </c>
      <c r="O143">
        <f>(I143*21)/100</f>
      </c>
      <c t="s">
        <v>13</v>
      </c>
    </row>
    <row r="144" spans="1:5" ht="12.75">
      <c r="A144" s="28" t="s">
        <v>40</v>
      </c>
      <c r="E144" s="29" t="s">
        <v>37</v>
      </c>
    </row>
    <row r="145" spans="1:5" ht="25.5">
      <c r="A145" s="30" t="s">
        <v>42</v>
      </c>
      <c r="E145" s="31" t="s">
        <v>719</v>
      </c>
    </row>
    <row r="146" spans="1:5" ht="369.75">
      <c r="A146" t="s">
        <v>43</v>
      </c>
      <c r="E146" s="29" t="s">
        <v>248</v>
      </c>
    </row>
    <row r="147" spans="1:16" ht="12.75">
      <c r="A147" s="19" t="s">
        <v>35</v>
      </c>
      <c s="23" t="s">
        <v>239</v>
      </c>
      <c s="23" t="s">
        <v>259</v>
      </c>
      <c s="19" t="s">
        <v>37</v>
      </c>
      <c s="24" t="s">
        <v>260</v>
      </c>
      <c s="25" t="s">
        <v>149</v>
      </c>
      <c s="26">
        <v>10537.34</v>
      </c>
      <c s="27">
        <v>0</v>
      </c>
      <c s="27">
        <f>ROUND(ROUND(H147,2)*ROUND(G147,3),2)</f>
      </c>
      <c r="O147">
        <f>(I147*21)/100</f>
      </c>
      <c t="s">
        <v>13</v>
      </c>
    </row>
    <row r="148" spans="1:5" ht="89.25">
      <c r="A148" s="28" t="s">
        <v>40</v>
      </c>
      <c r="E148" s="29" t="s">
        <v>261</v>
      </c>
    </row>
    <row r="149" spans="1:5" ht="102">
      <c r="A149" s="30" t="s">
        <v>42</v>
      </c>
      <c r="E149" s="31" t="s">
        <v>720</v>
      </c>
    </row>
    <row r="150" spans="1:5" ht="102">
      <c r="A150" t="s">
        <v>43</v>
      </c>
      <c r="E150" s="29" t="s">
        <v>263</v>
      </c>
    </row>
    <row r="151" spans="1:18" ht="12.75" customHeight="1">
      <c r="A151" s="5" t="s">
        <v>33</v>
      </c>
      <c s="5"/>
      <c s="35" t="s">
        <v>12</v>
      </c>
      <c s="5"/>
      <c s="21" t="s">
        <v>269</v>
      </c>
      <c s="5"/>
      <c s="5"/>
      <c s="5"/>
      <c s="36">
        <f>0+Q151</f>
      </c>
      <c r="O151">
        <f>0+R151</f>
      </c>
      <c r="Q151">
        <f>0+I152</f>
      </c>
      <c>
        <f>0+O152</f>
      </c>
    </row>
    <row r="152" spans="1:16" ht="12.75">
      <c r="A152" s="19" t="s">
        <v>35</v>
      </c>
      <c s="23" t="s">
        <v>244</v>
      </c>
      <c s="23" t="s">
        <v>721</v>
      </c>
      <c s="19" t="s">
        <v>37</v>
      </c>
      <c s="24" t="s">
        <v>722</v>
      </c>
      <c s="25" t="s">
        <v>100</v>
      </c>
      <c s="26">
        <v>2.03</v>
      </c>
      <c s="27">
        <v>0</v>
      </c>
      <c s="27">
        <f>ROUND(ROUND(H152,2)*ROUND(G152,3),2)</f>
      </c>
      <c r="O152">
        <f>(I152*21)/100</f>
      </c>
      <c t="s">
        <v>13</v>
      </c>
    </row>
    <row r="153" spans="1:5" ht="12.75">
      <c r="A153" s="28" t="s">
        <v>40</v>
      </c>
      <c r="E153" s="29" t="s">
        <v>37</v>
      </c>
    </row>
    <row r="154" spans="1:5" ht="25.5">
      <c r="A154" s="30" t="s">
        <v>42</v>
      </c>
      <c r="E154" s="31" t="s">
        <v>723</v>
      </c>
    </row>
    <row r="155" spans="1:5" ht="25.5">
      <c r="A155" t="s">
        <v>43</v>
      </c>
      <c r="E155" s="29" t="s">
        <v>724</v>
      </c>
    </row>
    <row r="156" spans="1:18" ht="12.75" customHeight="1">
      <c r="A156" s="5" t="s">
        <v>33</v>
      </c>
      <c s="5"/>
      <c s="35" t="s">
        <v>23</v>
      </c>
      <c s="5"/>
      <c s="21" t="s">
        <v>289</v>
      </c>
      <c s="5"/>
      <c s="5"/>
      <c s="5"/>
      <c s="36">
        <f>0+Q156</f>
      </c>
      <c r="O156">
        <f>0+R156</f>
      </c>
      <c r="Q156">
        <f>0+I157+I161+I165+I169+I173</f>
      </c>
      <c>
        <f>0+O157+O161+O165+O169+O173</f>
      </c>
    </row>
    <row r="157" spans="1:16" ht="12.75">
      <c r="A157" s="19" t="s">
        <v>35</v>
      </c>
      <c s="23" t="s">
        <v>249</v>
      </c>
      <c s="23" t="s">
        <v>291</v>
      </c>
      <c s="19" t="s">
        <v>37</v>
      </c>
      <c s="24" t="s">
        <v>292</v>
      </c>
      <c s="25" t="s">
        <v>100</v>
      </c>
      <c s="26">
        <v>17.451</v>
      </c>
      <c s="27">
        <v>0</v>
      </c>
      <c s="27">
        <f>ROUND(ROUND(H157,2)*ROUND(G157,3),2)</f>
      </c>
      <c r="O157">
        <f>(I157*21)/100</f>
      </c>
      <c t="s">
        <v>13</v>
      </c>
    </row>
    <row r="158" spans="1:5" ht="12.75">
      <c r="A158" s="28" t="s">
        <v>40</v>
      </c>
      <c r="E158" s="29" t="s">
        <v>37</v>
      </c>
    </row>
    <row r="159" spans="1:5" ht="63.75">
      <c r="A159" s="30" t="s">
        <v>42</v>
      </c>
      <c r="E159" s="31" t="s">
        <v>725</v>
      </c>
    </row>
    <row r="160" spans="1:5" ht="369.75">
      <c r="A160" t="s">
        <v>43</v>
      </c>
      <c r="E160" s="29" t="s">
        <v>284</v>
      </c>
    </row>
    <row r="161" spans="1:16" ht="12.75">
      <c r="A161" s="19" t="s">
        <v>35</v>
      </c>
      <c s="23" t="s">
        <v>253</v>
      </c>
      <c s="23" t="s">
        <v>295</v>
      </c>
      <c s="19" t="s">
        <v>37</v>
      </c>
      <c s="24" t="s">
        <v>296</v>
      </c>
      <c s="25" t="s">
        <v>100</v>
      </c>
      <c s="26">
        <v>16.375</v>
      </c>
      <c s="27">
        <v>0</v>
      </c>
      <c s="27">
        <f>ROUND(ROUND(H161,2)*ROUND(G161,3),2)</f>
      </c>
      <c r="O161">
        <f>(I161*21)/100</f>
      </c>
      <c t="s">
        <v>13</v>
      </c>
    </row>
    <row r="162" spans="1:5" ht="12.75">
      <c r="A162" s="28" t="s">
        <v>40</v>
      </c>
      <c r="E162" s="29" t="s">
        <v>37</v>
      </c>
    </row>
    <row r="163" spans="1:5" ht="76.5">
      <c r="A163" s="30" t="s">
        <v>42</v>
      </c>
      <c r="E163" s="31" t="s">
        <v>726</v>
      </c>
    </row>
    <row r="164" spans="1:5" ht="38.25">
      <c r="A164" t="s">
        <v>43</v>
      </c>
      <c r="E164" s="29" t="s">
        <v>298</v>
      </c>
    </row>
    <row r="165" spans="1:16" ht="12.75">
      <c r="A165" s="19" t="s">
        <v>35</v>
      </c>
      <c s="23" t="s">
        <v>258</v>
      </c>
      <c s="23" t="s">
        <v>300</v>
      </c>
      <c s="19" t="s">
        <v>37</v>
      </c>
      <c s="24" t="s">
        <v>301</v>
      </c>
      <c s="25" t="s">
        <v>100</v>
      </c>
      <c s="26">
        <v>16.4</v>
      </c>
      <c s="27">
        <v>0</v>
      </c>
      <c s="27">
        <f>ROUND(ROUND(H165,2)*ROUND(G165,3),2)</f>
      </c>
      <c r="O165">
        <f>(I165*21)/100</f>
      </c>
      <c t="s">
        <v>13</v>
      </c>
    </row>
    <row r="166" spans="1:5" ht="12.75">
      <c r="A166" s="28" t="s">
        <v>40</v>
      </c>
      <c r="E166" s="29" t="s">
        <v>302</v>
      </c>
    </row>
    <row r="167" spans="1:5" ht="76.5">
      <c r="A167" s="30" t="s">
        <v>42</v>
      </c>
      <c r="E167" s="31" t="s">
        <v>727</v>
      </c>
    </row>
    <row r="168" spans="1:5" ht="51">
      <c r="A168" t="s">
        <v>43</v>
      </c>
      <c r="E168" s="29" t="s">
        <v>304</v>
      </c>
    </row>
    <row r="169" spans="1:16" ht="12.75">
      <c r="A169" s="19" t="s">
        <v>35</v>
      </c>
      <c s="23" t="s">
        <v>264</v>
      </c>
      <c s="23" t="s">
        <v>306</v>
      </c>
      <c s="19" t="s">
        <v>37</v>
      </c>
      <c s="24" t="s">
        <v>307</v>
      </c>
      <c s="25" t="s">
        <v>100</v>
      </c>
      <c s="26">
        <v>7.383</v>
      </c>
      <c s="27">
        <v>0</v>
      </c>
      <c s="27">
        <f>ROUND(ROUND(H169,2)*ROUND(G169,3),2)</f>
      </c>
      <c r="O169">
        <f>(I169*21)/100</f>
      </c>
      <c t="s">
        <v>13</v>
      </c>
    </row>
    <row r="170" spans="1:5" ht="12.75">
      <c r="A170" s="28" t="s">
        <v>40</v>
      </c>
      <c r="E170" s="29" t="s">
        <v>37</v>
      </c>
    </row>
    <row r="171" spans="1:5" ht="63.75">
      <c r="A171" s="30" t="s">
        <v>42</v>
      </c>
      <c r="E171" s="31" t="s">
        <v>728</v>
      </c>
    </row>
    <row r="172" spans="1:5" ht="102">
      <c r="A172" t="s">
        <v>43</v>
      </c>
      <c r="E172" s="29" t="s">
        <v>309</v>
      </c>
    </row>
    <row r="173" spans="1:16" ht="12.75">
      <c r="A173" s="19" t="s">
        <v>35</v>
      </c>
      <c s="23" t="s">
        <v>270</v>
      </c>
      <c s="23" t="s">
        <v>311</v>
      </c>
      <c s="19" t="s">
        <v>37</v>
      </c>
      <c s="24" t="s">
        <v>312</v>
      </c>
      <c s="25" t="s">
        <v>100</v>
      </c>
      <c s="26">
        <v>11.856</v>
      </c>
      <c s="27">
        <v>0</v>
      </c>
      <c s="27">
        <f>ROUND(ROUND(H173,2)*ROUND(G173,3),2)</f>
      </c>
      <c r="O173">
        <f>(I173*21)/100</f>
      </c>
      <c t="s">
        <v>13</v>
      </c>
    </row>
    <row r="174" spans="1:5" ht="12.75">
      <c r="A174" s="28" t="s">
        <v>40</v>
      </c>
      <c r="E174" s="29" t="s">
        <v>37</v>
      </c>
    </row>
    <row r="175" spans="1:5" ht="76.5">
      <c r="A175" s="30" t="s">
        <v>42</v>
      </c>
      <c r="E175" s="31" t="s">
        <v>729</v>
      </c>
    </row>
    <row r="176" spans="1:5" ht="357">
      <c r="A176" t="s">
        <v>43</v>
      </c>
      <c r="E176" s="29" t="s">
        <v>314</v>
      </c>
    </row>
    <row r="177" spans="1:18" ht="12.75" customHeight="1">
      <c r="A177" s="5" t="s">
        <v>33</v>
      </c>
      <c s="5"/>
      <c s="35" t="s">
        <v>25</v>
      </c>
      <c s="5"/>
      <c s="21" t="s">
        <v>315</v>
      </c>
      <c s="5"/>
      <c s="5"/>
      <c s="5"/>
      <c s="36">
        <f>0+Q177</f>
      </c>
      <c r="O177">
        <f>0+R177</f>
      </c>
      <c r="Q177">
        <f>0+I178+I182+I186+I190+I194+I198+I202+I206+I210+I214+I218+I222+I226+I230+I234</f>
      </c>
      <c>
        <f>0+O178+O182+O186+O190+O194+O198+O202+O206+O210+O214+O218+O222+O226+O230+O234</f>
      </c>
    </row>
    <row r="178" spans="1:16" ht="12.75">
      <c r="A178" s="19" t="s">
        <v>35</v>
      </c>
      <c s="23" t="s">
        <v>275</v>
      </c>
      <c s="23" t="s">
        <v>317</v>
      </c>
      <c s="19" t="s">
        <v>37</v>
      </c>
      <c s="24" t="s">
        <v>318</v>
      </c>
      <c s="25" t="s">
        <v>100</v>
      </c>
      <c s="26">
        <v>268.155</v>
      </c>
      <c s="27">
        <v>0</v>
      </c>
      <c s="27">
        <f>ROUND(ROUND(H178,2)*ROUND(G178,3),2)</f>
      </c>
      <c r="O178">
        <f>(I178*21)/100</f>
      </c>
      <c t="s">
        <v>13</v>
      </c>
    </row>
    <row r="179" spans="1:5" ht="12.75">
      <c r="A179" s="28" t="s">
        <v>40</v>
      </c>
      <c r="E179" s="29" t="s">
        <v>319</v>
      </c>
    </row>
    <row r="180" spans="1:5" ht="140.25">
      <c r="A180" s="30" t="s">
        <v>42</v>
      </c>
      <c r="E180" s="31" t="s">
        <v>730</v>
      </c>
    </row>
    <row r="181" spans="1:5" ht="51">
      <c r="A181" t="s">
        <v>43</v>
      </c>
      <c r="E181" s="29" t="s">
        <v>321</v>
      </c>
    </row>
    <row r="182" spans="1:16" ht="12.75">
      <c r="A182" s="19" t="s">
        <v>35</v>
      </c>
      <c s="23" t="s">
        <v>280</v>
      </c>
      <c s="23" t="s">
        <v>323</v>
      </c>
      <c s="19" t="s">
        <v>98</v>
      </c>
      <c s="24" t="s">
        <v>324</v>
      </c>
      <c s="25" t="s">
        <v>149</v>
      </c>
      <c s="26">
        <v>80.5</v>
      </c>
      <c s="27">
        <v>0</v>
      </c>
      <c s="27">
        <f>ROUND(ROUND(H182,2)*ROUND(G182,3),2)</f>
      </c>
      <c r="O182">
        <f>(I182*21)/100</f>
      </c>
      <c t="s">
        <v>13</v>
      </c>
    </row>
    <row r="183" spans="1:5" ht="12.75">
      <c r="A183" s="28" t="s">
        <v>40</v>
      </c>
      <c r="E183" s="29" t="s">
        <v>37</v>
      </c>
    </row>
    <row r="184" spans="1:5" ht="51">
      <c r="A184" s="30" t="s">
        <v>42</v>
      </c>
      <c r="E184" s="31" t="s">
        <v>731</v>
      </c>
    </row>
    <row r="185" spans="1:5" ht="51">
      <c r="A185" t="s">
        <v>43</v>
      </c>
      <c r="E185" s="29" t="s">
        <v>321</v>
      </c>
    </row>
    <row r="186" spans="1:16" ht="12.75">
      <c r="A186" s="19" t="s">
        <v>35</v>
      </c>
      <c s="23" t="s">
        <v>285</v>
      </c>
      <c s="23" t="s">
        <v>327</v>
      </c>
      <c s="19" t="s">
        <v>37</v>
      </c>
      <c s="24" t="s">
        <v>328</v>
      </c>
      <c s="25" t="s">
        <v>149</v>
      </c>
      <c s="26">
        <v>2162.25</v>
      </c>
      <c s="27">
        <v>0</v>
      </c>
      <c s="27">
        <f>ROUND(ROUND(H186,2)*ROUND(G186,3),2)</f>
      </c>
      <c r="O186">
        <f>(I186*21)/100</f>
      </c>
      <c t="s">
        <v>13</v>
      </c>
    </row>
    <row r="187" spans="1:5" ht="12.75">
      <c r="A187" s="28" t="s">
        <v>40</v>
      </c>
      <c r="E187" s="29" t="s">
        <v>37</v>
      </c>
    </row>
    <row r="188" spans="1:5" ht="76.5">
      <c r="A188" s="30" t="s">
        <v>42</v>
      </c>
      <c r="E188" s="31" t="s">
        <v>732</v>
      </c>
    </row>
    <row r="189" spans="1:5" ht="51">
      <c r="A189" t="s">
        <v>43</v>
      </c>
      <c r="E189" s="29" t="s">
        <v>321</v>
      </c>
    </row>
    <row r="190" spans="1:16" ht="12.75">
      <c r="A190" s="19" t="s">
        <v>35</v>
      </c>
      <c s="23" t="s">
        <v>290</v>
      </c>
      <c s="23" t="s">
        <v>331</v>
      </c>
      <c s="19" t="s">
        <v>37</v>
      </c>
      <c s="24" t="s">
        <v>332</v>
      </c>
      <c s="25" t="s">
        <v>149</v>
      </c>
      <c s="26">
        <v>4324.5</v>
      </c>
      <c s="27">
        <v>0</v>
      </c>
      <c s="27">
        <f>ROUND(ROUND(H190,2)*ROUND(G190,3),2)</f>
      </c>
      <c r="O190">
        <f>(I190*21)/100</f>
      </c>
      <c t="s">
        <v>13</v>
      </c>
    </row>
    <row r="191" spans="1:5" ht="12.75">
      <c r="A191" s="28" t="s">
        <v>40</v>
      </c>
      <c r="E191" s="29" t="s">
        <v>37</v>
      </c>
    </row>
    <row r="192" spans="1:5" ht="102">
      <c r="A192" s="30" t="s">
        <v>42</v>
      </c>
      <c r="E192" s="31" t="s">
        <v>733</v>
      </c>
    </row>
    <row r="193" spans="1:5" ht="51">
      <c r="A193" t="s">
        <v>43</v>
      </c>
      <c r="E193" s="29" t="s">
        <v>321</v>
      </c>
    </row>
    <row r="194" spans="1:16" ht="12.75">
      <c r="A194" s="19" t="s">
        <v>35</v>
      </c>
      <c s="23" t="s">
        <v>294</v>
      </c>
      <c s="23" t="s">
        <v>335</v>
      </c>
      <c s="19" t="s">
        <v>37</v>
      </c>
      <c s="24" t="s">
        <v>336</v>
      </c>
      <c s="25" t="s">
        <v>100</v>
      </c>
      <c s="26">
        <v>66.533</v>
      </c>
      <c s="27">
        <v>0</v>
      </c>
      <c s="27">
        <f>ROUND(ROUND(H194,2)*ROUND(G194,3),2)</f>
      </c>
      <c r="O194">
        <f>(I194*21)/100</f>
      </c>
      <c t="s">
        <v>13</v>
      </c>
    </row>
    <row r="195" spans="1:5" ht="25.5">
      <c r="A195" s="28" t="s">
        <v>40</v>
      </c>
      <c r="E195" s="29" t="s">
        <v>337</v>
      </c>
    </row>
    <row r="196" spans="1:5" ht="25.5">
      <c r="A196" s="30" t="s">
        <v>42</v>
      </c>
      <c r="E196" s="31" t="s">
        <v>734</v>
      </c>
    </row>
    <row r="197" spans="1:5" ht="102">
      <c r="A197" t="s">
        <v>43</v>
      </c>
      <c r="E197" s="29" t="s">
        <v>339</v>
      </c>
    </row>
    <row r="198" spans="1:16" ht="12.75">
      <c r="A198" s="19" t="s">
        <v>35</v>
      </c>
      <c s="23" t="s">
        <v>299</v>
      </c>
      <c s="23" t="s">
        <v>341</v>
      </c>
      <c s="19" t="s">
        <v>37</v>
      </c>
      <c s="24" t="s">
        <v>342</v>
      </c>
      <c s="25" t="s">
        <v>149</v>
      </c>
      <c s="26">
        <v>11.5</v>
      </c>
      <c s="27">
        <v>0</v>
      </c>
      <c s="27">
        <f>ROUND(ROUND(H198,2)*ROUND(G198,3),2)</f>
      </c>
      <c r="O198">
        <f>(I198*21)/100</f>
      </c>
      <c t="s">
        <v>13</v>
      </c>
    </row>
    <row r="199" spans="1:5" ht="12.75">
      <c r="A199" s="28" t="s">
        <v>40</v>
      </c>
      <c r="E199" s="29" t="s">
        <v>37</v>
      </c>
    </row>
    <row r="200" spans="1:5" ht="25.5">
      <c r="A200" s="30" t="s">
        <v>42</v>
      </c>
      <c r="E200" s="31" t="s">
        <v>735</v>
      </c>
    </row>
    <row r="201" spans="1:5" ht="102">
      <c r="A201" t="s">
        <v>43</v>
      </c>
      <c r="E201" s="29" t="s">
        <v>339</v>
      </c>
    </row>
    <row r="202" spans="1:16" ht="12.75">
      <c r="A202" s="19" t="s">
        <v>35</v>
      </c>
      <c s="23" t="s">
        <v>305</v>
      </c>
      <c s="23" t="s">
        <v>345</v>
      </c>
      <c s="19" t="s">
        <v>37</v>
      </c>
      <c s="24" t="s">
        <v>346</v>
      </c>
      <c s="25" t="s">
        <v>149</v>
      </c>
      <c s="26">
        <v>10246.5</v>
      </c>
      <c s="27">
        <v>0</v>
      </c>
      <c s="27">
        <f>ROUND(ROUND(H202,2)*ROUND(G202,3),2)</f>
      </c>
      <c r="O202">
        <f>(I202*21)/100</f>
      </c>
      <c t="s">
        <v>13</v>
      </c>
    </row>
    <row r="203" spans="1:5" ht="12.75">
      <c r="A203" s="28" t="s">
        <v>40</v>
      </c>
      <c r="E203" s="29" t="s">
        <v>37</v>
      </c>
    </row>
    <row r="204" spans="1:5" ht="165.75">
      <c r="A204" s="30" t="s">
        <v>42</v>
      </c>
      <c r="E204" s="31" t="s">
        <v>736</v>
      </c>
    </row>
    <row r="205" spans="1:5" ht="76.5">
      <c r="A205" t="s">
        <v>43</v>
      </c>
      <c r="E205" s="29" t="s">
        <v>348</v>
      </c>
    </row>
    <row r="206" spans="1:16" ht="12.75">
      <c r="A206" s="19" t="s">
        <v>35</v>
      </c>
      <c s="23" t="s">
        <v>310</v>
      </c>
      <c s="23" t="s">
        <v>350</v>
      </c>
      <c s="19" t="s">
        <v>37</v>
      </c>
      <c s="24" t="s">
        <v>351</v>
      </c>
      <c s="25" t="s">
        <v>149</v>
      </c>
      <c s="26">
        <v>1167</v>
      </c>
      <c s="27">
        <v>0</v>
      </c>
      <c s="27">
        <f>ROUND(ROUND(H206,2)*ROUND(G206,3),2)</f>
      </c>
      <c r="O206">
        <f>(I206*21)/100</f>
      </c>
      <c t="s">
        <v>13</v>
      </c>
    </row>
    <row r="207" spans="1:5" ht="12.75">
      <c r="A207" s="28" t="s">
        <v>40</v>
      </c>
      <c r="E207" s="29" t="s">
        <v>37</v>
      </c>
    </row>
    <row r="208" spans="1:5" ht="25.5">
      <c r="A208" s="30" t="s">
        <v>42</v>
      </c>
      <c r="E208" s="31" t="s">
        <v>737</v>
      </c>
    </row>
    <row r="209" spans="1:5" ht="102">
      <c r="A209" t="s">
        <v>43</v>
      </c>
      <c r="E209" s="29" t="s">
        <v>339</v>
      </c>
    </row>
    <row r="210" spans="1:16" ht="12.75">
      <c r="A210" s="19" t="s">
        <v>35</v>
      </c>
      <c s="23" t="s">
        <v>316</v>
      </c>
      <c s="23" t="s">
        <v>354</v>
      </c>
      <c s="19" t="s">
        <v>37</v>
      </c>
      <c s="24" t="s">
        <v>355</v>
      </c>
      <c s="25" t="s">
        <v>149</v>
      </c>
      <c s="26">
        <v>9079.5</v>
      </c>
      <c s="27">
        <v>0</v>
      </c>
      <c s="27">
        <f>ROUND(ROUND(H210,2)*ROUND(G210,3),2)</f>
      </c>
      <c r="O210">
        <f>(I210*21)/100</f>
      </c>
      <c t="s">
        <v>13</v>
      </c>
    </row>
    <row r="211" spans="1:5" ht="12.75">
      <c r="A211" s="28" t="s">
        <v>40</v>
      </c>
      <c r="E211" s="29" t="s">
        <v>356</v>
      </c>
    </row>
    <row r="212" spans="1:5" ht="76.5">
      <c r="A212" s="30" t="s">
        <v>42</v>
      </c>
      <c r="E212" s="31" t="s">
        <v>738</v>
      </c>
    </row>
    <row r="213" spans="1:5" ht="51">
      <c r="A213" t="s">
        <v>43</v>
      </c>
      <c r="E213" s="29" t="s">
        <v>358</v>
      </c>
    </row>
    <row r="214" spans="1:16" ht="12.75">
      <c r="A214" s="19" t="s">
        <v>35</v>
      </c>
      <c s="23" t="s">
        <v>322</v>
      </c>
      <c s="23" t="s">
        <v>360</v>
      </c>
      <c s="19" t="s">
        <v>37</v>
      </c>
      <c s="24" t="s">
        <v>361</v>
      </c>
      <c s="25" t="s">
        <v>149</v>
      </c>
      <c s="26">
        <v>9217.5</v>
      </c>
      <c s="27">
        <v>0</v>
      </c>
      <c s="27">
        <f>ROUND(ROUND(H214,2)*ROUND(G214,3),2)</f>
      </c>
      <c r="O214">
        <f>(I214*21)/100</f>
      </c>
      <c t="s">
        <v>13</v>
      </c>
    </row>
    <row r="215" spans="1:5" ht="12.75">
      <c r="A215" s="28" t="s">
        <v>40</v>
      </c>
      <c r="E215" s="29" t="s">
        <v>37</v>
      </c>
    </row>
    <row r="216" spans="1:5" ht="114.75">
      <c r="A216" s="30" t="s">
        <v>42</v>
      </c>
      <c r="E216" s="31" t="s">
        <v>739</v>
      </c>
    </row>
    <row r="217" spans="1:5" ht="51">
      <c r="A217" t="s">
        <v>43</v>
      </c>
      <c r="E217" s="29" t="s">
        <v>358</v>
      </c>
    </row>
    <row r="218" spans="1:16" ht="12.75">
      <c r="A218" s="19" t="s">
        <v>35</v>
      </c>
      <c s="23" t="s">
        <v>326</v>
      </c>
      <c s="23" t="s">
        <v>364</v>
      </c>
      <c s="19" t="s">
        <v>37</v>
      </c>
      <c s="24" t="s">
        <v>365</v>
      </c>
      <c s="25" t="s">
        <v>149</v>
      </c>
      <c s="26">
        <v>11.5</v>
      </c>
      <c s="27">
        <v>0</v>
      </c>
      <c s="27">
        <f>ROUND(ROUND(H218,2)*ROUND(G218,3),2)</f>
      </c>
      <c r="O218">
        <f>(I218*21)/100</f>
      </c>
      <c t="s">
        <v>13</v>
      </c>
    </row>
    <row r="219" spans="1:5" ht="12.75">
      <c r="A219" s="28" t="s">
        <v>40</v>
      </c>
      <c r="E219" s="29" t="s">
        <v>37</v>
      </c>
    </row>
    <row r="220" spans="1:5" ht="25.5">
      <c r="A220" s="30" t="s">
        <v>42</v>
      </c>
      <c r="E220" s="31" t="s">
        <v>740</v>
      </c>
    </row>
    <row r="221" spans="1:5" ht="51">
      <c r="A221" t="s">
        <v>43</v>
      </c>
      <c r="E221" s="29" t="s">
        <v>358</v>
      </c>
    </row>
    <row r="222" spans="1:16" ht="12.75">
      <c r="A222" s="19" t="s">
        <v>35</v>
      </c>
      <c s="23" t="s">
        <v>330</v>
      </c>
      <c s="23" t="s">
        <v>741</v>
      </c>
      <c s="19" t="s">
        <v>37</v>
      </c>
      <c s="24" t="s">
        <v>742</v>
      </c>
      <c s="25" t="s">
        <v>149</v>
      </c>
      <c s="26">
        <v>9148.5</v>
      </c>
      <c s="27">
        <v>0</v>
      </c>
      <c s="27">
        <f>ROUND(ROUND(H222,2)*ROUND(G222,3),2)</f>
      </c>
      <c r="O222">
        <f>(I222*21)/100</f>
      </c>
      <c t="s">
        <v>13</v>
      </c>
    </row>
    <row r="223" spans="1:5" ht="12.75">
      <c r="A223" s="28" t="s">
        <v>40</v>
      </c>
      <c r="E223" s="29" t="s">
        <v>37</v>
      </c>
    </row>
    <row r="224" spans="1:5" ht="89.25">
      <c r="A224" s="30" t="s">
        <v>42</v>
      </c>
      <c r="E224" s="31" t="s">
        <v>743</v>
      </c>
    </row>
    <row r="225" spans="1:5" ht="140.25">
      <c r="A225" t="s">
        <v>43</v>
      </c>
      <c r="E225" s="29" t="s">
        <v>371</v>
      </c>
    </row>
    <row r="226" spans="1:16" ht="12.75">
      <c r="A226" s="19" t="s">
        <v>35</v>
      </c>
      <c s="23" t="s">
        <v>334</v>
      </c>
      <c s="23" t="s">
        <v>373</v>
      </c>
      <c s="19" t="s">
        <v>37</v>
      </c>
      <c s="24" t="s">
        <v>374</v>
      </c>
      <c s="25" t="s">
        <v>149</v>
      </c>
      <c s="26">
        <v>9234.18</v>
      </c>
      <c s="27">
        <v>0</v>
      </c>
      <c s="27">
        <f>ROUND(ROUND(H226,2)*ROUND(G226,3),2)</f>
      </c>
      <c r="O226">
        <f>(I226*21)/100</f>
      </c>
      <c t="s">
        <v>13</v>
      </c>
    </row>
    <row r="227" spans="1:5" ht="12.75">
      <c r="A227" s="28" t="s">
        <v>40</v>
      </c>
      <c r="E227" s="29" t="s">
        <v>37</v>
      </c>
    </row>
    <row r="228" spans="1:5" ht="102">
      <c r="A228" s="30" t="s">
        <v>42</v>
      </c>
      <c r="E228" s="31" t="s">
        <v>744</v>
      </c>
    </row>
    <row r="229" spans="1:5" ht="140.25">
      <c r="A229" t="s">
        <v>43</v>
      </c>
      <c r="E229" s="29" t="s">
        <v>371</v>
      </c>
    </row>
    <row r="230" spans="1:16" ht="12.75">
      <c r="A230" s="19" t="s">
        <v>35</v>
      </c>
      <c s="23" t="s">
        <v>340</v>
      </c>
      <c s="23" t="s">
        <v>377</v>
      </c>
      <c s="19" t="s">
        <v>37</v>
      </c>
      <c s="24" t="s">
        <v>378</v>
      </c>
      <c s="25" t="s">
        <v>149</v>
      </c>
      <c s="26">
        <v>70.81</v>
      </c>
      <c s="27">
        <v>0</v>
      </c>
      <c s="27">
        <f>ROUND(ROUND(H230,2)*ROUND(G230,3),2)</f>
      </c>
      <c r="O230">
        <f>(I230*21)/100</f>
      </c>
      <c t="s">
        <v>13</v>
      </c>
    </row>
    <row r="231" spans="1:5" ht="12.75">
      <c r="A231" s="28" t="s">
        <v>40</v>
      </c>
      <c r="E231" s="29" t="s">
        <v>37</v>
      </c>
    </row>
    <row r="232" spans="1:5" ht="51">
      <c r="A232" s="30" t="s">
        <v>42</v>
      </c>
      <c r="E232" s="31" t="s">
        <v>745</v>
      </c>
    </row>
    <row r="233" spans="1:5" ht="140.25">
      <c r="A233" t="s">
        <v>43</v>
      </c>
      <c r="E233" s="29" t="s">
        <v>371</v>
      </c>
    </row>
    <row r="234" spans="1:16" ht="12.75">
      <c r="A234" s="19" t="s">
        <v>35</v>
      </c>
      <c s="23" t="s">
        <v>344</v>
      </c>
      <c s="23" t="s">
        <v>381</v>
      </c>
      <c s="19" t="s">
        <v>37</v>
      </c>
      <c s="24" t="s">
        <v>382</v>
      </c>
      <c s="25" t="s">
        <v>149</v>
      </c>
      <c s="26">
        <v>9079.5</v>
      </c>
      <c s="27">
        <v>0</v>
      </c>
      <c s="27">
        <f>ROUND(ROUND(H234,2)*ROUND(G234,3),2)</f>
      </c>
      <c r="O234">
        <f>(I234*21)/100</f>
      </c>
      <c t="s">
        <v>13</v>
      </c>
    </row>
    <row r="235" spans="1:5" ht="51">
      <c r="A235" s="28" t="s">
        <v>40</v>
      </c>
      <c r="E235" s="29" t="s">
        <v>383</v>
      </c>
    </row>
    <row r="236" spans="1:5" ht="63.75">
      <c r="A236" s="30" t="s">
        <v>42</v>
      </c>
      <c r="E236" s="31" t="s">
        <v>746</v>
      </c>
    </row>
    <row r="237" spans="1:5" ht="25.5">
      <c r="A237" t="s">
        <v>43</v>
      </c>
      <c r="E237" s="29" t="s">
        <v>384</v>
      </c>
    </row>
    <row r="238" spans="1:18" ht="12.75" customHeight="1">
      <c r="A238" s="5" t="s">
        <v>33</v>
      </c>
      <c s="5"/>
      <c s="35" t="s">
        <v>66</v>
      </c>
      <c s="5"/>
      <c s="21" t="s">
        <v>390</v>
      </c>
      <c s="5"/>
      <c s="5"/>
      <c s="5"/>
      <c s="36">
        <f>0+Q238</f>
      </c>
      <c r="O238">
        <f>0+R238</f>
      </c>
      <c r="Q238">
        <f>0+I239+I243+I247+I251+I255+I259+I263</f>
      </c>
      <c>
        <f>0+O239+O243+O247+O251+O255+O259+O263</f>
      </c>
    </row>
    <row r="239" spans="1:16" ht="12.75">
      <c r="A239" s="19" t="s">
        <v>35</v>
      </c>
      <c s="23" t="s">
        <v>349</v>
      </c>
      <c s="23" t="s">
        <v>392</v>
      </c>
      <c s="19" t="s">
        <v>37</v>
      </c>
      <c s="24" t="s">
        <v>393</v>
      </c>
      <c s="25" t="s">
        <v>108</v>
      </c>
      <c s="26">
        <v>42.5</v>
      </c>
      <c s="27">
        <v>0</v>
      </c>
      <c s="27">
        <f>ROUND(ROUND(H239,2)*ROUND(G239,3),2)</f>
      </c>
      <c r="O239">
        <f>(I239*21)/100</f>
      </c>
      <c t="s">
        <v>13</v>
      </c>
    </row>
    <row r="240" spans="1:5" ht="12.75">
      <c r="A240" s="28" t="s">
        <v>40</v>
      </c>
      <c r="E240" s="29" t="s">
        <v>394</v>
      </c>
    </row>
    <row r="241" spans="1:5" ht="38.25">
      <c r="A241" s="30" t="s">
        <v>42</v>
      </c>
      <c r="E241" s="31" t="s">
        <v>747</v>
      </c>
    </row>
    <row r="242" spans="1:5" ht="255">
      <c r="A242" t="s">
        <v>43</v>
      </c>
      <c r="E242" s="29" t="s">
        <v>396</v>
      </c>
    </row>
    <row r="243" spans="1:16" ht="12.75">
      <c r="A243" s="19" t="s">
        <v>35</v>
      </c>
      <c s="23" t="s">
        <v>353</v>
      </c>
      <c s="23" t="s">
        <v>748</v>
      </c>
      <c s="19" t="s">
        <v>37</v>
      </c>
      <c s="24" t="s">
        <v>749</v>
      </c>
      <c s="25" t="s">
        <v>108</v>
      </c>
      <c s="26">
        <v>51</v>
      </c>
      <c s="27">
        <v>0</v>
      </c>
      <c s="27">
        <f>ROUND(ROUND(H243,2)*ROUND(G243,3),2)</f>
      </c>
      <c r="O243">
        <f>(I243*21)/100</f>
      </c>
      <c t="s">
        <v>13</v>
      </c>
    </row>
    <row r="244" spans="1:5" ht="12.75">
      <c r="A244" s="28" t="s">
        <v>40</v>
      </c>
      <c r="E244" s="29" t="s">
        <v>750</v>
      </c>
    </row>
    <row r="245" spans="1:5" ht="38.25">
      <c r="A245" s="30" t="s">
        <v>42</v>
      </c>
      <c r="E245" s="31" t="s">
        <v>751</v>
      </c>
    </row>
    <row r="246" spans="1:5" ht="255">
      <c r="A246" t="s">
        <v>43</v>
      </c>
      <c r="E246" s="29" t="s">
        <v>396</v>
      </c>
    </row>
    <row r="247" spans="1:16" ht="12.75">
      <c r="A247" s="19" t="s">
        <v>35</v>
      </c>
      <c s="23" t="s">
        <v>359</v>
      </c>
      <c s="23" t="s">
        <v>398</v>
      </c>
      <c s="19" t="s">
        <v>37</v>
      </c>
      <c s="24" t="s">
        <v>399</v>
      </c>
      <c s="25" t="s">
        <v>108</v>
      </c>
      <c s="26">
        <v>38</v>
      </c>
      <c s="27">
        <v>0</v>
      </c>
      <c s="27">
        <f>ROUND(ROUND(H247,2)*ROUND(G247,3),2)</f>
      </c>
      <c r="O247">
        <f>(I247*21)/100</f>
      </c>
      <c t="s">
        <v>13</v>
      </c>
    </row>
    <row r="248" spans="1:5" ht="12.75">
      <c r="A248" s="28" t="s">
        <v>40</v>
      </c>
      <c r="E248" s="29" t="s">
        <v>400</v>
      </c>
    </row>
    <row r="249" spans="1:5" ht="25.5">
      <c r="A249" s="30" t="s">
        <v>42</v>
      </c>
      <c r="E249" s="31" t="s">
        <v>752</v>
      </c>
    </row>
    <row r="250" spans="1:5" ht="255">
      <c r="A250" t="s">
        <v>43</v>
      </c>
      <c r="E250" s="29" t="s">
        <v>396</v>
      </c>
    </row>
    <row r="251" spans="1:16" ht="12.75">
      <c r="A251" s="19" t="s">
        <v>35</v>
      </c>
      <c s="23" t="s">
        <v>363</v>
      </c>
      <c s="23" t="s">
        <v>403</v>
      </c>
      <c s="19" t="s">
        <v>37</v>
      </c>
      <c s="24" t="s">
        <v>404</v>
      </c>
      <c s="25" t="s">
        <v>76</v>
      </c>
      <c s="26">
        <v>3</v>
      </c>
      <c s="27">
        <v>0</v>
      </c>
      <c s="27">
        <f>ROUND(ROUND(H251,2)*ROUND(G251,3),2)</f>
      </c>
      <c r="O251">
        <f>(I251*21)/100</f>
      </c>
      <c t="s">
        <v>13</v>
      </c>
    </row>
    <row r="252" spans="1:5" ht="12.75">
      <c r="A252" s="28" t="s">
        <v>40</v>
      </c>
      <c r="E252" s="29" t="s">
        <v>37</v>
      </c>
    </row>
    <row r="253" spans="1:5" ht="51">
      <c r="A253" s="30" t="s">
        <v>42</v>
      </c>
      <c r="E253" s="31" t="s">
        <v>753</v>
      </c>
    </row>
    <row r="254" spans="1:5" ht="408">
      <c r="A254" t="s">
        <v>43</v>
      </c>
      <c r="E254" s="29" t="s">
        <v>406</v>
      </c>
    </row>
    <row r="255" spans="1:16" ht="12.75">
      <c r="A255" s="19" t="s">
        <v>35</v>
      </c>
      <c s="23" t="s">
        <v>367</v>
      </c>
      <c s="23" t="s">
        <v>408</v>
      </c>
      <c s="19" t="s">
        <v>37</v>
      </c>
      <c s="24" t="s">
        <v>409</v>
      </c>
      <c s="25" t="s">
        <v>76</v>
      </c>
      <c s="26">
        <v>7</v>
      </c>
      <c s="27">
        <v>0</v>
      </c>
      <c s="27">
        <f>ROUND(ROUND(H255,2)*ROUND(G255,3),2)</f>
      </c>
      <c r="O255">
        <f>(I255*21)/100</f>
      </c>
      <c t="s">
        <v>13</v>
      </c>
    </row>
    <row r="256" spans="1:5" ht="12.75">
      <c r="A256" s="28" t="s">
        <v>40</v>
      </c>
      <c r="E256" s="29" t="s">
        <v>37</v>
      </c>
    </row>
    <row r="257" spans="1:5" ht="25.5">
      <c r="A257" s="30" t="s">
        <v>42</v>
      </c>
      <c r="E257" s="31" t="s">
        <v>754</v>
      </c>
    </row>
    <row r="258" spans="1:5" ht="76.5">
      <c r="A258" t="s">
        <v>43</v>
      </c>
      <c r="E258" s="29" t="s">
        <v>411</v>
      </c>
    </row>
    <row r="259" spans="1:16" ht="12.75">
      <c r="A259" s="19" t="s">
        <v>35</v>
      </c>
      <c s="23" t="s">
        <v>372</v>
      </c>
      <c s="23" t="s">
        <v>413</v>
      </c>
      <c s="19" t="s">
        <v>37</v>
      </c>
      <c s="24" t="s">
        <v>414</v>
      </c>
      <c s="25" t="s">
        <v>76</v>
      </c>
      <c s="26">
        <v>7</v>
      </c>
      <c s="27">
        <v>0</v>
      </c>
      <c s="27">
        <f>ROUND(ROUND(H259,2)*ROUND(G259,3),2)</f>
      </c>
      <c r="O259">
        <f>(I259*21)/100</f>
      </c>
      <c t="s">
        <v>13</v>
      </c>
    </row>
    <row r="260" spans="1:5" ht="12.75">
      <c r="A260" s="28" t="s">
        <v>40</v>
      </c>
      <c r="E260" s="29" t="s">
        <v>37</v>
      </c>
    </row>
    <row r="261" spans="1:5" ht="25.5">
      <c r="A261" s="30" t="s">
        <v>42</v>
      </c>
      <c r="E261" s="31" t="s">
        <v>755</v>
      </c>
    </row>
    <row r="262" spans="1:5" ht="242.25">
      <c r="A262" t="s">
        <v>43</v>
      </c>
      <c r="E262" s="29" t="s">
        <v>416</v>
      </c>
    </row>
    <row r="263" spans="1:16" ht="12.75">
      <c r="A263" s="19" t="s">
        <v>35</v>
      </c>
      <c s="23" t="s">
        <v>376</v>
      </c>
      <c s="23" t="s">
        <v>423</v>
      </c>
      <c s="19" t="s">
        <v>37</v>
      </c>
      <c s="24" t="s">
        <v>424</v>
      </c>
      <c s="25" t="s">
        <v>100</v>
      </c>
      <c s="26">
        <v>74.565</v>
      </c>
      <c s="27">
        <v>0</v>
      </c>
      <c s="27">
        <f>ROUND(ROUND(H263,2)*ROUND(G263,3),2)</f>
      </c>
      <c r="O263">
        <f>(I263*21)/100</f>
      </c>
      <c t="s">
        <v>13</v>
      </c>
    </row>
    <row r="264" spans="1:5" ht="12.75">
      <c r="A264" s="28" t="s">
        <v>40</v>
      </c>
      <c r="E264" s="29" t="s">
        <v>37</v>
      </c>
    </row>
    <row r="265" spans="1:5" ht="76.5">
      <c r="A265" s="30" t="s">
        <v>42</v>
      </c>
      <c r="E265" s="31" t="s">
        <v>756</v>
      </c>
    </row>
    <row r="266" spans="1:5" ht="369.75">
      <c r="A266" t="s">
        <v>43</v>
      </c>
      <c r="E266" s="29" t="s">
        <v>284</v>
      </c>
    </row>
    <row r="267" spans="1:18" ht="12.75" customHeight="1">
      <c r="A267" s="5" t="s">
        <v>33</v>
      </c>
      <c s="5"/>
      <c s="35" t="s">
        <v>30</v>
      </c>
      <c s="5"/>
      <c s="21" t="s">
        <v>426</v>
      </c>
      <c s="5"/>
      <c s="5"/>
      <c s="5"/>
      <c s="36">
        <f>0+Q267</f>
      </c>
      <c r="O267">
        <f>0+R267</f>
      </c>
      <c r="Q267">
        <f>0+I268+I272+I276+I280+I284+I288+I292+I296+I300+I304+I308+I312+I316+I320+I324+I328+I332+I336+I340+I344+I348+I352+I356+I360+I364+I368+I372+I376+I380+I384</f>
      </c>
      <c>
        <f>0+O268+O272+O276+O280+O284+O288+O292+O296+O300+O304+O308+O312+O316+O320+O324+O328+O332+O336+O340+O344+O348+O352+O356+O360+O364+O368+O372+O376+O380+O384</f>
      </c>
    </row>
    <row r="268" spans="1:16" ht="12.75">
      <c r="A268" s="19" t="s">
        <v>35</v>
      </c>
      <c s="23" t="s">
        <v>380</v>
      </c>
      <c s="23" t="s">
        <v>757</v>
      </c>
      <c s="19" t="s">
        <v>37</v>
      </c>
      <c s="24" t="s">
        <v>758</v>
      </c>
      <c s="25" t="s">
        <v>108</v>
      </c>
      <c s="26">
        <v>3.5</v>
      </c>
      <c s="27">
        <v>0</v>
      </c>
      <c s="27">
        <f>ROUND(ROUND(H268,2)*ROUND(G268,3),2)</f>
      </c>
      <c r="O268">
        <f>(I268*21)/100</f>
      </c>
      <c t="s">
        <v>13</v>
      </c>
    </row>
    <row r="269" spans="1:5" ht="12.75">
      <c r="A269" s="28" t="s">
        <v>40</v>
      </c>
      <c r="E269" s="29" t="s">
        <v>37</v>
      </c>
    </row>
    <row r="270" spans="1:5" ht="25.5">
      <c r="A270" s="30" t="s">
        <v>42</v>
      </c>
      <c r="E270" s="31" t="s">
        <v>759</v>
      </c>
    </row>
    <row r="271" spans="1:5" ht="63.75">
      <c r="A271" t="s">
        <v>43</v>
      </c>
      <c r="E271" s="29" t="s">
        <v>760</v>
      </c>
    </row>
    <row r="272" spans="1:16" ht="25.5">
      <c r="A272" s="19" t="s">
        <v>35</v>
      </c>
      <c s="23" t="s">
        <v>385</v>
      </c>
      <c s="23" t="s">
        <v>442</v>
      </c>
      <c s="19" t="s">
        <v>37</v>
      </c>
      <c s="24" t="s">
        <v>443</v>
      </c>
      <c s="25" t="s">
        <v>108</v>
      </c>
      <c s="26">
        <v>963.14</v>
      </c>
      <c s="27">
        <v>0</v>
      </c>
      <c s="27">
        <f>ROUND(ROUND(H272,2)*ROUND(G272,3),2)</f>
      </c>
      <c r="O272">
        <f>(I272*21)/100</f>
      </c>
      <c t="s">
        <v>13</v>
      </c>
    </row>
    <row r="273" spans="1:5" ht="12.75">
      <c r="A273" s="28" t="s">
        <v>40</v>
      </c>
      <c r="E273" s="29" t="s">
        <v>37</v>
      </c>
    </row>
    <row r="274" spans="1:5" ht="25.5">
      <c r="A274" s="30" t="s">
        <v>42</v>
      </c>
      <c r="E274" s="31" t="s">
        <v>761</v>
      </c>
    </row>
    <row r="275" spans="1:5" ht="127.5">
      <c r="A275" t="s">
        <v>43</v>
      </c>
      <c r="E275" s="29" t="s">
        <v>445</v>
      </c>
    </row>
    <row r="276" spans="1:16" ht="25.5">
      <c r="A276" s="19" t="s">
        <v>35</v>
      </c>
      <c s="23" t="s">
        <v>391</v>
      </c>
      <c s="23" t="s">
        <v>447</v>
      </c>
      <c s="19" t="s">
        <v>37</v>
      </c>
      <c s="24" t="s">
        <v>448</v>
      </c>
      <c s="25" t="s">
        <v>108</v>
      </c>
      <c s="26">
        <v>629.1</v>
      </c>
      <c s="27">
        <v>0</v>
      </c>
      <c s="27">
        <f>ROUND(ROUND(H276,2)*ROUND(G276,3),2)</f>
      </c>
      <c r="O276">
        <f>(I276*21)/100</f>
      </c>
      <c t="s">
        <v>13</v>
      </c>
    </row>
    <row r="277" spans="1:5" ht="12.75">
      <c r="A277" s="28" t="s">
        <v>40</v>
      </c>
      <c r="E277" s="29" t="s">
        <v>37</v>
      </c>
    </row>
    <row r="278" spans="1:5" ht="38.25">
      <c r="A278" s="30" t="s">
        <v>42</v>
      </c>
      <c r="E278" s="31" t="s">
        <v>762</v>
      </c>
    </row>
    <row r="279" spans="1:5" ht="38.25">
      <c r="A279" t="s">
        <v>43</v>
      </c>
      <c r="E279" s="29" t="s">
        <v>436</v>
      </c>
    </row>
    <row r="280" spans="1:16" ht="12.75">
      <c r="A280" s="19" t="s">
        <v>35</v>
      </c>
      <c s="23" t="s">
        <v>397</v>
      </c>
      <c s="23" t="s">
        <v>460</v>
      </c>
      <c s="19" t="s">
        <v>98</v>
      </c>
      <c s="24" t="s">
        <v>461</v>
      </c>
      <c s="25" t="s">
        <v>76</v>
      </c>
      <c s="26">
        <v>96</v>
      </c>
      <c s="27">
        <v>0</v>
      </c>
      <c s="27">
        <f>ROUND(ROUND(H280,2)*ROUND(G280,3),2)</f>
      </c>
      <c r="O280">
        <f>(I280*21)/100</f>
      </c>
      <c t="s">
        <v>13</v>
      </c>
    </row>
    <row r="281" spans="1:5" ht="12.75">
      <c r="A281" s="28" t="s">
        <v>40</v>
      </c>
      <c r="E281" s="29" t="s">
        <v>37</v>
      </c>
    </row>
    <row r="282" spans="1:5" ht="38.25">
      <c r="A282" s="30" t="s">
        <v>42</v>
      </c>
      <c r="E282" s="31" t="s">
        <v>763</v>
      </c>
    </row>
    <row r="283" spans="1:5" ht="51">
      <c r="A283" t="s">
        <v>43</v>
      </c>
      <c r="E283" s="29" t="s">
        <v>463</v>
      </c>
    </row>
    <row r="284" spans="1:16" ht="12.75">
      <c r="A284" s="19" t="s">
        <v>35</v>
      </c>
      <c s="23" t="s">
        <v>402</v>
      </c>
      <c s="23" t="s">
        <v>460</v>
      </c>
      <c s="19" t="s">
        <v>139</v>
      </c>
      <c s="24" t="s">
        <v>461</v>
      </c>
      <c s="25" t="s">
        <v>76</v>
      </c>
      <c s="26">
        <v>6</v>
      </c>
      <c s="27">
        <v>0</v>
      </c>
      <c s="27">
        <f>ROUND(ROUND(H284,2)*ROUND(G284,3),2)</f>
      </c>
      <c r="O284">
        <f>(I284*21)/100</f>
      </c>
      <c t="s">
        <v>13</v>
      </c>
    </row>
    <row r="285" spans="1:5" ht="12.75">
      <c r="A285" s="28" t="s">
        <v>40</v>
      </c>
      <c r="E285" s="29" t="s">
        <v>37</v>
      </c>
    </row>
    <row r="286" spans="1:5" ht="12.75">
      <c r="A286" s="30" t="s">
        <v>42</v>
      </c>
      <c r="E286" s="31" t="s">
        <v>764</v>
      </c>
    </row>
    <row r="287" spans="1:5" ht="51">
      <c r="A287" t="s">
        <v>43</v>
      </c>
      <c r="E287" s="29" t="s">
        <v>463</v>
      </c>
    </row>
    <row r="288" spans="1:16" ht="12.75">
      <c r="A288" s="19" t="s">
        <v>35</v>
      </c>
      <c s="23" t="s">
        <v>407</v>
      </c>
      <c s="23" t="s">
        <v>467</v>
      </c>
      <c s="19" t="s">
        <v>37</v>
      </c>
      <c s="24" t="s">
        <v>468</v>
      </c>
      <c s="25" t="s">
        <v>76</v>
      </c>
      <c s="26">
        <v>30</v>
      </c>
      <c s="27">
        <v>0</v>
      </c>
      <c s="27">
        <f>ROUND(ROUND(H288,2)*ROUND(G288,3),2)</f>
      </c>
      <c r="O288">
        <f>(I288*21)/100</f>
      </c>
      <c t="s">
        <v>13</v>
      </c>
    </row>
    <row r="289" spans="1:5" ht="12.75">
      <c r="A289" s="28" t="s">
        <v>40</v>
      </c>
      <c r="E289" s="29" t="s">
        <v>37</v>
      </c>
    </row>
    <row r="290" spans="1:5" ht="25.5">
      <c r="A290" s="30" t="s">
        <v>42</v>
      </c>
      <c r="E290" s="31" t="s">
        <v>765</v>
      </c>
    </row>
    <row r="291" spans="1:5" ht="25.5">
      <c r="A291" t="s">
        <v>43</v>
      </c>
      <c r="E291" s="29" t="s">
        <v>470</v>
      </c>
    </row>
    <row r="292" spans="1:16" ht="25.5">
      <c r="A292" s="19" t="s">
        <v>35</v>
      </c>
      <c s="23" t="s">
        <v>412</v>
      </c>
      <c s="23" t="s">
        <v>472</v>
      </c>
      <c s="19" t="s">
        <v>37</v>
      </c>
      <c s="24" t="s">
        <v>473</v>
      </c>
      <c s="25" t="s">
        <v>76</v>
      </c>
      <c s="26">
        <v>71</v>
      </c>
      <c s="27">
        <v>0</v>
      </c>
      <c s="27">
        <f>ROUND(ROUND(H292,2)*ROUND(G292,3),2)</f>
      </c>
      <c r="O292">
        <f>(I292*21)/100</f>
      </c>
      <c t="s">
        <v>13</v>
      </c>
    </row>
    <row r="293" spans="1:5" ht="12.75">
      <c r="A293" s="28" t="s">
        <v>40</v>
      </c>
      <c r="E293" s="29" t="s">
        <v>37</v>
      </c>
    </row>
    <row r="294" spans="1:5" ht="25.5">
      <c r="A294" s="30" t="s">
        <v>42</v>
      </c>
      <c r="E294" s="31" t="s">
        <v>766</v>
      </c>
    </row>
    <row r="295" spans="1:5" ht="51">
      <c r="A295" t="s">
        <v>43</v>
      </c>
      <c r="E295" s="29" t="s">
        <v>463</v>
      </c>
    </row>
    <row r="296" spans="1:16" ht="12.75">
      <c r="A296" s="19" t="s">
        <v>35</v>
      </c>
      <c s="23" t="s">
        <v>417</v>
      </c>
      <c s="23" t="s">
        <v>476</v>
      </c>
      <c s="19" t="s">
        <v>37</v>
      </c>
      <c s="24" t="s">
        <v>477</v>
      </c>
      <c s="25" t="s">
        <v>76</v>
      </c>
      <c s="26">
        <v>1</v>
      </c>
      <c s="27">
        <v>0</v>
      </c>
      <c s="27">
        <f>ROUND(ROUND(H296,2)*ROUND(G296,3),2)</f>
      </c>
      <c r="O296">
        <f>(I296*21)/100</f>
      </c>
      <c t="s">
        <v>13</v>
      </c>
    </row>
    <row r="297" spans="1:5" ht="12.75">
      <c r="A297" s="28" t="s">
        <v>40</v>
      </c>
      <c r="E297" s="29" t="s">
        <v>37</v>
      </c>
    </row>
    <row r="298" spans="1:5" ht="25.5">
      <c r="A298" s="30" t="s">
        <v>42</v>
      </c>
      <c r="E298" s="31" t="s">
        <v>767</v>
      </c>
    </row>
    <row r="299" spans="1:5" ht="63.75">
      <c r="A299" t="s">
        <v>43</v>
      </c>
      <c r="E299" s="29" t="s">
        <v>479</v>
      </c>
    </row>
    <row r="300" spans="1:16" ht="12.75">
      <c r="A300" s="19" t="s">
        <v>35</v>
      </c>
      <c s="23" t="s">
        <v>422</v>
      </c>
      <c s="23" t="s">
        <v>481</v>
      </c>
      <c s="19" t="s">
        <v>37</v>
      </c>
      <c s="24" t="s">
        <v>482</v>
      </c>
      <c s="25" t="s">
        <v>76</v>
      </c>
      <c s="26">
        <v>34</v>
      </c>
      <c s="27">
        <v>0</v>
      </c>
      <c s="27">
        <f>ROUND(ROUND(H300,2)*ROUND(G300,3),2)</f>
      </c>
      <c r="O300">
        <f>(I300*21)/100</f>
      </c>
      <c t="s">
        <v>13</v>
      </c>
    </row>
    <row r="301" spans="1:5" ht="12.75">
      <c r="A301" s="28" t="s">
        <v>40</v>
      </c>
      <c r="E301" s="29" t="s">
        <v>37</v>
      </c>
    </row>
    <row r="302" spans="1:5" ht="51">
      <c r="A302" s="30" t="s">
        <v>42</v>
      </c>
      <c r="E302" s="31" t="s">
        <v>768</v>
      </c>
    </row>
    <row r="303" spans="1:5" ht="25.5">
      <c r="A303" t="s">
        <v>43</v>
      </c>
      <c r="E303" s="29" t="s">
        <v>484</v>
      </c>
    </row>
    <row r="304" spans="1:16" ht="12.75">
      <c r="A304" s="19" t="s">
        <v>35</v>
      </c>
      <c s="23" t="s">
        <v>427</v>
      </c>
      <c s="23" t="s">
        <v>486</v>
      </c>
      <c s="19" t="s">
        <v>37</v>
      </c>
      <c s="24" t="s">
        <v>487</v>
      </c>
      <c s="25" t="s">
        <v>76</v>
      </c>
      <c s="26">
        <v>21</v>
      </c>
      <c s="27">
        <v>0</v>
      </c>
      <c s="27">
        <f>ROUND(ROUND(H304,2)*ROUND(G304,3),2)</f>
      </c>
      <c r="O304">
        <f>(I304*21)/100</f>
      </c>
      <c t="s">
        <v>13</v>
      </c>
    </row>
    <row r="305" spans="1:5" ht="12.75">
      <c r="A305" s="28" t="s">
        <v>40</v>
      </c>
      <c r="E305" s="29" t="s">
        <v>37</v>
      </c>
    </row>
    <row r="306" spans="1:5" ht="38.25">
      <c r="A306" s="30" t="s">
        <v>42</v>
      </c>
      <c r="E306" s="31" t="s">
        <v>769</v>
      </c>
    </row>
    <row r="307" spans="1:5" ht="25.5">
      <c r="A307" t="s">
        <v>43</v>
      </c>
      <c r="E307" s="29" t="s">
        <v>489</v>
      </c>
    </row>
    <row r="308" spans="1:16" ht="12.75">
      <c r="A308" s="19" t="s">
        <v>35</v>
      </c>
      <c s="23" t="s">
        <v>432</v>
      </c>
      <c s="23" t="s">
        <v>491</v>
      </c>
      <c s="19" t="s">
        <v>37</v>
      </c>
      <c s="24" t="s">
        <v>492</v>
      </c>
      <c s="25" t="s">
        <v>76</v>
      </c>
      <c s="26">
        <v>1</v>
      </c>
      <c s="27">
        <v>0</v>
      </c>
      <c s="27">
        <f>ROUND(ROUND(H308,2)*ROUND(G308,3),2)</f>
      </c>
      <c r="O308">
        <f>(I308*21)/100</f>
      </c>
      <c t="s">
        <v>13</v>
      </c>
    </row>
    <row r="309" spans="1:5" ht="12.75">
      <c r="A309" s="28" t="s">
        <v>40</v>
      </c>
      <c r="E309" s="29" t="s">
        <v>37</v>
      </c>
    </row>
    <row r="310" spans="1:5" ht="51">
      <c r="A310" s="30" t="s">
        <v>42</v>
      </c>
      <c r="E310" s="31" t="s">
        <v>493</v>
      </c>
    </row>
    <row r="311" spans="1:5" ht="25.5">
      <c r="A311" t="s">
        <v>43</v>
      </c>
      <c r="E311" s="29" t="s">
        <v>489</v>
      </c>
    </row>
    <row r="312" spans="1:16" ht="12.75">
      <c r="A312" s="19" t="s">
        <v>35</v>
      </c>
      <c s="23" t="s">
        <v>437</v>
      </c>
      <c s="23" t="s">
        <v>495</v>
      </c>
      <c s="19" t="s">
        <v>37</v>
      </c>
      <c s="24" t="s">
        <v>496</v>
      </c>
      <c s="25" t="s">
        <v>76</v>
      </c>
      <c s="26">
        <v>17</v>
      </c>
      <c s="27">
        <v>0</v>
      </c>
      <c s="27">
        <f>ROUND(ROUND(H312,2)*ROUND(G312,3),2)</f>
      </c>
      <c r="O312">
        <f>(I312*21)/100</f>
      </c>
      <c t="s">
        <v>13</v>
      </c>
    </row>
    <row r="313" spans="1:5" ht="12.75">
      <c r="A313" s="28" t="s">
        <v>40</v>
      </c>
      <c r="E313" s="29" t="s">
        <v>37</v>
      </c>
    </row>
    <row r="314" spans="1:5" ht="63.75">
      <c r="A314" s="30" t="s">
        <v>42</v>
      </c>
      <c r="E314" s="31" t="s">
        <v>770</v>
      </c>
    </row>
    <row r="315" spans="1:5" ht="25.5">
      <c r="A315" t="s">
        <v>43</v>
      </c>
      <c r="E315" s="29" t="s">
        <v>489</v>
      </c>
    </row>
    <row r="316" spans="1:16" ht="25.5">
      <c r="A316" s="19" t="s">
        <v>35</v>
      </c>
      <c s="23" t="s">
        <v>441</v>
      </c>
      <c s="23" t="s">
        <v>499</v>
      </c>
      <c s="19" t="s">
        <v>37</v>
      </c>
      <c s="24" t="s">
        <v>500</v>
      </c>
      <c s="25" t="s">
        <v>76</v>
      </c>
      <c s="26">
        <v>25</v>
      </c>
      <c s="27">
        <v>0</v>
      </c>
      <c s="27">
        <f>ROUND(ROUND(H316,2)*ROUND(G316,3),2)</f>
      </c>
      <c r="O316">
        <f>(I316*21)/100</f>
      </c>
      <c t="s">
        <v>13</v>
      </c>
    </row>
    <row r="317" spans="1:5" ht="12.75">
      <c r="A317" s="28" t="s">
        <v>40</v>
      </c>
      <c r="E317" s="29" t="s">
        <v>37</v>
      </c>
    </row>
    <row r="318" spans="1:5" ht="38.25">
      <c r="A318" s="30" t="s">
        <v>42</v>
      </c>
      <c r="E318" s="31" t="s">
        <v>771</v>
      </c>
    </row>
    <row r="319" spans="1:5" ht="25.5">
      <c r="A319" t="s">
        <v>43</v>
      </c>
      <c r="E319" s="29" t="s">
        <v>502</v>
      </c>
    </row>
    <row r="320" spans="1:16" ht="25.5">
      <c r="A320" s="19" t="s">
        <v>35</v>
      </c>
      <c s="23" t="s">
        <v>446</v>
      </c>
      <c s="23" t="s">
        <v>504</v>
      </c>
      <c s="19" t="s">
        <v>37</v>
      </c>
      <c s="24" t="s">
        <v>505</v>
      </c>
      <c s="25" t="s">
        <v>149</v>
      </c>
      <c s="26">
        <v>356</v>
      </c>
      <c s="27">
        <v>0</v>
      </c>
      <c s="27">
        <f>ROUND(ROUND(H320,2)*ROUND(G320,3),2)</f>
      </c>
      <c r="O320">
        <f>(I320*21)/100</f>
      </c>
      <c t="s">
        <v>13</v>
      </c>
    </row>
    <row r="321" spans="1:5" ht="12.75">
      <c r="A321" s="28" t="s">
        <v>40</v>
      </c>
      <c r="E321" s="29" t="s">
        <v>37</v>
      </c>
    </row>
    <row r="322" spans="1:5" ht="63.75">
      <c r="A322" s="30" t="s">
        <v>42</v>
      </c>
      <c r="E322" s="31" t="s">
        <v>772</v>
      </c>
    </row>
    <row r="323" spans="1:5" ht="38.25">
      <c r="A323" t="s">
        <v>43</v>
      </c>
      <c r="E323" s="29" t="s">
        <v>507</v>
      </c>
    </row>
    <row r="324" spans="1:16" ht="25.5">
      <c r="A324" s="19" t="s">
        <v>35</v>
      </c>
      <c s="23" t="s">
        <v>450</v>
      </c>
      <c s="23" t="s">
        <v>509</v>
      </c>
      <c s="19" t="s">
        <v>37</v>
      </c>
      <c s="24" t="s">
        <v>510</v>
      </c>
      <c s="25" t="s">
        <v>149</v>
      </c>
      <c s="26">
        <v>356</v>
      </c>
      <c s="27">
        <v>0</v>
      </c>
      <c s="27">
        <f>ROUND(ROUND(H324,2)*ROUND(G324,3),2)</f>
      </c>
      <c r="O324">
        <f>(I324*21)/100</f>
      </c>
      <c t="s">
        <v>13</v>
      </c>
    </row>
    <row r="325" spans="1:5" ht="12.75">
      <c r="A325" s="28" t="s">
        <v>40</v>
      </c>
      <c r="E325" s="29" t="s">
        <v>37</v>
      </c>
    </row>
    <row r="326" spans="1:5" ht="63.75">
      <c r="A326" s="30" t="s">
        <v>42</v>
      </c>
      <c r="E326" s="31" t="s">
        <v>772</v>
      </c>
    </row>
    <row r="327" spans="1:5" ht="38.25">
      <c r="A327" t="s">
        <v>43</v>
      </c>
      <c r="E327" s="29" t="s">
        <v>507</v>
      </c>
    </row>
    <row r="328" spans="1:16" ht="12.75">
      <c r="A328" s="19" t="s">
        <v>35</v>
      </c>
      <c s="23" t="s">
        <v>454</v>
      </c>
      <c s="23" t="s">
        <v>517</v>
      </c>
      <c s="19" t="s">
        <v>37</v>
      </c>
      <c s="24" t="s">
        <v>518</v>
      </c>
      <c s="25" t="s">
        <v>100</v>
      </c>
      <c s="26">
        <v>9.84</v>
      </c>
      <c s="27">
        <v>0</v>
      </c>
      <c s="27">
        <f>ROUND(ROUND(H328,2)*ROUND(G328,3),2)</f>
      </c>
      <c r="O328">
        <f>(I328*21)/100</f>
      </c>
      <c t="s">
        <v>13</v>
      </c>
    </row>
    <row r="329" spans="1:5" ht="12.75">
      <c r="A329" s="28" t="s">
        <v>40</v>
      </c>
      <c r="E329" s="29" t="s">
        <v>37</v>
      </c>
    </row>
    <row r="330" spans="1:5" ht="51">
      <c r="A330" s="30" t="s">
        <v>42</v>
      </c>
      <c r="E330" s="31" t="s">
        <v>773</v>
      </c>
    </row>
    <row r="331" spans="1:5" ht="51">
      <c r="A331" t="s">
        <v>43</v>
      </c>
      <c r="E331" s="29" t="s">
        <v>520</v>
      </c>
    </row>
    <row r="332" spans="1:16" ht="12.75">
      <c r="A332" s="19" t="s">
        <v>35</v>
      </c>
      <c s="23" t="s">
        <v>459</v>
      </c>
      <c s="23" t="s">
        <v>522</v>
      </c>
      <c s="19" t="s">
        <v>37</v>
      </c>
      <c s="24" t="s">
        <v>523</v>
      </c>
      <c s="25" t="s">
        <v>108</v>
      </c>
      <c s="26">
        <v>122</v>
      </c>
      <c s="27">
        <v>0</v>
      </c>
      <c s="27">
        <f>ROUND(ROUND(H332,2)*ROUND(G332,3),2)</f>
      </c>
      <c r="O332">
        <f>(I332*21)/100</f>
      </c>
      <c t="s">
        <v>13</v>
      </c>
    </row>
    <row r="333" spans="1:5" ht="12.75">
      <c r="A333" s="28" t="s">
        <v>40</v>
      </c>
      <c r="E333" s="29" t="s">
        <v>37</v>
      </c>
    </row>
    <row r="334" spans="1:5" ht="25.5">
      <c r="A334" s="30" t="s">
        <v>42</v>
      </c>
      <c r="E334" s="31" t="s">
        <v>774</v>
      </c>
    </row>
    <row r="335" spans="1:5" ht="51">
      <c r="A335" t="s">
        <v>43</v>
      </c>
      <c r="E335" s="29" t="s">
        <v>525</v>
      </c>
    </row>
    <row r="336" spans="1:16" ht="25.5">
      <c r="A336" s="19" t="s">
        <v>35</v>
      </c>
      <c s="23" t="s">
        <v>464</v>
      </c>
      <c s="23" t="s">
        <v>527</v>
      </c>
      <c s="19" t="s">
        <v>37</v>
      </c>
      <c s="24" t="s">
        <v>528</v>
      </c>
      <c s="25" t="s">
        <v>76</v>
      </c>
      <c s="26">
        <v>1</v>
      </c>
      <c s="27">
        <v>0</v>
      </c>
      <c s="27">
        <f>ROUND(ROUND(H336,2)*ROUND(G336,3),2)</f>
      </c>
      <c r="O336">
        <f>(I336*21)/100</f>
      </c>
      <c t="s">
        <v>13</v>
      </c>
    </row>
    <row r="337" spans="1:5" ht="12.75">
      <c r="A337" s="28" t="s">
        <v>40</v>
      </c>
      <c r="E337" s="29" t="s">
        <v>37</v>
      </c>
    </row>
    <row r="338" spans="1:5" ht="25.5">
      <c r="A338" s="30" t="s">
        <v>42</v>
      </c>
      <c r="E338" s="31" t="s">
        <v>775</v>
      </c>
    </row>
    <row r="339" spans="1:5" ht="409.5">
      <c r="A339" t="s">
        <v>43</v>
      </c>
      <c r="E339" s="29" t="s">
        <v>530</v>
      </c>
    </row>
    <row r="340" spans="1:16" ht="12.75">
      <c r="A340" s="19" t="s">
        <v>35</v>
      </c>
      <c s="23" t="s">
        <v>466</v>
      </c>
      <c s="23" t="s">
        <v>532</v>
      </c>
      <c s="19" t="s">
        <v>37</v>
      </c>
      <c s="24" t="s">
        <v>533</v>
      </c>
      <c s="25" t="s">
        <v>108</v>
      </c>
      <c s="26">
        <v>25.48</v>
      </c>
      <c s="27">
        <v>0</v>
      </c>
      <c s="27">
        <f>ROUND(ROUND(H340,2)*ROUND(G340,3),2)</f>
      </c>
      <c r="O340">
        <f>(I340*21)/100</f>
      </c>
      <c t="s">
        <v>13</v>
      </c>
    </row>
    <row r="341" spans="1:5" ht="12.75">
      <c r="A341" s="28" t="s">
        <v>40</v>
      </c>
      <c r="E341" s="29" t="s">
        <v>534</v>
      </c>
    </row>
    <row r="342" spans="1:5" ht="51">
      <c r="A342" s="30" t="s">
        <v>42</v>
      </c>
      <c r="E342" s="31" t="s">
        <v>776</v>
      </c>
    </row>
    <row r="343" spans="1:5" ht="63.75">
      <c r="A343" t="s">
        <v>43</v>
      </c>
      <c r="E343" s="29" t="s">
        <v>536</v>
      </c>
    </row>
    <row r="344" spans="1:16" ht="12.75">
      <c r="A344" s="19" t="s">
        <v>35</v>
      </c>
      <c s="23" t="s">
        <v>471</v>
      </c>
      <c s="23" t="s">
        <v>777</v>
      </c>
      <c s="19" t="s">
        <v>37</v>
      </c>
      <c s="24" t="s">
        <v>778</v>
      </c>
      <c s="25" t="s">
        <v>108</v>
      </c>
      <c s="26">
        <v>42.55</v>
      </c>
      <c s="27">
        <v>0</v>
      </c>
      <c s="27">
        <f>ROUND(ROUND(H344,2)*ROUND(G344,3),2)</f>
      </c>
      <c r="O344">
        <f>(I344*21)/100</f>
      </c>
      <c t="s">
        <v>13</v>
      </c>
    </row>
    <row r="345" spans="1:5" ht="12.75">
      <c r="A345" s="28" t="s">
        <v>40</v>
      </c>
      <c r="E345" s="29" t="s">
        <v>37</v>
      </c>
    </row>
    <row r="346" spans="1:5" ht="12.75">
      <c r="A346" s="30" t="s">
        <v>42</v>
      </c>
      <c r="E346" s="31" t="s">
        <v>779</v>
      </c>
    </row>
    <row r="347" spans="1:5" ht="63.75">
      <c r="A347" t="s">
        <v>43</v>
      </c>
      <c r="E347" s="29" t="s">
        <v>536</v>
      </c>
    </row>
    <row r="348" spans="1:16" ht="12.75">
      <c r="A348" s="19" t="s">
        <v>35</v>
      </c>
      <c s="23" t="s">
        <v>475</v>
      </c>
      <c s="23" t="s">
        <v>542</v>
      </c>
      <c s="19" t="s">
        <v>37</v>
      </c>
      <c s="24" t="s">
        <v>543</v>
      </c>
      <c s="25" t="s">
        <v>108</v>
      </c>
      <c s="26">
        <v>985.13</v>
      </c>
      <c s="27">
        <v>0</v>
      </c>
      <c s="27">
        <f>ROUND(ROUND(H348,2)*ROUND(G348,3),2)</f>
      </c>
      <c r="O348">
        <f>(I348*21)/100</f>
      </c>
      <c t="s">
        <v>13</v>
      </c>
    </row>
    <row r="349" spans="1:5" ht="12.75">
      <c r="A349" s="28" t="s">
        <v>40</v>
      </c>
      <c r="E349" s="29" t="s">
        <v>37</v>
      </c>
    </row>
    <row r="350" spans="1:5" ht="63.75">
      <c r="A350" s="30" t="s">
        <v>42</v>
      </c>
      <c r="E350" s="31" t="s">
        <v>780</v>
      </c>
    </row>
    <row r="351" spans="1:5" ht="25.5">
      <c r="A351" t="s">
        <v>43</v>
      </c>
      <c r="E351" s="29" t="s">
        <v>545</v>
      </c>
    </row>
    <row r="352" spans="1:16" ht="12.75">
      <c r="A352" s="19" t="s">
        <v>35</v>
      </c>
      <c s="23" t="s">
        <v>480</v>
      </c>
      <c s="23" t="s">
        <v>547</v>
      </c>
      <c s="19" t="s">
        <v>37</v>
      </c>
      <c s="24" t="s">
        <v>548</v>
      </c>
      <c s="25" t="s">
        <v>108</v>
      </c>
      <c s="26">
        <v>985.13</v>
      </c>
      <c s="27">
        <v>0</v>
      </c>
      <c s="27">
        <f>ROUND(ROUND(H352,2)*ROUND(G352,3),2)</f>
      </c>
      <c r="O352">
        <f>(I352*21)/100</f>
      </c>
      <c t="s">
        <v>13</v>
      </c>
    </row>
    <row r="353" spans="1:5" ht="12.75">
      <c r="A353" s="28" t="s">
        <v>40</v>
      </c>
      <c r="E353" s="29" t="s">
        <v>37</v>
      </c>
    </row>
    <row r="354" spans="1:5" ht="63.75">
      <c r="A354" s="30" t="s">
        <v>42</v>
      </c>
      <c r="E354" s="31" t="s">
        <v>781</v>
      </c>
    </row>
    <row r="355" spans="1:5" ht="38.25">
      <c r="A355" t="s">
        <v>43</v>
      </c>
      <c r="E355" s="29" t="s">
        <v>550</v>
      </c>
    </row>
    <row r="356" spans="1:16" ht="12.75">
      <c r="A356" s="19" t="s">
        <v>35</v>
      </c>
      <c s="23" t="s">
        <v>485</v>
      </c>
      <c s="23" t="s">
        <v>552</v>
      </c>
      <c s="19" t="s">
        <v>37</v>
      </c>
      <c s="24" t="s">
        <v>553</v>
      </c>
      <c s="25" t="s">
        <v>108</v>
      </c>
      <c s="26">
        <v>411.5</v>
      </c>
      <c s="27">
        <v>0</v>
      </c>
      <c s="27">
        <f>ROUND(ROUND(H356,2)*ROUND(G356,3),2)</f>
      </c>
      <c r="O356">
        <f>(I356*21)/100</f>
      </c>
      <c t="s">
        <v>13</v>
      </c>
    </row>
    <row r="357" spans="1:5" ht="12.75">
      <c r="A357" s="28" t="s">
        <v>40</v>
      </c>
      <c r="E357" s="29" t="s">
        <v>37</v>
      </c>
    </row>
    <row r="358" spans="1:5" ht="25.5">
      <c r="A358" s="30" t="s">
        <v>42</v>
      </c>
      <c r="E358" s="31" t="s">
        <v>782</v>
      </c>
    </row>
    <row r="359" spans="1:5" ht="89.25">
      <c r="A359" t="s">
        <v>43</v>
      </c>
      <c r="E359" s="29" t="s">
        <v>555</v>
      </c>
    </row>
    <row r="360" spans="1:16" ht="12.75">
      <c r="A360" s="19" t="s">
        <v>35</v>
      </c>
      <c s="23" t="s">
        <v>490</v>
      </c>
      <c s="23" t="s">
        <v>567</v>
      </c>
      <c s="19" t="s">
        <v>37</v>
      </c>
      <c s="24" t="s">
        <v>568</v>
      </c>
      <c s="25" t="s">
        <v>100</v>
      </c>
      <c s="26">
        <v>9.6</v>
      </c>
      <c s="27">
        <v>0</v>
      </c>
      <c s="27">
        <f>ROUND(ROUND(H360,2)*ROUND(G360,3),2)</f>
      </c>
      <c r="O360">
        <f>(I360*21)/100</f>
      </c>
      <c t="s">
        <v>13</v>
      </c>
    </row>
    <row r="361" spans="1:5" ht="12.75">
      <c r="A361" s="28" t="s">
        <v>40</v>
      </c>
      <c r="E361" s="29" t="s">
        <v>37</v>
      </c>
    </row>
    <row r="362" spans="1:5" ht="38.25">
      <c r="A362" s="30" t="s">
        <v>42</v>
      </c>
      <c r="E362" s="31" t="s">
        <v>783</v>
      </c>
    </row>
    <row r="363" spans="1:5" ht="102">
      <c r="A363" t="s">
        <v>43</v>
      </c>
      <c r="E363" s="29" t="s">
        <v>570</v>
      </c>
    </row>
    <row r="364" spans="1:16" ht="12.75">
      <c r="A364" s="19" t="s">
        <v>35</v>
      </c>
      <c s="23" t="s">
        <v>494</v>
      </c>
      <c s="23" t="s">
        <v>572</v>
      </c>
      <c s="19" t="s">
        <v>37</v>
      </c>
      <c s="24" t="s">
        <v>573</v>
      </c>
      <c s="25" t="s">
        <v>100</v>
      </c>
      <c s="26">
        <v>2.07</v>
      </c>
      <c s="27">
        <v>0</v>
      </c>
      <c s="27">
        <f>ROUND(ROUND(H364,2)*ROUND(G364,3),2)</f>
      </c>
      <c r="O364">
        <f>(I364*21)/100</f>
      </c>
      <c t="s">
        <v>13</v>
      </c>
    </row>
    <row r="365" spans="1:5" ht="12.75">
      <c r="A365" s="28" t="s">
        <v>40</v>
      </c>
      <c r="E365" s="29" t="s">
        <v>37</v>
      </c>
    </row>
    <row r="366" spans="1:5" ht="12.75">
      <c r="A366" s="30" t="s">
        <v>42</v>
      </c>
      <c r="E366" s="31" t="s">
        <v>784</v>
      </c>
    </row>
    <row r="367" spans="1:5" ht="102">
      <c r="A367" t="s">
        <v>43</v>
      </c>
      <c r="E367" s="29" t="s">
        <v>570</v>
      </c>
    </row>
    <row r="368" spans="1:16" ht="12.75">
      <c r="A368" s="19" t="s">
        <v>35</v>
      </c>
      <c s="23" t="s">
        <v>498</v>
      </c>
      <c s="23" t="s">
        <v>785</v>
      </c>
      <c s="19" t="s">
        <v>37</v>
      </c>
      <c s="24" t="s">
        <v>786</v>
      </c>
      <c s="25" t="s">
        <v>108</v>
      </c>
      <c s="26">
        <v>16.5</v>
      </c>
      <c s="27">
        <v>0</v>
      </c>
      <c s="27">
        <f>ROUND(ROUND(H368,2)*ROUND(G368,3),2)</f>
      </c>
      <c r="O368">
        <f>(I368*21)/100</f>
      </c>
      <c t="s">
        <v>13</v>
      </c>
    </row>
    <row r="369" spans="1:5" ht="12.75">
      <c r="A369" s="28" t="s">
        <v>40</v>
      </c>
      <c r="E369" s="29" t="s">
        <v>37</v>
      </c>
    </row>
    <row r="370" spans="1:5" ht="51">
      <c r="A370" s="30" t="s">
        <v>42</v>
      </c>
      <c r="E370" s="31" t="s">
        <v>787</v>
      </c>
    </row>
    <row r="371" spans="1:5" ht="114.75">
      <c r="A371" t="s">
        <v>43</v>
      </c>
      <c r="E371" s="29" t="s">
        <v>579</v>
      </c>
    </row>
    <row r="372" spans="1:16" ht="12.75">
      <c r="A372" s="19" t="s">
        <v>35</v>
      </c>
      <c s="23" t="s">
        <v>503</v>
      </c>
      <c s="23" t="s">
        <v>576</v>
      </c>
      <c s="19" t="s">
        <v>37</v>
      </c>
      <c s="24" t="s">
        <v>577</v>
      </c>
      <c s="25" t="s">
        <v>108</v>
      </c>
      <c s="26">
        <v>8.5</v>
      </c>
      <c s="27">
        <v>0</v>
      </c>
      <c s="27">
        <f>ROUND(ROUND(H372,2)*ROUND(G372,3),2)</f>
      </c>
      <c r="O372">
        <f>(I372*21)/100</f>
      </c>
      <c t="s">
        <v>13</v>
      </c>
    </row>
    <row r="373" spans="1:5" ht="12.75">
      <c r="A373" s="28" t="s">
        <v>40</v>
      </c>
      <c r="E373" s="29" t="s">
        <v>37</v>
      </c>
    </row>
    <row r="374" spans="1:5" ht="25.5">
      <c r="A374" s="30" t="s">
        <v>42</v>
      </c>
      <c r="E374" s="31" t="s">
        <v>788</v>
      </c>
    </row>
    <row r="375" spans="1:5" ht="114.75">
      <c r="A375" t="s">
        <v>43</v>
      </c>
      <c r="E375" s="29" t="s">
        <v>579</v>
      </c>
    </row>
    <row r="376" spans="1:16" ht="12.75">
      <c r="A376" s="19" t="s">
        <v>35</v>
      </c>
      <c s="23" t="s">
        <v>508</v>
      </c>
      <c s="23" t="s">
        <v>789</v>
      </c>
      <c s="19" t="s">
        <v>37</v>
      </c>
      <c s="24" t="s">
        <v>790</v>
      </c>
      <c s="25" t="s">
        <v>108</v>
      </c>
      <c s="26">
        <v>8</v>
      </c>
      <c s="27">
        <v>0</v>
      </c>
      <c s="27">
        <f>ROUND(ROUND(H376,2)*ROUND(G376,3),2)</f>
      </c>
      <c r="O376">
        <f>(I376*21)/100</f>
      </c>
      <c t="s">
        <v>13</v>
      </c>
    </row>
    <row r="377" spans="1:5" ht="12.75">
      <c r="A377" s="28" t="s">
        <v>40</v>
      </c>
      <c r="E377" s="29" t="s">
        <v>37</v>
      </c>
    </row>
    <row r="378" spans="1:5" ht="25.5">
      <c r="A378" s="30" t="s">
        <v>42</v>
      </c>
      <c r="E378" s="31" t="s">
        <v>791</v>
      </c>
    </row>
    <row r="379" spans="1:5" ht="114.75">
      <c r="A379" t="s">
        <v>43</v>
      </c>
      <c r="E379" s="29" t="s">
        <v>579</v>
      </c>
    </row>
    <row r="380" spans="1:16" ht="12.75">
      <c r="A380" s="19" t="s">
        <v>35</v>
      </c>
      <c s="23" t="s">
        <v>511</v>
      </c>
      <c s="23" t="s">
        <v>792</v>
      </c>
      <c s="19" t="s">
        <v>37</v>
      </c>
      <c s="24" t="s">
        <v>793</v>
      </c>
      <c s="25" t="s">
        <v>108</v>
      </c>
      <c s="26">
        <v>43.5</v>
      </c>
      <c s="27">
        <v>0</v>
      </c>
      <c s="27">
        <f>ROUND(ROUND(H380,2)*ROUND(G380,3),2)</f>
      </c>
      <c r="O380">
        <f>(I380*21)/100</f>
      </c>
      <c t="s">
        <v>13</v>
      </c>
    </row>
    <row r="381" spans="1:5" ht="12.75">
      <c r="A381" s="28" t="s">
        <v>40</v>
      </c>
      <c r="E381" s="29" t="s">
        <v>37</v>
      </c>
    </row>
    <row r="382" spans="1:5" ht="25.5">
      <c r="A382" s="30" t="s">
        <v>42</v>
      </c>
      <c r="E382" s="31" t="s">
        <v>794</v>
      </c>
    </row>
    <row r="383" spans="1:5" ht="114.75">
      <c r="A383" t="s">
        <v>43</v>
      </c>
      <c r="E383" s="29" t="s">
        <v>579</v>
      </c>
    </row>
    <row r="384" spans="1:16" ht="12.75">
      <c r="A384" s="19" t="s">
        <v>35</v>
      </c>
      <c s="23" t="s">
        <v>516</v>
      </c>
      <c s="23" t="s">
        <v>581</v>
      </c>
      <c s="19" t="s">
        <v>37</v>
      </c>
      <c s="24" t="s">
        <v>582</v>
      </c>
      <c s="25" t="s">
        <v>76</v>
      </c>
      <c s="26">
        <v>4</v>
      </c>
      <c s="27">
        <v>0</v>
      </c>
      <c s="27">
        <f>ROUND(ROUND(H384,2)*ROUND(G384,3),2)</f>
      </c>
      <c r="O384">
        <f>(I384*21)/100</f>
      </c>
      <c t="s">
        <v>13</v>
      </c>
    </row>
    <row r="385" spans="1:5" ht="12.75">
      <c r="A385" s="28" t="s">
        <v>40</v>
      </c>
      <c r="E385" s="29" t="s">
        <v>37</v>
      </c>
    </row>
    <row r="386" spans="1:5" ht="76.5">
      <c r="A386" s="30" t="s">
        <v>42</v>
      </c>
      <c r="E386" s="31" t="s">
        <v>795</v>
      </c>
    </row>
    <row r="387" spans="1:5" ht="89.25">
      <c r="A387" t="s">
        <v>43</v>
      </c>
      <c r="E387" s="29" t="s">
        <v>584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9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0+O9+O14+O23+O36</f>
      </c>
      <c t="s">
        <v>12</v>
      </c>
    </row>
    <row r="3" spans="1:16" ht="15" customHeight="1">
      <c r="A3" t="s">
        <v>1</v>
      </c>
      <c s="8" t="s">
        <v>4</v>
      </c>
      <c s="9" t="s">
        <v>5</v>
      </c>
      <c s="1"/>
      <c s="10" t="s">
        <v>6</v>
      </c>
      <c s="1"/>
      <c s="4"/>
      <c s="3" t="s">
        <v>800</v>
      </c>
      <c s="32">
        <f>0+I9+I14+I23+I36</f>
      </c>
      <c r="O3" t="s">
        <v>9</v>
      </c>
      <c t="s">
        <v>13</v>
      </c>
    </row>
    <row r="4" spans="1:16" ht="15" customHeight="1">
      <c r="A4" t="s">
        <v>7</v>
      </c>
      <c s="8" t="s">
        <v>796</v>
      </c>
      <c s="9" t="s">
        <v>797</v>
      </c>
      <c s="1"/>
      <c s="10" t="s">
        <v>798</v>
      </c>
      <c s="1"/>
      <c s="1"/>
      <c s="7"/>
      <c s="7"/>
      <c r="O4" t="s">
        <v>10</v>
      </c>
      <c t="s">
        <v>13</v>
      </c>
    </row>
    <row r="5" spans="1:16" ht="12.75" customHeight="1">
      <c r="A5" t="s">
        <v>799</v>
      </c>
      <c s="12" t="s">
        <v>8</v>
      </c>
      <c s="13" t="s">
        <v>800</v>
      </c>
      <c s="5"/>
      <c s="14" t="s">
        <v>801</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f>
      </c>
      <c>
        <f>0+O10</f>
      </c>
    </row>
    <row r="10" spans="1:16" ht="12.75">
      <c r="A10" s="19" t="s">
        <v>35</v>
      </c>
      <c s="23" t="s">
        <v>19</v>
      </c>
      <c s="23" t="s">
        <v>802</v>
      </c>
      <c s="19" t="s">
        <v>37</v>
      </c>
      <c s="24" t="s">
        <v>803</v>
      </c>
      <c s="25" t="s">
        <v>48</v>
      </c>
      <c s="26">
        <v>1</v>
      </c>
      <c s="27">
        <v>0</v>
      </c>
      <c s="27">
        <f>ROUND(ROUND(H10,2)*ROUND(G10,3),2)</f>
      </c>
      <c r="O10">
        <f>(I10*21)/100</f>
      </c>
      <c t="s">
        <v>13</v>
      </c>
    </row>
    <row r="11" spans="1:5" ht="12.75">
      <c r="A11" s="28" t="s">
        <v>40</v>
      </c>
      <c r="E11" s="29" t="s">
        <v>804</v>
      </c>
    </row>
    <row r="12" spans="1:5" ht="12.75">
      <c r="A12" s="30" t="s">
        <v>42</v>
      </c>
      <c r="E12" s="31" t="s">
        <v>37</v>
      </c>
    </row>
    <row r="13" spans="1:5" ht="12.75">
      <c r="A13" t="s">
        <v>43</v>
      </c>
      <c r="E13" s="29" t="s">
        <v>44</v>
      </c>
    </row>
    <row r="14" spans="1:18" ht="12.75" customHeight="1">
      <c r="A14" s="5" t="s">
        <v>33</v>
      </c>
      <c s="5"/>
      <c s="35" t="s">
        <v>19</v>
      </c>
      <c s="5"/>
      <c s="21" t="s">
        <v>96</v>
      </c>
      <c s="5"/>
      <c s="5"/>
      <c s="5"/>
      <c s="36">
        <f>0+Q14</f>
      </c>
      <c r="O14">
        <f>0+R14</f>
      </c>
      <c r="Q14">
        <f>0+I15+I19</f>
      </c>
      <c>
        <f>0+O15+O19</f>
      </c>
    </row>
    <row r="15" spans="1:16" ht="25.5">
      <c r="A15" s="19" t="s">
        <v>35</v>
      </c>
      <c s="23" t="s">
        <v>13</v>
      </c>
      <c s="23" t="s">
        <v>805</v>
      </c>
      <c s="19" t="s">
        <v>37</v>
      </c>
      <c s="24" t="s">
        <v>806</v>
      </c>
      <c s="25" t="s">
        <v>100</v>
      </c>
      <c s="26">
        <v>18</v>
      </c>
      <c s="27">
        <v>0</v>
      </c>
      <c s="27">
        <f>ROUND(ROUND(H15,2)*ROUND(G15,3),2)</f>
      </c>
      <c r="O15">
        <f>(I15*21)/100</f>
      </c>
      <c t="s">
        <v>13</v>
      </c>
    </row>
    <row r="16" spans="1:5" ht="38.25">
      <c r="A16" s="28" t="s">
        <v>40</v>
      </c>
      <c r="E16" s="29" t="s">
        <v>807</v>
      </c>
    </row>
    <row r="17" spans="1:5" ht="63.75">
      <c r="A17" s="30" t="s">
        <v>42</v>
      </c>
      <c r="E17" s="31" t="s">
        <v>808</v>
      </c>
    </row>
    <row r="18" spans="1:5" ht="63.75">
      <c r="A18" t="s">
        <v>43</v>
      </c>
      <c r="E18" s="29" t="s">
        <v>102</v>
      </c>
    </row>
    <row r="19" spans="1:16" ht="12.75">
      <c r="A19" s="19" t="s">
        <v>35</v>
      </c>
      <c s="23" t="s">
        <v>12</v>
      </c>
      <c s="23" t="s">
        <v>115</v>
      </c>
      <c s="19" t="s">
        <v>37</v>
      </c>
      <c s="24" t="s">
        <v>116</v>
      </c>
      <c s="25" t="s">
        <v>108</v>
      </c>
      <c s="26">
        <v>150</v>
      </c>
      <c s="27">
        <v>0</v>
      </c>
      <c s="27">
        <f>ROUND(ROUND(H19,2)*ROUND(G19,3),2)</f>
      </c>
      <c r="O19">
        <f>(I19*21)/100</f>
      </c>
      <c t="s">
        <v>13</v>
      </c>
    </row>
    <row r="20" spans="1:5" ht="12.75">
      <c r="A20" s="28" t="s">
        <v>40</v>
      </c>
      <c r="E20" s="29" t="s">
        <v>809</v>
      </c>
    </row>
    <row r="21" spans="1:5" ht="38.25">
      <c r="A21" s="30" t="s">
        <v>42</v>
      </c>
      <c r="E21" s="31" t="s">
        <v>810</v>
      </c>
    </row>
    <row r="22" spans="1:5" ht="25.5">
      <c r="A22" t="s">
        <v>43</v>
      </c>
      <c r="E22" s="29" t="s">
        <v>114</v>
      </c>
    </row>
    <row r="23" spans="1:18" ht="12.75" customHeight="1">
      <c r="A23" s="5" t="s">
        <v>33</v>
      </c>
      <c s="5"/>
      <c s="35" t="s">
        <v>25</v>
      </c>
      <c s="5"/>
      <c s="21" t="s">
        <v>315</v>
      </c>
      <c s="5"/>
      <c s="5"/>
      <c s="5"/>
      <c s="36">
        <f>0+Q23</f>
      </c>
      <c r="O23">
        <f>0+R23</f>
      </c>
      <c r="Q23">
        <f>0+I24+I28+I32</f>
      </c>
      <c>
        <f>0+O24+O28+O32</f>
      </c>
    </row>
    <row r="24" spans="1:16" ht="12.75">
      <c r="A24" s="19" t="s">
        <v>35</v>
      </c>
      <c s="23" t="s">
        <v>23</v>
      </c>
      <c s="23" t="s">
        <v>350</v>
      </c>
      <c s="19" t="s">
        <v>37</v>
      </c>
      <c s="24" t="s">
        <v>351</v>
      </c>
      <c s="25" t="s">
        <v>149</v>
      </c>
      <c s="26">
        <v>150</v>
      </c>
      <c s="27">
        <v>0</v>
      </c>
      <c s="27">
        <f>ROUND(ROUND(H24,2)*ROUND(G24,3),2)</f>
      </c>
      <c r="O24">
        <f>(I24*21)/100</f>
      </c>
      <c t="s">
        <v>13</v>
      </c>
    </row>
    <row r="25" spans="1:5" ht="12.75">
      <c r="A25" s="28" t="s">
        <v>40</v>
      </c>
      <c r="E25" s="29" t="s">
        <v>37</v>
      </c>
    </row>
    <row r="26" spans="1:5" ht="76.5">
      <c r="A26" s="30" t="s">
        <v>42</v>
      </c>
      <c r="E26" s="31" t="s">
        <v>811</v>
      </c>
    </row>
    <row r="27" spans="1:5" ht="102">
      <c r="A27" t="s">
        <v>43</v>
      </c>
      <c r="E27" s="29" t="s">
        <v>339</v>
      </c>
    </row>
    <row r="28" spans="1:16" ht="12.75">
      <c r="A28" s="19" t="s">
        <v>35</v>
      </c>
      <c s="23" t="s">
        <v>25</v>
      </c>
      <c s="23" t="s">
        <v>812</v>
      </c>
      <c s="19" t="s">
        <v>37</v>
      </c>
      <c s="24" t="s">
        <v>813</v>
      </c>
      <c s="25" t="s">
        <v>149</v>
      </c>
      <c s="26">
        <v>450</v>
      </c>
      <c s="27">
        <v>0</v>
      </c>
      <c s="27">
        <f>ROUND(ROUND(H28,2)*ROUND(G28,3),2)</f>
      </c>
      <c r="O28">
        <f>(I28*21)/100</f>
      </c>
      <c t="s">
        <v>13</v>
      </c>
    </row>
    <row r="29" spans="1:5" ht="12.75">
      <c r="A29" s="28" t="s">
        <v>40</v>
      </c>
      <c r="E29" s="29" t="s">
        <v>37</v>
      </c>
    </row>
    <row r="30" spans="1:5" ht="63.75">
      <c r="A30" s="30" t="s">
        <v>42</v>
      </c>
      <c r="E30" s="31" t="s">
        <v>814</v>
      </c>
    </row>
    <row r="31" spans="1:5" ht="102">
      <c r="A31" t="s">
        <v>43</v>
      </c>
      <c r="E31" s="29" t="s">
        <v>815</v>
      </c>
    </row>
    <row r="32" spans="1:16" ht="12.75">
      <c r="A32" s="19" t="s">
        <v>35</v>
      </c>
      <c s="23" t="s">
        <v>27</v>
      </c>
      <c s="23" t="s">
        <v>816</v>
      </c>
      <c s="19" t="s">
        <v>37</v>
      </c>
      <c s="24" t="s">
        <v>817</v>
      </c>
      <c s="25" t="s">
        <v>100</v>
      </c>
      <c s="26">
        <v>18</v>
      </c>
      <c s="27">
        <v>0</v>
      </c>
      <c s="27">
        <f>ROUND(ROUND(H32,2)*ROUND(G32,3),2)</f>
      </c>
      <c r="O32">
        <f>(I32*21)/100</f>
      </c>
      <c t="s">
        <v>13</v>
      </c>
    </row>
    <row r="33" spans="1:5" ht="12.75">
      <c r="A33" s="28" t="s">
        <v>40</v>
      </c>
      <c r="E33" s="29" t="s">
        <v>37</v>
      </c>
    </row>
    <row r="34" spans="1:5" ht="63.75">
      <c r="A34" s="30" t="s">
        <v>42</v>
      </c>
      <c r="E34" s="31" t="s">
        <v>818</v>
      </c>
    </row>
    <row r="35" spans="1:5" ht="204">
      <c r="A35" t="s">
        <v>43</v>
      </c>
      <c r="E35" s="29" t="s">
        <v>819</v>
      </c>
    </row>
    <row r="36" spans="1:18" ht="12.75" customHeight="1">
      <c r="A36" s="5" t="s">
        <v>33</v>
      </c>
      <c s="5"/>
      <c s="35" t="s">
        <v>30</v>
      </c>
      <c s="5"/>
      <c s="21" t="s">
        <v>426</v>
      </c>
      <c s="5"/>
      <c s="5"/>
      <c s="5"/>
      <c s="36">
        <f>0+Q36</f>
      </c>
      <c r="O36">
        <f>0+R36</f>
      </c>
      <c r="Q36">
        <f>0+I37+I41+I45+I49+I53+I57+I61+I65+I69+I73+I77+I81+I85+I89</f>
      </c>
      <c>
        <f>0+O37+O41+O45+O49+O53+O57+O61+O65+O69+O73+O77+O81+O85+O89</f>
      </c>
    </row>
    <row r="37" spans="1:16" ht="25.5">
      <c r="A37" s="19" t="s">
        <v>35</v>
      </c>
      <c s="23" t="s">
        <v>61</v>
      </c>
      <c s="23" t="s">
        <v>820</v>
      </c>
      <c s="19" t="s">
        <v>37</v>
      </c>
      <c s="24" t="s">
        <v>821</v>
      </c>
      <c s="25" t="s">
        <v>76</v>
      </c>
      <c s="26">
        <v>205</v>
      </c>
      <c s="27">
        <v>0</v>
      </c>
      <c s="27">
        <f>ROUND(ROUND(H37,2)*ROUND(G37,3),2)</f>
      </c>
      <c r="O37">
        <f>(I37*21)/100</f>
      </c>
      <c t="s">
        <v>13</v>
      </c>
    </row>
    <row r="38" spans="1:5" ht="12.75">
      <c r="A38" s="28" t="s">
        <v>40</v>
      </c>
      <c r="E38" s="29" t="s">
        <v>37</v>
      </c>
    </row>
    <row r="39" spans="1:5" ht="38.25">
      <c r="A39" s="30" t="s">
        <v>42</v>
      </c>
      <c r="E39" s="31" t="s">
        <v>822</v>
      </c>
    </row>
    <row r="40" spans="1:5" ht="63.75">
      <c r="A40" t="s">
        <v>43</v>
      </c>
      <c r="E40" s="29" t="s">
        <v>823</v>
      </c>
    </row>
    <row r="41" spans="1:16" ht="12.75">
      <c r="A41" s="19" t="s">
        <v>35</v>
      </c>
      <c s="23" t="s">
        <v>66</v>
      </c>
      <c s="23" t="s">
        <v>824</v>
      </c>
      <c s="19" t="s">
        <v>37</v>
      </c>
      <c s="24" t="s">
        <v>825</v>
      </c>
      <c s="25" t="s">
        <v>76</v>
      </c>
      <c s="26">
        <v>205</v>
      </c>
      <c s="27">
        <v>0</v>
      </c>
      <c s="27">
        <f>ROUND(ROUND(H41,2)*ROUND(G41,3),2)</f>
      </c>
      <c r="O41">
        <f>(I41*21)/100</f>
      </c>
      <c t="s">
        <v>13</v>
      </c>
    </row>
    <row r="42" spans="1:5" ht="12.75">
      <c r="A42" s="28" t="s">
        <v>40</v>
      </c>
      <c r="E42" s="29" t="s">
        <v>37</v>
      </c>
    </row>
    <row r="43" spans="1:5" ht="38.25">
      <c r="A43" s="30" t="s">
        <v>42</v>
      </c>
      <c r="E43" s="31" t="s">
        <v>822</v>
      </c>
    </row>
    <row r="44" spans="1:5" ht="25.5">
      <c r="A44" t="s">
        <v>43</v>
      </c>
      <c r="E44" s="29" t="s">
        <v>489</v>
      </c>
    </row>
    <row r="45" spans="1:16" ht="12.75">
      <c r="A45" s="19" t="s">
        <v>35</v>
      </c>
      <c s="23" t="s">
        <v>30</v>
      </c>
      <c s="23" t="s">
        <v>826</v>
      </c>
      <c s="19" t="s">
        <v>98</v>
      </c>
      <c s="24" t="s">
        <v>827</v>
      </c>
      <c s="25" t="s">
        <v>39</v>
      </c>
      <c s="26">
        <v>1</v>
      </c>
      <c s="27">
        <v>0</v>
      </c>
      <c s="27">
        <f>ROUND(ROUND(H45,2)*ROUND(G45,3),2)</f>
      </c>
      <c r="O45">
        <f>(I45*21)/100</f>
      </c>
      <c t="s">
        <v>13</v>
      </c>
    </row>
    <row r="46" spans="1:5" ht="12.75">
      <c r="A46" s="28" t="s">
        <v>40</v>
      </c>
      <c r="E46" s="29" t="s">
        <v>37</v>
      </c>
    </row>
    <row r="47" spans="1:5" ht="25.5">
      <c r="A47" s="30" t="s">
        <v>42</v>
      </c>
      <c r="E47" s="31" t="s">
        <v>828</v>
      </c>
    </row>
    <row r="48" spans="1:5" ht="25.5">
      <c r="A48" t="s">
        <v>43</v>
      </c>
      <c r="E48" s="29" t="s">
        <v>829</v>
      </c>
    </row>
    <row r="49" spans="1:16" ht="12.75">
      <c r="A49" s="19" t="s">
        <v>35</v>
      </c>
      <c s="23" t="s">
        <v>32</v>
      </c>
      <c s="23" t="s">
        <v>830</v>
      </c>
      <c s="19" t="s">
        <v>37</v>
      </c>
      <c s="24" t="s">
        <v>831</v>
      </c>
      <c s="25" t="s">
        <v>76</v>
      </c>
      <c s="26">
        <v>2</v>
      </c>
      <c s="27">
        <v>0</v>
      </c>
      <c s="27">
        <f>ROUND(ROUND(H49,2)*ROUND(G49,3),2)</f>
      </c>
      <c r="O49">
        <f>(I49*21)/100</f>
      </c>
      <c t="s">
        <v>13</v>
      </c>
    </row>
    <row r="50" spans="1:5" ht="12.75">
      <c r="A50" s="28" t="s">
        <v>40</v>
      </c>
      <c r="E50" s="29" t="s">
        <v>37</v>
      </c>
    </row>
    <row r="51" spans="1:5" ht="12.75">
      <c r="A51" s="30" t="s">
        <v>42</v>
      </c>
      <c r="E51" s="31" t="s">
        <v>832</v>
      </c>
    </row>
    <row r="52" spans="1:5" ht="63.75">
      <c r="A52" t="s">
        <v>43</v>
      </c>
      <c r="E52" s="29" t="s">
        <v>833</v>
      </c>
    </row>
    <row r="53" spans="1:16" ht="12.75">
      <c r="A53" s="19" t="s">
        <v>35</v>
      </c>
      <c s="23" t="s">
        <v>79</v>
      </c>
      <c s="23" t="s">
        <v>834</v>
      </c>
      <c s="19" t="s">
        <v>37</v>
      </c>
      <c s="24" t="s">
        <v>835</v>
      </c>
      <c s="25" t="s">
        <v>76</v>
      </c>
      <c s="26">
        <v>2</v>
      </c>
      <c s="27">
        <v>0</v>
      </c>
      <c s="27">
        <f>ROUND(ROUND(H53,2)*ROUND(G53,3),2)</f>
      </c>
      <c r="O53">
        <f>(I53*21)/100</f>
      </c>
      <c t="s">
        <v>13</v>
      </c>
    </row>
    <row r="54" spans="1:5" ht="12.75">
      <c r="A54" s="28" t="s">
        <v>40</v>
      </c>
      <c r="E54" s="29" t="s">
        <v>37</v>
      </c>
    </row>
    <row r="55" spans="1:5" ht="12.75">
      <c r="A55" s="30" t="s">
        <v>42</v>
      </c>
      <c r="E55" s="31" t="s">
        <v>832</v>
      </c>
    </row>
    <row r="56" spans="1:5" ht="25.5">
      <c r="A56" t="s">
        <v>43</v>
      </c>
      <c r="E56" s="29" t="s">
        <v>836</v>
      </c>
    </row>
    <row r="57" spans="1:16" ht="12.75">
      <c r="A57" s="19" t="s">
        <v>35</v>
      </c>
      <c s="23" t="s">
        <v>134</v>
      </c>
      <c s="23" t="s">
        <v>837</v>
      </c>
      <c s="19" t="s">
        <v>98</v>
      </c>
      <c s="24" t="s">
        <v>838</v>
      </c>
      <c s="25" t="s">
        <v>39</v>
      </c>
      <c s="26">
        <v>1</v>
      </c>
      <c s="27">
        <v>0</v>
      </c>
      <c s="27">
        <f>ROUND(ROUND(H57,2)*ROUND(G57,3),2)</f>
      </c>
      <c r="O57">
        <f>(I57*21)/100</f>
      </c>
      <c t="s">
        <v>13</v>
      </c>
    </row>
    <row r="58" spans="1:5" ht="12.75">
      <c r="A58" s="28" t="s">
        <v>40</v>
      </c>
      <c r="E58" s="29" t="s">
        <v>37</v>
      </c>
    </row>
    <row r="59" spans="1:5" ht="25.5">
      <c r="A59" s="30" t="s">
        <v>42</v>
      </c>
      <c r="E59" s="31" t="s">
        <v>839</v>
      </c>
    </row>
    <row r="60" spans="1:5" ht="25.5">
      <c r="A60" t="s">
        <v>43</v>
      </c>
      <c r="E60" s="29" t="s">
        <v>840</v>
      </c>
    </row>
    <row r="61" spans="1:16" ht="12.75">
      <c r="A61" s="19" t="s">
        <v>35</v>
      </c>
      <c s="23" t="s">
        <v>138</v>
      </c>
      <c s="23" t="s">
        <v>841</v>
      </c>
      <c s="19" t="s">
        <v>37</v>
      </c>
      <c s="24" t="s">
        <v>842</v>
      </c>
      <c s="25" t="s">
        <v>76</v>
      </c>
      <c s="26">
        <v>50</v>
      </c>
      <c s="27">
        <v>0</v>
      </c>
      <c s="27">
        <f>ROUND(ROUND(H61,2)*ROUND(G61,3),2)</f>
      </c>
      <c r="O61">
        <f>(I61*21)/100</f>
      </c>
      <c t="s">
        <v>13</v>
      </c>
    </row>
    <row r="62" spans="1:5" ht="12.75">
      <c r="A62" s="28" t="s">
        <v>40</v>
      </c>
      <c r="E62" s="29" t="s">
        <v>37</v>
      </c>
    </row>
    <row r="63" spans="1:5" ht="25.5">
      <c r="A63" s="30" t="s">
        <v>42</v>
      </c>
      <c r="E63" s="31" t="s">
        <v>843</v>
      </c>
    </row>
    <row r="64" spans="1:5" ht="63.75">
      <c r="A64" t="s">
        <v>43</v>
      </c>
      <c r="E64" s="29" t="s">
        <v>833</v>
      </c>
    </row>
    <row r="65" spans="1:16" ht="12.75">
      <c r="A65" s="19" t="s">
        <v>35</v>
      </c>
      <c s="23" t="s">
        <v>141</v>
      </c>
      <c s="23" t="s">
        <v>844</v>
      </c>
      <c s="19" t="s">
        <v>37</v>
      </c>
      <c s="24" t="s">
        <v>845</v>
      </c>
      <c s="25" t="s">
        <v>76</v>
      </c>
      <c s="26">
        <v>50</v>
      </c>
      <c s="27">
        <v>0</v>
      </c>
      <c s="27">
        <f>ROUND(ROUND(H65,2)*ROUND(G65,3),2)</f>
      </c>
      <c r="O65">
        <f>(I65*21)/100</f>
      </c>
      <c t="s">
        <v>13</v>
      </c>
    </row>
    <row r="66" spans="1:5" ht="12.75">
      <c r="A66" s="28" t="s">
        <v>40</v>
      </c>
      <c r="E66" s="29" t="s">
        <v>37</v>
      </c>
    </row>
    <row r="67" spans="1:5" ht="25.5">
      <c r="A67" s="30" t="s">
        <v>42</v>
      </c>
      <c r="E67" s="31" t="s">
        <v>843</v>
      </c>
    </row>
    <row r="68" spans="1:5" ht="25.5">
      <c r="A68" t="s">
        <v>43</v>
      </c>
      <c r="E68" s="29" t="s">
        <v>836</v>
      </c>
    </row>
    <row r="69" spans="1:16" ht="12.75">
      <c r="A69" s="19" t="s">
        <v>35</v>
      </c>
      <c s="23" t="s">
        <v>146</v>
      </c>
      <c s="23" t="s">
        <v>846</v>
      </c>
      <c s="19" t="s">
        <v>98</v>
      </c>
      <c s="24" t="s">
        <v>847</v>
      </c>
      <c s="25" t="s">
        <v>39</v>
      </c>
      <c s="26">
        <v>1</v>
      </c>
      <c s="27">
        <v>0</v>
      </c>
      <c s="27">
        <f>ROUND(ROUND(H69,2)*ROUND(G69,3),2)</f>
      </c>
      <c r="O69">
        <f>(I69*21)/100</f>
      </c>
      <c t="s">
        <v>13</v>
      </c>
    </row>
    <row r="70" spans="1:5" ht="12.75">
      <c r="A70" s="28" t="s">
        <v>40</v>
      </c>
      <c r="E70" s="29" t="s">
        <v>37</v>
      </c>
    </row>
    <row r="71" spans="1:5" ht="25.5">
      <c r="A71" s="30" t="s">
        <v>42</v>
      </c>
      <c r="E71" s="31" t="s">
        <v>848</v>
      </c>
    </row>
    <row r="72" spans="1:5" ht="25.5">
      <c r="A72" t="s">
        <v>43</v>
      </c>
      <c r="E72" s="29" t="s">
        <v>840</v>
      </c>
    </row>
    <row r="73" spans="1:16" ht="25.5">
      <c r="A73" s="19" t="s">
        <v>35</v>
      </c>
      <c s="23" t="s">
        <v>152</v>
      </c>
      <c s="23" t="s">
        <v>849</v>
      </c>
      <c s="19" t="s">
        <v>37</v>
      </c>
      <c s="24" t="s">
        <v>850</v>
      </c>
      <c s="25" t="s">
        <v>76</v>
      </c>
      <c s="26">
        <v>214</v>
      </c>
      <c s="27">
        <v>0</v>
      </c>
      <c s="27">
        <f>ROUND(ROUND(H73,2)*ROUND(G73,3),2)</f>
      </c>
      <c r="O73">
        <f>(I73*21)/100</f>
      </c>
      <c t="s">
        <v>13</v>
      </c>
    </row>
    <row r="74" spans="1:5" ht="12.75">
      <c r="A74" s="28" t="s">
        <v>40</v>
      </c>
      <c r="E74" s="29" t="s">
        <v>37</v>
      </c>
    </row>
    <row r="75" spans="1:5" ht="51">
      <c r="A75" s="30" t="s">
        <v>42</v>
      </c>
      <c r="E75" s="31" t="s">
        <v>851</v>
      </c>
    </row>
    <row r="76" spans="1:5" ht="63.75">
      <c r="A76" t="s">
        <v>43</v>
      </c>
      <c r="E76" s="29" t="s">
        <v>833</v>
      </c>
    </row>
    <row r="77" spans="1:16" ht="12.75">
      <c r="A77" s="19" t="s">
        <v>35</v>
      </c>
      <c s="23" t="s">
        <v>156</v>
      </c>
      <c s="23" t="s">
        <v>852</v>
      </c>
      <c s="19" t="s">
        <v>37</v>
      </c>
      <c s="24" t="s">
        <v>853</v>
      </c>
      <c s="25" t="s">
        <v>76</v>
      </c>
      <c s="26">
        <v>214</v>
      </c>
      <c s="27">
        <v>0</v>
      </c>
      <c s="27">
        <f>ROUND(ROUND(H77,2)*ROUND(G77,3),2)</f>
      </c>
      <c r="O77">
        <f>(I77*21)/100</f>
      </c>
      <c t="s">
        <v>13</v>
      </c>
    </row>
    <row r="78" spans="1:5" ht="12.75">
      <c r="A78" s="28" t="s">
        <v>40</v>
      </c>
      <c r="E78" s="29" t="s">
        <v>37</v>
      </c>
    </row>
    <row r="79" spans="1:5" ht="51">
      <c r="A79" s="30" t="s">
        <v>42</v>
      </c>
      <c r="E79" s="31" t="s">
        <v>851</v>
      </c>
    </row>
    <row r="80" spans="1:5" ht="25.5">
      <c r="A80" t="s">
        <v>43</v>
      </c>
      <c r="E80" s="29" t="s">
        <v>836</v>
      </c>
    </row>
    <row r="81" spans="1:16" ht="12.75">
      <c r="A81" s="19" t="s">
        <v>35</v>
      </c>
      <c s="23" t="s">
        <v>160</v>
      </c>
      <c s="23" t="s">
        <v>854</v>
      </c>
      <c s="19" t="s">
        <v>37</v>
      </c>
      <c s="24" t="s">
        <v>855</v>
      </c>
      <c s="25" t="s">
        <v>39</v>
      </c>
      <c s="26">
        <v>1</v>
      </c>
      <c s="27">
        <v>0</v>
      </c>
      <c s="27">
        <f>ROUND(ROUND(H81,2)*ROUND(G81,3),2)</f>
      </c>
      <c r="O81">
        <f>(I81*21)/100</f>
      </c>
      <c t="s">
        <v>13</v>
      </c>
    </row>
    <row r="82" spans="1:5" ht="12.75">
      <c r="A82" s="28" t="s">
        <v>40</v>
      </c>
      <c r="E82" s="29" t="s">
        <v>37</v>
      </c>
    </row>
    <row r="83" spans="1:5" ht="25.5">
      <c r="A83" s="30" t="s">
        <v>42</v>
      </c>
      <c r="E83" s="31" t="s">
        <v>856</v>
      </c>
    </row>
    <row r="84" spans="1:5" ht="25.5">
      <c r="A84" t="s">
        <v>43</v>
      </c>
      <c r="E84" s="29" t="s">
        <v>840</v>
      </c>
    </row>
    <row r="85" spans="1:16" ht="12.75">
      <c r="A85" s="19" t="s">
        <v>35</v>
      </c>
      <c s="23" t="s">
        <v>164</v>
      </c>
      <c s="23" t="s">
        <v>542</v>
      </c>
      <c s="19" t="s">
        <v>37</v>
      </c>
      <c s="24" t="s">
        <v>543</v>
      </c>
      <c s="25" t="s">
        <v>108</v>
      </c>
      <c s="26">
        <v>150</v>
      </c>
      <c s="27">
        <v>0</v>
      </c>
      <c s="27">
        <f>ROUND(ROUND(H85,2)*ROUND(G85,3),2)</f>
      </c>
      <c r="O85">
        <f>(I85*21)/100</f>
      </c>
      <c t="s">
        <v>13</v>
      </c>
    </row>
    <row r="86" spans="1:5" ht="12.75">
      <c r="A86" s="28" t="s">
        <v>40</v>
      </c>
      <c r="E86" s="29" t="s">
        <v>809</v>
      </c>
    </row>
    <row r="87" spans="1:5" ht="38.25">
      <c r="A87" s="30" t="s">
        <v>42</v>
      </c>
      <c r="E87" s="31" t="s">
        <v>857</v>
      </c>
    </row>
    <row r="88" spans="1:5" ht="25.5">
      <c r="A88" t="s">
        <v>43</v>
      </c>
      <c r="E88" s="29" t="s">
        <v>545</v>
      </c>
    </row>
    <row r="89" spans="1:16" ht="12.75">
      <c r="A89" s="19" t="s">
        <v>35</v>
      </c>
      <c s="23" t="s">
        <v>169</v>
      </c>
      <c s="23" t="s">
        <v>547</v>
      </c>
      <c s="19" t="s">
        <v>37</v>
      </c>
      <c s="24" t="s">
        <v>548</v>
      </c>
      <c s="25" t="s">
        <v>108</v>
      </c>
      <c s="26">
        <v>150</v>
      </c>
      <c s="27">
        <v>0</v>
      </c>
      <c s="27">
        <f>ROUND(ROUND(H89,2)*ROUND(G89,3),2)</f>
      </c>
      <c r="O89">
        <f>(I89*21)/100</f>
      </c>
      <c t="s">
        <v>13</v>
      </c>
    </row>
    <row r="90" spans="1:5" ht="12.75">
      <c r="A90" s="28" t="s">
        <v>40</v>
      </c>
      <c r="E90" s="29" t="s">
        <v>809</v>
      </c>
    </row>
    <row r="91" spans="1:5" ht="38.25">
      <c r="A91" s="30" t="s">
        <v>42</v>
      </c>
      <c r="E91" s="31" t="s">
        <v>810</v>
      </c>
    </row>
    <row r="92" spans="1:5" ht="38.25">
      <c r="A92" t="s">
        <v>43</v>
      </c>
      <c r="E92" s="29" t="s">
        <v>550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9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0+O9+O14+O23+O36</f>
      </c>
      <c t="s">
        <v>12</v>
      </c>
    </row>
    <row r="3" spans="1:16" ht="15" customHeight="1">
      <c r="A3" t="s">
        <v>1</v>
      </c>
      <c s="8" t="s">
        <v>4</v>
      </c>
      <c s="9" t="s">
        <v>5</v>
      </c>
      <c s="1"/>
      <c s="10" t="s">
        <v>6</v>
      </c>
      <c s="1"/>
      <c s="4"/>
      <c s="3" t="s">
        <v>858</v>
      </c>
      <c s="32">
        <f>0+I9+I14+I23+I36</f>
      </c>
      <c r="O3" t="s">
        <v>9</v>
      </c>
      <c t="s">
        <v>13</v>
      </c>
    </row>
    <row r="4" spans="1:16" ht="15" customHeight="1">
      <c r="A4" t="s">
        <v>7</v>
      </c>
      <c s="8" t="s">
        <v>796</v>
      </c>
      <c s="9" t="s">
        <v>797</v>
      </c>
      <c s="1"/>
      <c s="10" t="s">
        <v>798</v>
      </c>
      <c s="1"/>
      <c s="1"/>
      <c s="7"/>
      <c s="7"/>
      <c r="O4" t="s">
        <v>10</v>
      </c>
      <c t="s">
        <v>13</v>
      </c>
    </row>
    <row r="5" spans="1:16" ht="12.75" customHeight="1">
      <c r="A5" t="s">
        <v>799</v>
      </c>
      <c s="12" t="s">
        <v>8</v>
      </c>
      <c s="13" t="s">
        <v>858</v>
      </c>
      <c s="5"/>
      <c s="14" t="s">
        <v>859</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f>
      </c>
      <c>
        <f>0+O10</f>
      </c>
    </row>
    <row r="10" spans="1:16" ht="12.75">
      <c r="A10" s="19" t="s">
        <v>35</v>
      </c>
      <c s="23" t="s">
        <v>19</v>
      </c>
      <c s="23" t="s">
        <v>802</v>
      </c>
      <c s="19" t="s">
        <v>37</v>
      </c>
      <c s="24" t="s">
        <v>803</v>
      </c>
      <c s="25" t="s">
        <v>48</v>
      </c>
      <c s="26">
        <v>1</v>
      </c>
      <c s="27">
        <v>0</v>
      </c>
      <c s="27">
        <f>ROUND(ROUND(H10,2)*ROUND(G10,3),2)</f>
      </c>
      <c r="O10">
        <f>(I10*21)/100</f>
      </c>
      <c t="s">
        <v>13</v>
      </c>
    </row>
    <row r="11" spans="1:5" ht="12.75">
      <c r="A11" s="28" t="s">
        <v>40</v>
      </c>
      <c r="E11" s="29" t="s">
        <v>804</v>
      </c>
    </row>
    <row r="12" spans="1:5" ht="12.75">
      <c r="A12" s="30" t="s">
        <v>42</v>
      </c>
      <c r="E12" s="31" t="s">
        <v>37</v>
      </c>
    </row>
    <row r="13" spans="1:5" ht="12.75">
      <c r="A13" t="s">
        <v>43</v>
      </c>
      <c r="E13" s="29" t="s">
        <v>44</v>
      </c>
    </row>
    <row r="14" spans="1:18" ht="12.75" customHeight="1">
      <c r="A14" s="5" t="s">
        <v>33</v>
      </c>
      <c s="5"/>
      <c s="35" t="s">
        <v>19</v>
      </c>
      <c s="5"/>
      <c s="21" t="s">
        <v>96</v>
      </c>
      <c s="5"/>
      <c s="5"/>
      <c s="5"/>
      <c s="36">
        <f>0+Q14</f>
      </c>
      <c r="O14">
        <f>0+R14</f>
      </c>
      <c r="Q14">
        <f>0+I15+I19</f>
      </c>
      <c>
        <f>0+O15+O19</f>
      </c>
    </row>
    <row r="15" spans="1:16" ht="25.5">
      <c r="A15" s="19" t="s">
        <v>35</v>
      </c>
      <c s="23" t="s">
        <v>13</v>
      </c>
      <c s="23" t="s">
        <v>805</v>
      </c>
      <c s="19" t="s">
        <v>37</v>
      </c>
      <c s="24" t="s">
        <v>806</v>
      </c>
      <c s="25" t="s">
        <v>100</v>
      </c>
      <c s="26">
        <v>12</v>
      </c>
      <c s="27">
        <v>0</v>
      </c>
      <c s="27">
        <f>ROUND(ROUND(H15,2)*ROUND(G15,3),2)</f>
      </c>
      <c r="O15">
        <f>(I15*21)/100</f>
      </c>
      <c t="s">
        <v>13</v>
      </c>
    </row>
    <row r="16" spans="1:5" ht="38.25">
      <c r="A16" s="28" t="s">
        <v>40</v>
      </c>
      <c r="E16" s="29" t="s">
        <v>807</v>
      </c>
    </row>
    <row r="17" spans="1:5" ht="63.75">
      <c r="A17" s="30" t="s">
        <v>42</v>
      </c>
      <c r="E17" s="31" t="s">
        <v>860</v>
      </c>
    </row>
    <row r="18" spans="1:5" ht="63.75">
      <c r="A18" t="s">
        <v>43</v>
      </c>
      <c r="E18" s="29" t="s">
        <v>102</v>
      </c>
    </row>
    <row r="19" spans="1:16" ht="12.75">
      <c r="A19" s="19" t="s">
        <v>35</v>
      </c>
      <c s="23" t="s">
        <v>12</v>
      </c>
      <c s="23" t="s">
        <v>115</v>
      </c>
      <c s="19" t="s">
        <v>37</v>
      </c>
      <c s="24" t="s">
        <v>116</v>
      </c>
      <c s="25" t="s">
        <v>108</v>
      </c>
      <c s="26">
        <v>100</v>
      </c>
      <c s="27">
        <v>0</v>
      </c>
      <c s="27">
        <f>ROUND(ROUND(H19,2)*ROUND(G19,3),2)</f>
      </c>
      <c r="O19">
        <f>(I19*21)/100</f>
      </c>
      <c t="s">
        <v>13</v>
      </c>
    </row>
    <row r="20" spans="1:5" ht="12.75">
      <c r="A20" s="28" t="s">
        <v>40</v>
      </c>
      <c r="E20" s="29" t="s">
        <v>809</v>
      </c>
    </row>
    <row r="21" spans="1:5" ht="38.25">
      <c r="A21" s="30" t="s">
        <v>42</v>
      </c>
      <c r="E21" s="31" t="s">
        <v>861</v>
      </c>
    </row>
    <row r="22" spans="1:5" ht="25.5">
      <c r="A22" t="s">
        <v>43</v>
      </c>
      <c r="E22" s="29" t="s">
        <v>114</v>
      </c>
    </row>
    <row r="23" spans="1:18" ht="12.75" customHeight="1">
      <c r="A23" s="5" t="s">
        <v>33</v>
      </c>
      <c s="5"/>
      <c s="35" t="s">
        <v>25</v>
      </c>
      <c s="5"/>
      <c s="21" t="s">
        <v>315</v>
      </c>
      <c s="5"/>
      <c s="5"/>
      <c s="5"/>
      <c s="36">
        <f>0+Q23</f>
      </c>
      <c r="O23">
        <f>0+R23</f>
      </c>
      <c r="Q23">
        <f>0+I24+I28+I32</f>
      </c>
      <c>
        <f>0+O24+O28+O32</f>
      </c>
    </row>
    <row r="24" spans="1:16" ht="12.75">
      <c r="A24" s="19" t="s">
        <v>35</v>
      </c>
      <c s="23" t="s">
        <v>23</v>
      </c>
      <c s="23" t="s">
        <v>350</v>
      </c>
      <c s="19" t="s">
        <v>37</v>
      </c>
      <c s="24" t="s">
        <v>351</v>
      </c>
      <c s="25" t="s">
        <v>149</v>
      </c>
      <c s="26">
        <v>100</v>
      </c>
      <c s="27">
        <v>0</v>
      </c>
      <c s="27">
        <f>ROUND(ROUND(H24,2)*ROUND(G24,3),2)</f>
      </c>
      <c r="O24">
        <f>(I24*21)/100</f>
      </c>
      <c t="s">
        <v>13</v>
      </c>
    </row>
    <row r="25" spans="1:5" ht="12.75">
      <c r="A25" s="28" t="s">
        <v>40</v>
      </c>
      <c r="E25" s="29" t="s">
        <v>37</v>
      </c>
    </row>
    <row r="26" spans="1:5" ht="76.5">
      <c r="A26" s="30" t="s">
        <v>42</v>
      </c>
      <c r="E26" s="31" t="s">
        <v>862</v>
      </c>
    </row>
    <row r="27" spans="1:5" ht="102">
      <c r="A27" t="s">
        <v>43</v>
      </c>
      <c r="E27" s="29" t="s">
        <v>339</v>
      </c>
    </row>
    <row r="28" spans="1:16" ht="12.75">
      <c r="A28" s="19" t="s">
        <v>35</v>
      </c>
      <c s="23" t="s">
        <v>25</v>
      </c>
      <c s="23" t="s">
        <v>812</v>
      </c>
      <c s="19" t="s">
        <v>37</v>
      </c>
      <c s="24" t="s">
        <v>813</v>
      </c>
      <c s="25" t="s">
        <v>149</v>
      </c>
      <c s="26">
        <v>300</v>
      </c>
      <c s="27">
        <v>0</v>
      </c>
      <c s="27">
        <f>ROUND(ROUND(H28,2)*ROUND(G28,3),2)</f>
      </c>
      <c r="O28">
        <f>(I28*21)/100</f>
      </c>
      <c t="s">
        <v>13</v>
      </c>
    </row>
    <row r="29" spans="1:5" ht="12.75">
      <c r="A29" s="28" t="s">
        <v>40</v>
      </c>
      <c r="E29" s="29" t="s">
        <v>37</v>
      </c>
    </row>
    <row r="30" spans="1:5" ht="63.75">
      <c r="A30" s="30" t="s">
        <v>42</v>
      </c>
      <c r="E30" s="31" t="s">
        <v>863</v>
      </c>
    </row>
    <row r="31" spans="1:5" ht="102">
      <c r="A31" t="s">
        <v>43</v>
      </c>
      <c r="E31" s="29" t="s">
        <v>815</v>
      </c>
    </row>
    <row r="32" spans="1:16" ht="12.75">
      <c r="A32" s="19" t="s">
        <v>35</v>
      </c>
      <c s="23" t="s">
        <v>27</v>
      </c>
      <c s="23" t="s">
        <v>816</v>
      </c>
      <c s="19" t="s">
        <v>37</v>
      </c>
      <c s="24" t="s">
        <v>817</v>
      </c>
      <c s="25" t="s">
        <v>100</v>
      </c>
      <c s="26">
        <v>12</v>
      </c>
      <c s="27">
        <v>0</v>
      </c>
      <c s="27">
        <f>ROUND(ROUND(H32,2)*ROUND(G32,3),2)</f>
      </c>
      <c r="O32">
        <f>(I32*21)/100</f>
      </c>
      <c t="s">
        <v>13</v>
      </c>
    </row>
    <row r="33" spans="1:5" ht="12.75">
      <c r="A33" s="28" t="s">
        <v>40</v>
      </c>
      <c r="E33" s="29" t="s">
        <v>37</v>
      </c>
    </row>
    <row r="34" spans="1:5" ht="63.75">
      <c r="A34" s="30" t="s">
        <v>42</v>
      </c>
      <c r="E34" s="31" t="s">
        <v>864</v>
      </c>
    </row>
    <row r="35" spans="1:5" ht="204">
      <c r="A35" t="s">
        <v>43</v>
      </c>
      <c r="E35" s="29" t="s">
        <v>819</v>
      </c>
    </row>
    <row r="36" spans="1:18" ht="12.75" customHeight="1">
      <c r="A36" s="5" t="s">
        <v>33</v>
      </c>
      <c s="5"/>
      <c s="35" t="s">
        <v>30</v>
      </c>
      <c s="5"/>
      <c s="21" t="s">
        <v>426</v>
      </c>
      <c s="5"/>
      <c s="5"/>
      <c s="5"/>
      <c s="36">
        <f>0+Q36</f>
      </c>
      <c r="O36">
        <f>0+R36</f>
      </c>
      <c r="Q36">
        <f>0+I37+I41+I45+I49+I53+I57+I61+I65+I69+I73+I77+I81+I85+I89</f>
      </c>
      <c>
        <f>0+O37+O41+O45+O49+O53+O57+O61+O65+O69+O73+O77+O81+O85+O89</f>
      </c>
    </row>
    <row r="37" spans="1:16" ht="25.5">
      <c r="A37" s="19" t="s">
        <v>35</v>
      </c>
      <c s="23" t="s">
        <v>61</v>
      </c>
      <c s="23" t="s">
        <v>820</v>
      </c>
      <c s="19" t="s">
        <v>37</v>
      </c>
      <c s="24" t="s">
        <v>821</v>
      </c>
      <c s="25" t="s">
        <v>76</v>
      </c>
      <c s="26">
        <v>158</v>
      </c>
      <c s="27">
        <v>0</v>
      </c>
      <c s="27">
        <f>ROUND(ROUND(H37,2)*ROUND(G37,3),2)</f>
      </c>
      <c r="O37">
        <f>(I37*21)/100</f>
      </c>
      <c t="s">
        <v>13</v>
      </c>
    </row>
    <row r="38" spans="1:5" ht="12.75">
      <c r="A38" s="28" t="s">
        <v>40</v>
      </c>
      <c r="E38" s="29" t="s">
        <v>37</v>
      </c>
    </row>
    <row r="39" spans="1:5" ht="38.25">
      <c r="A39" s="30" t="s">
        <v>42</v>
      </c>
      <c r="E39" s="31" t="s">
        <v>865</v>
      </c>
    </row>
    <row r="40" spans="1:5" ht="63.75">
      <c r="A40" t="s">
        <v>43</v>
      </c>
      <c r="E40" s="29" t="s">
        <v>823</v>
      </c>
    </row>
    <row r="41" spans="1:16" ht="12.75">
      <c r="A41" s="19" t="s">
        <v>35</v>
      </c>
      <c s="23" t="s">
        <v>66</v>
      </c>
      <c s="23" t="s">
        <v>824</v>
      </c>
      <c s="19" t="s">
        <v>37</v>
      </c>
      <c s="24" t="s">
        <v>825</v>
      </c>
      <c s="25" t="s">
        <v>76</v>
      </c>
      <c s="26">
        <v>158</v>
      </c>
      <c s="27">
        <v>0</v>
      </c>
      <c s="27">
        <f>ROUND(ROUND(H41,2)*ROUND(G41,3),2)</f>
      </c>
      <c r="O41">
        <f>(I41*21)/100</f>
      </c>
      <c t="s">
        <v>13</v>
      </c>
    </row>
    <row r="42" spans="1:5" ht="12.75">
      <c r="A42" s="28" t="s">
        <v>40</v>
      </c>
      <c r="E42" s="29" t="s">
        <v>37</v>
      </c>
    </row>
    <row r="43" spans="1:5" ht="38.25">
      <c r="A43" s="30" t="s">
        <v>42</v>
      </c>
      <c r="E43" s="31" t="s">
        <v>865</v>
      </c>
    </row>
    <row r="44" spans="1:5" ht="25.5">
      <c r="A44" t="s">
        <v>43</v>
      </c>
      <c r="E44" s="29" t="s">
        <v>489</v>
      </c>
    </row>
    <row r="45" spans="1:16" ht="12.75">
      <c r="A45" s="19" t="s">
        <v>35</v>
      </c>
      <c s="23" t="s">
        <v>30</v>
      </c>
      <c s="23" t="s">
        <v>826</v>
      </c>
      <c s="19" t="s">
        <v>98</v>
      </c>
      <c s="24" t="s">
        <v>827</v>
      </c>
      <c s="25" t="s">
        <v>39</v>
      </c>
      <c s="26">
        <v>1</v>
      </c>
      <c s="27">
        <v>0</v>
      </c>
      <c s="27">
        <f>ROUND(ROUND(H45,2)*ROUND(G45,3),2)</f>
      </c>
      <c r="O45">
        <f>(I45*21)/100</f>
      </c>
      <c t="s">
        <v>13</v>
      </c>
    </row>
    <row r="46" spans="1:5" ht="12.75">
      <c r="A46" s="28" t="s">
        <v>40</v>
      </c>
      <c r="E46" s="29" t="s">
        <v>37</v>
      </c>
    </row>
    <row r="47" spans="1:5" ht="25.5">
      <c r="A47" s="30" t="s">
        <v>42</v>
      </c>
      <c r="E47" s="31" t="s">
        <v>866</v>
      </c>
    </row>
    <row r="48" spans="1:5" ht="25.5">
      <c r="A48" t="s">
        <v>43</v>
      </c>
      <c r="E48" s="29" t="s">
        <v>829</v>
      </c>
    </row>
    <row r="49" spans="1:16" ht="12.75">
      <c r="A49" s="19" t="s">
        <v>35</v>
      </c>
      <c s="23" t="s">
        <v>32</v>
      </c>
      <c s="23" t="s">
        <v>830</v>
      </c>
      <c s="19" t="s">
        <v>37</v>
      </c>
      <c s="24" t="s">
        <v>831</v>
      </c>
      <c s="25" t="s">
        <v>76</v>
      </c>
      <c s="26">
        <v>2</v>
      </c>
      <c s="27">
        <v>0</v>
      </c>
      <c s="27">
        <f>ROUND(ROUND(H49,2)*ROUND(G49,3),2)</f>
      </c>
      <c r="O49">
        <f>(I49*21)/100</f>
      </c>
      <c t="s">
        <v>13</v>
      </c>
    </row>
    <row r="50" spans="1:5" ht="12.75">
      <c r="A50" s="28" t="s">
        <v>40</v>
      </c>
      <c r="E50" s="29" t="s">
        <v>37</v>
      </c>
    </row>
    <row r="51" spans="1:5" ht="12.75">
      <c r="A51" s="30" t="s">
        <v>42</v>
      </c>
      <c r="E51" s="31" t="s">
        <v>867</v>
      </c>
    </row>
    <row r="52" spans="1:5" ht="63.75">
      <c r="A52" t="s">
        <v>43</v>
      </c>
      <c r="E52" s="29" t="s">
        <v>833</v>
      </c>
    </row>
    <row r="53" spans="1:16" ht="12.75">
      <c r="A53" s="19" t="s">
        <v>35</v>
      </c>
      <c s="23" t="s">
        <v>79</v>
      </c>
      <c s="23" t="s">
        <v>834</v>
      </c>
      <c s="19" t="s">
        <v>37</v>
      </c>
      <c s="24" t="s">
        <v>835</v>
      </c>
      <c s="25" t="s">
        <v>76</v>
      </c>
      <c s="26">
        <v>2</v>
      </c>
      <c s="27">
        <v>0</v>
      </c>
      <c s="27">
        <f>ROUND(ROUND(H53,2)*ROUND(G53,3),2)</f>
      </c>
      <c r="O53">
        <f>(I53*21)/100</f>
      </c>
      <c t="s">
        <v>13</v>
      </c>
    </row>
    <row r="54" spans="1:5" ht="12.75">
      <c r="A54" s="28" t="s">
        <v>40</v>
      </c>
      <c r="E54" s="29" t="s">
        <v>37</v>
      </c>
    </row>
    <row r="55" spans="1:5" ht="12.75">
      <c r="A55" s="30" t="s">
        <v>42</v>
      </c>
      <c r="E55" s="31" t="s">
        <v>868</v>
      </c>
    </row>
    <row r="56" spans="1:5" ht="25.5">
      <c r="A56" t="s">
        <v>43</v>
      </c>
      <c r="E56" s="29" t="s">
        <v>836</v>
      </c>
    </row>
    <row r="57" spans="1:16" ht="12.75">
      <c r="A57" s="19" t="s">
        <v>35</v>
      </c>
      <c s="23" t="s">
        <v>134</v>
      </c>
      <c s="23" t="s">
        <v>837</v>
      </c>
      <c s="19" t="s">
        <v>98</v>
      </c>
      <c s="24" t="s">
        <v>838</v>
      </c>
      <c s="25" t="s">
        <v>39</v>
      </c>
      <c s="26">
        <v>1</v>
      </c>
      <c s="27">
        <v>0</v>
      </c>
      <c s="27">
        <f>ROUND(ROUND(H57,2)*ROUND(G57,3),2)</f>
      </c>
      <c r="O57">
        <f>(I57*21)/100</f>
      </c>
      <c t="s">
        <v>13</v>
      </c>
    </row>
    <row r="58" spans="1:5" ht="12.75">
      <c r="A58" s="28" t="s">
        <v>40</v>
      </c>
      <c r="E58" s="29" t="s">
        <v>37</v>
      </c>
    </row>
    <row r="59" spans="1:5" ht="25.5">
      <c r="A59" s="30" t="s">
        <v>42</v>
      </c>
      <c r="E59" s="31" t="s">
        <v>869</v>
      </c>
    </row>
    <row r="60" spans="1:5" ht="25.5">
      <c r="A60" t="s">
        <v>43</v>
      </c>
      <c r="E60" s="29" t="s">
        <v>840</v>
      </c>
    </row>
    <row r="61" spans="1:16" ht="12.75">
      <c r="A61" s="19" t="s">
        <v>35</v>
      </c>
      <c s="23" t="s">
        <v>138</v>
      </c>
      <c s="23" t="s">
        <v>841</v>
      </c>
      <c s="19" t="s">
        <v>37</v>
      </c>
      <c s="24" t="s">
        <v>842</v>
      </c>
      <c s="25" t="s">
        <v>76</v>
      </c>
      <c s="26">
        <v>50</v>
      </c>
      <c s="27">
        <v>0</v>
      </c>
      <c s="27">
        <f>ROUND(ROUND(H61,2)*ROUND(G61,3),2)</f>
      </c>
      <c r="O61">
        <f>(I61*21)/100</f>
      </c>
      <c t="s">
        <v>13</v>
      </c>
    </row>
    <row r="62" spans="1:5" ht="12.75">
      <c r="A62" s="28" t="s">
        <v>40</v>
      </c>
      <c r="E62" s="29" t="s">
        <v>37</v>
      </c>
    </row>
    <row r="63" spans="1:5" ht="25.5">
      <c r="A63" s="30" t="s">
        <v>42</v>
      </c>
      <c r="E63" s="31" t="s">
        <v>843</v>
      </c>
    </row>
    <row r="64" spans="1:5" ht="63.75">
      <c r="A64" t="s">
        <v>43</v>
      </c>
      <c r="E64" s="29" t="s">
        <v>833</v>
      </c>
    </row>
    <row r="65" spans="1:16" ht="12.75">
      <c r="A65" s="19" t="s">
        <v>35</v>
      </c>
      <c s="23" t="s">
        <v>141</v>
      </c>
      <c s="23" t="s">
        <v>844</v>
      </c>
      <c s="19" t="s">
        <v>37</v>
      </c>
      <c s="24" t="s">
        <v>845</v>
      </c>
      <c s="25" t="s">
        <v>76</v>
      </c>
      <c s="26">
        <v>50</v>
      </c>
      <c s="27">
        <v>0</v>
      </c>
      <c s="27">
        <f>ROUND(ROUND(H65,2)*ROUND(G65,3),2)</f>
      </c>
      <c r="O65">
        <f>(I65*21)/100</f>
      </c>
      <c t="s">
        <v>13</v>
      </c>
    </row>
    <row r="66" spans="1:5" ht="12.75">
      <c r="A66" s="28" t="s">
        <v>40</v>
      </c>
      <c r="E66" s="29" t="s">
        <v>37</v>
      </c>
    </row>
    <row r="67" spans="1:5" ht="25.5">
      <c r="A67" s="30" t="s">
        <v>42</v>
      </c>
      <c r="E67" s="31" t="s">
        <v>843</v>
      </c>
    </row>
    <row r="68" spans="1:5" ht="25.5">
      <c r="A68" t="s">
        <v>43</v>
      </c>
      <c r="E68" s="29" t="s">
        <v>836</v>
      </c>
    </row>
    <row r="69" spans="1:16" ht="12.75">
      <c r="A69" s="19" t="s">
        <v>35</v>
      </c>
      <c s="23" t="s">
        <v>146</v>
      </c>
      <c s="23" t="s">
        <v>846</v>
      </c>
      <c s="19" t="s">
        <v>98</v>
      </c>
      <c s="24" t="s">
        <v>847</v>
      </c>
      <c s="25" t="s">
        <v>39</v>
      </c>
      <c s="26">
        <v>1</v>
      </c>
      <c s="27">
        <v>0</v>
      </c>
      <c s="27">
        <f>ROUND(ROUND(H69,2)*ROUND(G69,3),2)</f>
      </c>
      <c r="O69">
        <f>(I69*21)/100</f>
      </c>
      <c t="s">
        <v>13</v>
      </c>
    </row>
    <row r="70" spans="1:5" ht="12.75">
      <c r="A70" s="28" t="s">
        <v>40</v>
      </c>
      <c r="E70" s="29" t="s">
        <v>37</v>
      </c>
    </row>
    <row r="71" spans="1:5" ht="25.5">
      <c r="A71" s="30" t="s">
        <v>42</v>
      </c>
      <c r="E71" s="31" t="s">
        <v>848</v>
      </c>
    </row>
    <row r="72" spans="1:5" ht="25.5">
      <c r="A72" t="s">
        <v>43</v>
      </c>
      <c r="E72" s="29" t="s">
        <v>840</v>
      </c>
    </row>
    <row r="73" spans="1:16" ht="25.5">
      <c r="A73" s="19" t="s">
        <v>35</v>
      </c>
      <c s="23" t="s">
        <v>152</v>
      </c>
      <c s="23" t="s">
        <v>849</v>
      </c>
      <c s="19" t="s">
        <v>37</v>
      </c>
      <c s="24" t="s">
        <v>850</v>
      </c>
      <c s="25" t="s">
        <v>76</v>
      </c>
      <c s="26">
        <v>210</v>
      </c>
      <c s="27">
        <v>0</v>
      </c>
      <c s="27">
        <f>ROUND(ROUND(H73,2)*ROUND(G73,3),2)</f>
      </c>
      <c r="O73">
        <f>(I73*21)/100</f>
      </c>
      <c t="s">
        <v>13</v>
      </c>
    </row>
    <row r="74" spans="1:5" ht="12.75">
      <c r="A74" s="28" t="s">
        <v>40</v>
      </c>
      <c r="E74" s="29" t="s">
        <v>37</v>
      </c>
    </row>
    <row r="75" spans="1:5" ht="51">
      <c r="A75" s="30" t="s">
        <v>42</v>
      </c>
      <c r="E75" s="31" t="s">
        <v>870</v>
      </c>
    </row>
    <row r="76" spans="1:5" ht="63.75">
      <c r="A76" t="s">
        <v>43</v>
      </c>
      <c r="E76" s="29" t="s">
        <v>833</v>
      </c>
    </row>
    <row r="77" spans="1:16" ht="12.75">
      <c r="A77" s="19" t="s">
        <v>35</v>
      </c>
      <c s="23" t="s">
        <v>156</v>
      </c>
      <c s="23" t="s">
        <v>852</v>
      </c>
      <c s="19" t="s">
        <v>37</v>
      </c>
      <c s="24" t="s">
        <v>853</v>
      </c>
      <c s="25" t="s">
        <v>76</v>
      </c>
      <c s="26">
        <v>210</v>
      </c>
      <c s="27">
        <v>0</v>
      </c>
      <c s="27">
        <f>ROUND(ROUND(H77,2)*ROUND(G77,3),2)</f>
      </c>
      <c r="O77">
        <f>(I77*21)/100</f>
      </c>
      <c t="s">
        <v>13</v>
      </c>
    </row>
    <row r="78" spans="1:5" ht="12.75">
      <c r="A78" s="28" t="s">
        <v>40</v>
      </c>
      <c r="E78" s="29" t="s">
        <v>37</v>
      </c>
    </row>
    <row r="79" spans="1:5" ht="51">
      <c r="A79" s="30" t="s">
        <v>42</v>
      </c>
      <c r="E79" s="31" t="s">
        <v>870</v>
      </c>
    </row>
    <row r="80" spans="1:5" ht="25.5">
      <c r="A80" t="s">
        <v>43</v>
      </c>
      <c r="E80" s="29" t="s">
        <v>836</v>
      </c>
    </row>
    <row r="81" spans="1:16" ht="12.75">
      <c r="A81" s="19" t="s">
        <v>35</v>
      </c>
      <c s="23" t="s">
        <v>160</v>
      </c>
      <c s="23" t="s">
        <v>854</v>
      </c>
      <c s="19" t="s">
        <v>98</v>
      </c>
      <c s="24" t="s">
        <v>855</v>
      </c>
      <c s="25" t="s">
        <v>39</v>
      </c>
      <c s="26">
        <v>1</v>
      </c>
      <c s="27">
        <v>0</v>
      </c>
      <c s="27">
        <f>ROUND(ROUND(H81,2)*ROUND(G81,3),2)</f>
      </c>
      <c r="O81">
        <f>(I81*21)/100</f>
      </c>
      <c t="s">
        <v>13</v>
      </c>
    </row>
    <row r="82" spans="1:5" ht="12.75">
      <c r="A82" s="28" t="s">
        <v>40</v>
      </c>
      <c r="E82" s="29" t="s">
        <v>37</v>
      </c>
    </row>
    <row r="83" spans="1:5" ht="25.5">
      <c r="A83" s="30" t="s">
        <v>42</v>
      </c>
      <c r="E83" s="31" t="s">
        <v>871</v>
      </c>
    </row>
    <row r="84" spans="1:5" ht="25.5">
      <c r="A84" t="s">
        <v>43</v>
      </c>
      <c r="E84" s="29" t="s">
        <v>840</v>
      </c>
    </row>
    <row r="85" spans="1:16" ht="12.75">
      <c r="A85" s="19" t="s">
        <v>35</v>
      </c>
      <c s="23" t="s">
        <v>164</v>
      </c>
      <c s="23" t="s">
        <v>542</v>
      </c>
      <c s="19" t="s">
        <v>37</v>
      </c>
      <c s="24" t="s">
        <v>543</v>
      </c>
      <c s="25" t="s">
        <v>108</v>
      </c>
      <c s="26">
        <v>100</v>
      </c>
      <c s="27">
        <v>0</v>
      </c>
      <c s="27">
        <f>ROUND(ROUND(H85,2)*ROUND(G85,3),2)</f>
      </c>
      <c r="O85">
        <f>(I85*21)/100</f>
      </c>
      <c t="s">
        <v>13</v>
      </c>
    </row>
    <row r="86" spans="1:5" ht="12.75">
      <c r="A86" s="28" t="s">
        <v>40</v>
      </c>
      <c r="E86" s="29" t="s">
        <v>809</v>
      </c>
    </row>
    <row r="87" spans="1:5" ht="38.25">
      <c r="A87" s="30" t="s">
        <v>42</v>
      </c>
      <c r="E87" s="31" t="s">
        <v>872</v>
      </c>
    </row>
    <row r="88" spans="1:5" ht="25.5">
      <c r="A88" t="s">
        <v>43</v>
      </c>
      <c r="E88" s="29" t="s">
        <v>545</v>
      </c>
    </row>
    <row r="89" spans="1:16" ht="12.75">
      <c r="A89" s="19" t="s">
        <v>35</v>
      </c>
      <c s="23" t="s">
        <v>169</v>
      </c>
      <c s="23" t="s">
        <v>547</v>
      </c>
      <c s="19" t="s">
        <v>37</v>
      </c>
      <c s="24" t="s">
        <v>548</v>
      </c>
      <c s="25" t="s">
        <v>108</v>
      </c>
      <c s="26">
        <v>100</v>
      </c>
      <c s="27">
        <v>0</v>
      </c>
      <c s="27">
        <f>ROUND(ROUND(H89,2)*ROUND(G89,3),2)</f>
      </c>
      <c r="O89">
        <f>(I89*21)/100</f>
      </c>
      <c t="s">
        <v>13</v>
      </c>
    </row>
    <row r="90" spans="1:5" ht="12.75">
      <c r="A90" s="28" t="s">
        <v>40</v>
      </c>
      <c r="E90" s="29" t="s">
        <v>809</v>
      </c>
    </row>
    <row r="91" spans="1:5" ht="38.25">
      <c r="A91" s="30" t="s">
        <v>42</v>
      </c>
      <c r="E91" s="31" t="s">
        <v>861</v>
      </c>
    </row>
    <row r="92" spans="1:5" ht="38.25">
      <c r="A92" t="s">
        <v>43</v>
      </c>
      <c r="E92" s="29" t="s">
        <v>550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0+O9+O14+O31+O44+O57</f>
      </c>
      <c t="s">
        <v>12</v>
      </c>
    </row>
    <row r="3" spans="1:16" ht="15" customHeight="1">
      <c r="A3" t="s">
        <v>1</v>
      </c>
      <c s="8" t="s">
        <v>4</v>
      </c>
      <c s="9" t="s">
        <v>5</v>
      </c>
      <c s="1"/>
      <c s="10" t="s">
        <v>6</v>
      </c>
      <c s="1"/>
      <c s="4"/>
      <c s="3" t="s">
        <v>873</v>
      </c>
      <c s="32">
        <f>0+I9+I14+I31+I44+I57</f>
      </c>
      <c r="O3" t="s">
        <v>9</v>
      </c>
      <c t="s">
        <v>13</v>
      </c>
    </row>
    <row r="4" spans="1:16" ht="15" customHeight="1">
      <c r="A4" t="s">
        <v>7</v>
      </c>
      <c s="8" t="s">
        <v>796</v>
      </c>
      <c s="9" t="s">
        <v>797</v>
      </c>
      <c s="1"/>
      <c s="10" t="s">
        <v>798</v>
      </c>
      <c s="1"/>
      <c s="1"/>
      <c s="7"/>
      <c s="7"/>
      <c r="O4" t="s">
        <v>10</v>
      </c>
      <c t="s">
        <v>13</v>
      </c>
    </row>
    <row r="5" spans="1:16" ht="12.75" customHeight="1">
      <c r="A5" t="s">
        <v>799</v>
      </c>
      <c s="12" t="s">
        <v>8</v>
      </c>
      <c s="13" t="s">
        <v>873</v>
      </c>
      <c s="5"/>
      <c s="14" t="s">
        <v>874</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f>
      </c>
      <c>
        <f>0+O10</f>
      </c>
    </row>
    <row r="10" spans="1:16" ht="12.75">
      <c r="A10" s="19" t="s">
        <v>35</v>
      </c>
      <c s="23" t="s">
        <v>19</v>
      </c>
      <c s="23" t="s">
        <v>802</v>
      </c>
      <c s="19" t="s">
        <v>37</v>
      </c>
      <c s="24" t="s">
        <v>803</v>
      </c>
      <c s="25" t="s">
        <v>48</v>
      </c>
      <c s="26">
        <v>1</v>
      </c>
      <c s="27">
        <v>0</v>
      </c>
      <c s="27">
        <f>ROUND(ROUND(H10,2)*ROUND(G10,3),2)</f>
      </c>
      <c r="O10">
        <f>(I10*21)/100</f>
      </c>
      <c t="s">
        <v>13</v>
      </c>
    </row>
    <row r="11" spans="1:5" ht="12.75">
      <c r="A11" s="28" t="s">
        <v>40</v>
      </c>
      <c r="E11" s="29" t="s">
        <v>804</v>
      </c>
    </row>
    <row r="12" spans="1:5" ht="12.75">
      <c r="A12" s="30" t="s">
        <v>42</v>
      </c>
      <c r="E12" s="31" t="s">
        <v>37</v>
      </c>
    </row>
    <row r="13" spans="1:5" ht="12.75">
      <c r="A13" t="s">
        <v>43</v>
      </c>
      <c r="E13" s="29" t="s">
        <v>44</v>
      </c>
    </row>
    <row r="14" spans="1:18" ht="12.75" customHeight="1">
      <c r="A14" s="5" t="s">
        <v>33</v>
      </c>
      <c s="5"/>
      <c s="35" t="s">
        <v>19</v>
      </c>
      <c s="5"/>
      <c s="21" t="s">
        <v>96</v>
      </c>
      <c s="5"/>
      <c s="5"/>
      <c s="5"/>
      <c s="36">
        <f>0+Q14</f>
      </c>
      <c r="O14">
        <f>0+R14</f>
      </c>
      <c r="Q14">
        <f>0+I15+I19+I23+I27</f>
      </c>
      <c>
        <f>0+O15+O19+O23+O27</f>
      </c>
    </row>
    <row r="15" spans="1:16" ht="25.5">
      <c r="A15" s="19" t="s">
        <v>35</v>
      </c>
      <c s="23" t="s">
        <v>13</v>
      </c>
      <c s="23" t="s">
        <v>805</v>
      </c>
      <c s="19" t="s">
        <v>37</v>
      </c>
      <c s="24" t="s">
        <v>806</v>
      </c>
      <c s="25" t="s">
        <v>100</v>
      </c>
      <c s="26">
        <v>28.8</v>
      </c>
      <c s="27">
        <v>0</v>
      </c>
      <c s="27">
        <f>ROUND(ROUND(H15,2)*ROUND(G15,3),2)</f>
      </c>
      <c r="O15">
        <f>(I15*21)/100</f>
      </c>
      <c t="s">
        <v>13</v>
      </c>
    </row>
    <row r="16" spans="1:5" ht="38.25">
      <c r="A16" s="28" t="s">
        <v>40</v>
      </c>
      <c r="E16" s="29" t="s">
        <v>807</v>
      </c>
    </row>
    <row r="17" spans="1:5" ht="76.5">
      <c r="A17" s="30" t="s">
        <v>42</v>
      </c>
      <c r="E17" s="31" t="s">
        <v>875</v>
      </c>
    </row>
    <row r="18" spans="1:5" ht="63.75">
      <c r="A18" t="s">
        <v>43</v>
      </c>
      <c r="E18" s="29" t="s">
        <v>102</v>
      </c>
    </row>
    <row r="19" spans="1:16" ht="12.75">
      <c r="A19" s="19" t="s">
        <v>35</v>
      </c>
      <c s="23" t="s">
        <v>12</v>
      </c>
      <c s="23" t="s">
        <v>115</v>
      </c>
      <c s="19" t="s">
        <v>37</v>
      </c>
      <c s="24" t="s">
        <v>116</v>
      </c>
      <c s="25" t="s">
        <v>108</v>
      </c>
      <c s="26">
        <v>240</v>
      </c>
      <c s="27">
        <v>0</v>
      </c>
      <c s="27">
        <f>ROUND(ROUND(H19,2)*ROUND(G19,3),2)</f>
      </c>
      <c r="O19">
        <f>(I19*21)/100</f>
      </c>
      <c t="s">
        <v>13</v>
      </c>
    </row>
    <row r="20" spans="1:5" ht="12.75">
      <c r="A20" s="28" t="s">
        <v>40</v>
      </c>
      <c r="E20" s="29" t="s">
        <v>876</v>
      </c>
    </row>
    <row r="21" spans="1:5" ht="38.25">
      <c r="A21" s="30" t="s">
        <v>42</v>
      </c>
      <c r="E21" s="31" t="s">
        <v>877</v>
      </c>
    </row>
    <row r="22" spans="1:5" ht="25.5">
      <c r="A22" t="s">
        <v>43</v>
      </c>
      <c r="E22" s="29" t="s">
        <v>114</v>
      </c>
    </row>
    <row r="23" spans="1:16" ht="12.75">
      <c r="A23" s="19" t="s">
        <v>35</v>
      </c>
      <c s="23" t="s">
        <v>23</v>
      </c>
      <c s="23" t="s">
        <v>878</v>
      </c>
      <c s="19" t="s">
        <v>37</v>
      </c>
      <c s="24" t="s">
        <v>879</v>
      </c>
      <c s="25" t="s">
        <v>880</v>
      </c>
      <c s="26">
        <v>1</v>
      </c>
      <c s="27">
        <v>0</v>
      </c>
      <c s="27">
        <f>ROUND(ROUND(H23,2)*ROUND(G23,3),2)</f>
      </c>
      <c r="O23">
        <f>(I23*21)/100</f>
      </c>
      <c t="s">
        <v>13</v>
      </c>
    </row>
    <row r="24" spans="1:5" ht="12.75">
      <c r="A24" s="28" t="s">
        <v>40</v>
      </c>
      <c r="E24" s="29" t="s">
        <v>37</v>
      </c>
    </row>
    <row r="25" spans="1:5" ht="63.75">
      <c r="A25" s="30" t="s">
        <v>42</v>
      </c>
      <c r="E25" s="31" t="s">
        <v>881</v>
      </c>
    </row>
    <row r="26" spans="1:5" ht="12.75">
      <c r="A26" t="s">
        <v>43</v>
      </c>
      <c r="E26" s="29" t="s">
        <v>37</v>
      </c>
    </row>
    <row r="27" spans="1:16" ht="12.75">
      <c r="A27" s="19" t="s">
        <v>35</v>
      </c>
      <c s="23" t="s">
        <v>25</v>
      </c>
      <c s="23" t="s">
        <v>882</v>
      </c>
      <c s="19" t="s">
        <v>37</v>
      </c>
      <c s="24" t="s">
        <v>883</v>
      </c>
      <c s="25" t="s">
        <v>880</v>
      </c>
      <c s="26">
        <v>1</v>
      </c>
      <c s="27">
        <v>0</v>
      </c>
      <c s="27">
        <f>ROUND(ROUND(H27,2)*ROUND(G27,3),2)</f>
      </c>
      <c r="O27">
        <f>(I27*21)/100</f>
      </c>
      <c t="s">
        <v>13</v>
      </c>
    </row>
    <row r="28" spans="1:5" ht="12.75">
      <c r="A28" s="28" t="s">
        <v>40</v>
      </c>
      <c r="E28" s="29" t="s">
        <v>37</v>
      </c>
    </row>
    <row r="29" spans="1:5" ht="38.25">
      <c r="A29" s="30" t="s">
        <v>42</v>
      </c>
      <c r="E29" s="31" t="s">
        <v>884</v>
      </c>
    </row>
    <row r="30" spans="1:5" ht="12.75">
      <c r="A30" t="s">
        <v>43</v>
      </c>
      <c r="E30" s="29" t="s">
        <v>37</v>
      </c>
    </row>
    <row r="31" spans="1:18" ht="12.75" customHeight="1">
      <c r="A31" s="5" t="s">
        <v>33</v>
      </c>
      <c s="5"/>
      <c s="35" t="s">
        <v>13</v>
      </c>
      <c s="5"/>
      <c s="21" t="s">
        <v>232</v>
      </c>
      <c s="5"/>
      <c s="5"/>
      <c s="5"/>
      <c s="36">
        <f>0+Q31</f>
      </c>
      <c r="O31">
        <f>0+R31</f>
      </c>
      <c r="Q31">
        <f>0+I32+I36+I40</f>
      </c>
      <c>
        <f>0+O32+O36+O40</f>
      </c>
    </row>
    <row r="32" spans="1:16" ht="12.75">
      <c r="A32" s="19" t="s">
        <v>35</v>
      </c>
      <c s="23" t="s">
        <v>27</v>
      </c>
      <c s="23" t="s">
        <v>885</v>
      </c>
      <c s="19" t="s">
        <v>37</v>
      </c>
      <c s="24" t="s">
        <v>886</v>
      </c>
      <c s="25" t="s">
        <v>88</v>
      </c>
      <c s="26">
        <v>3.64</v>
      </c>
      <c s="27">
        <v>0</v>
      </c>
      <c s="27">
        <f>ROUND(ROUND(H32,2)*ROUND(G32,3),2)</f>
      </c>
      <c r="O32">
        <f>(I32*21)/100</f>
      </c>
      <c t="s">
        <v>13</v>
      </c>
    </row>
    <row r="33" spans="1:5" ht="12.75">
      <c r="A33" s="28" t="s">
        <v>40</v>
      </c>
      <c r="E33" s="29" t="s">
        <v>37</v>
      </c>
    </row>
    <row r="34" spans="1:5" ht="51">
      <c r="A34" s="30" t="s">
        <v>42</v>
      </c>
      <c r="E34" s="31" t="s">
        <v>887</v>
      </c>
    </row>
    <row r="35" spans="1:5" ht="38.25">
      <c r="A35" t="s">
        <v>43</v>
      </c>
      <c r="E35" s="29" t="s">
        <v>888</v>
      </c>
    </row>
    <row r="36" spans="1:16" ht="12.75">
      <c r="A36" s="19" t="s">
        <v>35</v>
      </c>
      <c s="23" t="s">
        <v>61</v>
      </c>
      <c s="23" t="s">
        <v>889</v>
      </c>
      <c s="19" t="s">
        <v>37</v>
      </c>
      <c s="24" t="s">
        <v>890</v>
      </c>
      <c s="25" t="s">
        <v>149</v>
      </c>
      <c s="26">
        <v>70.5</v>
      </c>
      <c s="27">
        <v>0</v>
      </c>
      <c s="27">
        <f>ROUND(ROUND(H36,2)*ROUND(G36,3),2)</f>
      </c>
      <c r="O36">
        <f>(I36*21)/100</f>
      </c>
      <c t="s">
        <v>13</v>
      </c>
    </row>
    <row r="37" spans="1:5" ht="12.75">
      <c r="A37" s="28" t="s">
        <v>40</v>
      </c>
      <c r="E37" s="29" t="s">
        <v>37</v>
      </c>
    </row>
    <row r="38" spans="1:5" ht="89.25">
      <c r="A38" s="30" t="s">
        <v>42</v>
      </c>
      <c r="E38" s="31" t="s">
        <v>891</v>
      </c>
    </row>
    <row r="39" spans="1:5" ht="25.5">
      <c r="A39" t="s">
        <v>43</v>
      </c>
      <c r="E39" s="29" t="s">
        <v>892</v>
      </c>
    </row>
    <row r="40" spans="1:16" ht="12.75">
      <c r="A40" s="19" t="s">
        <v>35</v>
      </c>
      <c s="23" t="s">
        <v>66</v>
      </c>
      <c s="23" t="s">
        <v>893</v>
      </c>
      <c s="19" t="s">
        <v>37</v>
      </c>
      <c s="24" t="s">
        <v>894</v>
      </c>
      <c s="25" t="s">
        <v>108</v>
      </c>
      <c s="26">
        <v>88</v>
      </c>
      <c s="27">
        <v>0</v>
      </c>
      <c s="27">
        <f>ROUND(ROUND(H40,2)*ROUND(G40,3),2)</f>
      </c>
      <c r="O40">
        <f>(I40*21)/100</f>
      </c>
      <c t="s">
        <v>13</v>
      </c>
    </row>
    <row r="41" spans="1:5" ht="12.75">
      <c r="A41" s="28" t="s">
        <v>40</v>
      </c>
      <c r="E41" s="29" t="s">
        <v>37</v>
      </c>
    </row>
    <row r="42" spans="1:5" ht="38.25">
      <c r="A42" s="30" t="s">
        <v>42</v>
      </c>
      <c r="E42" s="31" t="s">
        <v>895</v>
      </c>
    </row>
    <row r="43" spans="1:5" ht="63.75">
      <c r="A43" t="s">
        <v>43</v>
      </c>
      <c r="E43" s="29" t="s">
        <v>896</v>
      </c>
    </row>
    <row r="44" spans="1:18" ht="12.75" customHeight="1">
      <c r="A44" s="5" t="s">
        <v>33</v>
      </c>
      <c s="5"/>
      <c s="35" t="s">
        <v>25</v>
      </c>
      <c s="5"/>
      <c s="21" t="s">
        <v>315</v>
      </c>
      <c s="5"/>
      <c s="5"/>
      <c s="5"/>
      <c s="36">
        <f>0+Q44</f>
      </c>
      <c r="O44">
        <f>0+R44</f>
      </c>
      <c r="Q44">
        <f>0+I45+I49+I53</f>
      </c>
      <c>
        <f>0+O45+O49+O53</f>
      </c>
    </row>
    <row r="45" spans="1:16" ht="12.75">
      <c r="A45" s="19" t="s">
        <v>35</v>
      </c>
      <c s="23" t="s">
        <v>30</v>
      </c>
      <c s="23" t="s">
        <v>350</v>
      </c>
      <c s="19" t="s">
        <v>37</v>
      </c>
      <c s="24" t="s">
        <v>351</v>
      </c>
      <c s="25" t="s">
        <v>149</v>
      </c>
      <c s="26">
        <v>240</v>
      </c>
      <c s="27">
        <v>0</v>
      </c>
      <c s="27">
        <f>ROUND(ROUND(H45,2)*ROUND(G45,3),2)</f>
      </c>
      <c r="O45">
        <f>(I45*21)/100</f>
      </c>
      <c t="s">
        <v>13</v>
      </c>
    </row>
    <row r="46" spans="1:5" ht="12.75">
      <c r="A46" s="28" t="s">
        <v>40</v>
      </c>
      <c r="E46" s="29" t="s">
        <v>37</v>
      </c>
    </row>
    <row r="47" spans="1:5" ht="89.25">
      <c r="A47" s="30" t="s">
        <v>42</v>
      </c>
      <c r="E47" s="31" t="s">
        <v>897</v>
      </c>
    </row>
    <row r="48" spans="1:5" ht="102">
      <c r="A48" t="s">
        <v>43</v>
      </c>
      <c r="E48" s="29" t="s">
        <v>339</v>
      </c>
    </row>
    <row r="49" spans="1:16" ht="12.75">
      <c r="A49" s="19" t="s">
        <v>35</v>
      </c>
      <c s="23" t="s">
        <v>32</v>
      </c>
      <c s="23" t="s">
        <v>812</v>
      </c>
      <c s="19" t="s">
        <v>37</v>
      </c>
      <c s="24" t="s">
        <v>813</v>
      </c>
      <c s="25" t="s">
        <v>149</v>
      </c>
      <c s="26">
        <v>720</v>
      </c>
      <c s="27">
        <v>0</v>
      </c>
      <c s="27">
        <f>ROUND(ROUND(H49,2)*ROUND(G49,3),2)</f>
      </c>
      <c r="O49">
        <f>(I49*21)/100</f>
      </c>
      <c t="s">
        <v>13</v>
      </c>
    </row>
    <row r="50" spans="1:5" ht="12.75">
      <c r="A50" s="28" t="s">
        <v>40</v>
      </c>
      <c r="E50" s="29" t="s">
        <v>37</v>
      </c>
    </row>
    <row r="51" spans="1:5" ht="63.75">
      <c r="A51" s="30" t="s">
        <v>42</v>
      </c>
      <c r="E51" s="31" t="s">
        <v>898</v>
      </c>
    </row>
    <row r="52" spans="1:5" ht="102">
      <c r="A52" t="s">
        <v>43</v>
      </c>
      <c r="E52" s="29" t="s">
        <v>815</v>
      </c>
    </row>
    <row r="53" spans="1:16" ht="12.75">
      <c r="A53" s="19" t="s">
        <v>35</v>
      </c>
      <c s="23" t="s">
        <v>79</v>
      </c>
      <c s="23" t="s">
        <v>816</v>
      </c>
      <c s="19" t="s">
        <v>37</v>
      </c>
      <c s="24" t="s">
        <v>817</v>
      </c>
      <c s="25" t="s">
        <v>100</v>
      </c>
      <c s="26">
        <v>28.8</v>
      </c>
      <c s="27">
        <v>0</v>
      </c>
      <c s="27">
        <f>ROUND(ROUND(H53,2)*ROUND(G53,3),2)</f>
      </c>
      <c r="O53">
        <f>(I53*21)/100</f>
      </c>
      <c t="s">
        <v>13</v>
      </c>
    </row>
    <row r="54" spans="1:5" ht="12.75">
      <c r="A54" s="28" t="s">
        <v>40</v>
      </c>
      <c r="E54" s="29" t="s">
        <v>37</v>
      </c>
    </row>
    <row r="55" spans="1:5" ht="76.5">
      <c r="A55" s="30" t="s">
        <v>42</v>
      </c>
      <c r="E55" s="31" t="s">
        <v>899</v>
      </c>
    </row>
    <row r="56" spans="1:5" ht="204">
      <c r="A56" t="s">
        <v>43</v>
      </c>
      <c r="E56" s="29" t="s">
        <v>819</v>
      </c>
    </row>
    <row r="57" spans="1:18" ht="12.75" customHeight="1">
      <c r="A57" s="5" t="s">
        <v>33</v>
      </c>
      <c s="5"/>
      <c s="35" t="s">
        <v>30</v>
      </c>
      <c s="5"/>
      <c s="21" t="s">
        <v>426</v>
      </c>
      <c s="5"/>
      <c s="5"/>
      <c s="5"/>
      <c s="36">
        <f>0+Q57</f>
      </c>
      <c r="O57">
        <f>0+R57</f>
      </c>
      <c r="Q57">
        <f>0+I58+I62+I66+I70+I74+I78+I82+I86+I90+I94+I98+I102+I106+I110</f>
      </c>
      <c>
        <f>0+O58+O62+O66+O70+O74+O78+O82+O86+O90+O94+O98+O102+O106+O110</f>
      </c>
    </row>
    <row r="58" spans="1:16" ht="25.5">
      <c r="A58" s="19" t="s">
        <v>35</v>
      </c>
      <c s="23" t="s">
        <v>134</v>
      </c>
      <c s="23" t="s">
        <v>820</v>
      </c>
      <c s="19" t="s">
        <v>37</v>
      </c>
      <c s="24" t="s">
        <v>821</v>
      </c>
      <c s="25" t="s">
        <v>76</v>
      </c>
      <c s="26">
        <v>157</v>
      </c>
      <c s="27">
        <v>0</v>
      </c>
      <c s="27">
        <f>ROUND(ROUND(H58,2)*ROUND(G58,3),2)</f>
      </c>
      <c r="O58">
        <f>(I58*21)/100</f>
      </c>
      <c t="s">
        <v>13</v>
      </c>
    </row>
    <row r="59" spans="1:5" ht="12.75">
      <c r="A59" s="28" t="s">
        <v>40</v>
      </c>
      <c r="E59" s="29" t="s">
        <v>37</v>
      </c>
    </row>
    <row r="60" spans="1:5" ht="38.25">
      <c r="A60" s="30" t="s">
        <v>42</v>
      </c>
      <c r="E60" s="31" t="s">
        <v>900</v>
      </c>
    </row>
    <row r="61" spans="1:5" ht="63.75">
      <c r="A61" t="s">
        <v>43</v>
      </c>
      <c r="E61" s="29" t="s">
        <v>823</v>
      </c>
    </row>
    <row r="62" spans="1:16" ht="12.75">
      <c r="A62" s="19" t="s">
        <v>35</v>
      </c>
      <c s="23" t="s">
        <v>138</v>
      </c>
      <c s="23" t="s">
        <v>824</v>
      </c>
      <c s="19" t="s">
        <v>37</v>
      </c>
      <c s="24" t="s">
        <v>825</v>
      </c>
      <c s="25" t="s">
        <v>76</v>
      </c>
      <c s="26">
        <v>157</v>
      </c>
      <c s="27">
        <v>0</v>
      </c>
      <c s="27">
        <f>ROUND(ROUND(H62,2)*ROUND(G62,3),2)</f>
      </c>
      <c r="O62">
        <f>(I62*21)/100</f>
      </c>
      <c t="s">
        <v>13</v>
      </c>
    </row>
    <row r="63" spans="1:5" ht="12.75">
      <c r="A63" s="28" t="s">
        <v>40</v>
      </c>
      <c r="E63" s="29" t="s">
        <v>37</v>
      </c>
    </row>
    <row r="64" spans="1:5" ht="38.25">
      <c r="A64" s="30" t="s">
        <v>42</v>
      </c>
      <c r="E64" s="31" t="s">
        <v>900</v>
      </c>
    </row>
    <row r="65" spans="1:5" ht="25.5">
      <c r="A65" t="s">
        <v>43</v>
      </c>
      <c r="E65" s="29" t="s">
        <v>489</v>
      </c>
    </row>
    <row r="66" spans="1:16" ht="12.75">
      <c r="A66" s="19" t="s">
        <v>35</v>
      </c>
      <c s="23" t="s">
        <v>141</v>
      </c>
      <c s="23" t="s">
        <v>826</v>
      </c>
      <c s="19" t="s">
        <v>98</v>
      </c>
      <c s="24" t="s">
        <v>827</v>
      </c>
      <c s="25" t="s">
        <v>39</v>
      </c>
      <c s="26">
        <v>1</v>
      </c>
      <c s="27">
        <v>0</v>
      </c>
      <c s="27">
        <f>ROUND(ROUND(H66,2)*ROUND(G66,3),2)</f>
      </c>
      <c r="O66">
        <f>(I66*21)/100</f>
      </c>
      <c t="s">
        <v>13</v>
      </c>
    </row>
    <row r="67" spans="1:5" ht="12.75">
      <c r="A67" s="28" t="s">
        <v>40</v>
      </c>
      <c r="E67" s="29" t="s">
        <v>37</v>
      </c>
    </row>
    <row r="68" spans="1:5" ht="25.5">
      <c r="A68" s="30" t="s">
        <v>42</v>
      </c>
      <c r="E68" s="31" t="s">
        <v>901</v>
      </c>
    </row>
    <row r="69" spans="1:5" ht="25.5">
      <c r="A69" t="s">
        <v>43</v>
      </c>
      <c r="E69" s="29" t="s">
        <v>829</v>
      </c>
    </row>
    <row r="70" spans="1:16" ht="12.75">
      <c r="A70" s="19" t="s">
        <v>35</v>
      </c>
      <c s="23" t="s">
        <v>146</v>
      </c>
      <c s="23" t="s">
        <v>830</v>
      </c>
      <c s="19" t="s">
        <v>37</v>
      </c>
      <c s="24" t="s">
        <v>831</v>
      </c>
      <c s="25" t="s">
        <v>76</v>
      </c>
      <c s="26">
        <v>2</v>
      </c>
      <c s="27">
        <v>0</v>
      </c>
      <c s="27">
        <f>ROUND(ROUND(H70,2)*ROUND(G70,3),2)</f>
      </c>
      <c r="O70">
        <f>(I70*21)/100</f>
      </c>
      <c t="s">
        <v>13</v>
      </c>
    </row>
    <row r="71" spans="1:5" ht="12.75">
      <c r="A71" s="28" t="s">
        <v>40</v>
      </c>
      <c r="E71" s="29" t="s">
        <v>37</v>
      </c>
    </row>
    <row r="72" spans="1:5" ht="12.75">
      <c r="A72" s="30" t="s">
        <v>42</v>
      </c>
      <c r="E72" s="31" t="s">
        <v>902</v>
      </c>
    </row>
    <row r="73" spans="1:5" ht="63.75">
      <c r="A73" t="s">
        <v>43</v>
      </c>
      <c r="E73" s="29" t="s">
        <v>833</v>
      </c>
    </row>
    <row r="74" spans="1:16" ht="12.75">
      <c r="A74" s="19" t="s">
        <v>35</v>
      </c>
      <c s="23" t="s">
        <v>152</v>
      </c>
      <c s="23" t="s">
        <v>834</v>
      </c>
      <c s="19" t="s">
        <v>37</v>
      </c>
      <c s="24" t="s">
        <v>835</v>
      </c>
      <c s="25" t="s">
        <v>76</v>
      </c>
      <c s="26">
        <v>2</v>
      </c>
      <c s="27">
        <v>0</v>
      </c>
      <c s="27">
        <f>ROUND(ROUND(H74,2)*ROUND(G74,3),2)</f>
      </c>
      <c r="O74">
        <f>(I74*21)/100</f>
      </c>
      <c t="s">
        <v>13</v>
      </c>
    </row>
    <row r="75" spans="1:5" ht="12.75">
      <c r="A75" s="28" t="s">
        <v>40</v>
      </c>
      <c r="E75" s="29" t="s">
        <v>37</v>
      </c>
    </row>
    <row r="76" spans="1:5" ht="12.75">
      <c r="A76" s="30" t="s">
        <v>42</v>
      </c>
      <c r="E76" s="31" t="s">
        <v>902</v>
      </c>
    </row>
    <row r="77" spans="1:5" ht="25.5">
      <c r="A77" t="s">
        <v>43</v>
      </c>
      <c r="E77" s="29" t="s">
        <v>836</v>
      </c>
    </row>
    <row r="78" spans="1:16" ht="12.75">
      <c r="A78" s="19" t="s">
        <v>35</v>
      </c>
      <c s="23" t="s">
        <v>156</v>
      </c>
      <c s="23" t="s">
        <v>837</v>
      </c>
      <c s="19" t="s">
        <v>98</v>
      </c>
      <c s="24" t="s">
        <v>838</v>
      </c>
      <c s="25" t="s">
        <v>39</v>
      </c>
      <c s="26">
        <v>1</v>
      </c>
      <c s="27">
        <v>0</v>
      </c>
      <c s="27">
        <f>ROUND(ROUND(H78,2)*ROUND(G78,3),2)</f>
      </c>
      <c r="O78">
        <f>(I78*21)/100</f>
      </c>
      <c t="s">
        <v>13</v>
      </c>
    </row>
    <row r="79" spans="1:5" ht="12.75">
      <c r="A79" s="28" t="s">
        <v>40</v>
      </c>
      <c r="E79" s="29" t="s">
        <v>37</v>
      </c>
    </row>
    <row r="80" spans="1:5" ht="25.5">
      <c r="A80" s="30" t="s">
        <v>42</v>
      </c>
      <c r="E80" s="31" t="s">
        <v>903</v>
      </c>
    </row>
    <row r="81" spans="1:5" ht="25.5">
      <c r="A81" t="s">
        <v>43</v>
      </c>
      <c r="E81" s="29" t="s">
        <v>840</v>
      </c>
    </row>
    <row r="82" spans="1:16" ht="12.75">
      <c r="A82" s="19" t="s">
        <v>35</v>
      </c>
      <c s="23" t="s">
        <v>160</v>
      </c>
      <c s="23" t="s">
        <v>841</v>
      </c>
      <c s="19" t="s">
        <v>37</v>
      </c>
      <c s="24" t="s">
        <v>842</v>
      </c>
      <c s="25" t="s">
        <v>76</v>
      </c>
      <c s="26">
        <v>50</v>
      </c>
      <c s="27">
        <v>0</v>
      </c>
      <c s="27">
        <f>ROUND(ROUND(H82,2)*ROUND(G82,3),2)</f>
      </c>
      <c r="O82">
        <f>(I82*21)/100</f>
      </c>
      <c t="s">
        <v>13</v>
      </c>
    </row>
    <row r="83" spans="1:5" ht="12.75">
      <c r="A83" s="28" t="s">
        <v>40</v>
      </c>
      <c r="E83" s="29" t="s">
        <v>37</v>
      </c>
    </row>
    <row r="84" spans="1:5" ht="25.5">
      <c r="A84" s="30" t="s">
        <v>42</v>
      </c>
      <c r="E84" s="31" t="s">
        <v>843</v>
      </c>
    </row>
    <row r="85" spans="1:5" ht="63.75">
      <c r="A85" t="s">
        <v>43</v>
      </c>
      <c r="E85" s="29" t="s">
        <v>833</v>
      </c>
    </row>
    <row r="86" spans="1:16" ht="12.75">
      <c r="A86" s="19" t="s">
        <v>35</v>
      </c>
      <c s="23" t="s">
        <v>164</v>
      </c>
      <c s="23" t="s">
        <v>844</v>
      </c>
      <c s="19" t="s">
        <v>37</v>
      </c>
      <c s="24" t="s">
        <v>845</v>
      </c>
      <c s="25" t="s">
        <v>76</v>
      </c>
      <c s="26">
        <v>50</v>
      </c>
      <c s="27">
        <v>0</v>
      </c>
      <c s="27">
        <f>ROUND(ROUND(H86,2)*ROUND(G86,3),2)</f>
      </c>
      <c r="O86">
        <f>(I86*21)/100</f>
      </c>
      <c t="s">
        <v>13</v>
      </c>
    </row>
    <row r="87" spans="1:5" ht="12.75">
      <c r="A87" s="28" t="s">
        <v>40</v>
      </c>
      <c r="E87" s="29" t="s">
        <v>37</v>
      </c>
    </row>
    <row r="88" spans="1:5" ht="25.5">
      <c r="A88" s="30" t="s">
        <v>42</v>
      </c>
      <c r="E88" s="31" t="s">
        <v>843</v>
      </c>
    </row>
    <row r="89" spans="1:5" ht="25.5">
      <c r="A89" t="s">
        <v>43</v>
      </c>
      <c r="E89" s="29" t="s">
        <v>836</v>
      </c>
    </row>
    <row r="90" spans="1:16" ht="12.75">
      <c r="A90" s="19" t="s">
        <v>35</v>
      </c>
      <c s="23" t="s">
        <v>169</v>
      </c>
      <c s="23" t="s">
        <v>846</v>
      </c>
      <c s="19" t="s">
        <v>98</v>
      </c>
      <c s="24" t="s">
        <v>847</v>
      </c>
      <c s="25" t="s">
        <v>39</v>
      </c>
      <c s="26">
        <v>1</v>
      </c>
      <c s="27">
        <v>0</v>
      </c>
      <c s="27">
        <f>ROUND(ROUND(H90,2)*ROUND(G90,3),2)</f>
      </c>
      <c r="O90">
        <f>(I90*21)/100</f>
      </c>
      <c t="s">
        <v>13</v>
      </c>
    </row>
    <row r="91" spans="1:5" ht="12.75">
      <c r="A91" s="28" t="s">
        <v>40</v>
      </c>
      <c r="E91" s="29" t="s">
        <v>37</v>
      </c>
    </row>
    <row r="92" spans="1:5" ht="25.5">
      <c r="A92" s="30" t="s">
        <v>42</v>
      </c>
      <c r="E92" s="31" t="s">
        <v>848</v>
      </c>
    </row>
    <row r="93" spans="1:5" ht="25.5">
      <c r="A93" t="s">
        <v>43</v>
      </c>
      <c r="E93" s="29" t="s">
        <v>840</v>
      </c>
    </row>
    <row r="94" spans="1:16" ht="25.5">
      <c r="A94" s="19" t="s">
        <v>35</v>
      </c>
      <c s="23" t="s">
        <v>174</v>
      </c>
      <c s="23" t="s">
        <v>849</v>
      </c>
      <c s="19" t="s">
        <v>37</v>
      </c>
      <c s="24" t="s">
        <v>850</v>
      </c>
      <c s="25" t="s">
        <v>76</v>
      </c>
      <c s="26">
        <v>209</v>
      </c>
      <c s="27">
        <v>0</v>
      </c>
      <c s="27">
        <f>ROUND(ROUND(H94,2)*ROUND(G94,3),2)</f>
      </c>
      <c r="O94">
        <f>(I94*21)/100</f>
      </c>
      <c t="s">
        <v>13</v>
      </c>
    </row>
    <row r="95" spans="1:5" ht="12.75">
      <c r="A95" s="28" t="s">
        <v>40</v>
      </c>
      <c r="E95" s="29" t="s">
        <v>37</v>
      </c>
    </row>
    <row r="96" spans="1:5" ht="51">
      <c r="A96" s="30" t="s">
        <v>42</v>
      </c>
      <c r="E96" s="31" t="s">
        <v>904</v>
      </c>
    </row>
    <row r="97" spans="1:5" ht="63.75">
      <c r="A97" t="s">
        <v>43</v>
      </c>
      <c r="E97" s="29" t="s">
        <v>833</v>
      </c>
    </row>
    <row r="98" spans="1:16" ht="12.75">
      <c r="A98" s="19" t="s">
        <v>35</v>
      </c>
      <c s="23" t="s">
        <v>178</v>
      </c>
      <c s="23" t="s">
        <v>852</v>
      </c>
      <c s="19" t="s">
        <v>37</v>
      </c>
      <c s="24" t="s">
        <v>853</v>
      </c>
      <c s="25" t="s">
        <v>76</v>
      </c>
      <c s="26">
        <v>209</v>
      </c>
      <c s="27">
        <v>0</v>
      </c>
      <c s="27">
        <f>ROUND(ROUND(H98,2)*ROUND(G98,3),2)</f>
      </c>
      <c r="O98">
        <f>(I98*21)/100</f>
      </c>
      <c t="s">
        <v>13</v>
      </c>
    </row>
    <row r="99" spans="1:5" ht="12.75">
      <c r="A99" s="28" t="s">
        <v>40</v>
      </c>
      <c r="E99" s="29" t="s">
        <v>37</v>
      </c>
    </row>
    <row r="100" spans="1:5" ht="51">
      <c r="A100" s="30" t="s">
        <v>42</v>
      </c>
      <c r="E100" s="31" t="s">
        <v>904</v>
      </c>
    </row>
    <row r="101" spans="1:5" ht="25.5">
      <c r="A101" t="s">
        <v>43</v>
      </c>
      <c r="E101" s="29" t="s">
        <v>836</v>
      </c>
    </row>
    <row r="102" spans="1:16" ht="12.75">
      <c r="A102" s="19" t="s">
        <v>35</v>
      </c>
      <c s="23" t="s">
        <v>182</v>
      </c>
      <c s="23" t="s">
        <v>854</v>
      </c>
      <c s="19" t="s">
        <v>98</v>
      </c>
      <c s="24" t="s">
        <v>855</v>
      </c>
      <c s="25" t="s">
        <v>39</v>
      </c>
      <c s="26">
        <v>1</v>
      </c>
      <c s="27">
        <v>0</v>
      </c>
      <c s="27">
        <f>ROUND(ROUND(H102,2)*ROUND(G102,3),2)</f>
      </c>
      <c r="O102">
        <f>(I102*21)/100</f>
      </c>
      <c t="s">
        <v>13</v>
      </c>
    </row>
    <row r="103" spans="1:5" ht="12.75">
      <c r="A103" s="28" t="s">
        <v>40</v>
      </c>
      <c r="E103" s="29" t="s">
        <v>37</v>
      </c>
    </row>
    <row r="104" spans="1:5" ht="25.5">
      <c r="A104" s="30" t="s">
        <v>42</v>
      </c>
      <c r="E104" s="31" t="s">
        <v>905</v>
      </c>
    </row>
    <row r="105" spans="1:5" ht="25.5">
      <c r="A105" t="s">
        <v>43</v>
      </c>
      <c r="E105" s="29" t="s">
        <v>840</v>
      </c>
    </row>
    <row r="106" spans="1:16" ht="12.75">
      <c r="A106" s="19" t="s">
        <v>35</v>
      </c>
      <c s="23" t="s">
        <v>184</v>
      </c>
      <c s="23" t="s">
        <v>542</v>
      </c>
      <c s="19" t="s">
        <v>37</v>
      </c>
      <c s="24" t="s">
        <v>543</v>
      </c>
      <c s="25" t="s">
        <v>108</v>
      </c>
      <c s="26">
        <v>240</v>
      </c>
      <c s="27">
        <v>0</v>
      </c>
      <c s="27">
        <f>ROUND(ROUND(H106,2)*ROUND(G106,3),2)</f>
      </c>
      <c r="O106">
        <f>(I106*21)/100</f>
      </c>
      <c t="s">
        <v>13</v>
      </c>
    </row>
    <row r="107" spans="1:5" ht="12.75">
      <c r="A107" s="28" t="s">
        <v>40</v>
      </c>
      <c r="E107" s="29" t="s">
        <v>809</v>
      </c>
    </row>
    <row r="108" spans="1:5" ht="38.25">
      <c r="A108" s="30" t="s">
        <v>42</v>
      </c>
      <c r="E108" s="31" t="s">
        <v>906</v>
      </c>
    </row>
    <row r="109" spans="1:5" ht="25.5">
      <c r="A109" t="s">
        <v>43</v>
      </c>
      <c r="E109" s="29" t="s">
        <v>545</v>
      </c>
    </row>
    <row r="110" spans="1:16" ht="12.75">
      <c r="A110" s="19" t="s">
        <v>35</v>
      </c>
      <c s="23" t="s">
        <v>187</v>
      </c>
      <c s="23" t="s">
        <v>547</v>
      </c>
      <c s="19" t="s">
        <v>37</v>
      </c>
      <c s="24" t="s">
        <v>548</v>
      </c>
      <c s="25" t="s">
        <v>108</v>
      </c>
      <c s="26">
        <v>240</v>
      </c>
      <c s="27">
        <v>0</v>
      </c>
      <c s="27">
        <f>ROUND(ROUND(H110,2)*ROUND(G110,3),2)</f>
      </c>
      <c r="O110">
        <f>(I110*21)/100</f>
      </c>
      <c t="s">
        <v>13</v>
      </c>
    </row>
    <row r="111" spans="1:5" ht="12.75">
      <c r="A111" s="28" t="s">
        <v>40</v>
      </c>
      <c r="E111" s="29" t="s">
        <v>809</v>
      </c>
    </row>
    <row r="112" spans="1:5" ht="38.25">
      <c r="A112" s="30" t="s">
        <v>42</v>
      </c>
      <c r="E112" s="31" t="s">
        <v>877</v>
      </c>
    </row>
    <row r="113" spans="1:5" ht="38.25">
      <c r="A113" t="s">
        <v>43</v>
      </c>
      <c r="E113" s="29" t="s">
        <v>550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4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0+O9+O14+O23+O36</f>
      </c>
      <c t="s">
        <v>12</v>
      </c>
    </row>
    <row r="3" spans="1:16" ht="15" customHeight="1">
      <c r="A3" t="s">
        <v>1</v>
      </c>
      <c s="8" t="s">
        <v>4</v>
      </c>
      <c s="9" t="s">
        <v>5</v>
      </c>
      <c s="1"/>
      <c s="10" t="s">
        <v>6</v>
      </c>
      <c s="1"/>
      <c s="4"/>
      <c s="3" t="s">
        <v>907</v>
      </c>
      <c s="32">
        <f>0+I9+I14+I23+I36</f>
      </c>
      <c r="O3" t="s">
        <v>9</v>
      </c>
      <c t="s">
        <v>13</v>
      </c>
    </row>
    <row r="4" spans="1:16" ht="15" customHeight="1">
      <c r="A4" t="s">
        <v>7</v>
      </c>
      <c s="8" t="s">
        <v>796</v>
      </c>
      <c s="9" t="s">
        <v>797</v>
      </c>
      <c s="1"/>
      <c s="10" t="s">
        <v>798</v>
      </c>
      <c s="1"/>
      <c s="1"/>
      <c s="7"/>
      <c s="7"/>
      <c r="O4" t="s">
        <v>10</v>
      </c>
      <c t="s">
        <v>13</v>
      </c>
    </row>
    <row r="5" spans="1:16" ht="12.75" customHeight="1">
      <c r="A5" t="s">
        <v>799</v>
      </c>
      <c s="12" t="s">
        <v>8</v>
      </c>
      <c s="13" t="s">
        <v>907</v>
      </c>
      <c s="5"/>
      <c s="14" t="s">
        <v>908</v>
      </c>
      <c s="5"/>
      <c s="5"/>
      <c s="5"/>
      <c s="5"/>
      <c r="O5" t="s">
        <v>11</v>
      </c>
      <c t="s">
        <v>13</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13</v>
      </c>
      <c s="11" t="s">
        <v>12</v>
      </c>
      <c s="11" t="s">
        <v>23</v>
      </c>
      <c s="11" t="s">
        <v>25</v>
      </c>
      <c s="11" t="s">
        <v>27</v>
      </c>
      <c s="11" t="s">
        <v>30</v>
      </c>
      <c s="11" t="s">
        <v>32</v>
      </c>
    </row>
    <row r="9" spans="1:18" ht="12.75" customHeight="1">
      <c r="A9" s="15" t="s">
        <v>33</v>
      </c>
      <c s="15"/>
      <c s="20" t="s">
        <v>17</v>
      </c>
      <c s="15"/>
      <c s="21" t="s">
        <v>34</v>
      </c>
      <c s="15"/>
      <c s="15"/>
      <c s="15"/>
      <c s="22">
        <f>0+Q9</f>
      </c>
      <c r="O9">
        <f>0+R9</f>
      </c>
      <c r="Q9">
        <f>0+I10</f>
      </c>
      <c>
        <f>0+O10</f>
      </c>
    </row>
    <row r="10" spans="1:16" ht="12.75">
      <c r="A10" s="19" t="s">
        <v>35</v>
      </c>
      <c s="23" t="s">
        <v>19</v>
      </c>
      <c s="23" t="s">
        <v>802</v>
      </c>
      <c s="19" t="s">
        <v>37</v>
      </c>
      <c s="24" t="s">
        <v>803</v>
      </c>
      <c s="25" t="s">
        <v>48</v>
      </c>
      <c s="26">
        <v>1</v>
      </c>
      <c s="27">
        <v>0</v>
      </c>
      <c s="27">
        <f>ROUND(ROUND(H10,2)*ROUND(G10,3),2)</f>
      </c>
      <c r="O10">
        <f>(I10*21)/100</f>
      </c>
      <c t="s">
        <v>13</v>
      </c>
    </row>
    <row r="11" spans="1:5" ht="12.75">
      <c r="A11" s="28" t="s">
        <v>40</v>
      </c>
      <c r="E11" s="29" t="s">
        <v>909</v>
      </c>
    </row>
    <row r="12" spans="1:5" ht="12.75">
      <c r="A12" s="30" t="s">
        <v>42</v>
      </c>
      <c r="E12" s="31" t="s">
        <v>37</v>
      </c>
    </row>
    <row r="13" spans="1:5" ht="12.75">
      <c r="A13" t="s">
        <v>43</v>
      </c>
      <c r="E13" s="29" t="s">
        <v>44</v>
      </c>
    </row>
    <row r="14" spans="1:18" ht="12.75" customHeight="1">
      <c r="A14" s="5" t="s">
        <v>33</v>
      </c>
      <c s="5"/>
      <c s="35" t="s">
        <v>19</v>
      </c>
      <c s="5"/>
      <c s="21" t="s">
        <v>96</v>
      </c>
      <c s="5"/>
      <c s="5"/>
      <c s="5"/>
      <c s="36">
        <f>0+Q14</f>
      </c>
      <c r="O14">
        <f>0+R14</f>
      </c>
      <c r="Q14">
        <f>0+I15+I19</f>
      </c>
      <c>
        <f>0+O15+O19</f>
      </c>
    </row>
    <row r="15" spans="1:16" ht="25.5">
      <c r="A15" s="19" t="s">
        <v>35</v>
      </c>
      <c s="23" t="s">
        <v>13</v>
      </c>
      <c s="23" t="s">
        <v>805</v>
      </c>
      <c s="19" t="s">
        <v>37</v>
      </c>
      <c s="24" t="s">
        <v>806</v>
      </c>
      <c s="25" t="s">
        <v>100</v>
      </c>
      <c s="26">
        <v>51.6</v>
      </c>
      <c s="27">
        <v>0</v>
      </c>
      <c s="27">
        <f>ROUND(ROUND(H15,2)*ROUND(G15,3),2)</f>
      </c>
      <c r="O15">
        <f>(I15*21)/100</f>
      </c>
      <c t="s">
        <v>13</v>
      </c>
    </row>
    <row r="16" spans="1:5" ht="38.25">
      <c r="A16" s="28" t="s">
        <v>40</v>
      </c>
      <c r="E16" s="29" t="s">
        <v>807</v>
      </c>
    </row>
    <row r="17" spans="1:5" ht="89.25">
      <c r="A17" s="30" t="s">
        <v>42</v>
      </c>
      <c r="E17" s="31" t="s">
        <v>910</v>
      </c>
    </row>
    <row r="18" spans="1:5" ht="63.75">
      <c r="A18" t="s">
        <v>43</v>
      </c>
      <c r="E18" s="29" t="s">
        <v>102</v>
      </c>
    </row>
    <row r="19" spans="1:16" ht="12.75">
      <c r="A19" s="19" t="s">
        <v>35</v>
      </c>
      <c s="23" t="s">
        <v>12</v>
      </c>
      <c s="23" t="s">
        <v>115</v>
      </c>
      <c s="19" t="s">
        <v>37</v>
      </c>
      <c s="24" t="s">
        <v>116</v>
      </c>
      <c s="25" t="s">
        <v>108</v>
      </c>
      <c s="26">
        <v>430</v>
      </c>
      <c s="27">
        <v>0</v>
      </c>
      <c s="27">
        <f>ROUND(ROUND(H19,2)*ROUND(G19,3),2)</f>
      </c>
      <c r="O19">
        <f>(I19*21)/100</f>
      </c>
      <c t="s">
        <v>13</v>
      </c>
    </row>
    <row r="20" spans="1:5" ht="12.75">
      <c r="A20" s="28" t="s">
        <v>40</v>
      </c>
      <c r="E20" s="29" t="s">
        <v>809</v>
      </c>
    </row>
    <row r="21" spans="1:5" ht="38.25">
      <c r="A21" s="30" t="s">
        <v>42</v>
      </c>
      <c r="E21" s="31" t="s">
        <v>911</v>
      </c>
    </row>
    <row r="22" spans="1:5" ht="25.5">
      <c r="A22" t="s">
        <v>43</v>
      </c>
      <c r="E22" s="29" t="s">
        <v>114</v>
      </c>
    </row>
    <row r="23" spans="1:18" ht="12.75" customHeight="1">
      <c r="A23" s="5" t="s">
        <v>33</v>
      </c>
      <c s="5"/>
      <c s="35" t="s">
        <v>25</v>
      </c>
      <c s="5"/>
      <c s="21" t="s">
        <v>315</v>
      </c>
      <c s="5"/>
      <c s="5"/>
      <c s="5"/>
      <c s="36">
        <f>0+Q23</f>
      </c>
      <c r="O23">
        <f>0+R23</f>
      </c>
      <c r="Q23">
        <f>0+I24+I28+I32</f>
      </c>
      <c>
        <f>0+O24+O28+O32</f>
      </c>
    </row>
    <row r="24" spans="1:16" ht="12.75">
      <c r="A24" s="19" t="s">
        <v>35</v>
      </c>
      <c s="23" t="s">
        <v>23</v>
      </c>
      <c s="23" t="s">
        <v>350</v>
      </c>
      <c s="19" t="s">
        <v>37</v>
      </c>
      <c s="24" t="s">
        <v>351</v>
      </c>
      <c s="25" t="s">
        <v>149</v>
      </c>
      <c s="26">
        <v>430</v>
      </c>
      <c s="27">
        <v>0</v>
      </c>
      <c s="27">
        <f>ROUND(ROUND(H24,2)*ROUND(G24,3),2)</f>
      </c>
      <c r="O24">
        <f>(I24*21)/100</f>
      </c>
      <c t="s">
        <v>13</v>
      </c>
    </row>
    <row r="25" spans="1:5" ht="12.75">
      <c r="A25" s="28" t="s">
        <v>40</v>
      </c>
      <c r="E25" s="29" t="s">
        <v>37</v>
      </c>
    </row>
    <row r="26" spans="1:5" ht="89.25">
      <c r="A26" s="30" t="s">
        <v>42</v>
      </c>
      <c r="E26" s="31" t="s">
        <v>912</v>
      </c>
    </row>
    <row r="27" spans="1:5" ht="102">
      <c r="A27" t="s">
        <v>43</v>
      </c>
      <c r="E27" s="29" t="s">
        <v>339</v>
      </c>
    </row>
    <row r="28" spans="1:16" ht="12.75">
      <c r="A28" s="19" t="s">
        <v>35</v>
      </c>
      <c s="23" t="s">
        <v>25</v>
      </c>
      <c s="23" t="s">
        <v>812</v>
      </c>
      <c s="19" t="s">
        <v>37</v>
      </c>
      <c s="24" t="s">
        <v>813</v>
      </c>
      <c s="25" t="s">
        <v>149</v>
      </c>
      <c s="26">
        <v>450</v>
      </c>
      <c s="27">
        <v>0</v>
      </c>
      <c s="27">
        <f>ROUND(ROUND(H28,2)*ROUND(G28,3),2)</f>
      </c>
      <c r="O28">
        <f>(I28*21)/100</f>
      </c>
      <c t="s">
        <v>13</v>
      </c>
    </row>
    <row r="29" spans="1:5" ht="12.75">
      <c r="A29" s="28" t="s">
        <v>40</v>
      </c>
      <c r="E29" s="29" t="s">
        <v>37</v>
      </c>
    </row>
    <row r="30" spans="1:5" ht="76.5">
      <c r="A30" s="30" t="s">
        <v>42</v>
      </c>
      <c r="E30" s="31" t="s">
        <v>913</v>
      </c>
    </row>
    <row r="31" spans="1:5" ht="102">
      <c r="A31" t="s">
        <v>43</v>
      </c>
      <c r="E31" s="29" t="s">
        <v>815</v>
      </c>
    </row>
    <row r="32" spans="1:16" ht="12.75">
      <c r="A32" s="19" t="s">
        <v>35</v>
      </c>
      <c s="23" t="s">
        <v>27</v>
      </c>
      <c s="23" t="s">
        <v>816</v>
      </c>
      <c s="19" t="s">
        <v>37</v>
      </c>
      <c s="24" t="s">
        <v>817</v>
      </c>
      <c s="25" t="s">
        <v>100</v>
      </c>
      <c s="26">
        <v>18</v>
      </c>
      <c s="27">
        <v>0</v>
      </c>
      <c s="27">
        <f>ROUND(ROUND(H32,2)*ROUND(G32,3),2)</f>
      </c>
      <c r="O32">
        <f>(I32*21)/100</f>
      </c>
      <c t="s">
        <v>13</v>
      </c>
    </row>
    <row r="33" spans="1:5" ht="12.75">
      <c r="A33" s="28" t="s">
        <v>40</v>
      </c>
      <c r="E33" s="29" t="s">
        <v>37</v>
      </c>
    </row>
    <row r="34" spans="1:5" ht="89.25">
      <c r="A34" s="30" t="s">
        <v>42</v>
      </c>
      <c r="E34" s="31" t="s">
        <v>914</v>
      </c>
    </row>
    <row r="35" spans="1:5" ht="204">
      <c r="A35" t="s">
        <v>43</v>
      </c>
      <c r="E35" s="29" t="s">
        <v>819</v>
      </c>
    </row>
    <row r="36" spans="1:18" ht="12.75" customHeight="1">
      <c r="A36" s="5" t="s">
        <v>33</v>
      </c>
      <c s="5"/>
      <c s="35" t="s">
        <v>30</v>
      </c>
      <c s="5"/>
      <c s="21" t="s">
        <v>426</v>
      </c>
      <c s="5"/>
      <c s="5"/>
      <c s="5"/>
      <c s="36">
        <f>0+Q36</f>
      </c>
      <c r="O36">
        <f>0+R36</f>
      </c>
      <c r="Q36">
        <f>0+I37+I41+I45</f>
      </c>
      <c>
        <f>0+O37+O41+O45</f>
      </c>
    </row>
    <row r="37" spans="1:16" ht="12.75">
      <c r="A37" s="19" t="s">
        <v>35</v>
      </c>
      <c s="23" t="s">
        <v>61</v>
      </c>
      <c s="23" t="s">
        <v>915</v>
      </c>
      <c s="19" t="s">
        <v>37</v>
      </c>
      <c s="24" t="s">
        <v>916</v>
      </c>
      <c s="25" t="s">
        <v>76</v>
      </c>
      <c s="26">
        <v>6</v>
      </c>
      <c s="27">
        <v>0</v>
      </c>
      <c s="27">
        <f>ROUND(ROUND(H37,2)*ROUND(G37,3),2)</f>
      </c>
      <c r="O37">
        <f>(I37*21)/100</f>
      </c>
      <c t="s">
        <v>13</v>
      </c>
    </row>
    <row r="38" spans="1:5" ht="12.75">
      <c r="A38" s="28" t="s">
        <v>40</v>
      </c>
      <c r="E38" s="29" t="s">
        <v>37</v>
      </c>
    </row>
    <row r="39" spans="1:5" ht="25.5">
      <c r="A39" s="30" t="s">
        <v>42</v>
      </c>
      <c r="E39" s="31" t="s">
        <v>917</v>
      </c>
    </row>
    <row r="40" spans="1:5" ht="38.25">
      <c r="A40" t="s">
        <v>43</v>
      </c>
      <c r="E40" s="29" t="s">
        <v>918</v>
      </c>
    </row>
    <row r="41" spans="1:16" ht="12.75">
      <c r="A41" s="19" t="s">
        <v>35</v>
      </c>
      <c s="23" t="s">
        <v>66</v>
      </c>
      <c s="23" t="s">
        <v>542</v>
      </c>
      <c s="19" t="s">
        <v>37</v>
      </c>
      <c s="24" t="s">
        <v>543</v>
      </c>
      <c s="25" t="s">
        <v>108</v>
      </c>
      <c s="26">
        <v>430</v>
      </c>
      <c s="27">
        <v>0</v>
      </c>
      <c s="27">
        <f>ROUND(ROUND(H41,2)*ROUND(G41,3),2)</f>
      </c>
      <c r="O41">
        <f>(I41*21)/100</f>
      </c>
      <c t="s">
        <v>13</v>
      </c>
    </row>
    <row r="42" spans="1:5" ht="12.75">
      <c r="A42" s="28" t="s">
        <v>40</v>
      </c>
      <c r="E42" s="29" t="s">
        <v>809</v>
      </c>
    </row>
    <row r="43" spans="1:5" ht="38.25">
      <c r="A43" s="30" t="s">
        <v>42</v>
      </c>
      <c r="E43" s="31" t="s">
        <v>919</v>
      </c>
    </row>
    <row r="44" spans="1:5" ht="25.5">
      <c r="A44" t="s">
        <v>43</v>
      </c>
      <c r="E44" s="29" t="s">
        <v>545</v>
      </c>
    </row>
    <row r="45" spans="1:16" ht="12.75">
      <c r="A45" s="19" t="s">
        <v>35</v>
      </c>
      <c s="23" t="s">
        <v>30</v>
      </c>
      <c s="23" t="s">
        <v>547</v>
      </c>
      <c s="19" t="s">
        <v>37</v>
      </c>
      <c s="24" t="s">
        <v>548</v>
      </c>
      <c s="25" t="s">
        <v>108</v>
      </c>
      <c s="26">
        <v>430</v>
      </c>
      <c s="27">
        <v>0</v>
      </c>
      <c s="27">
        <f>ROUND(ROUND(H45,2)*ROUND(G45,3),2)</f>
      </c>
      <c r="O45">
        <f>(I45*21)/100</f>
      </c>
      <c t="s">
        <v>13</v>
      </c>
    </row>
    <row r="46" spans="1:5" ht="12.75">
      <c r="A46" s="28" t="s">
        <v>40</v>
      </c>
      <c r="E46" s="29" t="s">
        <v>809</v>
      </c>
    </row>
    <row r="47" spans="1:5" ht="38.25">
      <c r="A47" s="30" t="s">
        <v>42</v>
      </c>
      <c r="E47" s="31" t="s">
        <v>911</v>
      </c>
    </row>
    <row r="48" spans="1:5" ht="38.25">
      <c r="A48" t="s">
        <v>43</v>
      </c>
      <c r="E48" s="29" t="s">
        <v>550</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2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0+O8+O49+O110+O151+O156+O201+O206+O223</f>
      </c>
      <c t="s">
        <v>12</v>
      </c>
    </row>
    <row r="3" spans="1:16" ht="15" customHeight="1">
      <c r="A3" t="s">
        <v>1</v>
      </c>
      <c s="8" t="s">
        <v>4</v>
      </c>
      <c s="9" t="s">
        <v>5</v>
      </c>
      <c s="1"/>
      <c s="10" t="s">
        <v>6</v>
      </c>
      <c s="1"/>
      <c s="4"/>
      <c s="3" t="s">
        <v>920</v>
      </c>
      <c s="32">
        <f>0+I8+I49+I110+I151+I156+I201+I206+I223</f>
      </c>
      <c r="O3" t="s">
        <v>9</v>
      </c>
      <c t="s">
        <v>13</v>
      </c>
    </row>
    <row r="4" spans="1:16" ht="15" customHeight="1">
      <c r="A4" t="s">
        <v>7</v>
      </c>
      <c s="12" t="s">
        <v>8</v>
      </c>
      <c s="13" t="s">
        <v>920</v>
      </c>
      <c s="5"/>
      <c s="14" t="s">
        <v>921</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0+I9+I13+I17+I21+I25+I29+I33+I37+I41+I45</f>
      </c>
      <c>
        <f>0+O9+O13+O17+O21+O25+O29+O33+O37+O41+O45</f>
      </c>
    </row>
    <row r="9" spans="1:16" ht="25.5">
      <c r="A9" s="19" t="s">
        <v>35</v>
      </c>
      <c s="23" t="s">
        <v>19</v>
      </c>
      <c s="23" t="s">
        <v>922</v>
      </c>
      <c s="19" t="s">
        <v>37</v>
      </c>
      <c s="24" t="s">
        <v>923</v>
      </c>
      <c s="25" t="s">
        <v>88</v>
      </c>
      <c s="26">
        <v>7980.838</v>
      </c>
      <c s="27">
        <v>0</v>
      </c>
      <c s="27">
        <f>ROUND(ROUND(H9,2)*ROUND(G9,3),2)</f>
      </c>
      <c r="O9">
        <f>(I9*21)/100</f>
      </c>
      <c t="s">
        <v>13</v>
      </c>
    </row>
    <row r="10" spans="1:5" ht="12.75">
      <c r="A10" s="28" t="s">
        <v>40</v>
      </c>
      <c r="E10" s="29" t="s">
        <v>37</v>
      </c>
    </row>
    <row r="11" spans="1:5" ht="63.75">
      <c r="A11" s="30" t="s">
        <v>42</v>
      </c>
      <c r="E11" s="31" t="s">
        <v>924</v>
      </c>
    </row>
    <row r="12" spans="1:5" ht="140.25">
      <c r="A12" t="s">
        <v>43</v>
      </c>
      <c r="E12" s="29" t="s">
        <v>925</v>
      </c>
    </row>
    <row r="13" spans="1:16" ht="25.5">
      <c r="A13" s="19" t="s">
        <v>35</v>
      </c>
      <c s="23" t="s">
        <v>13</v>
      </c>
      <c s="23" t="s">
        <v>926</v>
      </c>
      <c s="19" t="s">
        <v>37</v>
      </c>
      <c s="24" t="s">
        <v>927</v>
      </c>
      <c s="25" t="s">
        <v>88</v>
      </c>
      <c s="26">
        <v>143.328</v>
      </c>
      <c s="27">
        <v>0</v>
      </c>
      <c s="27">
        <f>ROUND(ROUND(H13,2)*ROUND(G13,3),2)</f>
      </c>
      <c r="O13">
        <f>(I13*21)/100</f>
      </c>
      <c t="s">
        <v>13</v>
      </c>
    </row>
    <row r="14" spans="1:5" ht="12.75">
      <c r="A14" s="28" t="s">
        <v>40</v>
      </c>
      <c r="E14" s="29" t="s">
        <v>37</v>
      </c>
    </row>
    <row r="15" spans="1:5" ht="38.25">
      <c r="A15" s="30" t="s">
        <v>42</v>
      </c>
      <c r="E15" s="31" t="s">
        <v>928</v>
      </c>
    </row>
    <row r="16" spans="1:5" ht="140.25">
      <c r="A16" t="s">
        <v>43</v>
      </c>
      <c r="E16" s="29" t="s">
        <v>925</v>
      </c>
    </row>
    <row r="17" spans="1:16" ht="25.5">
      <c r="A17" s="19" t="s">
        <v>35</v>
      </c>
      <c s="23" t="s">
        <v>12</v>
      </c>
      <c s="23" t="s">
        <v>929</v>
      </c>
      <c s="19" t="s">
        <v>37</v>
      </c>
      <c s="24" t="s">
        <v>930</v>
      </c>
      <c s="25" t="s">
        <v>88</v>
      </c>
      <c s="26">
        <v>547.746</v>
      </c>
      <c s="27">
        <v>0</v>
      </c>
      <c s="27">
        <f>ROUND(ROUND(H17,2)*ROUND(G17,3),2)</f>
      </c>
      <c r="O17">
        <f>(I17*21)/100</f>
      </c>
      <c t="s">
        <v>13</v>
      </c>
    </row>
    <row r="18" spans="1:5" ht="12.75">
      <c r="A18" s="28" t="s">
        <v>40</v>
      </c>
      <c r="E18" s="29" t="s">
        <v>37</v>
      </c>
    </row>
    <row r="19" spans="1:5" ht="38.25">
      <c r="A19" s="30" t="s">
        <v>42</v>
      </c>
      <c r="E19" s="31" t="s">
        <v>931</v>
      </c>
    </row>
    <row r="20" spans="1:5" ht="140.25">
      <c r="A20" t="s">
        <v>43</v>
      </c>
      <c r="E20" s="29" t="s">
        <v>925</v>
      </c>
    </row>
    <row r="21" spans="1:16" ht="25.5">
      <c r="A21" s="19" t="s">
        <v>35</v>
      </c>
      <c s="23" t="s">
        <v>23</v>
      </c>
      <c s="23" t="s">
        <v>932</v>
      </c>
      <c s="19" t="s">
        <v>37</v>
      </c>
      <c s="24" t="s">
        <v>933</v>
      </c>
      <c s="25" t="s">
        <v>88</v>
      </c>
      <c s="26">
        <v>1.929</v>
      </c>
      <c s="27">
        <v>0</v>
      </c>
      <c s="27">
        <f>ROUND(ROUND(H21,2)*ROUND(G21,3),2)</f>
      </c>
      <c r="O21">
        <f>(I21*21)/100</f>
      </c>
      <c t="s">
        <v>13</v>
      </c>
    </row>
    <row r="22" spans="1:5" ht="12.75">
      <c r="A22" s="28" t="s">
        <v>40</v>
      </c>
      <c r="E22" s="29" t="s">
        <v>37</v>
      </c>
    </row>
    <row r="23" spans="1:5" ht="12.75">
      <c r="A23" s="30" t="s">
        <v>42</v>
      </c>
      <c r="E23" s="31" t="s">
        <v>934</v>
      </c>
    </row>
    <row r="24" spans="1:5" ht="140.25">
      <c r="A24" t="s">
        <v>43</v>
      </c>
      <c r="E24" s="29" t="s">
        <v>925</v>
      </c>
    </row>
    <row r="25" spans="1:16" ht="12.75">
      <c r="A25" s="19" t="s">
        <v>35</v>
      </c>
      <c s="23" t="s">
        <v>25</v>
      </c>
      <c s="23" t="s">
        <v>935</v>
      </c>
      <c s="19" t="s">
        <v>37</v>
      </c>
      <c s="24" t="s">
        <v>936</v>
      </c>
      <c s="25" t="s">
        <v>48</v>
      </c>
      <c s="26">
        <v>1</v>
      </c>
      <c s="27">
        <v>0</v>
      </c>
      <c s="27">
        <f>ROUND(ROUND(H25,2)*ROUND(G25,3),2)</f>
      </c>
      <c r="O25">
        <f>(I25*21)/100</f>
      </c>
      <c t="s">
        <v>13</v>
      </c>
    </row>
    <row r="26" spans="1:5" ht="12.75">
      <c r="A26" s="28" t="s">
        <v>40</v>
      </c>
      <c r="E26" s="29" t="s">
        <v>37</v>
      </c>
    </row>
    <row r="27" spans="1:5" ht="63.75">
      <c r="A27" s="30" t="s">
        <v>42</v>
      </c>
      <c r="E27" s="31" t="s">
        <v>937</v>
      </c>
    </row>
    <row r="28" spans="1:5" ht="38.25">
      <c r="A28" t="s">
        <v>43</v>
      </c>
      <c r="E28" s="29" t="s">
        <v>938</v>
      </c>
    </row>
    <row r="29" spans="1:16" ht="12.75">
      <c r="A29" s="19" t="s">
        <v>35</v>
      </c>
      <c s="23" t="s">
        <v>27</v>
      </c>
      <c s="23" t="s">
        <v>55</v>
      </c>
      <c s="19" t="s">
        <v>37</v>
      </c>
      <c s="24" t="s">
        <v>56</v>
      </c>
      <c s="25" t="s">
        <v>48</v>
      </c>
      <c s="26">
        <v>1</v>
      </c>
      <c s="27">
        <v>0</v>
      </c>
      <c s="27">
        <f>ROUND(ROUND(H29,2)*ROUND(G29,3),2)</f>
      </c>
      <c r="O29">
        <f>(I29*21)/100</f>
      </c>
      <c t="s">
        <v>13</v>
      </c>
    </row>
    <row r="30" spans="1:5" ht="12.75">
      <c r="A30" s="28" t="s">
        <v>40</v>
      </c>
      <c r="E30" s="29" t="s">
        <v>37</v>
      </c>
    </row>
    <row r="31" spans="1:5" ht="25.5">
      <c r="A31" s="30" t="s">
        <v>42</v>
      </c>
      <c r="E31" s="31" t="s">
        <v>939</v>
      </c>
    </row>
    <row r="32" spans="1:5" ht="12.75">
      <c r="A32" t="s">
        <v>43</v>
      </c>
      <c r="E32" s="29" t="s">
        <v>50</v>
      </c>
    </row>
    <row r="33" spans="1:16" ht="12.75">
      <c r="A33" s="19" t="s">
        <v>35</v>
      </c>
      <c s="23" t="s">
        <v>61</v>
      </c>
      <c s="23" t="s">
        <v>940</v>
      </c>
      <c s="19" t="s">
        <v>37</v>
      </c>
      <c s="24" t="s">
        <v>941</v>
      </c>
      <c s="25" t="s">
        <v>76</v>
      </c>
      <c s="26">
        <v>1</v>
      </c>
      <c s="27">
        <v>0</v>
      </c>
      <c s="27">
        <f>ROUND(ROUND(H33,2)*ROUND(G33,3),2)</f>
      </c>
      <c r="O33">
        <f>(I33*21)/100</f>
      </c>
      <c t="s">
        <v>13</v>
      </c>
    </row>
    <row r="34" spans="1:5" ht="12.75">
      <c r="A34" s="28" t="s">
        <v>40</v>
      </c>
      <c r="E34" s="29" t="s">
        <v>37</v>
      </c>
    </row>
    <row r="35" spans="1:5" ht="38.25">
      <c r="A35" s="30" t="s">
        <v>42</v>
      </c>
      <c r="E35" s="31" t="s">
        <v>942</v>
      </c>
    </row>
    <row r="36" spans="1:5" ht="12.75">
      <c r="A36" t="s">
        <v>43</v>
      </c>
      <c r="E36" s="29" t="s">
        <v>50</v>
      </c>
    </row>
    <row r="37" spans="1:16" ht="12.75">
      <c r="A37" s="19" t="s">
        <v>35</v>
      </c>
      <c s="23" t="s">
        <v>66</v>
      </c>
      <c s="23" t="s">
        <v>58</v>
      </c>
      <c s="19" t="s">
        <v>37</v>
      </c>
      <c s="24" t="s">
        <v>59</v>
      </c>
      <c s="25" t="s">
        <v>48</v>
      </c>
      <c s="26">
        <v>1</v>
      </c>
      <c s="27">
        <v>0</v>
      </c>
      <c s="27">
        <f>ROUND(ROUND(H37,2)*ROUND(G37,3),2)</f>
      </c>
      <c r="O37">
        <f>(I37*21)/100</f>
      </c>
      <c t="s">
        <v>13</v>
      </c>
    </row>
    <row r="38" spans="1:5" ht="12.75">
      <c r="A38" s="28" t="s">
        <v>40</v>
      </c>
      <c r="E38" s="29" t="s">
        <v>37</v>
      </c>
    </row>
    <row r="39" spans="1:5" ht="25.5">
      <c r="A39" s="30" t="s">
        <v>42</v>
      </c>
      <c r="E39" s="31" t="s">
        <v>943</v>
      </c>
    </row>
    <row r="40" spans="1:5" ht="12.75">
      <c r="A40" t="s">
        <v>43</v>
      </c>
      <c r="E40" s="29" t="s">
        <v>50</v>
      </c>
    </row>
    <row r="41" spans="1:16" ht="12.75">
      <c r="A41" s="19" t="s">
        <v>35</v>
      </c>
      <c s="23" t="s">
        <v>30</v>
      </c>
      <c s="23" t="s">
        <v>944</v>
      </c>
      <c s="19" t="s">
        <v>37</v>
      </c>
      <c s="24" t="s">
        <v>945</v>
      </c>
      <c s="25" t="s">
        <v>76</v>
      </c>
      <c s="26">
        <v>1</v>
      </c>
      <c s="27">
        <v>0</v>
      </c>
      <c s="27">
        <f>ROUND(ROUND(H41,2)*ROUND(G41,3),2)</f>
      </c>
      <c r="O41">
        <f>(I41*21)/100</f>
      </c>
      <c t="s">
        <v>13</v>
      </c>
    </row>
    <row r="42" spans="1:5" ht="12.75">
      <c r="A42" s="28" t="s">
        <v>40</v>
      </c>
      <c r="E42" s="29" t="s">
        <v>37</v>
      </c>
    </row>
    <row r="43" spans="1:5" ht="38.25">
      <c r="A43" s="30" t="s">
        <v>42</v>
      </c>
      <c r="E43" s="31" t="s">
        <v>946</v>
      </c>
    </row>
    <row r="44" spans="1:5" ht="51">
      <c r="A44" t="s">
        <v>43</v>
      </c>
      <c r="E44" s="29" t="s">
        <v>947</v>
      </c>
    </row>
    <row r="45" spans="1:16" ht="12.75">
      <c r="A45" s="19" t="s">
        <v>35</v>
      </c>
      <c s="23" t="s">
        <v>32</v>
      </c>
      <c s="23" t="s">
        <v>948</v>
      </c>
      <c s="19" t="s">
        <v>37</v>
      </c>
      <c s="24" t="s">
        <v>949</v>
      </c>
      <c s="25" t="s">
        <v>48</v>
      </c>
      <c s="26">
        <v>1</v>
      </c>
      <c s="27">
        <v>0</v>
      </c>
      <c s="27">
        <f>ROUND(ROUND(H45,2)*ROUND(G45,3),2)</f>
      </c>
      <c r="O45">
        <f>(I45*21)/100</f>
      </c>
      <c t="s">
        <v>13</v>
      </c>
    </row>
    <row r="46" spans="1:5" ht="12.75">
      <c r="A46" s="28" t="s">
        <v>40</v>
      </c>
      <c r="E46" s="29" t="s">
        <v>37</v>
      </c>
    </row>
    <row r="47" spans="1:5" ht="51">
      <c r="A47" s="30" t="s">
        <v>42</v>
      </c>
      <c r="E47" s="31" t="s">
        <v>950</v>
      </c>
    </row>
    <row r="48" spans="1:5" ht="12.75">
      <c r="A48" t="s">
        <v>43</v>
      </c>
      <c r="E48" s="29" t="s">
        <v>951</v>
      </c>
    </row>
    <row r="49" spans="1:18" ht="12.75" customHeight="1">
      <c r="A49" s="5" t="s">
        <v>33</v>
      </c>
      <c s="5"/>
      <c s="35" t="s">
        <v>19</v>
      </c>
      <c s="5"/>
      <c s="21" t="s">
        <v>96</v>
      </c>
      <c s="5"/>
      <c s="5"/>
      <c s="5"/>
      <c s="36">
        <f>0+Q49</f>
      </c>
      <c r="O49">
        <f>0+R49</f>
      </c>
      <c r="Q49">
        <f>0+I50+I54+I58+I62+I66+I70+I74+I78+I82+I86+I90+I94+I98+I102+I106</f>
      </c>
      <c>
        <f>0+O50+O54+O58+O62+O66+O70+O74+O78+O82+O86+O90+O94+O98+O102+O106</f>
      </c>
    </row>
    <row r="50" spans="1:16" ht="12.75">
      <c r="A50" s="19" t="s">
        <v>35</v>
      </c>
      <c s="23" t="s">
        <v>79</v>
      </c>
      <c s="23" t="s">
        <v>952</v>
      </c>
      <c s="19" t="s">
        <v>37</v>
      </c>
      <c s="24" t="s">
        <v>953</v>
      </c>
      <c s="25" t="s">
        <v>100</v>
      </c>
      <c s="26">
        <v>17.76</v>
      </c>
      <c s="27">
        <v>0</v>
      </c>
      <c s="27">
        <f>ROUND(ROUND(H50,2)*ROUND(G50,3),2)</f>
      </c>
      <c r="O50">
        <f>(I50*21)/100</f>
      </c>
      <c t="s">
        <v>13</v>
      </c>
    </row>
    <row r="51" spans="1:5" ht="12.75">
      <c r="A51" s="28" t="s">
        <v>40</v>
      </c>
      <c r="E51" s="29" t="s">
        <v>37</v>
      </c>
    </row>
    <row r="52" spans="1:5" ht="51">
      <c r="A52" s="30" t="s">
        <v>42</v>
      </c>
      <c r="E52" s="31" t="s">
        <v>954</v>
      </c>
    </row>
    <row r="53" spans="1:5" ht="76.5">
      <c r="A53" t="s">
        <v>43</v>
      </c>
      <c r="E53" s="29" t="s">
        <v>955</v>
      </c>
    </row>
    <row r="54" spans="1:16" ht="12.75">
      <c r="A54" s="19" t="s">
        <v>35</v>
      </c>
      <c s="23" t="s">
        <v>134</v>
      </c>
      <c s="23" t="s">
        <v>956</v>
      </c>
      <c s="19" t="s">
        <v>37</v>
      </c>
      <c s="24" t="s">
        <v>957</v>
      </c>
      <c s="25" t="s">
        <v>108</v>
      </c>
      <c s="26">
        <v>40</v>
      </c>
      <c s="27">
        <v>0</v>
      </c>
      <c s="27">
        <f>ROUND(ROUND(H54,2)*ROUND(G54,3),2)</f>
      </c>
      <c r="O54">
        <f>(I54*21)/100</f>
      </c>
      <c t="s">
        <v>13</v>
      </c>
    </row>
    <row r="55" spans="1:5" ht="12.75">
      <c r="A55" s="28" t="s">
        <v>40</v>
      </c>
      <c r="E55" s="29" t="s">
        <v>37</v>
      </c>
    </row>
    <row r="56" spans="1:5" ht="51">
      <c r="A56" s="30" t="s">
        <v>42</v>
      </c>
      <c r="E56" s="31" t="s">
        <v>958</v>
      </c>
    </row>
    <row r="57" spans="1:5" ht="38.25">
      <c r="A57" t="s">
        <v>43</v>
      </c>
      <c r="E57" s="29" t="s">
        <v>959</v>
      </c>
    </row>
    <row r="58" spans="1:16" ht="12.75">
      <c r="A58" s="19" t="s">
        <v>35</v>
      </c>
      <c s="23" t="s">
        <v>138</v>
      </c>
      <c s="23" t="s">
        <v>118</v>
      </c>
      <c s="19" t="s">
        <v>37</v>
      </c>
      <c s="24" t="s">
        <v>119</v>
      </c>
      <c s="25" t="s">
        <v>100</v>
      </c>
      <c s="26">
        <v>55</v>
      </c>
      <c s="27">
        <v>0</v>
      </c>
      <c s="27">
        <f>ROUND(ROUND(H58,2)*ROUND(G58,3),2)</f>
      </c>
      <c r="O58">
        <f>(I58*21)/100</f>
      </c>
      <c t="s">
        <v>13</v>
      </c>
    </row>
    <row r="59" spans="1:5" ht="12.75">
      <c r="A59" s="28" t="s">
        <v>40</v>
      </c>
      <c r="E59" s="29" t="s">
        <v>37</v>
      </c>
    </row>
    <row r="60" spans="1:5" ht="63.75">
      <c r="A60" s="30" t="s">
        <v>42</v>
      </c>
      <c r="E60" s="31" t="s">
        <v>960</v>
      </c>
    </row>
    <row r="61" spans="1:5" ht="38.25">
      <c r="A61" t="s">
        <v>43</v>
      </c>
      <c r="E61" s="29" t="s">
        <v>122</v>
      </c>
    </row>
    <row r="62" spans="1:16" ht="12.75">
      <c r="A62" s="19" t="s">
        <v>35</v>
      </c>
      <c s="23" t="s">
        <v>141</v>
      </c>
      <c s="23" t="s">
        <v>142</v>
      </c>
      <c s="19" t="s">
        <v>37</v>
      </c>
      <c s="24" t="s">
        <v>143</v>
      </c>
      <c s="25" t="s">
        <v>100</v>
      </c>
      <c s="26">
        <v>1425.21</v>
      </c>
      <c s="27">
        <v>0</v>
      </c>
      <c s="27">
        <f>ROUND(ROUND(H62,2)*ROUND(G62,3),2)</f>
      </c>
      <c r="O62">
        <f>(I62*21)/100</f>
      </c>
      <c t="s">
        <v>13</v>
      </c>
    </row>
    <row r="63" spans="1:5" ht="12.75">
      <c r="A63" s="28" t="s">
        <v>40</v>
      </c>
      <c r="E63" s="29" t="s">
        <v>37</v>
      </c>
    </row>
    <row r="64" spans="1:5" ht="76.5">
      <c r="A64" s="30" t="s">
        <v>42</v>
      </c>
      <c r="E64" s="31" t="s">
        <v>961</v>
      </c>
    </row>
    <row r="65" spans="1:5" ht="306">
      <c r="A65" t="s">
        <v>43</v>
      </c>
      <c r="E65" s="29" t="s">
        <v>145</v>
      </c>
    </row>
    <row r="66" spans="1:16" ht="12.75">
      <c r="A66" s="19" t="s">
        <v>35</v>
      </c>
      <c s="23" t="s">
        <v>146</v>
      </c>
      <c s="23" t="s">
        <v>962</v>
      </c>
      <c s="19" t="s">
        <v>37</v>
      </c>
      <c s="24" t="s">
        <v>963</v>
      </c>
      <c s="25" t="s">
        <v>100</v>
      </c>
      <c s="26">
        <v>655.19</v>
      </c>
      <c s="27">
        <v>0</v>
      </c>
      <c s="27">
        <f>ROUND(ROUND(H66,2)*ROUND(G66,3),2)</f>
      </c>
      <c r="O66">
        <f>(I66*21)/100</f>
      </c>
      <c t="s">
        <v>13</v>
      </c>
    </row>
    <row r="67" spans="1:5" ht="12.75">
      <c r="A67" s="28" t="s">
        <v>40</v>
      </c>
      <c r="E67" s="29" t="s">
        <v>37</v>
      </c>
    </row>
    <row r="68" spans="1:5" ht="51">
      <c r="A68" s="30" t="s">
        <v>42</v>
      </c>
      <c r="E68" s="31" t="s">
        <v>964</v>
      </c>
    </row>
    <row r="69" spans="1:5" ht="12.75">
      <c r="A69" t="s">
        <v>43</v>
      </c>
      <c r="E69" s="29" t="s">
        <v>965</v>
      </c>
    </row>
    <row r="70" spans="1:16" ht="12.75">
      <c r="A70" s="19" t="s">
        <v>35</v>
      </c>
      <c s="23" t="s">
        <v>152</v>
      </c>
      <c s="23" t="s">
        <v>966</v>
      </c>
      <c s="19" t="s">
        <v>37</v>
      </c>
      <c s="24" t="s">
        <v>967</v>
      </c>
      <c s="25" t="s">
        <v>100</v>
      </c>
      <c s="26">
        <v>714.95</v>
      </c>
      <c s="27">
        <v>0</v>
      </c>
      <c s="27">
        <f>ROUND(ROUND(H70,2)*ROUND(G70,3),2)</f>
      </c>
      <c r="O70">
        <f>(I70*21)/100</f>
      </c>
      <c t="s">
        <v>13</v>
      </c>
    </row>
    <row r="71" spans="1:5" ht="12.75">
      <c r="A71" s="28" t="s">
        <v>40</v>
      </c>
      <c r="E71" s="29" t="s">
        <v>37</v>
      </c>
    </row>
    <row r="72" spans="1:5" ht="89.25">
      <c r="A72" s="30" t="s">
        <v>42</v>
      </c>
      <c r="E72" s="31" t="s">
        <v>968</v>
      </c>
    </row>
    <row r="73" spans="1:5" ht="12.75">
      <c r="A73" t="s">
        <v>43</v>
      </c>
      <c r="E73" s="29" t="s">
        <v>965</v>
      </c>
    </row>
    <row r="74" spans="1:16" ht="12.75">
      <c r="A74" s="19" t="s">
        <v>35</v>
      </c>
      <c s="23" t="s">
        <v>156</v>
      </c>
      <c s="23" t="s">
        <v>165</v>
      </c>
      <c s="19" t="s">
        <v>37</v>
      </c>
      <c s="24" t="s">
        <v>166</v>
      </c>
      <c s="25" t="s">
        <v>100</v>
      </c>
      <c s="26">
        <v>4415.644</v>
      </c>
      <c s="27">
        <v>0</v>
      </c>
      <c s="27">
        <f>ROUND(ROUND(H74,2)*ROUND(G74,3),2)</f>
      </c>
      <c r="O74">
        <f>(I74*21)/100</f>
      </c>
      <c t="s">
        <v>13</v>
      </c>
    </row>
    <row r="75" spans="1:5" ht="12.75">
      <c r="A75" s="28" t="s">
        <v>40</v>
      </c>
      <c r="E75" s="29" t="s">
        <v>37</v>
      </c>
    </row>
    <row r="76" spans="1:5" ht="331.5">
      <c r="A76" s="30" t="s">
        <v>42</v>
      </c>
      <c r="E76" s="31" t="s">
        <v>969</v>
      </c>
    </row>
    <row r="77" spans="1:5" ht="318.75">
      <c r="A77" t="s">
        <v>43</v>
      </c>
      <c r="E77" s="29" t="s">
        <v>168</v>
      </c>
    </row>
    <row r="78" spans="1:16" ht="12.75">
      <c r="A78" s="19" t="s">
        <v>35</v>
      </c>
      <c s="23" t="s">
        <v>160</v>
      </c>
      <c s="23" t="s">
        <v>170</v>
      </c>
      <c s="19" t="s">
        <v>37</v>
      </c>
      <c s="24" t="s">
        <v>171</v>
      </c>
      <c s="25" t="s">
        <v>100</v>
      </c>
      <c s="26">
        <v>655.193</v>
      </c>
      <c s="27">
        <v>0</v>
      </c>
      <c s="27">
        <f>ROUND(ROUND(H78,2)*ROUND(G78,3),2)</f>
      </c>
      <c r="O78">
        <f>(I78*21)/100</f>
      </c>
      <c t="s">
        <v>13</v>
      </c>
    </row>
    <row r="79" spans="1:5" ht="12.75">
      <c r="A79" s="28" t="s">
        <v>40</v>
      </c>
      <c r="E79" s="29" t="s">
        <v>37</v>
      </c>
    </row>
    <row r="80" spans="1:5" ht="357">
      <c r="A80" s="30" t="s">
        <v>42</v>
      </c>
      <c r="E80" s="31" t="s">
        <v>970</v>
      </c>
    </row>
    <row r="81" spans="1:5" ht="318.75">
      <c r="A81" t="s">
        <v>43</v>
      </c>
      <c r="E81" s="29" t="s">
        <v>173</v>
      </c>
    </row>
    <row r="82" spans="1:16" ht="12.75">
      <c r="A82" s="19" t="s">
        <v>35</v>
      </c>
      <c s="23" t="s">
        <v>164</v>
      </c>
      <c s="23" t="s">
        <v>175</v>
      </c>
      <c s="19" t="s">
        <v>37</v>
      </c>
      <c s="24" t="s">
        <v>176</v>
      </c>
      <c s="25" t="s">
        <v>100</v>
      </c>
      <c s="26">
        <v>442.502</v>
      </c>
      <c s="27">
        <v>0</v>
      </c>
      <c s="27">
        <f>ROUND(ROUND(H82,2)*ROUND(G82,3),2)</f>
      </c>
      <c r="O82">
        <f>(I82*21)/100</f>
      </c>
      <c t="s">
        <v>13</v>
      </c>
    </row>
    <row r="83" spans="1:5" ht="12.75">
      <c r="A83" s="28" t="s">
        <v>40</v>
      </c>
      <c r="E83" s="29" t="s">
        <v>37</v>
      </c>
    </row>
    <row r="84" spans="1:5" ht="357">
      <c r="A84" s="30" t="s">
        <v>42</v>
      </c>
      <c r="E84" s="31" t="s">
        <v>971</v>
      </c>
    </row>
    <row r="85" spans="1:5" ht="318.75">
      <c r="A85" t="s">
        <v>43</v>
      </c>
      <c r="E85" s="29" t="s">
        <v>173</v>
      </c>
    </row>
    <row r="86" spans="1:16" ht="12.75">
      <c r="A86" s="19" t="s">
        <v>35</v>
      </c>
      <c s="23" t="s">
        <v>169</v>
      </c>
      <c s="23" t="s">
        <v>972</v>
      </c>
      <c s="19" t="s">
        <v>37</v>
      </c>
      <c s="24" t="s">
        <v>973</v>
      </c>
      <c s="25" t="s">
        <v>100</v>
      </c>
      <c s="26">
        <v>272.447</v>
      </c>
      <c s="27">
        <v>0</v>
      </c>
      <c s="27">
        <f>ROUND(ROUND(H86,2)*ROUND(G86,3),2)</f>
      </c>
      <c r="O86">
        <f>(I86*21)/100</f>
      </c>
      <c t="s">
        <v>13</v>
      </c>
    </row>
    <row r="87" spans="1:5" ht="12.75">
      <c r="A87" s="28" t="s">
        <v>40</v>
      </c>
      <c r="E87" s="29" t="s">
        <v>37</v>
      </c>
    </row>
    <row r="88" spans="1:5" ht="344.25">
      <c r="A88" s="30" t="s">
        <v>42</v>
      </c>
      <c r="E88" s="31" t="s">
        <v>974</v>
      </c>
    </row>
    <row r="89" spans="1:5" ht="344.25">
      <c r="A89" t="s">
        <v>43</v>
      </c>
      <c r="E89" s="29" t="s">
        <v>975</v>
      </c>
    </row>
    <row r="90" spans="1:16" ht="12.75">
      <c r="A90" s="19" t="s">
        <v>35</v>
      </c>
      <c s="23" t="s">
        <v>174</v>
      </c>
      <c s="23" t="s">
        <v>188</v>
      </c>
      <c s="19" t="s">
        <v>37</v>
      </c>
      <c s="24" t="s">
        <v>189</v>
      </c>
      <c s="25" t="s">
        <v>100</v>
      </c>
      <c s="26">
        <v>5858.706</v>
      </c>
      <c s="27">
        <v>0</v>
      </c>
      <c s="27">
        <f>ROUND(ROUND(H90,2)*ROUND(G90,3),2)</f>
      </c>
      <c r="O90">
        <f>(I90*21)/100</f>
      </c>
      <c t="s">
        <v>13</v>
      </c>
    </row>
    <row r="91" spans="1:5" ht="12.75">
      <c r="A91" s="28" t="s">
        <v>40</v>
      </c>
      <c r="E91" s="29" t="s">
        <v>37</v>
      </c>
    </row>
    <row r="92" spans="1:5" ht="165.75">
      <c r="A92" s="30" t="s">
        <v>42</v>
      </c>
      <c r="E92" s="31" t="s">
        <v>976</v>
      </c>
    </row>
    <row r="93" spans="1:5" ht="191.25">
      <c r="A93" t="s">
        <v>43</v>
      </c>
      <c r="E93" s="29" t="s">
        <v>191</v>
      </c>
    </row>
    <row r="94" spans="1:16" ht="12.75">
      <c r="A94" s="19" t="s">
        <v>35</v>
      </c>
      <c s="23" t="s">
        <v>178</v>
      </c>
      <c s="23" t="s">
        <v>977</v>
      </c>
      <c s="19" t="s">
        <v>37</v>
      </c>
      <c s="24" t="s">
        <v>978</v>
      </c>
      <c s="25" t="s">
        <v>100</v>
      </c>
      <c s="26">
        <v>1370.14</v>
      </c>
      <c s="27">
        <v>0</v>
      </c>
      <c s="27">
        <f>ROUND(ROUND(H94,2)*ROUND(G94,3),2)</f>
      </c>
      <c r="O94">
        <f>(I94*21)/100</f>
      </c>
      <c t="s">
        <v>13</v>
      </c>
    </row>
    <row r="95" spans="1:5" ht="12.75">
      <c r="A95" s="28" t="s">
        <v>40</v>
      </c>
      <c r="E95" s="29" t="s">
        <v>37</v>
      </c>
    </row>
    <row r="96" spans="1:5" ht="89.25">
      <c r="A96" s="30" t="s">
        <v>42</v>
      </c>
      <c r="E96" s="31" t="s">
        <v>979</v>
      </c>
    </row>
    <row r="97" spans="1:5" ht="280.5">
      <c r="A97" t="s">
        <v>43</v>
      </c>
      <c r="E97" s="29" t="s">
        <v>980</v>
      </c>
    </row>
    <row r="98" spans="1:16" ht="12.75">
      <c r="A98" s="19" t="s">
        <v>35</v>
      </c>
      <c s="23" t="s">
        <v>182</v>
      </c>
      <c s="23" t="s">
        <v>981</v>
      </c>
      <c s="19" t="s">
        <v>37</v>
      </c>
      <c s="24" t="s">
        <v>982</v>
      </c>
      <c s="25" t="s">
        <v>100</v>
      </c>
      <c s="26">
        <v>55.068</v>
      </c>
      <c s="27">
        <v>0</v>
      </c>
      <c s="27">
        <f>ROUND(ROUND(H98,2)*ROUND(G98,3),2)</f>
      </c>
      <c r="O98">
        <f>(I98*21)/100</f>
      </c>
      <c t="s">
        <v>13</v>
      </c>
    </row>
    <row r="99" spans="1:5" ht="12.75">
      <c r="A99" s="28" t="s">
        <v>40</v>
      </c>
      <c r="E99" s="29" t="s">
        <v>37</v>
      </c>
    </row>
    <row r="100" spans="1:5" ht="89.25">
      <c r="A100" s="30" t="s">
        <v>42</v>
      </c>
      <c r="E100" s="31" t="s">
        <v>983</v>
      </c>
    </row>
    <row r="101" spans="1:5" ht="38.25">
      <c r="A101" t="s">
        <v>43</v>
      </c>
      <c r="E101" s="29" t="s">
        <v>211</v>
      </c>
    </row>
    <row r="102" spans="1:16" ht="12.75">
      <c r="A102" s="19" t="s">
        <v>35</v>
      </c>
      <c s="23" t="s">
        <v>184</v>
      </c>
      <c s="23" t="s">
        <v>984</v>
      </c>
      <c s="19" t="s">
        <v>37</v>
      </c>
      <c s="24" t="s">
        <v>985</v>
      </c>
      <c s="25" t="s">
        <v>149</v>
      </c>
      <c s="26">
        <v>458.917</v>
      </c>
      <c s="27">
        <v>0</v>
      </c>
      <c s="27">
        <f>ROUND(ROUND(H102,2)*ROUND(G102,3),2)</f>
      </c>
      <c r="O102">
        <f>(I102*21)/100</f>
      </c>
      <c t="s">
        <v>13</v>
      </c>
    </row>
    <row r="103" spans="1:5" ht="12.75">
      <c r="A103" s="28" t="s">
        <v>40</v>
      </c>
      <c r="E103" s="29" t="s">
        <v>37</v>
      </c>
    </row>
    <row r="104" spans="1:5" ht="12.75">
      <c r="A104" s="30" t="s">
        <v>42</v>
      </c>
      <c r="E104" s="31" t="s">
        <v>986</v>
      </c>
    </row>
    <row r="105" spans="1:5" ht="25.5">
      <c r="A105" t="s">
        <v>43</v>
      </c>
      <c r="E105" s="29" t="s">
        <v>987</v>
      </c>
    </row>
    <row r="106" spans="1:16" ht="12.75">
      <c r="A106" s="19" t="s">
        <v>35</v>
      </c>
      <c s="23" t="s">
        <v>187</v>
      </c>
      <c s="23" t="s">
        <v>228</v>
      </c>
      <c s="19" t="s">
        <v>37</v>
      </c>
      <c s="24" t="s">
        <v>229</v>
      </c>
      <c s="25" t="s">
        <v>149</v>
      </c>
      <c s="26">
        <v>458.9</v>
      </c>
      <c s="27">
        <v>0</v>
      </c>
      <c s="27">
        <f>ROUND(ROUND(H106,2)*ROUND(G106,3),2)</f>
      </c>
      <c r="O106">
        <f>(I106*21)/100</f>
      </c>
      <c t="s">
        <v>13</v>
      </c>
    </row>
    <row r="107" spans="1:5" ht="12.75">
      <c r="A107" s="28" t="s">
        <v>40</v>
      </c>
      <c r="E107" s="29" t="s">
        <v>37</v>
      </c>
    </row>
    <row r="108" spans="1:5" ht="12.75">
      <c r="A108" s="30" t="s">
        <v>42</v>
      </c>
      <c r="E108" s="31" t="s">
        <v>988</v>
      </c>
    </row>
    <row r="109" spans="1:5" ht="38.25">
      <c r="A109" t="s">
        <v>43</v>
      </c>
      <c r="E109" s="29" t="s">
        <v>231</v>
      </c>
    </row>
    <row r="110" spans="1:18" ht="12.75" customHeight="1">
      <c r="A110" s="5" t="s">
        <v>33</v>
      </c>
      <c s="5"/>
      <c s="35" t="s">
        <v>13</v>
      </c>
      <c s="5"/>
      <c s="21" t="s">
        <v>232</v>
      </c>
      <c s="5"/>
      <c s="5"/>
      <c s="5"/>
      <c s="36">
        <f>0+Q110</f>
      </c>
      <c r="O110">
        <f>0+R110</f>
      </c>
      <c r="Q110">
        <f>0+I111+I115+I119+I123+I127+I131+I135+I139+I143+I147</f>
      </c>
      <c>
        <f>0+O111+O115+O119+O123+O127+O131+O135+O139+O143+O147</f>
      </c>
    </row>
    <row r="111" spans="1:16" ht="12.75">
      <c r="A111" s="19" t="s">
        <v>35</v>
      </c>
      <c s="23" t="s">
        <v>192</v>
      </c>
      <c s="23" t="s">
        <v>989</v>
      </c>
      <c s="19" t="s">
        <v>37</v>
      </c>
      <c s="24" t="s">
        <v>990</v>
      </c>
      <c s="25" t="s">
        <v>88</v>
      </c>
      <c s="26">
        <v>7.166</v>
      </c>
      <c s="27">
        <v>0</v>
      </c>
      <c s="27">
        <f>ROUND(ROUND(H111,2)*ROUND(G111,3),2)</f>
      </c>
      <c r="O111">
        <f>(I111*21)/100</f>
      </c>
      <c t="s">
        <v>13</v>
      </c>
    </row>
    <row r="112" spans="1:5" ht="12.75">
      <c r="A112" s="28" t="s">
        <v>40</v>
      </c>
      <c r="E112" s="29" t="s">
        <v>37</v>
      </c>
    </row>
    <row r="113" spans="1:5" ht="165.75">
      <c r="A113" s="30" t="s">
        <v>42</v>
      </c>
      <c r="E113" s="31" t="s">
        <v>991</v>
      </c>
    </row>
    <row r="114" spans="1:5" ht="38.25">
      <c r="A114" t="s">
        <v>43</v>
      </c>
      <c r="E114" s="29" t="s">
        <v>992</v>
      </c>
    </row>
    <row r="115" spans="1:16" ht="12.75">
      <c r="A115" s="19" t="s">
        <v>35</v>
      </c>
      <c s="23" t="s">
        <v>197</v>
      </c>
      <c s="23" t="s">
        <v>889</v>
      </c>
      <c s="19" t="s">
        <v>37</v>
      </c>
      <c s="24" t="s">
        <v>890</v>
      </c>
      <c s="25" t="s">
        <v>149</v>
      </c>
      <c s="26">
        <v>162.32</v>
      </c>
      <c s="27">
        <v>0</v>
      </c>
      <c s="27">
        <f>ROUND(ROUND(H115,2)*ROUND(G115,3),2)</f>
      </c>
      <c r="O115">
        <f>(I115*21)/100</f>
      </c>
      <c t="s">
        <v>13</v>
      </c>
    </row>
    <row r="116" spans="1:5" ht="12.75">
      <c r="A116" s="28" t="s">
        <v>40</v>
      </c>
      <c r="E116" s="29" t="s">
        <v>37</v>
      </c>
    </row>
    <row r="117" spans="1:5" ht="89.25">
      <c r="A117" s="30" t="s">
        <v>42</v>
      </c>
      <c r="E117" s="31" t="s">
        <v>993</v>
      </c>
    </row>
    <row r="118" spans="1:5" ht="25.5">
      <c r="A118" t="s">
        <v>43</v>
      </c>
      <c r="E118" s="29" t="s">
        <v>892</v>
      </c>
    </row>
    <row r="119" spans="1:16" ht="12.75">
      <c r="A119" s="19" t="s">
        <v>35</v>
      </c>
      <c s="23" t="s">
        <v>202</v>
      </c>
      <c s="23" t="s">
        <v>994</v>
      </c>
      <c s="19" t="s">
        <v>37</v>
      </c>
      <c s="24" t="s">
        <v>995</v>
      </c>
      <c s="25" t="s">
        <v>100</v>
      </c>
      <c s="26">
        <v>2.08</v>
      </c>
      <c s="27">
        <v>0</v>
      </c>
      <c s="27">
        <f>ROUND(ROUND(H119,2)*ROUND(G119,3),2)</f>
      </c>
      <c r="O119">
        <f>(I119*21)/100</f>
      </c>
      <c t="s">
        <v>13</v>
      </c>
    </row>
    <row r="120" spans="1:5" ht="12.75">
      <c r="A120" s="28" t="s">
        <v>40</v>
      </c>
      <c r="E120" s="29" t="s">
        <v>37</v>
      </c>
    </row>
    <row r="121" spans="1:5" ht="89.25">
      <c r="A121" s="30" t="s">
        <v>42</v>
      </c>
      <c r="E121" s="31" t="s">
        <v>996</v>
      </c>
    </row>
    <row r="122" spans="1:5" ht="25.5">
      <c r="A122" t="s">
        <v>43</v>
      </c>
      <c r="E122" s="29" t="s">
        <v>997</v>
      </c>
    </row>
    <row r="123" spans="1:16" ht="12.75">
      <c r="A123" s="19" t="s">
        <v>35</v>
      </c>
      <c s="23" t="s">
        <v>207</v>
      </c>
      <c s="23" t="s">
        <v>998</v>
      </c>
      <c s="19" t="s">
        <v>37</v>
      </c>
      <c s="24" t="s">
        <v>999</v>
      </c>
      <c s="25" t="s">
        <v>108</v>
      </c>
      <c s="26">
        <v>104</v>
      </c>
      <c s="27">
        <v>0</v>
      </c>
      <c s="27">
        <f>ROUND(ROUND(H123,2)*ROUND(G123,3),2)</f>
      </c>
      <c r="O123">
        <f>(I123*21)/100</f>
      </c>
      <c t="s">
        <v>13</v>
      </c>
    </row>
    <row r="124" spans="1:5" ht="12.75">
      <c r="A124" s="28" t="s">
        <v>40</v>
      </c>
      <c r="E124" s="29" t="s">
        <v>37</v>
      </c>
    </row>
    <row r="125" spans="1:5" ht="178.5">
      <c r="A125" s="30" t="s">
        <v>42</v>
      </c>
      <c r="E125" s="31" t="s">
        <v>1000</v>
      </c>
    </row>
    <row r="126" spans="1:5" ht="63.75">
      <c r="A126" t="s">
        <v>43</v>
      </c>
      <c r="E126" s="29" t="s">
        <v>896</v>
      </c>
    </row>
    <row r="127" spans="1:16" ht="12.75">
      <c r="A127" s="19" t="s">
        <v>35</v>
      </c>
      <c s="23" t="s">
        <v>212</v>
      </c>
      <c s="23" t="s">
        <v>1001</v>
      </c>
      <c s="19" t="s">
        <v>37</v>
      </c>
      <c s="24" t="s">
        <v>1002</v>
      </c>
      <c s="25" t="s">
        <v>108</v>
      </c>
      <c s="26">
        <v>198</v>
      </c>
      <c s="27">
        <v>0</v>
      </c>
      <c s="27">
        <f>ROUND(ROUND(H127,2)*ROUND(G127,3),2)</f>
      </c>
      <c r="O127">
        <f>(I127*21)/100</f>
      </c>
      <c t="s">
        <v>13</v>
      </c>
    </row>
    <row r="128" spans="1:5" ht="12.75">
      <c r="A128" s="28" t="s">
        <v>40</v>
      </c>
      <c r="E128" s="29" t="s">
        <v>37</v>
      </c>
    </row>
    <row r="129" spans="1:5" ht="140.25">
      <c r="A129" s="30" t="s">
        <v>42</v>
      </c>
      <c r="E129" s="31" t="s">
        <v>1003</v>
      </c>
    </row>
    <row r="130" spans="1:5" ht="63.75">
      <c r="A130" t="s">
        <v>43</v>
      </c>
      <c r="E130" s="29" t="s">
        <v>896</v>
      </c>
    </row>
    <row r="131" spans="1:16" ht="12.75">
      <c r="A131" s="19" t="s">
        <v>35</v>
      </c>
      <c s="23" t="s">
        <v>217</v>
      </c>
      <c s="23" t="s">
        <v>250</v>
      </c>
      <c s="19" t="s">
        <v>37</v>
      </c>
      <c s="24" t="s">
        <v>251</v>
      </c>
      <c s="25" t="s">
        <v>100</v>
      </c>
      <c s="26">
        <v>2.077</v>
      </c>
      <c s="27">
        <v>0</v>
      </c>
      <c s="27">
        <f>ROUND(ROUND(H131,2)*ROUND(G131,3),2)</f>
      </c>
      <c r="O131">
        <f>(I131*21)/100</f>
      </c>
      <c t="s">
        <v>13</v>
      </c>
    </row>
    <row r="132" spans="1:5" ht="12.75">
      <c r="A132" s="28" t="s">
        <v>40</v>
      </c>
      <c r="E132" s="29" t="s">
        <v>37</v>
      </c>
    </row>
    <row r="133" spans="1:5" ht="25.5">
      <c r="A133" s="30" t="s">
        <v>42</v>
      </c>
      <c r="E133" s="31" t="s">
        <v>1004</v>
      </c>
    </row>
    <row r="134" spans="1:5" ht="369.75">
      <c r="A134" t="s">
        <v>43</v>
      </c>
      <c r="E134" s="29" t="s">
        <v>248</v>
      </c>
    </row>
    <row r="135" spans="1:16" ht="12.75">
      <c r="A135" s="19" t="s">
        <v>35</v>
      </c>
      <c s="23" t="s">
        <v>222</v>
      </c>
      <c s="23" t="s">
        <v>254</v>
      </c>
      <c s="19" t="s">
        <v>37</v>
      </c>
      <c s="24" t="s">
        <v>255</v>
      </c>
      <c s="25" t="s">
        <v>88</v>
      </c>
      <c s="26">
        <v>0.194</v>
      </c>
      <c s="27">
        <v>0</v>
      </c>
      <c s="27">
        <f>ROUND(ROUND(H135,2)*ROUND(G135,3),2)</f>
      </c>
      <c r="O135">
        <f>(I135*21)/100</f>
      </c>
      <c t="s">
        <v>13</v>
      </c>
    </row>
    <row r="136" spans="1:5" ht="12.75">
      <c r="A136" s="28" t="s">
        <v>40</v>
      </c>
      <c r="E136" s="29" t="s">
        <v>37</v>
      </c>
    </row>
    <row r="137" spans="1:5" ht="12.75">
      <c r="A137" s="30" t="s">
        <v>42</v>
      </c>
      <c r="E137" s="31" t="s">
        <v>1005</v>
      </c>
    </row>
    <row r="138" spans="1:5" ht="267.75">
      <c r="A138" t="s">
        <v>43</v>
      </c>
      <c r="E138" s="29" t="s">
        <v>257</v>
      </c>
    </row>
    <row r="139" spans="1:16" ht="12.75">
      <c r="A139" s="19" t="s">
        <v>35</v>
      </c>
      <c s="23" t="s">
        <v>227</v>
      </c>
      <c s="23" t="s">
        <v>1006</v>
      </c>
      <c s="19" t="s">
        <v>37</v>
      </c>
      <c s="24" t="s">
        <v>1007</v>
      </c>
      <c s="25" t="s">
        <v>76</v>
      </c>
      <c s="26">
        <v>13</v>
      </c>
      <c s="27">
        <v>0</v>
      </c>
      <c s="27">
        <f>ROUND(ROUND(H139,2)*ROUND(G139,3),2)</f>
      </c>
      <c r="O139">
        <f>(I139*21)/100</f>
      </c>
      <c t="s">
        <v>13</v>
      </c>
    </row>
    <row r="140" spans="1:5" ht="12.75">
      <c r="A140" s="28" t="s">
        <v>40</v>
      </c>
      <c r="E140" s="29" t="s">
        <v>37</v>
      </c>
    </row>
    <row r="141" spans="1:5" ht="191.25">
      <c r="A141" s="30" t="s">
        <v>42</v>
      </c>
      <c r="E141" s="31" t="s">
        <v>1008</v>
      </c>
    </row>
    <row r="142" spans="1:5" ht="38.25">
      <c r="A142" t="s">
        <v>43</v>
      </c>
      <c r="E142" s="29" t="s">
        <v>1009</v>
      </c>
    </row>
    <row r="143" spans="1:16" ht="12.75">
      <c r="A143" s="19" t="s">
        <v>35</v>
      </c>
      <c s="23" t="s">
        <v>233</v>
      </c>
      <c s="23" t="s">
        <v>1010</v>
      </c>
      <c s="19" t="s">
        <v>37</v>
      </c>
      <c s="24" t="s">
        <v>1011</v>
      </c>
      <c s="25" t="s">
        <v>149</v>
      </c>
      <c s="26">
        <v>404.45</v>
      </c>
      <c s="27">
        <v>0</v>
      </c>
      <c s="27">
        <f>ROUND(ROUND(H143,2)*ROUND(G143,3),2)</f>
      </c>
      <c r="O143">
        <f>(I143*21)/100</f>
      </c>
      <c t="s">
        <v>13</v>
      </c>
    </row>
    <row r="144" spans="1:5" ht="12.75">
      <c r="A144" s="28" t="s">
        <v>40</v>
      </c>
      <c r="E144" s="29" t="s">
        <v>37</v>
      </c>
    </row>
    <row r="145" spans="1:5" ht="216.75">
      <c r="A145" s="30" t="s">
        <v>42</v>
      </c>
      <c r="E145" s="31" t="s">
        <v>1012</v>
      </c>
    </row>
    <row r="146" spans="1:5" ht="102">
      <c r="A146" t="s">
        <v>43</v>
      </c>
      <c r="E146" s="29" t="s">
        <v>1013</v>
      </c>
    </row>
    <row r="147" spans="1:16" ht="12.75">
      <c r="A147" s="19" t="s">
        <v>35</v>
      </c>
      <c s="23" t="s">
        <v>239</v>
      </c>
      <c s="23" t="s">
        <v>1014</v>
      </c>
      <c s="19" t="s">
        <v>37</v>
      </c>
      <c s="24" t="s">
        <v>1015</v>
      </c>
      <c s="25" t="s">
        <v>149</v>
      </c>
      <c s="26">
        <v>458.9</v>
      </c>
      <c s="27">
        <v>0</v>
      </c>
      <c s="27">
        <f>ROUND(ROUND(H147,2)*ROUND(G147,3),2)</f>
      </c>
      <c r="O147">
        <f>(I147*21)/100</f>
      </c>
      <c t="s">
        <v>13</v>
      </c>
    </row>
    <row r="148" spans="1:5" ht="12.75">
      <c r="A148" s="28" t="s">
        <v>40</v>
      </c>
      <c r="E148" s="29" t="s">
        <v>37</v>
      </c>
    </row>
    <row r="149" spans="1:5" ht="25.5">
      <c r="A149" s="30" t="s">
        <v>42</v>
      </c>
      <c r="E149" s="31" t="s">
        <v>1016</v>
      </c>
    </row>
    <row r="150" spans="1:5" ht="102">
      <c r="A150" t="s">
        <v>43</v>
      </c>
      <c r="E150" s="29" t="s">
        <v>1013</v>
      </c>
    </row>
    <row r="151" spans="1:18" ht="12.75" customHeight="1">
      <c r="A151" s="5" t="s">
        <v>33</v>
      </c>
      <c s="5"/>
      <c s="35" t="s">
        <v>12</v>
      </c>
      <c s="5"/>
      <c s="21" t="s">
        <v>269</v>
      </c>
      <c s="5"/>
      <c s="5"/>
      <c s="5"/>
      <c s="36">
        <f>0+Q151</f>
      </c>
      <c r="O151">
        <f>0+R151</f>
      </c>
      <c r="Q151">
        <f>0+I152</f>
      </c>
      <c>
        <f>0+O152</f>
      </c>
    </row>
    <row r="152" spans="1:16" ht="25.5">
      <c r="A152" s="19" t="s">
        <v>35</v>
      </c>
      <c s="23" t="s">
        <v>244</v>
      </c>
      <c s="23" t="s">
        <v>1017</v>
      </c>
      <c s="19" t="s">
        <v>37</v>
      </c>
      <c s="24" t="s">
        <v>1018</v>
      </c>
      <c s="25" t="s">
        <v>100</v>
      </c>
      <c s="26">
        <v>418.675</v>
      </c>
      <c s="27">
        <v>0</v>
      </c>
      <c s="27">
        <f>ROUND(ROUND(H152,2)*ROUND(G152,3),2)</f>
      </c>
      <c r="O152">
        <f>(I152*21)/100</f>
      </c>
      <c t="s">
        <v>13</v>
      </c>
    </row>
    <row r="153" spans="1:5" ht="12.75">
      <c r="A153" s="28" t="s">
        <v>40</v>
      </c>
      <c r="E153" s="29" t="s">
        <v>37</v>
      </c>
    </row>
    <row r="154" spans="1:5" ht="191.25">
      <c r="A154" s="30" t="s">
        <v>42</v>
      </c>
      <c r="E154" s="31" t="s">
        <v>1019</v>
      </c>
    </row>
    <row r="155" spans="1:5" ht="25.5">
      <c r="A155" t="s">
        <v>43</v>
      </c>
      <c r="E155" s="29" t="s">
        <v>1020</v>
      </c>
    </row>
    <row r="156" spans="1:18" ht="12.75" customHeight="1">
      <c r="A156" s="5" t="s">
        <v>33</v>
      </c>
      <c s="5"/>
      <c s="35" t="s">
        <v>23</v>
      </c>
      <c s="5"/>
      <c s="21" t="s">
        <v>289</v>
      </c>
      <c s="5"/>
      <c s="5"/>
      <c s="5"/>
      <c s="36">
        <f>0+Q156</f>
      </c>
      <c r="O156">
        <f>0+R156</f>
      </c>
      <c r="Q156">
        <f>0+I157+I161+I165+I169+I173+I177+I181+I185+I189+I193+I197</f>
      </c>
      <c>
        <f>0+O157+O161+O165+O169+O173+O177+O181+O185+O189+O193+O197</f>
      </c>
    </row>
    <row r="157" spans="1:16" ht="12.75">
      <c r="A157" s="19" t="s">
        <v>35</v>
      </c>
      <c s="23" t="s">
        <v>249</v>
      </c>
      <c s="23" t="s">
        <v>1021</v>
      </c>
      <c s="19" t="s">
        <v>37</v>
      </c>
      <c s="24" t="s">
        <v>1022</v>
      </c>
      <c s="25" t="s">
        <v>108</v>
      </c>
      <c s="26">
        <v>23.3</v>
      </c>
      <c s="27">
        <v>0</v>
      </c>
      <c s="27">
        <f>ROUND(ROUND(H157,2)*ROUND(G157,3),2)</f>
      </c>
      <c r="O157">
        <f>(I157*21)/100</f>
      </c>
      <c t="s">
        <v>13</v>
      </c>
    </row>
    <row r="158" spans="1:5" ht="12.75">
      <c r="A158" s="28" t="s">
        <v>40</v>
      </c>
      <c r="E158" s="29" t="s">
        <v>37</v>
      </c>
    </row>
    <row r="159" spans="1:5" ht="102">
      <c r="A159" s="30" t="s">
        <v>42</v>
      </c>
      <c r="E159" s="31" t="s">
        <v>1023</v>
      </c>
    </row>
    <row r="160" spans="1:5" ht="51">
      <c r="A160" t="s">
        <v>43</v>
      </c>
      <c r="E160" s="29" t="s">
        <v>1024</v>
      </c>
    </row>
    <row r="161" spans="1:16" ht="12.75">
      <c r="A161" s="19" t="s">
        <v>35</v>
      </c>
      <c s="23" t="s">
        <v>253</v>
      </c>
      <c s="23" t="s">
        <v>1025</v>
      </c>
      <c s="19" t="s">
        <v>37</v>
      </c>
      <c s="24" t="s">
        <v>1026</v>
      </c>
      <c s="25" t="s">
        <v>100</v>
      </c>
      <c s="26">
        <v>2.511</v>
      </c>
      <c s="27">
        <v>0</v>
      </c>
      <c s="27">
        <f>ROUND(ROUND(H161,2)*ROUND(G161,3),2)</f>
      </c>
      <c r="O161">
        <f>(I161*21)/100</f>
      </c>
      <c t="s">
        <v>13</v>
      </c>
    </row>
    <row r="162" spans="1:5" ht="12.75">
      <c r="A162" s="28" t="s">
        <v>40</v>
      </c>
      <c r="E162" s="29" t="s">
        <v>37</v>
      </c>
    </row>
    <row r="163" spans="1:5" ht="25.5">
      <c r="A163" s="30" t="s">
        <v>42</v>
      </c>
      <c r="E163" s="31" t="s">
        <v>1027</v>
      </c>
    </row>
    <row r="164" spans="1:5" ht="229.5">
      <c r="A164" t="s">
        <v>43</v>
      </c>
      <c r="E164" s="29" t="s">
        <v>1028</v>
      </c>
    </row>
    <row r="165" spans="1:16" ht="12.75">
      <c r="A165" s="19" t="s">
        <v>35</v>
      </c>
      <c s="23" t="s">
        <v>258</v>
      </c>
      <c s="23" t="s">
        <v>1029</v>
      </c>
      <c s="19" t="s">
        <v>37</v>
      </c>
      <c s="24" t="s">
        <v>1030</v>
      </c>
      <c s="25" t="s">
        <v>100</v>
      </c>
      <c s="26">
        <v>2.823</v>
      </c>
      <c s="27">
        <v>0</v>
      </c>
      <c s="27">
        <f>ROUND(ROUND(H165,2)*ROUND(G165,3),2)</f>
      </c>
      <c r="O165">
        <f>(I165*21)/100</f>
      </c>
      <c t="s">
        <v>13</v>
      </c>
    </row>
    <row r="166" spans="1:5" ht="12.75">
      <c r="A166" s="28" t="s">
        <v>40</v>
      </c>
      <c r="E166" s="29" t="s">
        <v>37</v>
      </c>
    </row>
    <row r="167" spans="1:5" ht="51">
      <c r="A167" s="30" t="s">
        <v>42</v>
      </c>
      <c r="E167" s="31" t="s">
        <v>1031</v>
      </c>
    </row>
    <row r="168" spans="1:5" ht="369.75">
      <c r="A168" t="s">
        <v>43</v>
      </c>
      <c r="E168" s="29" t="s">
        <v>284</v>
      </c>
    </row>
    <row r="169" spans="1:16" ht="12.75">
      <c r="A169" s="19" t="s">
        <v>35</v>
      </c>
      <c s="23" t="s">
        <v>264</v>
      </c>
      <c s="23" t="s">
        <v>1032</v>
      </c>
      <c s="19" t="s">
        <v>37</v>
      </c>
      <c s="24" t="s">
        <v>1033</v>
      </c>
      <c s="25" t="s">
        <v>100</v>
      </c>
      <c s="26">
        <v>17.771</v>
      </c>
      <c s="27">
        <v>0</v>
      </c>
      <c s="27">
        <f>ROUND(ROUND(H169,2)*ROUND(G169,3),2)</f>
      </c>
      <c r="O169">
        <f>(I169*21)/100</f>
      </c>
      <c t="s">
        <v>13</v>
      </c>
    </row>
    <row r="170" spans="1:5" ht="12.75">
      <c r="A170" s="28" t="s">
        <v>40</v>
      </c>
      <c r="E170" s="29" t="s">
        <v>37</v>
      </c>
    </row>
    <row r="171" spans="1:5" ht="63.75">
      <c r="A171" s="30" t="s">
        <v>42</v>
      </c>
      <c r="E171" s="31" t="s">
        <v>1034</v>
      </c>
    </row>
    <row r="172" spans="1:5" ht="369.75">
      <c r="A172" t="s">
        <v>43</v>
      </c>
      <c r="E172" s="29" t="s">
        <v>284</v>
      </c>
    </row>
    <row r="173" spans="1:16" ht="12.75">
      <c r="A173" s="19" t="s">
        <v>35</v>
      </c>
      <c s="23" t="s">
        <v>270</v>
      </c>
      <c s="23" t="s">
        <v>1035</v>
      </c>
      <c s="19" t="s">
        <v>37</v>
      </c>
      <c s="24" t="s">
        <v>1036</v>
      </c>
      <c s="25" t="s">
        <v>100</v>
      </c>
      <c s="26">
        <v>192.79</v>
      </c>
      <c s="27">
        <v>0</v>
      </c>
      <c s="27">
        <f>ROUND(ROUND(H173,2)*ROUND(G173,3),2)</f>
      </c>
      <c r="O173">
        <f>(I173*21)/100</f>
      </c>
      <c t="s">
        <v>13</v>
      </c>
    </row>
    <row r="174" spans="1:5" ht="12.75">
      <c r="A174" s="28" t="s">
        <v>40</v>
      </c>
      <c r="E174" s="29" t="s">
        <v>37</v>
      </c>
    </row>
    <row r="175" spans="1:5" ht="204">
      <c r="A175" s="30" t="s">
        <v>42</v>
      </c>
      <c r="E175" s="31" t="s">
        <v>1037</v>
      </c>
    </row>
    <row r="176" spans="1:5" ht="38.25">
      <c r="A176" t="s">
        <v>43</v>
      </c>
      <c r="E176" s="29" t="s">
        <v>298</v>
      </c>
    </row>
    <row r="177" spans="1:16" ht="12.75">
      <c r="A177" s="19" t="s">
        <v>35</v>
      </c>
      <c s="23" t="s">
        <v>275</v>
      </c>
      <c s="23" t="s">
        <v>1038</v>
      </c>
      <c s="19" t="s">
        <v>37</v>
      </c>
      <c s="24" t="s">
        <v>1039</v>
      </c>
      <c s="25" t="s">
        <v>100</v>
      </c>
      <c s="26">
        <v>3.042</v>
      </c>
      <c s="27">
        <v>0</v>
      </c>
      <c s="27">
        <f>ROUND(ROUND(H177,2)*ROUND(G177,3),2)</f>
      </c>
      <c r="O177">
        <f>(I177*21)/100</f>
      </c>
      <c t="s">
        <v>13</v>
      </c>
    </row>
    <row r="178" spans="1:5" ht="12.75">
      <c r="A178" s="28" t="s">
        <v>40</v>
      </c>
      <c r="E178" s="29" t="s">
        <v>37</v>
      </c>
    </row>
    <row r="179" spans="1:5" ht="25.5">
      <c r="A179" s="30" t="s">
        <v>42</v>
      </c>
      <c r="E179" s="31" t="s">
        <v>1040</v>
      </c>
    </row>
    <row r="180" spans="1:5" ht="25.5">
      <c r="A180" t="s">
        <v>43</v>
      </c>
      <c r="E180" s="29" t="s">
        <v>1041</v>
      </c>
    </row>
    <row r="181" spans="1:16" ht="12.75">
      <c r="A181" s="19" t="s">
        <v>35</v>
      </c>
      <c s="23" t="s">
        <v>280</v>
      </c>
      <c s="23" t="s">
        <v>1042</v>
      </c>
      <c s="19" t="s">
        <v>37</v>
      </c>
      <c s="24" t="s">
        <v>1043</v>
      </c>
      <c s="25" t="s">
        <v>100</v>
      </c>
      <c s="26">
        <v>3538.768</v>
      </c>
      <c s="27">
        <v>0</v>
      </c>
      <c s="27">
        <f>ROUND(ROUND(H181,2)*ROUND(G181,3),2)</f>
      </c>
      <c r="O181">
        <f>(I181*21)/100</f>
      </c>
      <c t="s">
        <v>13</v>
      </c>
    </row>
    <row r="182" spans="1:5" ht="12.75">
      <c r="A182" s="28" t="s">
        <v>40</v>
      </c>
      <c r="E182" s="29" t="s">
        <v>37</v>
      </c>
    </row>
    <row r="183" spans="1:5" ht="140.25">
      <c r="A183" s="30" t="s">
        <v>42</v>
      </c>
      <c r="E183" s="31" t="s">
        <v>1044</v>
      </c>
    </row>
    <row r="184" spans="1:5" ht="38.25">
      <c r="A184" t="s">
        <v>43</v>
      </c>
      <c r="E184" s="29" t="s">
        <v>298</v>
      </c>
    </row>
    <row r="185" spans="1:16" ht="25.5">
      <c r="A185" s="19" t="s">
        <v>35</v>
      </c>
      <c s="23" t="s">
        <v>285</v>
      </c>
      <c s="23" t="s">
        <v>1045</v>
      </c>
      <c s="19" t="s">
        <v>37</v>
      </c>
      <c s="24" t="s">
        <v>1046</v>
      </c>
      <c s="25" t="s">
        <v>100</v>
      </c>
      <c s="26">
        <v>316.025</v>
      </c>
      <c s="27">
        <v>0</v>
      </c>
      <c s="27">
        <f>ROUND(ROUND(H185,2)*ROUND(G185,3),2)</f>
      </c>
      <c r="O185">
        <f>(I185*21)/100</f>
      </c>
      <c t="s">
        <v>13</v>
      </c>
    </row>
    <row r="186" spans="1:5" ht="12.75">
      <c r="A186" s="28" t="s">
        <v>40</v>
      </c>
      <c r="E186" s="29" t="s">
        <v>37</v>
      </c>
    </row>
    <row r="187" spans="1:5" ht="63.75">
      <c r="A187" s="30" t="s">
        <v>42</v>
      </c>
      <c r="E187" s="31" t="s">
        <v>1047</v>
      </c>
    </row>
    <row r="188" spans="1:5" ht="38.25">
      <c r="A188" t="s">
        <v>43</v>
      </c>
      <c r="E188" s="29" t="s">
        <v>298</v>
      </c>
    </row>
    <row r="189" spans="1:16" ht="12.75">
      <c r="A189" s="19" t="s">
        <v>35</v>
      </c>
      <c s="23" t="s">
        <v>290</v>
      </c>
      <c s="23" t="s">
        <v>1048</v>
      </c>
      <c s="19" t="s">
        <v>37</v>
      </c>
      <c s="24" t="s">
        <v>1049</v>
      </c>
      <c s="25" t="s">
        <v>100</v>
      </c>
      <c s="26">
        <v>6.18</v>
      </c>
      <c s="27">
        <v>0</v>
      </c>
      <c s="27">
        <f>ROUND(ROUND(H189,2)*ROUND(G189,3),2)</f>
      </c>
      <c r="O189">
        <f>(I189*21)/100</f>
      </c>
      <c t="s">
        <v>13</v>
      </c>
    </row>
    <row r="190" spans="1:5" ht="12.75">
      <c r="A190" s="28" t="s">
        <v>40</v>
      </c>
      <c r="E190" s="29" t="s">
        <v>37</v>
      </c>
    </row>
    <row r="191" spans="1:5" ht="25.5">
      <c r="A191" s="30" t="s">
        <v>42</v>
      </c>
      <c r="E191" s="31" t="s">
        <v>1050</v>
      </c>
    </row>
    <row r="192" spans="1:5" ht="293.25">
      <c r="A192" t="s">
        <v>43</v>
      </c>
      <c r="E192" s="29" t="s">
        <v>1051</v>
      </c>
    </row>
    <row r="193" spans="1:16" ht="12.75">
      <c r="A193" s="19" t="s">
        <v>35</v>
      </c>
      <c s="23" t="s">
        <v>294</v>
      </c>
      <c s="23" t="s">
        <v>1052</v>
      </c>
      <c s="19" t="s">
        <v>37</v>
      </c>
      <c s="24" t="s">
        <v>1053</v>
      </c>
      <c s="25" t="s">
        <v>100</v>
      </c>
      <c s="26">
        <v>92.16</v>
      </c>
      <c s="27">
        <v>0</v>
      </c>
      <c s="27">
        <f>ROUND(ROUND(H193,2)*ROUND(G193,3),2)</f>
      </c>
      <c r="O193">
        <f>(I193*21)/100</f>
      </c>
      <c t="s">
        <v>13</v>
      </c>
    </row>
    <row r="194" spans="1:5" ht="12.75">
      <c r="A194" s="28" t="s">
        <v>40</v>
      </c>
      <c r="E194" s="29" t="s">
        <v>37</v>
      </c>
    </row>
    <row r="195" spans="1:5" ht="102">
      <c r="A195" s="30" t="s">
        <v>42</v>
      </c>
      <c r="E195" s="31" t="s">
        <v>1054</v>
      </c>
    </row>
    <row r="196" spans="1:5" ht="51">
      <c r="A196" t="s">
        <v>43</v>
      </c>
      <c r="E196" s="29" t="s">
        <v>1055</v>
      </c>
    </row>
    <row r="197" spans="1:16" ht="12.75">
      <c r="A197" s="19" t="s">
        <v>35</v>
      </c>
      <c s="23" t="s">
        <v>299</v>
      </c>
      <c s="23" t="s">
        <v>306</v>
      </c>
      <c s="19" t="s">
        <v>37</v>
      </c>
      <c s="24" t="s">
        <v>307</v>
      </c>
      <c s="25" t="s">
        <v>100</v>
      </c>
      <c s="26">
        <v>17.4</v>
      </c>
      <c s="27">
        <v>0</v>
      </c>
      <c s="27">
        <f>ROUND(ROUND(H197,2)*ROUND(G197,3),2)</f>
      </c>
      <c r="O197">
        <f>(I197*21)/100</f>
      </c>
      <c t="s">
        <v>13</v>
      </c>
    </row>
    <row r="198" spans="1:5" ht="12.75">
      <c r="A198" s="28" t="s">
        <v>40</v>
      </c>
      <c r="E198" s="29" t="s">
        <v>37</v>
      </c>
    </row>
    <row r="199" spans="1:5" ht="63.75">
      <c r="A199" s="30" t="s">
        <v>42</v>
      </c>
      <c r="E199" s="31" t="s">
        <v>1056</v>
      </c>
    </row>
    <row r="200" spans="1:5" ht="102">
      <c r="A200" t="s">
        <v>43</v>
      </c>
      <c r="E200" s="29" t="s">
        <v>309</v>
      </c>
    </row>
    <row r="201" spans="1:18" ht="12.75" customHeight="1">
      <c r="A201" s="5" t="s">
        <v>33</v>
      </c>
      <c s="5"/>
      <c s="35" t="s">
        <v>25</v>
      </c>
      <c s="5"/>
      <c s="21" t="s">
        <v>315</v>
      </c>
      <c s="5"/>
      <c s="5"/>
      <c s="5"/>
      <c s="36">
        <f>0+Q201</f>
      </c>
      <c r="O201">
        <f>0+R201</f>
      </c>
      <c r="Q201">
        <f>0+I202</f>
      </c>
      <c>
        <f>0+O202</f>
      </c>
    </row>
    <row r="202" spans="1:16" ht="12.75">
      <c r="A202" s="19" t="s">
        <v>35</v>
      </c>
      <c s="23" t="s">
        <v>305</v>
      </c>
      <c s="23" t="s">
        <v>1057</v>
      </c>
      <c s="19" t="s">
        <v>37</v>
      </c>
      <c s="24" t="s">
        <v>1058</v>
      </c>
      <c s="25" t="s">
        <v>149</v>
      </c>
      <c s="26">
        <v>24</v>
      </c>
      <c s="27">
        <v>0</v>
      </c>
      <c s="27">
        <f>ROUND(ROUND(H202,2)*ROUND(G202,3),2)</f>
      </c>
      <c r="O202">
        <f>(I202*21)/100</f>
      </c>
      <c t="s">
        <v>13</v>
      </c>
    </row>
    <row r="203" spans="1:5" ht="12.75">
      <c r="A203" s="28" t="s">
        <v>40</v>
      </c>
      <c r="E203" s="29" t="s">
        <v>37</v>
      </c>
    </row>
    <row r="204" spans="1:5" ht="63.75">
      <c r="A204" s="30" t="s">
        <v>42</v>
      </c>
      <c r="E204" s="31" t="s">
        <v>1059</v>
      </c>
    </row>
    <row r="205" spans="1:5" ht="153">
      <c r="A205" t="s">
        <v>43</v>
      </c>
      <c r="E205" s="29" t="s">
        <v>1060</v>
      </c>
    </row>
    <row r="206" spans="1:18" ht="12.75" customHeight="1">
      <c r="A206" s="5" t="s">
        <v>33</v>
      </c>
      <c s="5"/>
      <c s="35" t="s">
        <v>66</v>
      </c>
      <c s="5"/>
      <c s="21" t="s">
        <v>390</v>
      </c>
      <c s="5"/>
      <c s="5"/>
      <c s="5"/>
      <c s="36">
        <f>0+Q206</f>
      </c>
      <c r="O206">
        <f>0+R206</f>
      </c>
      <c r="Q206">
        <f>0+I207+I211+I215+I219</f>
      </c>
      <c>
        <f>0+O207+O211+O215+O219</f>
      </c>
    </row>
    <row r="207" spans="1:16" ht="12.75">
      <c r="A207" s="19" t="s">
        <v>35</v>
      </c>
      <c s="23" t="s">
        <v>310</v>
      </c>
      <c s="23" t="s">
        <v>392</v>
      </c>
      <c s="19" t="s">
        <v>37</v>
      </c>
      <c s="24" t="s">
        <v>393</v>
      </c>
      <c s="25" t="s">
        <v>108</v>
      </c>
      <c s="26">
        <v>6</v>
      </c>
      <c s="27">
        <v>0</v>
      </c>
      <c s="27">
        <f>ROUND(ROUND(H207,2)*ROUND(G207,3),2)</f>
      </c>
      <c r="O207">
        <f>(I207*21)/100</f>
      </c>
      <c t="s">
        <v>13</v>
      </c>
    </row>
    <row r="208" spans="1:5" ht="12.75">
      <c r="A208" s="28" t="s">
        <v>40</v>
      </c>
      <c r="E208" s="29" t="s">
        <v>37</v>
      </c>
    </row>
    <row r="209" spans="1:5" ht="25.5">
      <c r="A209" s="30" t="s">
        <v>42</v>
      </c>
      <c r="E209" s="31" t="s">
        <v>1061</v>
      </c>
    </row>
    <row r="210" spans="1:5" ht="255">
      <c r="A210" t="s">
        <v>43</v>
      </c>
      <c r="E210" s="29" t="s">
        <v>396</v>
      </c>
    </row>
    <row r="211" spans="1:16" ht="12.75">
      <c r="A211" s="19" t="s">
        <v>35</v>
      </c>
      <c s="23" t="s">
        <v>316</v>
      </c>
      <c s="23" t="s">
        <v>1062</v>
      </c>
      <c s="19" t="s">
        <v>37</v>
      </c>
      <c s="24" t="s">
        <v>1063</v>
      </c>
      <c s="25" t="s">
        <v>108</v>
      </c>
      <c s="26">
        <v>46.4</v>
      </c>
      <c s="27">
        <v>0</v>
      </c>
      <c s="27">
        <f>ROUND(ROUND(H211,2)*ROUND(G211,3),2)</f>
      </c>
      <c r="O211">
        <f>(I211*21)/100</f>
      </c>
      <c t="s">
        <v>13</v>
      </c>
    </row>
    <row r="212" spans="1:5" ht="12.75">
      <c r="A212" s="28" t="s">
        <v>40</v>
      </c>
      <c r="E212" s="29" t="s">
        <v>37</v>
      </c>
    </row>
    <row r="213" spans="1:5" ht="25.5">
      <c r="A213" s="30" t="s">
        <v>42</v>
      </c>
      <c r="E213" s="31" t="s">
        <v>1064</v>
      </c>
    </row>
    <row r="214" spans="1:5" ht="242.25">
      <c r="A214" t="s">
        <v>43</v>
      </c>
      <c r="E214" s="29" t="s">
        <v>1065</v>
      </c>
    </row>
    <row r="215" spans="1:16" ht="12.75">
      <c r="A215" s="19" t="s">
        <v>35</v>
      </c>
      <c s="23" t="s">
        <v>322</v>
      </c>
      <c s="23" t="s">
        <v>1066</v>
      </c>
      <c s="19" t="s">
        <v>37</v>
      </c>
      <c s="24" t="s">
        <v>1067</v>
      </c>
      <c s="25" t="s">
        <v>108</v>
      </c>
      <c s="26">
        <v>28.35</v>
      </c>
      <c s="27">
        <v>0</v>
      </c>
      <c s="27">
        <f>ROUND(ROUND(H215,2)*ROUND(G215,3),2)</f>
      </c>
      <c r="O215">
        <f>(I215*21)/100</f>
      </c>
      <c t="s">
        <v>13</v>
      </c>
    </row>
    <row r="216" spans="1:5" ht="12.75">
      <c r="A216" s="28" t="s">
        <v>40</v>
      </c>
      <c r="E216" s="29" t="s">
        <v>37</v>
      </c>
    </row>
    <row r="217" spans="1:5" ht="12.75">
      <c r="A217" s="30" t="s">
        <v>42</v>
      </c>
      <c r="E217" s="31" t="s">
        <v>1068</v>
      </c>
    </row>
    <row r="218" spans="1:5" ht="242.25">
      <c r="A218" t="s">
        <v>43</v>
      </c>
      <c r="E218" s="29" t="s">
        <v>1069</v>
      </c>
    </row>
    <row r="219" spans="1:16" ht="12.75">
      <c r="A219" s="19" t="s">
        <v>35</v>
      </c>
      <c s="23" t="s">
        <v>326</v>
      </c>
      <c s="23" t="s">
        <v>408</v>
      </c>
      <c s="19" t="s">
        <v>37</v>
      </c>
      <c s="24" t="s">
        <v>409</v>
      </c>
      <c s="25" t="s">
        <v>76</v>
      </c>
      <c s="26">
        <v>3</v>
      </c>
      <c s="27">
        <v>0</v>
      </c>
      <c s="27">
        <f>ROUND(ROUND(H219,2)*ROUND(G219,3),2)</f>
      </c>
      <c r="O219">
        <f>(I219*21)/100</f>
      </c>
      <c t="s">
        <v>13</v>
      </c>
    </row>
    <row r="220" spans="1:5" ht="12.75">
      <c r="A220" s="28" t="s">
        <v>40</v>
      </c>
      <c r="E220" s="29" t="s">
        <v>37</v>
      </c>
    </row>
    <row r="221" spans="1:5" ht="25.5">
      <c r="A221" s="30" t="s">
        <v>42</v>
      </c>
      <c r="E221" s="31" t="s">
        <v>1070</v>
      </c>
    </row>
    <row r="222" spans="1:5" ht="76.5">
      <c r="A222" t="s">
        <v>43</v>
      </c>
      <c r="E222" s="29" t="s">
        <v>411</v>
      </c>
    </row>
    <row r="223" spans="1:18" ht="12.75" customHeight="1">
      <c r="A223" s="5" t="s">
        <v>33</v>
      </c>
      <c s="5"/>
      <c s="35" t="s">
        <v>30</v>
      </c>
      <c s="5"/>
      <c s="21" t="s">
        <v>426</v>
      </c>
      <c s="5"/>
      <c s="5"/>
      <c s="5"/>
      <c s="36">
        <f>0+Q223</f>
      </c>
      <c r="O223">
        <f>0+R223</f>
      </c>
      <c r="Q223">
        <f>0+I224+I228+I232+I236+I240+I244+I248+I252</f>
      </c>
      <c>
        <f>0+O224+O228+O232+O236+O240+O244+O248+O252</f>
      </c>
    </row>
    <row r="224" spans="1:16" ht="12.75">
      <c r="A224" s="19" t="s">
        <v>35</v>
      </c>
      <c s="23" t="s">
        <v>330</v>
      </c>
      <c s="23" t="s">
        <v>757</v>
      </c>
      <c s="19" t="s">
        <v>37</v>
      </c>
      <c s="24" t="s">
        <v>758</v>
      </c>
      <c s="25" t="s">
        <v>108</v>
      </c>
      <c s="26">
        <v>50</v>
      </c>
      <c s="27">
        <v>0</v>
      </c>
      <c s="27">
        <f>ROUND(ROUND(H224,2)*ROUND(G224,3),2)</f>
      </c>
      <c r="O224">
        <f>(I224*21)/100</f>
      </c>
      <c t="s">
        <v>13</v>
      </c>
    </row>
    <row r="225" spans="1:5" ht="12.75">
      <c r="A225" s="28" t="s">
        <v>40</v>
      </c>
      <c r="E225" s="29" t="s">
        <v>37</v>
      </c>
    </row>
    <row r="226" spans="1:5" ht="89.25">
      <c r="A226" s="30" t="s">
        <v>42</v>
      </c>
      <c r="E226" s="31" t="s">
        <v>1071</v>
      </c>
    </row>
    <row r="227" spans="1:5" ht="63.75">
      <c r="A227" t="s">
        <v>43</v>
      </c>
      <c r="E227" s="29" t="s">
        <v>760</v>
      </c>
    </row>
    <row r="228" spans="1:16" ht="12.75">
      <c r="A228" s="19" t="s">
        <v>35</v>
      </c>
      <c s="23" t="s">
        <v>334</v>
      </c>
      <c s="23" t="s">
        <v>1072</v>
      </c>
      <c s="19" t="s">
        <v>37</v>
      </c>
      <c s="24" t="s">
        <v>1073</v>
      </c>
      <c s="25" t="s">
        <v>76</v>
      </c>
      <c s="26">
        <v>2</v>
      </c>
      <c s="27">
        <v>0</v>
      </c>
      <c s="27">
        <f>ROUND(ROUND(H228,2)*ROUND(G228,3),2)</f>
      </c>
      <c r="O228">
        <f>(I228*21)/100</f>
      </c>
      <c t="s">
        <v>13</v>
      </c>
    </row>
    <row r="229" spans="1:5" ht="12.75">
      <c r="A229" s="28" t="s">
        <v>40</v>
      </c>
      <c r="E229" s="29" t="s">
        <v>37</v>
      </c>
    </row>
    <row r="230" spans="1:5" ht="12.75">
      <c r="A230" s="30" t="s">
        <v>42</v>
      </c>
      <c r="E230" s="31" t="s">
        <v>1074</v>
      </c>
    </row>
    <row r="231" spans="1:5" ht="25.5">
      <c r="A231" t="s">
        <v>43</v>
      </c>
      <c r="E231" s="29" t="s">
        <v>1075</v>
      </c>
    </row>
    <row r="232" spans="1:16" ht="12.75">
      <c r="A232" s="19" t="s">
        <v>35</v>
      </c>
      <c s="23" t="s">
        <v>340</v>
      </c>
      <c s="23" t="s">
        <v>1076</v>
      </c>
      <c s="19" t="s">
        <v>37</v>
      </c>
      <c s="24" t="s">
        <v>1077</v>
      </c>
      <c s="25" t="s">
        <v>108</v>
      </c>
      <c s="26">
        <v>11.4</v>
      </c>
      <c s="27">
        <v>0</v>
      </c>
      <c s="27">
        <f>ROUND(ROUND(H232,2)*ROUND(G232,3),2)</f>
      </c>
      <c r="O232">
        <f>(I232*21)/100</f>
      </c>
      <c t="s">
        <v>13</v>
      </c>
    </row>
    <row r="233" spans="1:5" ht="12.75">
      <c r="A233" s="28" t="s">
        <v>40</v>
      </c>
      <c r="E233" s="29" t="s">
        <v>37</v>
      </c>
    </row>
    <row r="234" spans="1:5" ht="38.25">
      <c r="A234" s="30" t="s">
        <v>42</v>
      </c>
      <c r="E234" s="31" t="s">
        <v>1078</v>
      </c>
    </row>
    <row r="235" spans="1:5" ht="51">
      <c r="A235" t="s">
        <v>43</v>
      </c>
      <c r="E235" s="29" t="s">
        <v>525</v>
      </c>
    </row>
    <row r="236" spans="1:16" ht="12.75">
      <c r="A236" s="19" t="s">
        <v>35</v>
      </c>
      <c s="23" t="s">
        <v>344</v>
      </c>
      <c s="23" t="s">
        <v>1079</v>
      </c>
      <c s="19" t="s">
        <v>37</v>
      </c>
      <c s="24" t="s">
        <v>1080</v>
      </c>
      <c s="25" t="s">
        <v>108</v>
      </c>
      <c s="26">
        <v>47.6</v>
      </c>
      <c s="27">
        <v>0</v>
      </c>
      <c s="27">
        <f>ROUND(ROUND(H236,2)*ROUND(G236,3),2)</f>
      </c>
      <c r="O236">
        <f>(I236*21)/100</f>
      </c>
      <c t="s">
        <v>13</v>
      </c>
    </row>
    <row r="237" spans="1:5" ht="12.75">
      <c r="A237" s="28" t="s">
        <v>40</v>
      </c>
      <c r="E237" s="29" t="s">
        <v>37</v>
      </c>
    </row>
    <row r="238" spans="1:5" ht="76.5">
      <c r="A238" s="30" t="s">
        <v>42</v>
      </c>
      <c r="E238" s="31" t="s">
        <v>1081</v>
      </c>
    </row>
    <row r="239" spans="1:5" ht="89.25">
      <c r="A239" t="s">
        <v>43</v>
      </c>
      <c r="E239" s="29" t="s">
        <v>555</v>
      </c>
    </row>
    <row r="240" spans="1:16" ht="12.75">
      <c r="A240" s="19" t="s">
        <v>35</v>
      </c>
      <c s="23" t="s">
        <v>349</v>
      </c>
      <c s="23" t="s">
        <v>567</v>
      </c>
      <c s="19" t="s">
        <v>37</v>
      </c>
      <c s="24" t="s">
        <v>568</v>
      </c>
      <c s="25" t="s">
        <v>100</v>
      </c>
      <c s="26">
        <v>197.01</v>
      </c>
      <c s="27">
        <v>0</v>
      </c>
      <c s="27">
        <f>ROUND(ROUND(H240,2)*ROUND(G240,3),2)</f>
      </c>
      <c r="O240">
        <f>(I240*21)/100</f>
      </c>
      <c t="s">
        <v>13</v>
      </c>
    </row>
    <row r="241" spans="1:5" ht="12.75">
      <c r="A241" s="28" t="s">
        <v>40</v>
      </c>
      <c r="E241" s="29" t="s">
        <v>37</v>
      </c>
    </row>
    <row r="242" spans="1:5" ht="140.25">
      <c r="A242" s="30" t="s">
        <v>42</v>
      </c>
      <c r="E242" s="31" t="s">
        <v>1082</v>
      </c>
    </row>
    <row r="243" spans="1:5" ht="102">
      <c r="A243" t="s">
        <v>43</v>
      </c>
      <c r="E243" s="29" t="s">
        <v>570</v>
      </c>
    </row>
    <row r="244" spans="1:16" ht="12.75">
      <c r="A244" s="19" t="s">
        <v>35</v>
      </c>
      <c s="23" t="s">
        <v>353</v>
      </c>
      <c s="23" t="s">
        <v>572</v>
      </c>
      <c s="19" t="s">
        <v>37</v>
      </c>
      <c s="24" t="s">
        <v>573</v>
      </c>
      <c s="25" t="s">
        <v>100</v>
      </c>
      <c s="26">
        <v>49.632</v>
      </c>
      <c s="27">
        <v>0</v>
      </c>
      <c s="27">
        <f>ROUND(ROUND(H244,2)*ROUND(G244,3),2)</f>
      </c>
      <c r="O244">
        <f>(I244*21)/100</f>
      </c>
      <c t="s">
        <v>13</v>
      </c>
    </row>
    <row r="245" spans="1:5" ht="12.75">
      <c r="A245" s="28" t="s">
        <v>40</v>
      </c>
      <c r="E245" s="29" t="s">
        <v>37</v>
      </c>
    </row>
    <row r="246" spans="1:5" ht="165.75">
      <c r="A246" s="30" t="s">
        <v>42</v>
      </c>
      <c r="E246" s="31" t="s">
        <v>1083</v>
      </c>
    </row>
    <row r="247" spans="1:5" ht="102">
      <c r="A247" t="s">
        <v>43</v>
      </c>
      <c r="E247" s="29" t="s">
        <v>570</v>
      </c>
    </row>
    <row r="248" spans="1:16" ht="12.75">
      <c r="A248" s="19" t="s">
        <v>35</v>
      </c>
      <c s="23" t="s">
        <v>359</v>
      </c>
      <c s="23" t="s">
        <v>1084</v>
      </c>
      <c s="19" t="s">
        <v>37</v>
      </c>
      <c s="24" t="s">
        <v>1085</v>
      </c>
      <c s="25" t="s">
        <v>100</v>
      </c>
      <c s="26">
        <v>10.089</v>
      </c>
      <c s="27">
        <v>0</v>
      </c>
      <c s="27">
        <f>ROUND(ROUND(H248,2)*ROUND(G248,3),2)</f>
      </c>
      <c r="O248">
        <f>(I248*21)/100</f>
      </c>
      <c t="s">
        <v>13</v>
      </c>
    </row>
    <row r="249" spans="1:5" ht="12.75">
      <c r="A249" s="28" t="s">
        <v>40</v>
      </c>
      <c r="E249" s="29" t="s">
        <v>37</v>
      </c>
    </row>
    <row r="250" spans="1:5" ht="76.5">
      <c r="A250" s="30" t="s">
        <v>42</v>
      </c>
      <c r="E250" s="31" t="s">
        <v>1086</v>
      </c>
    </row>
    <row r="251" spans="1:5" ht="76.5">
      <c r="A251" t="s">
        <v>43</v>
      </c>
      <c r="E251" s="29" t="s">
        <v>1087</v>
      </c>
    </row>
    <row r="252" spans="1:16" ht="12.75">
      <c r="A252" s="19" t="s">
        <v>35</v>
      </c>
      <c s="23" t="s">
        <v>363</v>
      </c>
      <c s="23" t="s">
        <v>1088</v>
      </c>
      <c s="19" t="s">
        <v>37</v>
      </c>
      <c s="24" t="s">
        <v>1089</v>
      </c>
      <c s="25" t="s">
        <v>149</v>
      </c>
      <c s="26">
        <v>87.66</v>
      </c>
      <c s="27">
        <v>0</v>
      </c>
      <c s="27">
        <f>ROUND(ROUND(H252,2)*ROUND(G252,3),2)</f>
      </c>
      <c r="O252">
        <f>(I252*21)/100</f>
      </c>
      <c t="s">
        <v>13</v>
      </c>
    </row>
    <row r="253" spans="1:5" ht="12.75">
      <c r="A253" s="28" t="s">
        <v>40</v>
      </c>
      <c r="E253" s="29" t="s">
        <v>37</v>
      </c>
    </row>
    <row r="254" spans="1:5" ht="102">
      <c r="A254" s="30" t="s">
        <v>42</v>
      </c>
      <c r="E254" s="31" t="s">
        <v>1090</v>
      </c>
    </row>
    <row r="255" spans="1:5" ht="76.5">
      <c r="A255" t="s">
        <v>43</v>
      </c>
      <c r="E255" s="29" t="s">
        <v>1087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