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ockovada\Documents\VEŘEJNÉ ZAKÁZKY\VEŘEJNÉ_ZAKÁZKY\VZ_2021\CHOBOTSKÝ\VZMR_3_OPLOCENÍ_A_VJEZDOVÉ_BRÁNY_HELIPORT\VÝZVA_PŘÍLOHY\"/>
    </mc:Choice>
  </mc:AlternateContent>
  <bookViews>
    <workbookView xWindow="0" yWindow="0" windowWidth="28770" windowHeight="11670" activeTab="3"/>
  </bookViews>
  <sheets>
    <sheet name="Rekapitulace stavby" sheetId="1" r:id="rId1"/>
    <sheet name="sever - Severní část" sheetId="2" r:id="rId2"/>
    <sheet name="jih - Jižní část" sheetId="3" r:id="rId3"/>
    <sheet name="Seznam figur" sheetId="4" r:id="rId4"/>
  </sheets>
  <definedNames>
    <definedName name="_xlnm._FilterDatabase" localSheetId="2" hidden="1">'jih - Jižní část'!$C$129:$K$254</definedName>
    <definedName name="_xlnm._FilterDatabase" localSheetId="1" hidden="1">'sever - Severní část'!$C$129:$K$304</definedName>
    <definedName name="_xlnm.Print_Titles" localSheetId="2">'jih - Jižní část'!$129:$129</definedName>
    <definedName name="_xlnm.Print_Titles" localSheetId="0">'Rekapitulace stavby'!$92:$92</definedName>
    <definedName name="_xlnm.Print_Titles" localSheetId="1">'sever - Severní část'!$129:$129</definedName>
    <definedName name="_xlnm.Print_Titles" localSheetId="3">'Seznam figur'!$9:$9</definedName>
    <definedName name="_xlnm.Print_Area" localSheetId="2">'jih - Jižní část'!$C$4:$J$76,'jih - Jižní část'!$C$82:$J$111,'jih - Jižní část'!$C$117:$K$254</definedName>
    <definedName name="_xlnm.Print_Area" localSheetId="0">'Rekapitulace stavby'!$D$4:$AO$76,'Rekapitulace stavby'!$C$82:$AQ$97</definedName>
    <definedName name="_xlnm.Print_Area" localSheetId="1">'sever - Severní část'!$C$4:$J$76,'sever - Severní část'!$C$82:$J$111,'sever - Severní část'!$C$117:$K$304</definedName>
    <definedName name="_xlnm.Print_Area" localSheetId="3">'Seznam figur'!$C$4:$G$95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253" i="3"/>
  <c r="BH253" i="3"/>
  <c r="BG253" i="3"/>
  <c r="BF253" i="3"/>
  <c r="T253" i="3"/>
  <c r="T252" i="3"/>
  <c r="R253" i="3"/>
  <c r="R252" i="3"/>
  <c r="P253" i="3"/>
  <c r="P252" i="3"/>
  <c r="BI250" i="3"/>
  <c r="BH250" i="3"/>
  <c r="BG250" i="3"/>
  <c r="BF250" i="3"/>
  <c r="T250" i="3"/>
  <c r="T249" i="3"/>
  <c r="R250" i="3"/>
  <c r="R249" i="3"/>
  <c r="P250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1" i="3"/>
  <c r="BH231" i="3"/>
  <c r="BG231" i="3"/>
  <c r="BF231" i="3"/>
  <c r="T231" i="3"/>
  <c r="R231" i="3"/>
  <c r="P231" i="3"/>
  <c r="BI227" i="3"/>
  <c r="BH227" i="3"/>
  <c r="BG227" i="3"/>
  <c r="BF227" i="3"/>
  <c r="T227" i="3"/>
  <c r="T226" i="3"/>
  <c r="R227" i="3"/>
  <c r="R226" i="3"/>
  <c r="P227" i="3"/>
  <c r="P226" i="3"/>
  <c r="BI224" i="3"/>
  <c r="BH224" i="3"/>
  <c r="BG224" i="3"/>
  <c r="BF224" i="3"/>
  <c r="T224" i="3"/>
  <c r="R224" i="3"/>
  <c r="P224" i="3"/>
  <c r="BI222" i="3"/>
  <c r="BH222" i="3"/>
  <c r="BG222" i="3"/>
  <c r="BF222" i="3"/>
  <c r="T222" i="3"/>
  <c r="R222" i="3"/>
  <c r="P222" i="3"/>
  <c r="BI219" i="3"/>
  <c r="BH219" i="3"/>
  <c r="BG219" i="3"/>
  <c r="BF219" i="3"/>
  <c r="T219" i="3"/>
  <c r="R219" i="3"/>
  <c r="P219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1" i="3"/>
  <c r="BH201" i="3"/>
  <c r="BG201" i="3"/>
  <c r="BF201" i="3"/>
  <c r="T201" i="3"/>
  <c r="R201" i="3"/>
  <c r="P201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4" i="3"/>
  <c r="BH184" i="3"/>
  <c r="BG184" i="3"/>
  <c r="BF184" i="3"/>
  <c r="T184" i="3"/>
  <c r="R184" i="3"/>
  <c r="P184" i="3"/>
  <c r="BI181" i="3"/>
  <c r="BH181" i="3"/>
  <c r="BG181" i="3"/>
  <c r="BF181" i="3"/>
  <c r="T181" i="3"/>
  <c r="R181" i="3"/>
  <c r="P181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5" i="3"/>
  <c r="BH165" i="3"/>
  <c r="BG165" i="3"/>
  <c r="BF165" i="3"/>
  <c r="T165" i="3"/>
  <c r="R165" i="3"/>
  <c r="P165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4" i="3"/>
  <c r="BH154" i="3"/>
  <c r="BG154" i="3"/>
  <c r="BF154" i="3"/>
  <c r="T154" i="3"/>
  <c r="R154" i="3"/>
  <c r="P154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5" i="3"/>
  <c r="BH145" i="3"/>
  <c r="BG145" i="3"/>
  <c r="BF145" i="3"/>
  <c r="T145" i="3"/>
  <c r="R145" i="3"/>
  <c r="P145" i="3"/>
  <c r="BI142" i="3"/>
  <c r="BH142" i="3"/>
  <c r="BG142" i="3"/>
  <c r="BF142" i="3"/>
  <c r="T142" i="3"/>
  <c r="R142" i="3"/>
  <c r="P142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3" i="3"/>
  <c r="BH133" i="3"/>
  <c r="BG133" i="3"/>
  <c r="BF133" i="3"/>
  <c r="T133" i="3"/>
  <c r="R133" i="3"/>
  <c r="P133" i="3"/>
  <c r="F124" i="3"/>
  <c r="E122" i="3"/>
  <c r="F89" i="3"/>
  <c r="E87" i="3"/>
  <c r="J24" i="3"/>
  <c r="E24" i="3"/>
  <c r="J127" i="3"/>
  <c r="J23" i="3"/>
  <c r="J21" i="3"/>
  <c r="E21" i="3"/>
  <c r="J126" i="3"/>
  <c r="J20" i="3"/>
  <c r="J18" i="3"/>
  <c r="E18" i="3"/>
  <c r="F127" i="3"/>
  <c r="J17" i="3"/>
  <c r="J15" i="3"/>
  <c r="E15" i="3"/>
  <c r="F126" i="3"/>
  <c r="J14" i="3"/>
  <c r="J124" i="3"/>
  <c r="E7" i="3"/>
  <c r="E120" i="3"/>
  <c r="J37" i="2"/>
  <c r="J36" i="2"/>
  <c r="AY95" i="1"/>
  <c r="J35" i="2"/>
  <c r="AX95" i="1" s="1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T297" i="2" s="1"/>
  <c r="R298" i="2"/>
  <c r="R297" i="2"/>
  <c r="P298" i="2"/>
  <c r="P297" i="2" s="1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7" i="2"/>
  <c r="BH287" i="2"/>
  <c r="BG287" i="2"/>
  <c r="BF287" i="2"/>
  <c r="T287" i="2"/>
  <c r="T286" i="2"/>
  <c r="T285" i="2" s="1"/>
  <c r="R287" i="2"/>
  <c r="R286" i="2"/>
  <c r="R285" i="2"/>
  <c r="P287" i="2"/>
  <c r="P286" i="2"/>
  <c r="P285" i="2"/>
  <c r="BI283" i="2"/>
  <c r="BH283" i="2"/>
  <c r="BG283" i="2"/>
  <c r="BF283" i="2"/>
  <c r="T283" i="2"/>
  <c r="T282" i="2" s="1"/>
  <c r="R283" i="2"/>
  <c r="R282" i="2"/>
  <c r="P283" i="2"/>
  <c r="P282" i="2" s="1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49" i="2"/>
  <c r="BH249" i="2"/>
  <c r="BG249" i="2"/>
  <c r="BF249" i="2"/>
  <c r="T249" i="2"/>
  <c r="R249" i="2"/>
  <c r="P249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6" i="2"/>
  <c r="BH226" i="2"/>
  <c r="BG226" i="2"/>
  <c r="BF226" i="2"/>
  <c r="T226" i="2"/>
  <c r="R226" i="2"/>
  <c r="P226" i="2"/>
  <c r="BI223" i="2"/>
  <c r="BH223" i="2"/>
  <c r="BG223" i="2"/>
  <c r="BF223" i="2"/>
  <c r="T223" i="2"/>
  <c r="R223" i="2"/>
  <c r="P223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F124" i="2"/>
  <c r="E122" i="2"/>
  <c r="F89" i="2"/>
  <c r="E87" i="2"/>
  <c r="J24" i="2"/>
  <c r="E24" i="2"/>
  <c r="J127" i="2" s="1"/>
  <c r="J23" i="2"/>
  <c r="J21" i="2"/>
  <c r="E21" i="2"/>
  <c r="J126" i="2" s="1"/>
  <c r="J20" i="2"/>
  <c r="J18" i="2"/>
  <c r="E18" i="2"/>
  <c r="F127" i="2" s="1"/>
  <c r="J17" i="2"/>
  <c r="J15" i="2"/>
  <c r="E15" i="2"/>
  <c r="F91" i="2" s="1"/>
  <c r="J14" i="2"/>
  <c r="J124" i="2"/>
  <c r="E7" i="2"/>
  <c r="E120" i="2"/>
  <c r="L90" i="1"/>
  <c r="AM90" i="1"/>
  <c r="AM89" i="1"/>
  <c r="L89" i="1"/>
  <c r="AM87" i="1"/>
  <c r="L87" i="1"/>
  <c r="L85" i="1"/>
  <c r="L84" i="1"/>
  <c r="BK253" i="3"/>
  <c r="BK250" i="3"/>
  <c r="BK247" i="3"/>
  <c r="BK245" i="3"/>
  <c r="BK240" i="3"/>
  <c r="J237" i="3"/>
  <c r="BK234" i="3"/>
  <c r="J231" i="3"/>
  <c r="BK227" i="3"/>
  <c r="BK224" i="3"/>
  <c r="BK222" i="3"/>
  <c r="BK219" i="3"/>
  <c r="J217" i="3"/>
  <c r="J215" i="3"/>
  <c r="J211" i="3"/>
  <c r="J209" i="3"/>
  <c r="J207" i="3"/>
  <c r="J204" i="3"/>
  <c r="BK201" i="3"/>
  <c r="BK197" i="3"/>
  <c r="J194" i="3"/>
  <c r="BK191" i="3"/>
  <c r="J188" i="3"/>
  <c r="J184" i="3"/>
  <c r="J181" i="3"/>
  <c r="J178" i="3"/>
  <c r="BK176" i="3"/>
  <c r="BK173" i="3"/>
  <c r="J169" i="3"/>
  <c r="BK167" i="3"/>
  <c r="BK165" i="3"/>
  <c r="J161" i="3"/>
  <c r="BK158" i="3"/>
  <c r="J154" i="3"/>
  <c r="BK151" i="3"/>
  <c r="J151" i="3"/>
  <c r="BK148" i="3"/>
  <c r="J145" i="3"/>
  <c r="BK142" i="3"/>
  <c r="J139" i="3"/>
  <c r="BK136" i="3"/>
  <c r="J136" i="3"/>
  <c r="BK133" i="3"/>
  <c r="BK303" i="2"/>
  <c r="J303" i="2"/>
  <c r="BK301" i="2"/>
  <c r="J298" i="2"/>
  <c r="J295" i="2"/>
  <c r="BK293" i="2"/>
  <c r="J291" i="2"/>
  <c r="J287" i="2"/>
  <c r="BK283" i="2"/>
  <c r="BK280" i="2"/>
  <c r="J278" i="2"/>
  <c r="BK275" i="2"/>
  <c r="J273" i="2"/>
  <c r="BK271" i="2"/>
  <c r="J267" i="2"/>
  <c r="J264" i="2"/>
  <c r="J262" i="2"/>
  <c r="BK260" i="2"/>
  <c r="BK258" i="2"/>
  <c r="BK255" i="2"/>
  <c r="J252" i="2"/>
  <c r="BK249" i="2"/>
  <c r="J245" i="2"/>
  <c r="J242" i="2"/>
  <c r="BK239" i="2"/>
  <c r="BK236" i="2"/>
  <c r="BK233" i="2"/>
  <c r="J229" i="2"/>
  <c r="J226" i="2"/>
  <c r="J223" i="2"/>
  <c r="BK220" i="2"/>
  <c r="BK217" i="2"/>
  <c r="BK215" i="2"/>
  <c r="J212" i="2"/>
  <c r="BK210" i="2"/>
  <c r="BK208" i="2"/>
  <c r="BK206" i="2"/>
  <c r="BK200" i="2"/>
  <c r="J197" i="2"/>
  <c r="BK194" i="2"/>
  <c r="J188" i="2"/>
  <c r="BK184" i="2"/>
  <c r="BK181" i="2"/>
  <c r="BK178" i="2"/>
  <c r="J175" i="2"/>
  <c r="BK171" i="2"/>
  <c r="BK168" i="2"/>
  <c r="J165" i="2"/>
  <c r="BK162" i="2"/>
  <c r="BK159" i="2"/>
  <c r="J156" i="2"/>
  <c r="BK153" i="2"/>
  <c r="J151" i="2"/>
  <c r="BK148" i="2"/>
  <c r="BK145" i="2"/>
  <c r="BK142" i="2"/>
  <c r="BK139" i="2"/>
  <c r="J136" i="2"/>
  <c r="BK133" i="2"/>
  <c r="J253" i="3"/>
  <c r="J250" i="3"/>
  <c r="J247" i="3"/>
  <c r="J245" i="3"/>
  <c r="J240" i="3"/>
  <c r="BK237" i="3"/>
  <c r="J234" i="3"/>
  <c r="BK231" i="3"/>
  <c r="J227" i="3"/>
  <c r="J224" i="3"/>
  <c r="J222" i="3"/>
  <c r="J219" i="3"/>
  <c r="BK217" i="3"/>
  <c r="BK215" i="3"/>
  <c r="BK211" i="3"/>
  <c r="BK209" i="3"/>
  <c r="BK207" i="3"/>
  <c r="BK204" i="3"/>
  <c r="J201" i="3"/>
  <c r="J197" i="3"/>
  <c r="BK194" i="3"/>
  <c r="J191" i="3"/>
  <c r="BK188" i="3"/>
  <c r="BK184" i="3"/>
  <c r="BK181" i="3"/>
  <c r="BK178" i="3"/>
  <c r="J176" i="3"/>
  <c r="J173" i="3"/>
  <c r="BK169" i="3"/>
  <c r="J167" i="3"/>
  <c r="J165" i="3"/>
  <c r="BK161" i="3"/>
  <c r="J158" i="3"/>
  <c r="BK154" i="3"/>
  <c r="J148" i="3"/>
  <c r="BK145" i="3"/>
  <c r="J142" i="3"/>
  <c r="BK139" i="3"/>
  <c r="J133" i="3"/>
  <c r="J301" i="2"/>
  <c r="BK298" i="2"/>
  <c r="BK295" i="2"/>
  <c r="J293" i="2"/>
  <c r="BK291" i="2"/>
  <c r="BK287" i="2"/>
  <c r="J283" i="2"/>
  <c r="J280" i="2"/>
  <c r="BK278" i="2"/>
  <c r="J275" i="2"/>
  <c r="BK273" i="2"/>
  <c r="J271" i="2"/>
  <c r="BK267" i="2"/>
  <c r="BK264" i="2"/>
  <c r="BK262" i="2"/>
  <c r="J260" i="2"/>
  <c r="J258" i="2"/>
  <c r="J255" i="2"/>
  <c r="BK252" i="2"/>
  <c r="J249" i="2"/>
  <c r="BK245" i="2"/>
  <c r="BK242" i="2"/>
  <c r="J239" i="2"/>
  <c r="J236" i="2"/>
  <c r="J233" i="2"/>
  <c r="BK229" i="2"/>
  <c r="BK226" i="2"/>
  <c r="BK223" i="2"/>
  <c r="J220" i="2"/>
  <c r="J217" i="2"/>
  <c r="J215" i="2"/>
  <c r="BK212" i="2"/>
  <c r="J210" i="2"/>
  <c r="J208" i="2"/>
  <c r="J206" i="2"/>
  <c r="BK202" i="2"/>
  <c r="J202" i="2"/>
  <c r="J200" i="2"/>
  <c r="BK197" i="2"/>
  <c r="J194" i="2"/>
  <c r="BK188" i="2"/>
  <c r="J184" i="2"/>
  <c r="J181" i="2"/>
  <c r="J178" i="2"/>
  <c r="BK175" i="2"/>
  <c r="J171" i="2"/>
  <c r="J168" i="2"/>
  <c r="BK165" i="2"/>
  <c r="J162" i="2"/>
  <c r="J159" i="2"/>
  <c r="BK156" i="2"/>
  <c r="J153" i="2"/>
  <c r="BK151" i="2"/>
  <c r="J148" i="2"/>
  <c r="J145" i="2"/>
  <c r="J142" i="2"/>
  <c r="J139" i="2"/>
  <c r="BK136" i="2"/>
  <c r="J133" i="2"/>
  <c r="AS94" i="1"/>
  <c r="P132" i="2" l="1"/>
  <c r="T132" i="2"/>
  <c r="R174" i="2"/>
  <c r="T174" i="2"/>
  <c r="P187" i="2"/>
  <c r="T187" i="2"/>
  <c r="P232" i="2"/>
  <c r="T232" i="2"/>
  <c r="P248" i="2"/>
  <c r="T248" i="2"/>
  <c r="P270" i="2"/>
  <c r="T270" i="2"/>
  <c r="BK290" i="2"/>
  <c r="J290" i="2"/>
  <c r="J108" i="2"/>
  <c r="P290" i="2"/>
  <c r="T290" i="2"/>
  <c r="P300" i="2"/>
  <c r="R300" i="2"/>
  <c r="R289" i="2" s="1"/>
  <c r="BK132" i="3"/>
  <c r="R132" i="3"/>
  <c r="BK157" i="3"/>
  <c r="J157" i="3"/>
  <c r="J99" i="3"/>
  <c r="P157" i="3"/>
  <c r="BK164" i="3"/>
  <c r="J164" i="3"/>
  <c r="J100" i="3"/>
  <c r="R164" i="3"/>
  <c r="BK187" i="3"/>
  <c r="J187" i="3"/>
  <c r="J101" i="3"/>
  <c r="P187" i="3"/>
  <c r="T187" i="3"/>
  <c r="P200" i="3"/>
  <c r="T200" i="3"/>
  <c r="P214" i="3"/>
  <c r="T214" i="3"/>
  <c r="BK230" i="3"/>
  <c r="BK229" i="3"/>
  <c r="J229" i="3" s="1"/>
  <c r="J105" i="3" s="1"/>
  <c r="R230" i="3"/>
  <c r="R229" i="3"/>
  <c r="BK132" i="2"/>
  <c r="J132" i="2"/>
  <c r="J98" i="2"/>
  <c r="R132" i="2"/>
  <c r="BK174" i="2"/>
  <c r="J174" i="2"/>
  <c r="J99" i="2"/>
  <c r="P174" i="2"/>
  <c r="BK187" i="2"/>
  <c r="J187" i="2"/>
  <c r="J100" i="2"/>
  <c r="R187" i="2"/>
  <c r="BK232" i="2"/>
  <c r="J232" i="2"/>
  <c r="J101" i="2"/>
  <c r="R232" i="2"/>
  <c r="BK248" i="2"/>
  <c r="J248" i="2"/>
  <c r="J102" i="2"/>
  <c r="R248" i="2"/>
  <c r="BK270" i="2"/>
  <c r="J270" i="2"/>
  <c r="J103" i="2"/>
  <c r="R270" i="2"/>
  <c r="R290" i="2"/>
  <c r="BK300" i="2"/>
  <c r="J300" i="2"/>
  <c r="J110" i="2" s="1"/>
  <c r="T300" i="2"/>
  <c r="P132" i="3"/>
  <c r="T132" i="3"/>
  <c r="R157" i="3"/>
  <c r="T157" i="3"/>
  <c r="P164" i="3"/>
  <c r="T164" i="3"/>
  <c r="R187" i="3"/>
  <c r="BK200" i="3"/>
  <c r="J200" i="3"/>
  <c r="J102" i="3"/>
  <c r="R200" i="3"/>
  <c r="BK214" i="3"/>
  <c r="J214" i="3"/>
  <c r="J103" i="3"/>
  <c r="R214" i="3"/>
  <c r="P230" i="3"/>
  <c r="P229" i="3"/>
  <c r="T230" i="3"/>
  <c r="T229" i="3" s="1"/>
  <c r="BK244" i="3"/>
  <c r="J244" i="3"/>
  <c r="J108" i="3"/>
  <c r="P244" i="3"/>
  <c r="P243" i="3"/>
  <c r="R244" i="3"/>
  <c r="R243" i="3"/>
  <c r="T244" i="3"/>
  <c r="T243" i="3"/>
  <c r="E85" i="2"/>
  <c r="J89" i="2"/>
  <c r="J91" i="2"/>
  <c r="F92" i="2"/>
  <c r="F126" i="2"/>
  <c r="BE133" i="2"/>
  <c r="BE136" i="2"/>
  <c r="BE151" i="2"/>
  <c r="BE159" i="2"/>
  <c r="BE171" i="2"/>
  <c r="BE175" i="2"/>
  <c r="BE184" i="2"/>
  <c r="BE188" i="2"/>
  <c r="BE210" i="2"/>
  <c r="BE220" i="2"/>
  <c r="BE226" i="2"/>
  <c r="BE242" i="2"/>
  <c r="BE245" i="2"/>
  <c r="BE249" i="2"/>
  <c r="BE258" i="2"/>
  <c r="BE262" i="2"/>
  <c r="BE264" i="2"/>
  <c r="BE267" i="2"/>
  <c r="BE275" i="2"/>
  <c r="BE280" i="2"/>
  <c r="BE283" i="2"/>
  <c r="BE293" i="2"/>
  <c r="BE295" i="2"/>
  <c r="BK286" i="2"/>
  <c r="BK285" i="2"/>
  <c r="J285" i="2" s="1"/>
  <c r="J105" i="2" s="1"/>
  <c r="J89" i="3"/>
  <c r="J91" i="3"/>
  <c r="J92" i="3"/>
  <c r="BE133" i="3"/>
  <c r="BE136" i="3"/>
  <c r="BE139" i="3"/>
  <c r="BE142" i="3"/>
  <c r="BE151" i="3"/>
  <c r="BE158" i="3"/>
  <c r="BE167" i="3"/>
  <c r="BE178" i="3"/>
  <c r="BE181" i="3"/>
  <c r="BE188" i="3"/>
  <c r="BE191" i="3"/>
  <c r="BE197" i="3"/>
  <c r="BE201" i="3"/>
  <c r="BE207" i="3"/>
  <c r="BE209" i="3"/>
  <c r="BE215" i="3"/>
  <c r="BE217" i="3"/>
  <c r="BE224" i="3"/>
  <c r="BE227" i="3"/>
  <c r="BE234" i="3"/>
  <c r="BE240" i="3"/>
  <c r="BE247" i="3"/>
  <c r="J92" i="2"/>
  <c r="BE139" i="2"/>
  <c r="BE142" i="2"/>
  <c r="BE145" i="2"/>
  <c r="BE148" i="2"/>
  <c r="BE153" i="2"/>
  <c r="BE156" i="2"/>
  <c r="BE162" i="2"/>
  <c r="BE165" i="2"/>
  <c r="BE168" i="2"/>
  <c r="BE178" i="2"/>
  <c r="BE181" i="2"/>
  <c r="BE194" i="2"/>
  <c r="BE197" i="2"/>
  <c r="BE200" i="2"/>
  <c r="BE202" i="2"/>
  <c r="BE206" i="2"/>
  <c r="BE208" i="2"/>
  <c r="BE212" i="2"/>
  <c r="BE215" i="2"/>
  <c r="BE217" i="2"/>
  <c r="BE223" i="2"/>
  <c r="BE229" i="2"/>
  <c r="BE233" i="2"/>
  <c r="BE236" i="2"/>
  <c r="BE239" i="2"/>
  <c r="BE252" i="2"/>
  <c r="BE255" i="2"/>
  <c r="BE260" i="2"/>
  <c r="BE271" i="2"/>
  <c r="BE273" i="2"/>
  <c r="BE278" i="2"/>
  <c r="BE287" i="2"/>
  <c r="BE291" i="2"/>
  <c r="BE298" i="2"/>
  <c r="BE301" i="2"/>
  <c r="BE303" i="2"/>
  <c r="BK282" i="2"/>
  <c r="J282" i="2"/>
  <c r="J104" i="2"/>
  <c r="BK297" i="2"/>
  <c r="J297" i="2" s="1"/>
  <c r="J109" i="2" s="1"/>
  <c r="E85" i="3"/>
  <c r="F91" i="3"/>
  <c r="F92" i="3"/>
  <c r="BE145" i="3"/>
  <c r="BE148" i="3"/>
  <c r="BE154" i="3"/>
  <c r="BE161" i="3"/>
  <c r="BE165" i="3"/>
  <c r="BE169" i="3"/>
  <c r="BE173" i="3"/>
  <c r="BE176" i="3"/>
  <c r="BE184" i="3"/>
  <c r="BE194" i="3"/>
  <c r="BE204" i="3"/>
  <c r="BE211" i="3"/>
  <c r="BE219" i="3"/>
  <c r="BE222" i="3"/>
  <c r="BE231" i="3"/>
  <c r="BE237" i="3"/>
  <c r="BE245" i="3"/>
  <c r="BE250" i="3"/>
  <c r="BE253" i="3"/>
  <c r="BK226" i="3"/>
  <c r="J226" i="3"/>
  <c r="J104" i="3"/>
  <c r="BK249" i="3"/>
  <c r="J249" i="3" s="1"/>
  <c r="J109" i="3" s="1"/>
  <c r="BK252" i="3"/>
  <c r="J252" i="3"/>
  <c r="J110" i="3" s="1"/>
  <c r="F35" i="2"/>
  <c r="BB95" i="1"/>
  <c r="F34" i="3"/>
  <c r="BA96" i="1" s="1"/>
  <c r="F36" i="3"/>
  <c r="BC96" i="1"/>
  <c r="J34" i="2"/>
  <c r="AW95" i="1" s="1"/>
  <c r="F36" i="2"/>
  <c r="BC95" i="1"/>
  <c r="F37" i="3"/>
  <c r="BD96" i="1" s="1"/>
  <c r="F37" i="2"/>
  <c r="BD95" i="1"/>
  <c r="F35" i="3"/>
  <c r="BB96" i="1" s="1"/>
  <c r="F34" i="2"/>
  <c r="BA95" i="1"/>
  <c r="J34" i="3"/>
  <c r="AW96" i="1" s="1"/>
  <c r="T131" i="3" l="1"/>
  <c r="T130" i="3" s="1"/>
  <c r="P131" i="3"/>
  <c r="P130" i="3"/>
  <c r="AU96" i="1"/>
  <c r="R131" i="2"/>
  <c r="R130" i="2"/>
  <c r="R131" i="3"/>
  <c r="R130" i="3"/>
  <c r="BK131" i="3"/>
  <c r="J131" i="3"/>
  <c r="J97" i="3"/>
  <c r="T289" i="2"/>
  <c r="T130" i="2" s="1"/>
  <c r="T131" i="2"/>
  <c r="P289" i="2"/>
  <c r="P131" i="2"/>
  <c r="P130" i="2" s="1"/>
  <c r="AU95" i="1" s="1"/>
  <c r="BK131" i="2"/>
  <c r="J286" i="2"/>
  <c r="J106" i="2" s="1"/>
  <c r="BK289" i="2"/>
  <c r="J289" i="2"/>
  <c r="J107" i="2"/>
  <c r="J132" i="3"/>
  <c r="J98" i="3"/>
  <c r="J230" i="3"/>
  <c r="J106" i="3"/>
  <c r="BK243" i="3"/>
  <c r="J243" i="3"/>
  <c r="J107" i="3"/>
  <c r="BD94" i="1"/>
  <c r="W33" i="1" s="1"/>
  <c r="J33" i="2"/>
  <c r="AV95" i="1"/>
  <c r="AT95" i="1"/>
  <c r="BB94" i="1"/>
  <c r="W31" i="1"/>
  <c r="BC94" i="1"/>
  <c r="W32" i="1"/>
  <c r="J33" i="3"/>
  <c r="AV96" i="1"/>
  <c r="AT96" i="1"/>
  <c r="BA94" i="1"/>
  <c r="W30" i="1" s="1"/>
  <c r="F33" i="2"/>
  <c r="AZ95" i="1"/>
  <c r="F33" i="3"/>
  <c r="AZ96" i="1" s="1"/>
  <c r="BK130" i="2" l="1"/>
  <c r="J130" i="2"/>
  <c r="J96" i="2"/>
  <c r="J131" i="2"/>
  <c r="J97" i="2" s="1"/>
  <c r="BK130" i="3"/>
  <c r="J130" i="3"/>
  <c r="AU94" i="1"/>
  <c r="AZ94" i="1"/>
  <c r="W29" i="1"/>
  <c r="AW94" i="1"/>
  <c r="AK30" i="1" s="1"/>
  <c r="AX94" i="1"/>
  <c r="AY94" i="1"/>
  <c r="J30" i="3"/>
  <c r="AG96" i="1" s="1"/>
  <c r="AN96" i="1" s="1"/>
  <c r="J39" i="3" l="1"/>
  <c r="J96" i="3"/>
  <c r="J30" i="2"/>
  <c r="AG95" i="1"/>
  <c r="AN95" i="1" s="1"/>
  <c r="AV94" i="1"/>
  <c r="AK29" i="1"/>
  <c r="J39" i="2" l="1"/>
  <c r="AG94" i="1"/>
  <c r="AK26" i="1"/>
  <c r="AK35" i="1"/>
  <c r="AT94" i="1"/>
  <c r="AN94" i="1" l="1"/>
</calcChain>
</file>

<file path=xl/sharedStrings.xml><?xml version="1.0" encoding="utf-8"?>
<sst xmlns="http://schemas.openxmlformats.org/spreadsheetml/2006/main" count="3393" uniqueCount="610">
  <si>
    <t>Export Komplet</t>
  </si>
  <si>
    <t/>
  </si>
  <si>
    <t>2.0</t>
  </si>
  <si>
    <t>False</t>
  </si>
  <si>
    <t>{a1331c97-c035-4235-a0fc-a354d9a53b53}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</si>
  <si>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</si>
  <si>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</si>
  <si>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</si>
  <si>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</si>
  <si>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</si>
  <si>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</si>
  <si>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</si>
  <si>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</si>
  <si>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</si>
  <si>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ZZS_KHK1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</si>
  <si>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</si>
  <si>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</si>
  <si>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Oplocení a vjezdové brány do heliportu</t>
  </si>
  <si>
    <t>KSO:</t>
  </si>
  <si>
    <t>CC-CZ:</t>
  </si>
  <si>
    <t>Místo:</t>
  </si>
  <si>
    <t>Hradec Králové, Heliport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</si>
  <si>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</si>
  <si>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</si>
  <si>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</si>
  <si>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</si>
  <si>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</si>
  <si>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</si>
  <si>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</si>
  <si>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</si>
  <si>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</si>
  <si>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</si>
  <si>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</si>
  <si>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</si>
  <si>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</si>
  <si>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</si>
  <si>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</si>
  <si>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</si>
  <si>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</si>
  <si>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</si>
  <si>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</si>
  <si>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</si>
  <si>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</si>
  <si>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</si>
  <si>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</si>
  <si>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</si>
  <si>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</si>
  <si>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</si>
  <si>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</si>
  <si>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</si>
  <si>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</si>
  <si>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</si>
  <si>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</si>
  <si>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</si>
  <si>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</si>
  <si>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</si>
  <si>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</si>
  <si>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</si>
  <si>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</si>
  <si>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</si>
  <si>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</si>
  <si>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</si>
  <si>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</si>
  <si>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</si>
  <si>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</si>
  <si>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</si>
  <si>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</si>
  <si>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</si>
  <si>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</si>
  <si>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</si>
  <si>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</si>
  <si>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</si>
  <si>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</si>
  <si>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</si>
  <si>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</si>
  <si>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</si>
  <si>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</si>
  <si>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</si>
  <si>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sever</t>
  </si>
  <si>
    <t>Severní část</t>
  </si>
  <si>
    <t>STA</t>
  </si>
  <si>
    <t>1</t>
  </si>
  <si>
    <t>{71457d07-86f5-4f08-9880-f907ec4f9d31}</t>
  </si>
  <si>
    <t>2</t>
  </si>
  <si>
    <t>jih</t>
  </si>
  <si>
    <t>Jižní část</t>
  </si>
  <si>
    <t>{826ea62d-ccaf-40cf-a69f-dd45e1e40c49}</t>
  </si>
  <si>
    <t>a1</t>
  </si>
  <si>
    <t>2,1</t>
  </si>
  <si>
    <t>a2</t>
  </si>
  <si>
    <t>1,16</t>
  </si>
  <si>
    <t>KRYCÍ LIST SOUPISU PRACÍ</t>
  </si>
  <si>
    <t>a3</t>
  </si>
  <si>
    <t>1,2</t>
  </si>
  <si>
    <t>a5</t>
  </si>
  <si>
    <t>a6</t>
  </si>
  <si>
    <t>12,2</t>
  </si>
  <si>
    <t>Objekt:</t>
  </si>
  <si>
    <t>sever - Severní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</si>
  <si>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</si>
  <si>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</si>
  <si>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</si>
  <si>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</si>
  <si>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</si>
  <si>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</si>
  <si>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</si>
  <si>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</si>
  <si>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</si>
  <si>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</si>
  <si>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</si>
  <si>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</si>
  <si>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</si>
  <si>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</si>
  <si>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</si>
  <si>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</si>
  <si>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</si>
  <si>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</si>
  <si>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</si>
  <si>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</si>
  <si>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</si>
  <si>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</si>
  <si>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</si>
  <si>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</si>
  <si>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</si>
  <si>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</si>
  <si>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</si>
  <si>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</si>
  <si>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</si>
  <si>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</si>
  <si>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</si>
  <si>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</si>
  <si>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</si>
  <si>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</si>
  <si>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</si>
  <si>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</si>
  <si>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</si>
  <si>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</si>
  <si>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</si>
  <si>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</si>
  <si>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CS ÚRS 2020 01</t>
  </si>
  <si>
    <t>4</t>
  </si>
  <si>
    <t>-121269549</t>
  </si>
  <si>
    <t>PP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</si>
  <si>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</si>
  <si>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VV</t>
  </si>
  <si>
    <t>"vodící proužek"  1*0,5*2</t>
  </si>
  <si>
    <t>113106123</t>
  </si>
  <si>
    <t>Rozebrání dlažeb ze zámkových dlaždic komunikací pro pěší ručně</t>
  </si>
  <si>
    <t>1515062020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</si>
  <si>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</si>
  <si>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1,5*1+1*0,6</t>
  </si>
  <si>
    <t>3</t>
  </si>
  <si>
    <t>113107111</t>
  </si>
  <si>
    <t>Odstranění podkladu z kameniva těženého tl 100 mm ručně</t>
  </si>
  <si>
    <t>-535145784</t>
  </si>
  <si>
    <t>Odstranění podkladů nebo krytů ručně s přemístěním hmot na skládku na vzdálenost do 3 m nebo s naložením na dopravní prostředek z kameniva těženého, o tl. vrstvy do 100 mm</t>
  </si>
  <si>
    <t>113107112</t>
  </si>
  <si>
    <t>Odstranění podkladu z kameniva těženého tl 200 mm ručně</t>
  </si>
  <si>
    <t>125246695</t>
  </si>
  <si>
    <t>Odstranění podkladů nebo krytů ručně s přemístěním hmot na skládku na vzdálenost do 3 m nebo s naložením na dopravní prostředek z kameniva těženého, o tl. vrstvy přes 100 do 200 mm</t>
  </si>
  <si>
    <t>5</t>
  </si>
  <si>
    <t>113107131</t>
  </si>
  <si>
    <t>Odstranění podkladu z betonu prostého tl 150 mm ručně</t>
  </si>
  <si>
    <t>-501110814</t>
  </si>
  <si>
    <t>Odstranění podkladů nebo krytů ručně s přemístěním hmot na skládku na vzdálenost do 3 m nebo s naložením na dopravní prostředek z betonu prostého, o tl. vrstvy přes 100 do 150 mm</t>
  </si>
  <si>
    <t>0,6*1*2</t>
  </si>
  <si>
    <t>6</t>
  </si>
  <si>
    <t>113107142</t>
  </si>
  <si>
    <t>Odstranění podkladu živičného tl 100 mm ručně</t>
  </si>
  <si>
    <t>1672110261</t>
  </si>
  <si>
    <t>Odstranění podkladů nebo krytů ručně s přemístěním hmot na skládku na vzdálenost do 3 m nebo s naložením na dopravní prostředek živičných, o tl. vrstvy přes 50 do 100 mm</t>
  </si>
  <si>
    <t>1*0,1*2</t>
  </si>
  <si>
    <t>7</t>
  </si>
  <si>
    <t>113202111</t>
  </si>
  <si>
    <t>Vytrhání obrub krajníků obrubníků stojatých</t>
  </si>
  <si>
    <t>m</t>
  </si>
  <si>
    <t>117375677</t>
  </si>
  <si>
    <t>Vytrhání obrub  s vybouráním lože, s přemístěním hmot na skládku na vzdálenost do 3 m nebo s naložením na dopravní prostředek z krajníků nebo obrubníků stojatých</t>
  </si>
  <si>
    <t>8</t>
  </si>
  <si>
    <t>129001101</t>
  </si>
  <si>
    <t>Příplatek za ztížení odkopávky nebo prokopávky v blízkosti inženýrských sítí</t>
  </si>
  <si>
    <t>m3</t>
  </si>
  <si>
    <t>-1254189734</t>
  </si>
  <si>
    <t>Příplatek k cenám vykopávek za ztížení vykopávky v blízkosti podzemního vedení nebo výbušnin v horninách jakékoliv třídy</t>
  </si>
  <si>
    <t>a2+a3</t>
  </si>
  <si>
    <t>9</t>
  </si>
  <si>
    <t>132212111</t>
  </si>
  <si>
    <t>Hloubení rýh š do 800 mm v soudržných horninách třídy těžitelnosti I, skupiny 3 ručně</t>
  </si>
  <si>
    <t>1004756238</t>
  </si>
  <si>
    <t>Hloubení rýh šířky do 800 mm ručně zapažených i nezapažených, s urovnáním dna do předepsaného profilu a spádu v hornině třídy těžitelnosti I skupiny 3 soudržných</t>
  </si>
  <si>
    <t>2*0,6*1</t>
  </si>
  <si>
    <t>10</t>
  </si>
  <si>
    <t>133212011</t>
  </si>
  <si>
    <t>Hloubení šachet v hornině třídy těžitelnosti I, skupiny 3, plocha výkopu do 4 m2 ručně</t>
  </si>
  <si>
    <t>1568086848</t>
  </si>
  <si>
    <t>Hloubení šachet ručně zapažených i nezapažených v horninách třídy těžitelnosti I skupiny 3, půdorysná plocha výkopu do 4 m2</t>
  </si>
  <si>
    <t>0,4*0,4*1*5+0,6*0,6*1</t>
  </si>
  <si>
    <t>11</t>
  </si>
  <si>
    <t>162751117</t>
  </si>
  <si>
    <t>Vodorovné přemístění do 10000 m výkopku/sypaniny z horniny třídy těžitelnosti I, skupiny 1 až 3</t>
  </si>
  <si>
    <t>-1357959175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</si>
  <si>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</si>
  <si>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12</t>
  </si>
  <si>
    <t>171201221</t>
  </si>
  <si>
    <t>Poplatek za uložení na skládce (skládkovné) zeminy a kamení kód odpadu 17 05 04</t>
  </si>
  <si>
    <t>t</t>
  </si>
  <si>
    <t>1299753655</t>
  </si>
  <si>
    <t>Poplatek za uložení stavebního odpadu na skládce (skládkovné) zeminy a kamení zatříděného do Katalogu odpadů pod kódem 17 05 04</t>
  </si>
  <si>
    <t>(a2+a3)*1,8</t>
  </si>
  <si>
    <t>13</t>
  </si>
  <si>
    <t>171251201</t>
  </si>
  <si>
    <t>Uložení sypaniny na skládky nebo meziskládky</t>
  </si>
  <si>
    <t>1469938003</t>
  </si>
  <si>
    <t>Uložení sypaniny na skládky nebo meziskládky bez hutnění s upravením uložené sypaniny do předepsaného tvaru</t>
  </si>
  <si>
    <t>14</t>
  </si>
  <si>
    <t>181951112</t>
  </si>
  <si>
    <t>Úprava pláně v hornině třídy těžitelnosti I, skupiny 1 až 3 se zhutněním</t>
  </si>
  <si>
    <t>787966880</t>
  </si>
  <si>
    <t>Úprava pláně vyrovnáním výškových rozdílů strojně v hornině třídy těžitelnosti I, skupiny 1 až 3 se zhutněním</t>
  </si>
  <si>
    <t>0,4*0,4*5+0,6*0,6+2*0,6</t>
  </si>
  <si>
    <t>Zakládání</t>
  </si>
  <si>
    <t>274321511</t>
  </si>
  <si>
    <t>Základové pasy ze ŽB bez zvýšených nároků na prostředí tř. C 25/30</t>
  </si>
  <si>
    <t>1132348331</t>
  </si>
  <si>
    <t>Základy z betonu železového (bez výztuže) pasy z betonu bez zvláštních nároků na prostředí tř. C 25/30</t>
  </si>
  <si>
    <t>a3*1,035</t>
  </si>
  <si>
    <t>16</t>
  </si>
  <si>
    <t>274361821</t>
  </si>
  <si>
    <t>Výztuž základových pásů betonářskou ocelí 10 505 (R)</t>
  </si>
  <si>
    <t>966494400</t>
  </si>
  <si>
    <t>Výztuž základů pasů z betonářské oceli 10 505 (R) nebo BSt 500</t>
  </si>
  <si>
    <t>a3*0,035</t>
  </si>
  <si>
    <t>17</t>
  </si>
  <si>
    <t>275313811</t>
  </si>
  <si>
    <t>Základové patky z betonu tř. C 25/30</t>
  </si>
  <si>
    <t>1864470328</t>
  </si>
  <si>
    <t>Základy z betonu prostého patky a bloky z betonu kamenem neprokládaného tř. C 25/30</t>
  </si>
  <si>
    <t>a2*1,035</t>
  </si>
  <si>
    <t>18</t>
  </si>
  <si>
    <t>275361821</t>
  </si>
  <si>
    <t>Výztuž základových patek betonářskou ocelí 10 505 (R)</t>
  </si>
  <si>
    <t>-890782963</t>
  </si>
  <si>
    <t>Výztuž základů patek z betonářské oceli 10 505 (R)</t>
  </si>
  <si>
    <t>a2*0,015</t>
  </si>
  <si>
    <t>Svislé a kompletní konstrukce</t>
  </si>
  <si>
    <t>19</t>
  </si>
  <si>
    <t>338171121</t>
  </si>
  <si>
    <t>Osazování sloupků a vzpěr plotových ocelových v do 2,60 m se zalitím MC</t>
  </si>
  <si>
    <t>kus</t>
  </si>
  <si>
    <t>224612493</t>
  </si>
  <si>
    <t>Montáž sloupků a vzpěr plotových ocelových trubkových nebo profilovaných výšky do 2,60 m se zalitím cementovou maltou do vynechaných otvorů</t>
  </si>
  <si>
    <t>"oplocení"  5</t>
  </si>
  <si>
    <t>"brána"  2</t>
  </si>
  <si>
    <t>"branka"  2</t>
  </si>
  <si>
    <t>Součet</t>
  </si>
  <si>
    <t>20</t>
  </si>
  <si>
    <t>M</t>
  </si>
  <si>
    <t>55342262</t>
  </si>
  <si>
    <t>sloupek plotový koncový a rohový Pz a komaxitový 2350/48x1,5mm</t>
  </si>
  <si>
    <t>1342461176</t>
  </si>
  <si>
    <t>sloupek plotový koncový Pz a komaxitový 2350/48x1,5mm</t>
  </si>
  <si>
    <t>45021020</t>
  </si>
  <si>
    <t>Sloupek branky výška 2400 mm průměr dle výrobce (cca 60mm) pozinkovaný poplastovaný, víčko</t>
  </si>
  <si>
    <t>1031738439</t>
  </si>
  <si>
    <t>"sloupek branky - dle výrobce"  2</t>
  </si>
  <si>
    <t>22</t>
  </si>
  <si>
    <t>45021016</t>
  </si>
  <si>
    <t>Sloupek brány výška 2400 mm průměr dle výrobce (cca 100mm) pozinkovaný poplastovaný, víčko</t>
  </si>
  <si>
    <t>-1729904267</t>
  </si>
  <si>
    <t>23</t>
  </si>
  <si>
    <t>55342255</t>
  </si>
  <si>
    <t>sloupek plotový průběžný Pz a komaxitový 2500/38x1,5mm</t>
  </si>
  <si>
    <t>1487016861</t>
  </si>
  <si>
    <t>P</t>
  </si>
  <si>
    <t>Poznámka k položce:_x000D_
víčko</t>
  </si>
  <si>
    <t>24</t>
  </si>
  <si>
    <t>348101210</t>
  </si>
  <si>
    <t>Osazení vrat a vrátek k oplocení na ocelové sloupky do 2 m2</t>
  </si>
  <si>
    <t>-865765542</t>
  </si>
  <si>
    <t>Osazení vrat a vrátek k oplocení na sloupky ocelové, plochy jednotlivě do 2 m2</t>
  </si>
  <si>
    <t>25</t>
  </si>
  <si>
    <t>553423</t>
  </si>
  <si>
    <t>branka plotová jednokřídlá Pz s PVC vrstvou 1000x1800mm, výplň tenkostěnný profil dle brány, kování, zámek, povrchová úprava</t>
  </si>
  <si>
    <t>-93234395</t>
  </si>
  <si>
    <t>26</t>
  </si>
  <si>
    <t>348101260</t>
  </si>
  <si>
    <t>Osazení vrat a vrátek k oplocení na ocelové sloupky do 15 m2</t>
  </si>
  <si>
    <t>1967503720</t>
  </si>
  <si>
    <t>Osazení vrat a vrátek k oplocení na sloupky ocelové, plochy jednotlivě přes 10 do 15 m2</t>
  </si>
  <si>
    <t>27</t>
  </si>
  <si>
    <t>55342</t>
  </si>
  <si>
    <t>brána kovová vel.  1800x6000mm, asymetrická, 1kř dl. 3500mm otočné samonosné automat otevíravévýplň tenkostěnný profil, 2kř dl 2500 otočné manuálně, stavěč křídla, kování zámek, povrch úprava</t>
  </si>
  <si>
    <t>1002573467</t>
  </si>
  <si>
    <t>Poznámka k položce:_x000D_
napojení na přívod elektro, jistící čidla</t>
  </si>
  <si>
    <t>28</t>
  </si>
  <si>
    <t>348171130</t>
  </si>
  <si>
    <t>Montáž rámového oplocení výšky přes 1,5 do 2 m</t>
  </si>
  <si>
    <t>1125229996</t>
  </si>
  <si>
    <t>Montáž oplocení z dílců kovových rámových, na ocelové sloupky, výšky přes 1,5 do 2,0 m</t>
  </si>
  <si>
    <t>29</t>
  </si>
  <si>
    <t>4500</t>
  </si>
  <si>
    <t>Svařovaný panel poplastovaný - rám mezi bránou a brankou, v 1800mm, výplň dle branky, kotvení ke sloupkům</t>
  </si>
  <si>
    <t>-1913165245</t>
  </si>
  <si>
    <t>0,45</t>
  </si>
  <si>
    <t>30</t>
  </si>
  <si>
    <t>348401120</t>
  </si>
  <si>
    <t>Montáž oplocení ze strojového pletiva s napínacími dráty výšky do 1,6 m</t>
  </si>
  <si>
    <t>1118973282</t>
  </si>
  <si>
    <t>Montáž oplocení z pletiva strojového s napínacími dráty do 1,6 m</t>
  </si>
  <si>
    <t>5+1,4+5,8</t>
  </si>
  <si>
    <t>31</t>
  </si>
  <si>
    <t>31327513</t>
  </si>
  <si>
    <t>pletivo drátěné plastifikované se čtvercovými oky 55/2,5mm v 1600mm</t>
  </si>
  <si>
    <t>-972831922</t>
  </si>
  <si>
    <t>32</t>
  </si>
  <si>
    <t>348401350</t>
  </si>
  <si>
    <t>Rozvinutí, montáž a napnutí napínacího drátu na oplocení</t>
  </si>
  <si>
    <t>157047378</t>
  </si>
  <si>
    <t>Montáž oplocení z pletiva rozvinutí, uchycení a napnutí drátu napínacího</t>
  </si>
  <si>
    <t>a6*3</t>
  </si>
  <si>
    <t>33</t>
  </si>
  <si>
    <t>15619100</t>
  </si>
  <si>
    <t>drát poplastovaný kruhový napínací 2,5/3,5mm</t>
  </si>
  <si>
    <t>-474237962</t>
  </si>
  <si>
    <t>Komunikace pozemní</t>
  </si>
  <si>
    <t>34</t>
  </si>
  <si>
    <t>564750011</t>
  </si>
  <si>
    <t>Podklad z kameniva hrubého drceného vel. 8-16 mm tl 150 mm</t>
  </si>
  <si>
    <t>1335244962</t>
  </si>
  <si>
    <t>Podklad nebo kryt z kameniva hrubého drceného  vel. 8-16 mm s rozprostřením a zhutněním, po zhutnění tl. 150 mm</t>
  </si>
  <si>
    <t>1*0,6*2</t>
  </si>
  <si>
    <t>35</t>
  </si>
  <si>
    <t>567120114</t>
  </si>
  <si>
    <t>Podklad ze směsi stmelené cementem SC C 1,5/2,0 (SC II) tl 150 mm</t>
  </si>
  <si>
    <t>-991162888</t>
  </si>
  <si>
    <t>Podklad ze směsi stmelené cementem SC bez dilatačních spár, s rozprostřením a zhutněním SC C 1,5/2,0 (SC II), po zhutnění tl. 150 mm</t>
  </si>
  <si>
    <t>36</t>
  </si>
  <si>
    <t>572330111</t>
  </si>
  <si>
    <t>Vyspravení krytu komunikací po překopech plochy do 15 m2 obalovaným kamenivem tl 50 mm</t>
  </si>
  <si>
    <t>1180100436</t>
  </si>
  <si>
    <t>Vyspravení krytu komunikací po překopech inženýrských sítí plochy do 15 m2 živičnou směsí z kameniva těženého nebo ze štěrkopísku obaleného asfaltem po zhutnění tl. přes 20 do 50 mm</t>
  </si>
  <si>
    <t>1*0,1*2*2</t>
  </si>
  <si>
    <t>37</t>
  </si>
  <si>
    <t>596211110</t>
  </si>
  <si>
    <t>Kladení zámkové dlažby komunikací pro pěší tl 60 mm skupiny A pl do 50 m2</t>
  </si>
  <si>
    <t>-307899485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</si>
  <si>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</si>
  <si>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"stávající"  a1</t>
  </si>
  <si>
    <t>38</t>
  </si>
  <si>
    <t>596811120</t>
  </si>
  <si>
    <t>Kladení betonové dlažby komunikací pro pěší do lože z kameniva vel do 0,09 m2 plochy do 50 m2</t>
  </si>
  <si>
    <t>-523039486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</si>
  <si>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</si>
  <si>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"zpětně vodící proužek"  1*0,5*2</t>
  </si>
  <si>
    <t>Ostatní konstrukce a práce, bourání</t>
  </si>
  <si>
    <t>39</t>
  </si>
  <si>
    <t>916131213</t>
  </si>
  <si>
    <t>Osazení silničního obrubníku betonového stojatého s boční opěrou do lože z betonu prostého</t>
  </si>
  <si>
    <t>855120924</t>
  </si>
  <si>
    <t>Osazení silničního obrubníku betonového se zřízením lože, s vyplněním a zatřením spár cementovou maltou stojatého s boční opěrou z betonu prostého, do lože z betonu prostého</t>
  </si>
  <si>
    <t>"stávající"  2</t>
  </si>
  <si>
    <t>40</t>
  </si>
  <si>
    <t>916231213</t>
  </si>
  <si>
    <t>Osazení chodníkového obrubníku betonového stojatého s boční opěrou do lože z betonu prostého</t>
  </si>
  <si>
    <t>-611851943</t>
  </si>
  <si>
    <t>Osazení chodníkového obrubníku betonového se zřízením lože, s vyplněním a zatřením spár cementovou maltou stojatého s boční opěrou z betonu prostého, do lože z betonu prostého</t>
  </si>
  <si>
    <t>"stávající"  1</t>
  </si>
  <si>
    <t>41</t>
  </si>
  <si>
    <t>919735112</t>
  </si>
  <si>
    <t>Řezání stávajícího živičného krytu hl do 100 mm</t>
  </si>
  <si>
    <t>207760428</t>
  </si>
  <si>
    <t>Řezání stávajícího živičného krytu nebo podkladu  hloubky přes 50 do 100 mm</t>
  </si>
  <si>
    <t>(1+0,1*2)*2</t>
  </si>
  <si>
    <t>42</t>
  </si>
  <si>
    <t>9539501</t>
  </si>
  <si>
    <t>Stavební výpomoce</t>
  </si>
  <si>
    <t>hr</t>
  </si>
  <si>
    <t>-397915069</t>
  </si>
  <si>
    <t>43</t>
  </si>
  <si>
    <t>979024442</t>
  </si>
  <si>
    <t>Očištění vybouraných obrubníků a krajníků chodníkových</t>
  </si>
  <si>
    <t>-28409308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</si>
  <si>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chodníkových</t>
  </si>
  <si>
    <t>44</t>
  </si>
  <si>
    <t>979024443</t>
  </si>
  <si>
    <t>Očištění vybouraných obrubníků a krajníků silničních</t>
  </si>
  <si>
    <t>-898607843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</si>
  <si>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</si>
  <si>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45</t>
  </si>
  <si>
    <t>979054441</t>
  </si>
  <si>
    <t>Očištění vybouraných z desek nebo dlaždic s původním spárováním z kameniva těženého</t>
  </si>
  <si>
    <t>581172005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</si>
  <si>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</si>
  <si>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1*0,5*2</t>
  </si>
  <si>
    <t>46</t>
  </si>
  <si>
    <t>979054451</t>
  </si>
  <si>
    <t>Očištění vybouraných zámkových dlaždic s původním spárováním z kameniva těženého</t>
  </si>
  <si>
    <t>-69324003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</si>
  <si>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</si>
  <si>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</si>
  <si>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</si>
  <si>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47</t>
  </si>
  <si>
    <t>997013111</t>
  </si>
  <si>
    <t>Vnitrostaveništní doprava suti a vybouraných hmot pro budovy v do 6 m s použitím mechanizace</t>
  </si>
  <si>
    <t>-237801455</t>
  </si>
  <si>
    <t>Vnitrostaveništní doprava suti a vybouraných hmot  vodorovně do 50 m svisle s použitím mechanizace pro budovy a haly výšky do 6 m</t>
  </si>
  <si>
    <t>48</t>
  </si>
  <si>
    <t>997013501</t>
  </si>
  <si>
    <t>Odvoz suti a vybouraných hmot na skládku nebo meziskládku do 1 km se složením</t>
  </si>
  <si>
    <t>-306129839</t>
  </si>
  <si>
    <t>Odvoz suti a vybouraných hmot na skládku nebo meziskládku  se složením, na vzdálenost do 1 km</t>
  </si>
  <si>
    <t>49</t>
  </si>
  <si>
    <t>997013509</t>
  </si>
  <si>
    <t>Příplatek k odvozu suti a vybouraných hmot na skládku ZKD 1 km přes 1 km</t>
  </si>
  <si>
    <t>2115429241</t>
  </si>
  <si>
    <t>Odvoz suti a vybouraných hmot na skládku nebo meziskládku  se složením, na vzdálenost Příplatek k ceně za každý další i započatý 1 km přes 1 km</t>
  </si>
  <si>
    <t>1,172*14 'Přepočtené koeficientem množství</t>
  </si>
  <si>
    <t>50</t>
  </si>
  <si>
    <t>997013631</t>
  </si>
  <si>
    <t>Poplatek za uložení na skládce (skládkovné) stavebního odpadu směsného kód odpadu 17 09 04</t>
  </si>
  <si>
    <t>766259962</t>
  </si>
  <si>
    <t>Poplatek za uložení stavebního odpadu na skládce (skládkovné) směsného stavebního a demoličního zatříděného do Katalogu odpadů pod kódem 17 09 04</t>
  </si>
  <si>
    <t>51</t>
  </si>
  <si>
    <t>997013645</t>
  </si>
  <si>
    <t>Poplatek za uložení na skládce (skládkovné) odpadu asfaltového bez dehtu kód odpadu 17 03 02</t>
  </si>
  <si>
    <t>635726138</t>
  </si>
  <si>
    <t>Poplatek za uložení stavebního odpadu na skládce (skládkovné) asfaltového bez obsahu dehtu zatříděného do Katalogu odpadů pod kódem 17 03 02</t>
  </si>
  <si>
    <t>998</t>
  </si>
  <si>
    <t>Přesun hmot</t>
  </si>
  <si>
    <t>52</t>
  </si>
  <si>
    <t>998232110</t>
  </si>
  <si>
    <t>Přesun hmot pro oplocení zděné z cihel nebo tvárnic v do 3 m</t>
  </si>
  <si>
    <t>1871201499</t>
  </si>
  <si>
    <t>Přesun hmot pro oplocení  se svislou nosnou konstrukcí zděnou z cihel, tvárnic, bloků, popř. kovovou nebo dřevěnou vodorovná dopravní vzdálenost do 50 m, pro oplocení výšky do 3 m</t>
  </si>
  <si>
    <t>PSV</t>
  </si>
  <si>
    <t>Práce a dodávky PSV</t>
  </si>
  <si>
    <t>741</t>
  </si>
  <si>
    <t>Elektroinstalace - silnoproud</t>
  </si>
  <si>
    <t>53</t>
  </si>
  <si>
    <t>7411101</t>
  </si>
  <si>
    <t>Napojení na elektro dle samostatného výkazu výměr</t>
  </si>
  <si>
    <t>kč</t>
  </si>
  <si>
    <t>-812395788</t>
  </si>
  <si>
    <t>VRN</t>
  </si>
  <si>
    <t>Vedlejší rozpočtové náklady</t>
  </si>
  <si>
    <t>VRN1</t>
  </si>
  <si>
    <t>Průzkumné, geodetické a projektové práce</t>
  </si>
  <si>
    <t>54</t>
  </si>
  <si>
    <t>012203000</t>
  </si>
  <si>
    <t>Geodetické práce při provádění stavby</t>
  </si>
  <si>
    <t>1024</t>
  </si>
  <si>
    <t>-1452504485</t>
  </si>
  <si>
    <t>55</t>
  </si>
  <si>
    <t>012303000</t>
  </si>
  <si>
    <t>Geodetické práce po výstavbě</t>
  </si>
  <si>
    <t>-30751598</t>
  </si>
  <si>
    <t>56</t>
  </si>
  <si>
    <t>013254000</t>
  </si>
  <si>
    <t>Dokumentace skutečného provedení stavby</t>
  </si>
  <si>
    <t>-1133420810</t>
  </si>
  <si>
    <t>VRN3</t>
  </si>
  <si>
    <t>Zařízení staveniště</t>
  </si>
  <si>
    <t>57</t>
  </si>
  <si>
    <t>030001000</t>
  </si>
  <si>
    <t>-2021504735</t>
  </si>
  <si>
    <t>VRN7</t>
  </si>
  <si>
    <t>Provozní vlivy</t>
  </si>
  <si>
    <t>58</t>
  </si>
  <si>
    <t>070001000</t>
  </si>
  <si>
    <t>1289831525</t>
  </si>
  <si>
    <t>59</t>
  </si>
  <si>
    <t>072103001</t>
  </si>
  <si>
    <t>Projednání DIO a zajištění DIR komunikace II.a III. třídy</t>
  </si>
  <si>
    <t>-1530683425</t>
  </si>
  <si>
    <t>20,467</t>
  </si>
  <si>
    <t>2,047</t>
  </si>
  <si>
    <t>a4</t>
  </si>
  <si>
    <t>2,207</t>
  </si>
  <si>
    <t>0,16</t>
  </si>
  <si>
    <t>18,36</t>
  </si>
  <si>
    <t>a7</t>
  </si>
  <si>
    <t>18,752</t>
  </si>
  <si>
    <t>a8</t>
  </si>
  <si>
    <t>34,945</t>
  </si>
  <si>
    <t>jih - Jižní část</t>
  </si>
  <si>
    <t xml:space="preserve">    783 - Dokončovací práce - nátěry</t>
  </si>
  <si>
    <t>121151103</t>
  </si>
  <si>
    <t>Sejmutí ornice plochy do 100 m2 tl vrstvy do 200 mm strojně</t>
  </si>
  <si>
    <t>-995915148</t>
  </si>
  <si>
    <t>Sejmutí ornice strojně při souvislé ploše do 100 m2, tl. vrstvy do 200 mm</t>
  </si>
  <si>
    <t>1,3*6,085+(1,5+11,115-1,2)*1,1</t>
  </si>
  <si>
    <t>131151100</t>
  </si>
  <si>
    <t>Hloubení jam nezapažených v hornině třídy těžitelnosti I, skupiny 1 a 2 objem do 20 m3 strojně</t>
  </si>
  <si>
    <t>-68954242</t>
  </si>
  <si>
    <t>Hloubení nezapažených jam a zářezů strojně s urovnáním dna do předepsaného profilu a spádu v hornině třídy těžitelnosti I skupiny 1 a 2 do 20 m3</t>
  </si>
  <si>
    <t>a1*0,1</t>
  </si>
  <si>
    <t>131212531</t>
  </si>
  <si>
    <t>Hloubení jamek objem do 0,5 m3 v soudržných horninách třídy těžitelnosti I, skupiny 3 ručně</t>
  </si>
  <si>
    <t>-2014384688</t>
  </si>
  <si>
    <t>Hloubení jamek ručně objemu do 0,5 m3 s odhozením výkopku do 3 m nebo naložením na dopravní prostředek v hornině třídy těžitelnosti I skupiny 3 soudržných</t>
  </si>
  <si>
    <t>0,4*0,4*1</t>
  </si>
  <si>
    <t>162651112</t>
  </si>
  <si>
    <t>Vodorovné přemístění do 5000 m výkopku/sypaniny z horniny třídy těžitelnosti I, skupiny 1 až 3</t>
  </si>
  <si>
    <t>8576278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</si>
  <si>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</si>
  <si>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a1*0,15</t>
  </si>
  <si>
    <t>-1688017295</t>
  </si>
  <si>
    <t>171151111</t>
  </si>
  <si>
    <t>Uložení sypaniny z hornin nesoudržných sypkých do násypů zhutněných</t>
  </si>
  <si>
    <t>1749966182</t>
  </si>
  <si>
    <t>Uložení sypanin do násypů s rozprostřením sypaniny ve vrstvách a s hrubým urovnáním zhutněných z hornin nesoudržných sypkých</t>
  </si>
  <si>
    <t>171201231</t>
  </si>
  <si>
    <t>Poplatek za uložení zeminy a kamení na recyklační skládce (skládkovné) kód odpadu 17 05 04</t>
  </si>
  <si>
    <t>2127158401</t>
  </si>
  <si>
    <t>Poplatek za uložení stavebního odpadu na recyklační skládce (skládkovné) zeminy a kamení zatříděného do Katalogu odpadů pod kódem 17 05 04</t>
  </si>
  <si>
    <t>a4*1,8</t>
  </si>
  <si>
    <t>71945418</t>
  </si>
  <si>
    <t>-1669384846</t>
  </si>
  <si>
    <t>-1642449889</t>
  </si>
  <si>
    <t>a3*0,015</t>
  </si>
  <si>
    <t>3381703</t>
  </si>
  <si>
    <t>Úprava stáv sloupku pro kování a zámek branky - dle výrobce branky</t>
  </si>
  <si>
    <t>1465398831</t>
  </si>
  <si>
    <t>3381704</t>
  </si>
  <si>
    <t>D+M nového stavěče křídel s vyvrtáním otvorů do vozovky s kotevní trubkou pro stavěč - dle skut</t>
  </si>
  <si>
    <t>-414675553</t>
  </si>
  <si>
    <t>-72969079</t>
  </si>
  <si>
    <t>"branka"  1</t>
  </si>
  <si>
    <t>-1392918426</t>
  </si>
  <si>
    <t>"sloupek branky - dle výrobce"  1</t>
  </si>
  <si>
    <t>348101220</t>
  </si>
  <si>
    <t>Osazení vrat a vrátek k oplocení na ocelové sloupky do 4 m2</t>
  </si>
  <si>
    <t>-1712722289</t>
  </si>
  <si>
    <t>Osazení vrat a vrátek k oplocení na sloupky ocelové, plochy jednotlivě přes 2 do 4 m2</t>
  </si>
  <si>
    <t>branka plotová jednokřídlá Pz s PVC vrstvou 1460x1800mm, výplň tenkostěnný profil 2/3 plná část 1/3 dle stáv brány, kování, zámek, povrchová úprava</t>
  </si>
  <si>
    <t>1719926343</t>
  </si>
  <si>
    <t>348401130</t>
  </si>
  <si>
    <t>Montáž oplocení ze strojového pletiva s napínacími dráty výšky do 2,0 m</t>
  </si>
  <si>
    <t>-815893281</t>
  </si>
  <si>
    <t>Montáž oplocení z pletiva strojového s napínacími dráty přes 1,6 do 2,0 m</t>
  </si>
  <si>
    <t>2,33"stávající</t>
  </si>
  <si>
    <t>1285500181</t>
  </si>
  <si>
    <t>2,33*3"stávající</t>
  </si>
  <si>
    <t>564710011</t>
  </si>
  <si>
    <t>Podklad z kameniva hrubého drceného vel. 8-16 mm tl 50 mm</t>
  </si>
  <si>
    <t>1978035062</t>
  </si>
  <si>
    <t>Podklad nebo kryt z kameniva hrubého drceného  vel. 8-16 mm s rozprostřením a zhutněním, po zhutnění tl. 50 mm</t>
  </si>
  <si>
    <t>564831111</t>
  </si>
  <si>
    <t>Podklad ze štěrkodrtě ŠD tl 100 mm</t>
  </si>
  <si>
    <t>1979607585</t>
  </si>
  <si>
    <t>Podklad ze štěrkodrti ŠD  s rozprostřením a zhutněním, po zhutnění tl. 100 mm</t>
  </si>
  <si>
    <t>6,085*1,2+(1,5+11,15-1,2)*1</t>
  </si>
  <si>
    <t>411330796</t>
  </si>
  <si>
    <t>59245018</t>
  </si>
  <si>
    <t>dlažba tvar obdélník betonová 200x100x60mm přírodní</t>
  </si>
  <si>
    <t>-1264671216</t>
  </si>
  <si>
    <t>a7*1,01</t>
  </si>
  <si>
    <t>-1791014082</t>
  </si>
  <si>
    <t>1+1,5+11,15+6,085+5,2+10,01</t>
  </si>
  <si>
    <t>59217016</t>
  </si>
  <si>
    <t>obrubník betonový chodníkový 1000x80x250mm</t>
  </si>
  <si>
    <t>-305981232</t>
  </si>
  <si>
    <t>a8*1,01</t>
  </si>
  <si>
    <t>-590246913</t>
  </si>
  <si>
    <t>966071711</t>
  </si>
  <si>
    <t>Bourání sloupků a vzpěr plotových ocelových do 2,5 m zabetonovaných</t>
  </si>
  <si>
    <t>-94044141</t>
  </si>
  <si>
    <t>Bourání plotových sloupků a vzpěr ocelových trubkových nebo profilovaných výšky do 2,50 m zabetonovaných</t>
  </si>
  <si>
    <t>966071822</t>
  </si>
  <si>
    <t>Rozebrání oplocení z drátěného pletiva se čtvercovými oky výšky do 2,0 m</t>
  </si>
  <si>
    <t>-1776826840</t>
  </si>
  <si>
    <t>Rozebrání oplocení z pletiva drátěného se čtvercovými oky, výšky přes 1,6 do 2,0 m</t>
  </si>
  <si>
    <t>"pro další použití"  2,33+1,46</t>
  </si>
  <si>
    <t>547934723</t>
  </si>
  <si>
    <t>1063100090</t>
  </si>
  <si>
    <t>-1335629367</t>
  </si>
  <si>
    <t>0,075*14 'Přepočtené koeficientem množství</t>
  </si>
  <si>
    <t>-1151588629</t>
  </si>
  <si>
    <t>2147282677</t>
  </si>
  <si>
    <t>-834439004</t>
  </si>
  <si>
    <t>783</t>
  </si>
  <si>
    <t>Dokončovací práce - nátěry</t>
  </si>
  <si>
    <t>783306805</t>
  </si>
  <si>
    <t>Odstranění nátěru ze zámečnických konstrukcí opálením</t>
  </si>
  <si>
    <t>1912421983</t>
  </si>
  <si>
    <t>Odstranění nátěrů ze zámečnických konstrukcí opálením s obroušením</t>
  </si>
  <si>
    <t>6,8*1,8*1,5</t>
  </si>
  <si>
    <t>783314201</t>
  </si>
  <si>
    <t>Základní antikorozní jednonásobný syntetický standardní nátěr zámečnických konstrukcí</t>
  </si>
  <si>
    <t>-123356980</t>
  </si>
  <si>
    <t>Základní antikorozní nátěr zámečnických konstrukcí jednonásobný syntetický standardní</t>
  </si>
  <si>
    <t>783315101</t>
  </si>
  <si>
    <t>Mezinátěr jednonásobný syntetický standardní zámečnických konstrukcí</t>
  </si>
  <si>
    <t>1224714840</t>
  </si>
  <si>
    <t>Mezinátěr zámečnických konstrukcí jednonásobný syntetický standardní</t>
  </si>
  <si>
    <t>783317101</t>
  </si>
  <si>
    <t>Krycí jednonásobný syntetický standardní nátěr zámečnických konstrukcí</t>
  </si>
  <si>
    <t>917669793</t>
  </si>
  <si>
    <t>Krycí nátěr (email) zámečnických konstrukcí jednonásobný syntetický standardní</t>
  </si>
  <si>
    <t>1048715880</t>
  </si>
  <si>
    <t>-615920714</t>
  </si>
  <si>
    <t>-476129444</t>
  </si>
  <si>
    <t>607277384</t>
  </si>
  <si>
    <t>SEZNAM FIGUR</t>
  </si>
  <si>
    <t>Výměra</t>
  </si>
  <si>
    <t xml:space="preserve"> sever</t>
  </si>
  <si>
    <t>Použití figury:</t>
  </si>
  <si>
    <t xml:space="preserve"> jih</t>
  </si>
  <si>
    <t>a2_1</t>
  </si>
  <si>
    <t>Vyplň datum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</si>
</sst>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 applyProtection="1">
      <alignment horizontal="center" vertical="center" wrapText="1"/>
      <protection locked="0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38" fillId="0" borderId="0" xfId="0" applyFont="1" applyAlignment="1">
      <alignment vertical="center" wrapText="1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2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165" fontId="2" fillId="6" borderId="0" xfId="0" applyNumberFormat="1" applyFont="1" applyFill="1" applyAlignment="1">
      <alignment horizontal="left" vertical="center"/>
    </xf>
    <xf numFmtId="165" fontId="2" fillId="6" borderId="0" xfId="0" applyNumberFormat="1" applyFont="1" applyFill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54000" cy="25400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opLeftCell="B1" workbookViewId="0">
      <selection activeCell="AN8" sqref="AN8"/>
    </sheetView>
  </sheetViews>
  <sheetFormatPr defaultRowHeight="15"/>
  <cols>
    <col min="1" max="1" width="5.5" style="1" customWidth="1"/>
    <col min="2" max="2" width="1.1640625" style="1" customWidth="1"/>
    <col min="3" max="3" width="2.83203125" style="1" customWidth="1"/>
    <col min="4" max="33" width="1.83203125" style="1" customWidth="1"/>
    <col min="34" max="34" width="2.1640625" style="1" customWidth="1"/>
    <col min="35" max="35" width="21.1640625" style="1" customWidth="1"/>
    <col min="36" max="37" width="1.6640625" style="1" customWidth="1"/>
    <col min="38" max="38" width="5.5" style="1" customWidth="1"/>
    <col min="39" max="39" width="2.1640625" style="1" customWidth="1"/>
    <col min="40" max="40" width="8.83203125" style="1" customWidth="1"/>
    <col min="41" max="41" width="5" style="1" customWidth="1"/>
    <col min="42" max="42" width="2.83203125" style="1" customWidth="1"/>
    <col min="43" max="43" width="10.5" style="1" hidden="1" customWidth="1"/>
    <col min="44" max="44" width="9.1640625" style="1" customWidth="1"/>
    <col min="45" max="47" width="17.1640625" style="1" hidden="1" customWidth="1"/>
    <col min="48" max="49" width="14.5" style="1" hidden="1" customWidth="1"/>
    <col min="50" max="51" width="16.6640625" style="1" hidden="1" customWidth="1"/>
    <col min="52" max="52" width="14.5" style="1" hidden="1" customWidth="1"/>
    <col min="53" max="53" width="12.83203125" style="1" hidden="1" customWidth="1"/>
    <col min="54" max="54" width="16.6640625" style="1" hidden="1" customWidth="1"/>
    <col min="55" max="55" width="14.5" style="1" hidden="1" customWidth="1"/>
    <col min="56" max="56" width="12.83203125" style="1" hidden="1" customWidth="1"/>
    <col min="57" max="57" width="44.33203125" style="1" customWidth="1"/>
    <col min="71" max="91" width="8.8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s="1" customFormat="1" ht="36.950000000000003" customHeight="1">
      <c r="AR2" s="254" t="s">
        <v>5</v>
      </c>
      <c r="AS2" s="221"/>
      <c r="AT2" s="221"/>
      <c r="AU2" s="221"/>
      <c r="AV2" s="221"/>
      <c r="AW2" s="221"/>
      <c r="AX2" s="221"/>
      <c r="AY2" s="221"/>
      <c r="AZ2" s="221"/>
      <c r="BA2" s="221"/>
      <c r="BB2" s="221"/>
      <c r="BC2" s="221"/>
      <c r="BD2" s="221"/>
      <c r="BE2" s="221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s="1" customFormat="1" ht="12" customHeight="1">
      <c r="B5" s="19"/>
      <c r="D5" s="23" t="s">
        <v>13</v>
      </c>
      <c r="K5" s="220" t="s">
        <v>14</v>
      </c>
      <c r="L5" s="221"/>
      <c r="M5" s="221"/>
      <c r="N5" s="221"/>
      <c r="O5" s="221"/>
      <c r="P5" s="221"/>
      <c r="Q5" s="221"/>
      <c r="R5" s="221"/>
      <c r="S5" s="221"/>
      <c r="T5" s="221"/>
      <c r="U5" s="221"/>
      <c r="V5" s="221"/>
      <c r="W5" s="221"/>
      <c r="X5" s="221"/>
      <c r="Y5" s="221"/>
      <c r="Z5" s="221"/>
      <c r="AA5" s="221"/>
      <c r="AB5" s="221"/>
      <c r="AC5" s="221"/>
      <c r="AD5" s="221"/>
      <c r="AE5" s="221"/>
      <c r="AF5" s="221"/>
      <c r="AG5" s="221"/>
      <c r="AH5" s="221"/>
      <c r="AI5" s="221"/>
      <c r="AJ5" s="221"/>
      <c r="AK5" s="221"/>
      <c r="AL5" s="221"/>
      <c r="AM5" s="221"/>
      <c r="AN5" s="221"/>
      <c r="AO5" s="221"/>
      <c r="AR5" s="19"/>
      <c r="BE5" s="217" t="s">
        <v>15</v>
      </c>
      <c r="BS5" s="16" t="s">
        <v>6</v>
      </c>
    </row>
    <row r="6" spans="1:74" s="1" customFormat="1" ht="36.950000000000003" customHeight="1">
      <c r="B6" s="19"/>
      <c r="D6" s="25" t="s">
        <v>16</v>
      </c>
      <c r="K6" s="222" t="s">
        <v>17</v>
      </c>
      <c r="L6" s="221"/>
      <c r="M6" s="221"/>
      <c r="N6" s="221"/>
      <c r="O6" s="221"/>
      <c r="P6" s="221"/>
      <c r="Q6" s="221"/>
      <c r="R6" s="221"/>
      <c r="S6" s="221"/>
      <c r="T6" s="221"/>
      <c r="U6" s="221"/>
      <c r="V6" s="221"/>
      <c r="W6" s="221"/>
      <c r="X6" s="221"/>
      <c r="Y6" s="221"/>
      <c r="Z6" s="221"/>
      <c r="AA6" s="221"/>
      <c r="AB6" s="221"/>
      <c r="AC6" s="221"/>
      <c r="AD6" s="221"/>
      <c r="AE6" s="221"/>
      <c r="AF6" s="221"/>
      <c r="AG6" s="221"/>
      <c r="AH6" s="221"/>
      <c r="AI6" s="221"/>
      <c r="AJ6" s="221"/>
      <c r="AK6" s="221"/>
      <c r="AL6" s="221"/>
      <c r="AM6" s="221"/>
      <c r="AN6" s="221"/>
      <c r="AO6" s="221"/>
      <c r="AR6" s="19"/>
      <c r="BE6" s="218"/>
      <c r="BS6" s="16" t="s">
        <v>6</v>
      </c>
    </row>
    <row r="7" spans="1:74" s="1" customFormat="1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218"/>
      <c r="BS7" s="16" t="s">
        <v>6</v>
      </c>
    </row>
    <row r="8" spans="1:74" s="1" customFormat="1" ht="12" customHeight="1">
      <c r="B8" s="19"/>
      <c r="D8" s="26" t="s">
        <v>20</v>
      </c>
      <c r="K8" s="24" t="s">
        <v>21</v>
      </c>
      <c r="AK8" s="26" t="s">
        <v>22</v>
      </c>
      <c r="AN8" s="259" t="s">
        <v>609</v>
      </c>
      <c r="AR8" s="19"/>
      <c r="BE8" s="218"/>
      <c r="BS8" s="16" t="s">
        <v>6</v>
      </c>
    </row>
    <row r="9" spans="1:74" s="1" customFormat="1" ht="14.45" customHeight="1">
      <c r="B9" s="19"/>
      <c r="AR9" s="19"/>
      <c r="BE9" s="218"/>
      <c r="BS9" s="16" t="s">
        <v>6</v>
      </c>
    </row>
    <row r="10" spans="1:74" s="1" customFormat="1" ht="12" customHeight="1">
      <c r="B10" s="19"/>
      <c r="D10" s="26" t="s">
        <v>23</v>
      </c>
      <c r="AK10" s="26" t="s">
        <v>24</v>
      </c>
      <c r="AN10" s="24" t="s">
        <v>1</v>
      </c>
      <c r="AR10" s="19"/>
      <c r="BE10" s="218"/>
      <c r="BS10" s="16" t="s">
        <v>6</v>
      </c>
    </row>
    <row r="11" spans="1:74" s="1" customFormat="1" ht="18.399999999999999" customHeight="1">
      <c r="B11" s="19"/>
      <c r="E11" s="24" t="s">
        <v>25</v>
      </c>
      <c r="AK11" s="26" t="s">
        <v>26</v>
      </c>
      <c r="AN11" s="24" t="s">
        <v>1</v>
      </c>
      <c r="AR11" s="19"/>
      <c r="BE11" s="218"/>
      <c r="BS11" s="16" t="s">
        <v>6</v>
      </c>
    </row>
    <row r="12" spans="1:74" s="1" customFormat="1" ht="6.95" customHeight="1">
      <c r="B12" s="19"/>
      <c r="AR12" s="19"/>
      <c r="BE12" s="218"/>
      <c r="BS12" s="16" t="s">
        <v>6</v>
      </c>
    </row>
    <row r="13" spans="1:74" s="1" customFormat="1" ht="12" customHeight="1">
      <c r="B13" s="19"/>
      <c r="D13" s="26" t="s">
        <v>27</v>
      </c>
      <c r="AK13" s="26" t="s">
        <v>24</v>
      </c>
      <c r="AN13" s="28" t="s">
        <v>28</v>
      </c>
      <c r="AR13" s="19"/>
      <c r="BE13" s="218"/>
      <c r="BS13" s="16" t="s">
        <v>6</v>
      </c>
    </row>
    <row r="14" spans="1:74" ht="12.75">
      <c r="B14" s="19"/>
      <c r="E14" s="223" t="s">
        <v>28</v>
      </c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24"/>
      <c r="Z14" s="224"/>
      <c r="AA14" s="224"/>
      <c r="AB14" s="224"/>
      <c r="AC14" s="224"/>
      <c r="AD14" s="224"/>
      <c r="AE14" s="224"/>
      <c r="AF14" s="224"/>
      <c r="AG14" s="224"/>
      <c r="AH14" s="224"/>
      <c r="AI14" s="224"/>
      <c r="AJ14" s="224"/>
      <c r="AK14" s="26" t="s">
        <v>26</v>
      </c>
      <c r="AN14" s="28" t="s">
        <v>28</v>
      </c>
      <c r="AR14" s="19"/>
      <c r="BE14" s="218"/>
      <c r="BS14" s="16" t="s">
        <v>6</v>
      </c>
    </row>
    <row r="15" spans="1:74" s="1" customFormat="1" ht="6.95" customHeight="1">
      <c r="B15" s="19"/>
      <c r="AR15" s="19"/>
      <c r="BE15" s="218"/>
      <c r="BS15" s="16" t="s">
        <v>3</v>
      </c>
    </row>
    <row r="16" spans="1:74" s="1" customFormat="1" ht="12" customHeight="1">
      <c r="B16" s="19"/>
      <c r="D16" s="26" t="s">
        <v>29</v>
      </c>
      <c r="AK16" s="26" t="s">
        <v>24</v>
      </c>
      <c r="AN16" s="24" t="s">
        <v>1</v>
      </c>
      <c r="AR16" s="19"/>
      <c r="BE16" s="218"/>
      <c r="BS16" s="16" t="s">
        <v>3</v>
      </c>
    </row>
    <row r="17" spans="1:71" s="1" customFormat="1" ht="18.399999999999999" customHeight="1">
      <c r="B17" s="19"/>
      <c r="E17" s="24" t="s">
        <v>25</v>
      </c>
      <c r="AK17" s="26" t="s">
        <v>26</v>
      </c>
      <c r="AN17" s="24" t="s">
        <v>1</v>
      </c>
      <c r="AR17" s="19"/>
      <c r="BE17" s="218"/>
      <c r="BS17" s="16" t="s">
        <v>30</v>
      </c>
    </row>
    <row r="18" spans="1:71" s="1" customFormat="1" ht="6.95" customHeight="1">
      <c r="B18" s="19"/>
      <c r="AR18" s="19"/>
      <c r="BE18" s="218"/>
      <c r="BS18" s="16" t="s">
        <v>6</v>
      </c>
    </row>
    <row r="19" spans="1:71" s="1" customFormat="1" ht="12" customHeight="1">
      <c r="B19" s="19"/>
      <c r="D19" s="26" t="s">
        <v>31</v>
      </c>
      <c r="AK19" s="26" t="s">
        <v>24</v>
      </c>
      <c r="AN19" s="24" t="s">
        <v>1</v>
      </c>
      <c r="AR19" s="19"/>
      <c r="BE19" s="218"/>
      <c r="BS19" s="16" t="s">
        <v>6</v>
      </c>
    </row>
    <row r="20" spans="1:71" s="1" customFormat="1" ht="18.399999999999999" customHeight="1">
      <c r="B20" s="19"/>
      <c r="E20" s="24" t="s">
        <v>25</v>
      </c>
      <c r="AK20" s="26" t="s">
        <v>26</v>
      </c>
      <c r="AN20" s="24" t="s">
        <v>1</v>
      </c>
      <c r="AR20" s="19"/>
      <c r="BE20" s="218"/>
      <c r="BS20" s="16" t="s">
        <v>30</v>
      </c>
    </row>
    <row r="21" spans="1:71" s="1" customFormat="1" ht="6.95" customHeight="1">
      <c r="B21" s="19"/>
      <c r="AR21" s="19"/>
      <c r="BE21" s="218"/>
    </row>
    <row r="22" spans="1:71" s="1" customFormat="1" ht="12" customHeight="1">
      <c r="B22" s="19"/>
      <c r="D22" s="26" t="s">
        <v>32</v>
      </c>
      <c r="AR22" s="19"/>
      <c r="BE22" s="218"/>
    </row>
    <row r="23" spans="1:71" s="1" customFormat="1" ht="14.45" customHeight="1">
      <c r="B23" s="19"/>
      <c r="E23" s="225" t="s">
        <v>1</v>
      </c>
      <c r="F23" s="225"/>
      <c r="G23" s="225"/>
      <c r="H23" s="225"/>
      <c r="I23" s="225"/>
      <c r="J23" s="225"/>
      <c r="K23" s="225"/>
      <c r="L23" s="225"/>
      <c r="M23" s="225"/>
      <c r="N23" s="225"/>
      <c r="O23" s="225"/>
      <c r="P23" s="225"/>
      <c r="Q23" s="225"/>
      <c r="R23" s="225"/>
      <c r="S23" s="225"/>
      <c r="T23" s="225"/>
      <c r="U23" s="225"/>
      <c r="V23" s="225"/>
      <c r="W23" s="225"/>
      <c r="X23" s="225"/>
      <c r="Y23" s="225"/>
      <c r="Z23" s="225"/>
      <c r="AA23" s="225"/>
      <c r="AB23" s="225"/>
      <c r="AC23" s="225"/>
      <c r="AD23" s="225"/>
      <c r="AE23" s="225"/>
      <c r="AF23" s="225"/>
      <c r="AG23" s="225"/>
      <c r="AH23" s="225"/>
      <c r="AI23" s="225"/>
      <c r="AJ23" s="225"/>
      <c r="AK23" s="225"/>
      <c r="AL23" s="225"/>
      <c r="AM23" s="225"/>
      <c r="AN23" s="225"/>
      <c r="AR23" s="19"/>
      <c r="BE23" s="218"/>
    </row>
    <row r="24" spans="1:71" s="1" customFormat="1" ht="6.95" customHeight="1">
      <c r="B24" s="19"/>
      <c r="AR24" s="19"/>
      <c r="BE24" s="218"/>
    </row>
    <row r="25" spans="1:71" s="1" customFormat="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18"/>
    </row>
    <row r="26" spans="1:71" s="2" customFormat="1" ht="25.9" customHeight="1">
      <c r="A26" s="31"/>
      <c r="B26" s="32"/>
      <c r="C26" s="31"/>
      <c r="D26" s="33" t="s">
        <v>33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26">
        <f>ROUND(AG94,2)</f>
        <v>0</v>
      </c>
      <c r="AL26" s="227"/>
      <c r="AM26" s="227"/>
      <c r="AN26" s="227"/>
      <c r="AO26" s="227"/>
      <c r="AP26" s="31"/>
      <c r="AQ26" s="31"/>
      <c r="AR26" s="32"/>
      <c r="BE26" s="218"/>
    </row>
    <row r="27" spans="1:71" s="2" customFormat="1" ht="6.95" customHeight="1">
      <c r="A27" s="31"/>
      <c r="B27" s="32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2"/>
      <c r="BE27" s="218"/>
    </row>
    <row r="28" spans="1:71" s="2" customFormat="1" ht="12.75">
      <c r="A28" s="31"/>
      <c r="B28" s="32"/>
      <c r="C28" s="31"/>
      <c r="D28" s="31"/>
      <c r="E28" s="31"/>
      <c r="F28" s="31"/>
      <c r="G28" s="31"/>
      <c r="H28" s="31"/>
      <c r="I28" s="31"/>
      <c r="J28" s="31"/>
      <c r="K28" s="31"/>
      <c r="L28" s="228" t="s">
        <v>34</v>
      </c>
      <c r="M28" s="228"/>
      <c r="N28" s="228"/>
      <c r="O28" s="228"/>
      <c r="P28" s="228"/>
      <c r="Q28" s="31"/>
      <c r="R28" s="31"/>
      <c r="S28" s="31"/>
      <c r="T28" s="31"/>
      <c r="U28" s="31"/>
      <c r="V28" s="31"/>
      <c r="W28" s="228" t="s">
        <v>35</v>
      </c>
      <c r="X28" s="228"/>
      <c r="Y28" s="228"/>
      <c r="Z28" s="228"/>
      <c r="AA28" s="228"/>
      <c r="AB28" s="228"/>
      <c r="AC28" s="228"/>
      <c r="AD28" s="228"/>
      <c r="AE28" s="228"/>
      <c r="AF28" s="31"/>
      <c r="AG28" s="31"/>
      <c r="AH28" s="31"/>
      <c r="AI28" s="31"/>
      <c r="AJ28" s="31"/>
      <c r="AK28" s="228" t="s">
        <v>36</v>
      </c>
      <c r="AL28" s="228"/>
      <c r="AM28" s="228"/>
      <c r="AN28" s="228"/>
      <c r="AO28" s="228"/>
      <c r="AP28" s="31"/>
      <c r="AQ28" s="31"/>
      <c r="AR28" s="32"/>
      <c r="BE28" s="218"/>
    </row>
    <row r="29" spans="1:71" s="3" customFormat="1" ht="14.45" customHeight="1">
      <c r="B29" s="36"/>
      <c r="D29" s="26" t="s">
        <v>37</v>
      </c>
      <c r="F29" s="26" t="s">
        <v>38</v>
      </c>
      <c r="L29" s="231">
        <v>0.21</v>
      </c>
      <c r="M29" s="230"/>
      <c r="N29" s="230"/>
      <c r="O29" s="230"/>
      <c r="P29" s="230"/>
      <c r="W29" s="229">
        <f>ROUND(AZ94, 2)</f>
        <v>0</v>
      </c>
      <c r="X29" s="230"/>
      <c r="Y29" s="230"/>
      <c r="Z29" s="230"/>
      <c r="AA29" s="230"/>
      <c r="AB29" s="230"/>
      <c r="AC29" s="230"/>
      <c r="AD29" s="230"/>
      <c r="AE29" s="230"/>
      <c r="AK29" s="229">
        <f>ROUND(AV94, 2)</f>
        <v>0</v>
      </c>
      <c r="AL29" s="230"/>
      <c r="AM29" s="230"/>
      <c r="AN29" s="230"/>
      <c r="AO29" s="230"/>
      <c r="AR29" s="36"/>
      <c r="BE29" s="219"/>
    </row>
    <row r="30" spans="1:71" s="3" customFormat="1" ht="14.45" customHeight="1">
      <c r="B30" s="36"/>
      <c r="F30" s="26" t="s">
        <v>39</v>
      </c>
      <c r="L30" s="231">
        <v>0.15</v>
      </c>
      <c r="M30" s="230"/>
      <c r="N30" s="230"/>
      <c r="O30" s="230"/>
      <c r="P30" s="230"/>
      <c r="W30" s="229">
        <f>ROUND(BA94, 2)</f>
        <v>0</v>
      </c>
      <c r="X30" s="230"/>
      <c r="Y30" s="230"/>
      <c r="Z30" s="230"/>
      <c r="AA30" s="230"/>
      <c r="AB30" s="230"/>
      <c r="AC30" s="230"/>
      <c r="AD30" s="230"/>
      <c r="AE30" s="230"/>
      <c r="AK30" s="229">
        <f>ROUND(AW94, 2)</f>
        <v>0</v>
      </c>
      <c r="AL30" s="230"/>
      <c r="AM30" s="230"/>
      <c r="AN30" s="230"/>
      <c r="AO30" s="230"/>
      <c r="AR30" s="36"/>
      <c r="BE30" s="219"/>
    </row>
    <row r="31" spans="1:71" s="3" customFormat="1" ht="14.45" hidden="1" customHeight="1">
      <c r="B31" s="36"/>
      <c r="F31" s="26" t="s">
        <v>40</v>
      </c>
      <c r="L31" s="231">
        <v>0.21</v>
      </c>
      <c r="M31" s="230"/>
      <c r="N31" s="230"/>
      <c r="O31" s="230"/>
      <c r="P31" s="230"/>
      <c r="W31" s="229">
        <f>ROUND(BB94, 2)</f>
        <v>0</v>
      </c>
      <c r="X31" s="230"/>
      <c r="Y31" s="230"/>
      <c r="Z31" s="230"/>
      <c r="AA31" s="230"/>
      <c r="AB31" s="230"/>
      <c r="AC31" s="230"/>
      <c r="AD31" s="230"/>
      <c r="AE31" s="230"/>
      <c r="AK31" s="229">
        <v>0</v>
      </c>
      <c r="AL31" s="230"/>
      <c r="AM31" s="230"/>
      <c r="AN31" s="230"/>
      <c r="AO31" s="230"/>
      <c r="AR31" s="36"/>
      <c r="BE31" s="219"/>
    </row>
    <row r="32" spans="1:71" s="3" customFormat="1" ht="14.45" hidden="1" customHeight="1">
      <c r="B32" s="36"/>
      <c r="F32" s="26" t="s">
        <v>41</v>
      </c>
      <c r="L32" s="231">
        <v>0.15</v>
      </c>
      <c r="M32" s="230"/>
      <c r="N32" s="230"/>
      <c r="O32" s="230"/>
      <c r="P32" s="230"/>
      <c r="W32" s="229">
        <f>ROUND(BC94, 2)</f>
        <v>0</v>
      </c>
      <c r="X32" s="230"/>
      <c r="Y32" s="230"/>
      <c r="Z32" s="230"/>
      <c r="AA32" s="230"/>
      <c r="AB32" s="230"/>
      <c r="AC32" s="230"/>
      <c r="AD32" s="230"/>
      <c r="AE32" s="230"/>
      <c r="AK32" s="229">
        <v>0</v>
      </c>
      <c r="AL32" s="230"/>
      <c r="AM32" s="230"/>
      <c r="AN32" s="230"/>
      <c r="AO32" s="230"/>
      <c r="AR32" s="36"/>
      <c r="BE32" s="219"/>
    </row>
    <row r="33" spans="1:57" s="3" customFormat="1" ht="14.45" hidden="1" customHeight="1">
      <c r="B33" s="36"/>
      <c r="F33" s="26" t="s">
        <v>42</v>
      </c>
      <c r="L33" s="231">
        <v>0</v>
      </c>
      <c r="M33" s="230"/>
      <c r="N33" s="230"/>
      <c r="O33" s="230"/>
      <c r="P33" s="230"/>
      <c r="W33" s="229">
        <f>ROUND(BD94, 2)</f>
        <v>0</v>
      </c>
      <c r="X33" s="230"/>
      <c r="Y33" s="230"/>
      <c r="Z33" s="230"/>
      <c r="AA33" s="230"/>
      <c r="AB33" s="230"/>
      <c r="AC33" s="230"/>
      <c r="AD33" s="230"/>
      <c r="AE33" s="230"/>
      <c r="AK33" s="229">
        <v>0</v>
      </c>
      <c r="AL33" s="230"/>
      <c r="AM33" s="230"/>
      <c r="AN33" s="230"/>
      <c r="AO33" s="230"/>
      <c r="AR33" s="36"/>
      <c r="BE33" s="219"/>
    </row>
    <row r="34" spans="1:57" s="2" customFormat="1" ht="6.95" customHeight="1">
      <c r="A34" s="31"/>
      <c r="B34" s="32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2"/>
      <c r="BE34" s="218"/>
    </row>
    <row r="35" spans="1:57" s="2" customFormat="1" ht="25.9" customHeight="1">
      <c r="A35" s="31"/>
      <c r="B35" s="32"/>
      <c r="C35" s="37"/>
      <c r="D35" s="38" t="s">
        <v>43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44</v>
      </c>
      <c r="U35" s="39"/>
      <c r="V35" s="39"/>
      <c r="W35" s="39"/>
      <c r="X35" s="232" t="s">
        <v>45</v>
      </c>
      <c r="Y35" s="233"/>
      <c r="Z35" s="233"/>
      <c r="AA35" s="233"/>
      <c r="AB35" s="233"/>
      <c r="AC35" s="39"/>
      <c r="AD35" s="39"/>
      <c r="AE35" s="39"/>
      <c r="AF35" s="39"/>
      <c r="AG35" s="39"/>
      <c r="AH35" s="39"/>
      <c r="AI35" s="39"/>
      <c r="AJ35" s="39"/>
      <c r="AK35" s="234">
        <f>SUM(AK26:AK33)</f>
        <v>0</v>
      </c>
      <c r="AL35" s="233"/>
      <c r="AM35" s="233"/>
      <c r="AN35" s="233"/>
      <c r="AO35" s="235"/>
      <c r="AP35" s="37"/>
      <c r="AQ35" s="37"/>
      <c r="AR35" s="32"/>
      <c r="BE35" s="31"/>
    </row>
    <row r="36" spans="1:57" s="2" customFormat="1" ht="6.95" customHeight="1">
      <c r="A36" s="31"/>
      <c r="B36" s="32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2"/>
      <c r="BE36" s="31"/>
    </row>
    <row r="37" spans="1:57" s="2" customFormat="1" ht="14.45" customHeight="1">
      <c r="A37" s="31"/>
      <c r="B37" s="32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2"/>
      <c r="BE37" s="31"/>
    </row>
    <row r="38" spans="1:57" s="1" customFormat="1" ht="14.45" customHeight="1">
      <c r="B38" s="19"/>
      <c r="AR38" s="19"/>
    </row>
    <row r="39" spans="1:57" s="1" customFormat="1" ht="14.45" customHeight="1">
      <c r="B39" s="19"/>
      <c r="AR39" s="19"/>
    </row>
    <row r="40" spans="1:57" s="1" customFormat="1" ht="14.45" customHeight="1">
      <c r="B40" s="19"/>
      <c r="AR40" s="19"/>
    </row>
    <row r="41" spans="1:57" s="1" customFormat="1" ht="14.45" customHeight="1">
      <c r="B41" s="19"/>
      <c r="AR41" s="19"/>
    </row>
    <row r="42" spans="1:57" s="1" customFormat="1" ht="14.45" customHeight="1">
      <c r="B42" s="19"/>
      <c r="AR42" s="19"/>
    </row>
    <row r="43" spans="1:57" s="1" customFormat="1" ht="14.45" customHeight="1">
      <c r="B43" s="19"/>
      <c r="AR43" s="19"/>
    </row>
    <row r="44" spans="1:57" s="1" customFormat="1" ht="14.45" customHeight="1">
      <c r="B44" s="19"/>
      <c r="AR44" s="19"/>
    </row>
    <row r="45" spans="1:57" s="1" customFormat="1" ht="14.45" customHeight="1">
      <c r="B45" s="19"/>
      <c r="AR45" s="19"/>
    </row>
    <row r="46" spans="1:57" s="1" customFormat="1" ht="14.45" customHeight="1">
      <c r="B46" s="19"/>
      <c r="AR46" s="19"/>
    </row>
    <row r="47" spans="1:57" s="1" customFormat="1" ht="14.45" customHeight="1">
      <c r="B47" s="19"/>
      <c r="AR47" s="19"/>
    </row>
    <row r="48" spans="1:57" s="1" customFormat="1" ht="14.45" customHeight="1">
      <c r="B48" s="19"/>
      <c r="AR48" s="19"/>
    </row>
    <row r="49" spans="1:57" s="2" customFormat="1" ht="14.45" customHeight="1">
      <c r="B49" s="41"/>
      <c r="D49" s="42" t="s">
        <v>46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47</v>
      </c>
      <c r="AI49" s="43"/>
      <c r="AJ49" s="43"/>
      <c r="AK49" s="43"/>
      <c r="AL49" s="43"/>
      <c r="AM49" s="43"/>
      <c r="AN49" s="43"/>
      <c r="AO49" s="43"/>
      <c r="AR49" s="41"/>
    </row>
    <row r="50" spans="1:57" ht="11.25">
      <c r="B50" s="19"/>
      <c r="AR50" s="19"/>
    </row>
    <row r="51" spans="1:57" ht="11.25">
      <c r="B51" s="19"/>
      <c r="AR51" s="19"/>
    </row>
    <row r="52" spans="1:57" ht="11.25">
      <c r="B52" s="19"/>
      <c r="AR52" s="19"/>
    </row>
    <row r="53" spans="1:57" ht="11.25">
      <c r="B53" s="19"/>
      <c r="AR53" s="19"/>
    </row>
    <row r="54" spans="1:57" ht="11.25">
      <c r="B54" s="19"/>
      <c r="AR54" s="19"/>
    </row>
    <row r="55" spans="1:57" ht="11.25">
      <c r="B55" s="19"/>
      <c r="AR55" s="19"/>
    </row>
    <row r="56" spans="1:57" ht="11.25">
      <c r="B56" s="19"/>
      <c r="AR56" s="19"/>
    </row>
    <row r="57" spans="1:57" ht="11.25">
      <c r="B57" s="19"/>
      <c r="AR57" s="19"/>
    </row>
    <row r="58" spans="1:57" ht="11.25">
      <c r="B58" s="19"/>
      <c r="AR58" s="19"/>
    </row>
    <row r="59" spans="1:57" ht="11.25">
      <c r="B59" s="19"/>
      <c r="AR59" s="19"/>
    </row>
    <row r="60" spans="1:57" s="2" customFormat="1" ht="12.75">
      <c r="A60" s="31"/>
      <c r="B60" s="32"/>
      <c r="C60" s="31"/>
      <c r="D60" s="44" t="s">
        <v>48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4" t="s">
        <v>49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4" t="s">
        <v>48</v>
      </c>
      <c r="AI60" s="34"/>
      <c r="AJ60" s="34"/>
      <c r="AK60" s="34"/>
      <c r="AL60" s="34"/>
      <c r="AM60" s="44" t="s">
        <v>49</v>
      </c>
      <c r="AN60" s="34"/>
      <c r="AO60" s="34"/>
      <c r="AP60" s="31"/>
      <c r="AQ60" s="31"/>
      <c r="AR60" s="32"/>
      <c r="BE60" s="31"/>
    </row>
    <row r="61" spans="1:57" ht="11.25">
      <c r="B61" s="19"/>
      <c r="AR61" s="19"/>
    </row>
    <row r="62" spans="1:57" ht="11.25">
      <c r="B62" s="19"/>
      <c r="AR62" s="19"/>
    </row>
    <row r="63" spans="1:57" ht="11.25">
      <c r="B63" s="19"/>
      <c r="AR63" s="19"/>
    </row>
    <row r="64" spans="1:57" s="2" customFormat="1" ht="12.75">
      <c r="A64" s="31"/>
      <c r="B64" s="32"/>
      <c r="C64" s="31"/>
      <c r="D64" s="42" t="s">
        <v>50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2" t="s">
        <v>51</v>
      </c>
      <c r="AI64" s="45"/>
      <c r="AJ64" s="45"/>
      <c r="AK64" s="45"/>
      <c r="AL64" s="45"/>
      <c r="AM64" s="45"/>
      <c r="AN64" s="45"/>
      <c r="AO64" s="45"/>
      <c r="AP64" s="31"/>
      <c r="AQ64" s="31"/>
      <c r="AR64" s="32"/>
      <c r="BE64" s="31"/>
    </row>
    <row r="65" spans="1:57" ht="11.25">
      <c r="B65" s="19"/>
      <c r="AR65" s="19"/>
    </row>
    <row r="66" spans="1:57" ht="11.25">
      <c r="B66" s="19"/>
      <c r="AR66" s="19"/>
    </row>
    <row r="67" spans="1:57" ht="11.25">
      <c r="B67" s="19"/>
      <c r="AR67" s="19"/>
    </row>
    <row r="68" spans="1:57" ht="11.25">
      <c r="B68" s="19"/>
      <c r="AR68" s="19"/>
    </row>
    <row r="69" spans="1:57" ht="11.25">
      <c r="B69" s="19"/>
      <c r="AR69" s="19"/>
    </row>
    <row r="70" spans="1:57" ht="11.25">
      <c r="B70" s="19"/>
      <c r="AR70" s="19"/>
    </row>
    <row r="71" spans="1:57" ht="11.25">
      <c r="B71" s="19"/>
      <c r="AR71" s="19"/>
    </row>
    <row r="72" spans="1:57" ht="11.25">
      <c r="B72" s="19"/>
      <c r="AR72" s="19"/>
    </row>
    <row r="73" spans="1:57" ht="11.25">
      <c r="B73" s="19"/>
      <c r="AR73" s="19"/>
    </row>
    <row r="74" spans="1:57" ht="11.25">
      <c r="B74" s="19"/>
      <c r="AR74" s="19"/>
    </row>
    <row r="75" spans="1:57" s="2" customFormat="1" ht="12.75">
      <c r="A75" s="31"/>
      <c r="B75" s="32"/>
      <c r="C75" s="31"/>
      <c r="D75" s="44" t="s">
        <v>48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4" t="s">
        <v>49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4" t="s">
        <v>48</v>
      </c>
      <c r="AI75" s="34"/>
      <c r="AJ75" s="34"/>
      <c r="AK75" s="34"/>
      <c r="AL75" s="34"/>
      <c r="AM75" s="44" t="s">
        <v>49</v>
      </c>
      <c r="AN75" s="34"/>
      <c r="AO75" s="34"/>
      <c r="AP75" s="31"/>
      <c r="AQ75" s="31"/>
      <c r="AR75" s="32"/>
      <c r="BE75" s="31"/>
    </row>
    <row r="76" spans="1:57" s="2" customFormat="1" ht="11.25">
      <c r="A76" s="31"/>
      <c r="B76" s="32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2"/>
      <c r="BE76" s="31"/>
    </row>
    <row r="77" spans="1:57" s="2" customFormat="1" ht="6.95" customHeight="1">
      <c r="A77" s="31"/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7"/>
      <c r="S77" s="47"/>
      <c r="T77" s="47"/>
      <c r="U77" s="47"/>
      <c r="V77" s="47"/>
      <c r="W77" s="47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32"/>
      <c r="BE77" s="31"/>
    </row>
    <row r="81" spans="1:91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32"/>
      <c r="BE81" s="31"/>
    </row>
    <row r="82" spans="1:91" s="2" customFormat="1" ht="24.95" customHeight="1">
      <c r="A82" s="31"/>
      <c r="B82" s="32"/>
      <c r="C82" s="20" t="s">
        <v>52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2"/>
      <c r="BE82" s="31"/>
    </row>
    <row r="83" spans="1:91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2"/>
      <c r="BE83" s="31"/>
    </row>
    <row r="84" spans="1:91" s="4" customFormat="1" ht="12" customHeight="1">
      <c r="B84" s="50"/>
      <c r="C84" s="26" t="s">
        <v>13</v>
      </c>
      <c r="L84" s="4" t="str">
        <f>K5</f>
        <v>ZZS_KHK1</v>
      </c>
      <c r="AR84" s="50"/>
    </row>
    <row r="85" spans="1:91" s="5" customFormat="1" ht="36.950000000000003" customHeight="1">
      <c r="B85" s="51"/>
      <c r="C85" s="52" t="s">
        <v>16</v>
      </c>
      <c r="L85" s="236" t="str">
        <f>K6</f>
        <v>Oplocení a vjezdové brány do heliportu</v>
      </c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7"/>
      <c r="AH85" s="237"/>
      <c r="AI85" s="237"/>
      <c r="AJ85" s="237"/>
      <c r="AK85" s="237"/>
      <c r="AL85" s="237"/>
      <c r="AM85" s="237"/>
      <c r="AN85" s="237"/>
      <c r="AO85" s="237"/>
      <c r="AR85" s="51"/>
    </row>
    <row r="86" spans="1:91" s="2" customFormat="1" ht="6.95" customHeight="1">
      <c r="A86" s="31"/>
      <c r="B86" s="32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2"/>
      <c r="BE86" s="31"/>
    </row>
    <row r="87" spans="1:91" s="2" customFormat="1" ht="12" customHeight="1">
      <c r="A87" s="31"/>
      <c r="B87" s="32"/>
      <c r="C87" s="26" t="s">
        <v>20</v>
      </c>
      <c r="D87" s="31"/>
      <c r="E87" s="31"/>
      <c r="F87" s="31"/>
      <c r="G87" s="31"/>
      <c r="H87" s="31"/>
      <c r="I87" s="31"/>
      <c r="J87" s="31"/>
      <c r="K87" s="31"/>
      <c r="L87" s="53" t="str">
        <f>IF(K8="","",K8)</f>
        <v>Hradec Králové, Heliport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22</v>
      </c>
      <c r="AJ87" s="31"/>
      <c r="AK87" s="31"/>
      <c r="AL87" s="31"/>
      <c r="AM87" s="260" t="str">
        <f>IF(AN8= "","",AN8)</f>
        <v>Vyplň datum</v>
      </c>
      <c r="AN87" s="260"/>
      <c r="AO87" s="31"/>
      <c r="AP87" s="31"/>
      <c r="AQ87" s="31"/>
      <c r="AR87" s="32"/>
      <c r="BE87" s="31"/>
    </row>
    <row r="88" spans="1:91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2"/>
      <c r="BE88" s="31"/>
    </row>
    <row r="89" spans="1:91" s="2" customFormat="1" ht="14.85" customHeight="1">
      <c r="A89" s="31"/>
      <c r="B89" s="32"/>
      <c r="C89" s="26" t="s">
        <v>23</v>
      </c>
      <c r="D89" s="31"/>
      <c r="E89" s="31"/>
      <c r="F89" s="31"/>
      <c r="G89" s="31"/>
      <c r="H89" s="31"/>
      <c r="I89" s="31"/>
      <c r="J89" s="31"/>
      <c r="K89" s="31"/>
      <c r="L89" s="4" t="str">
        <f>IF(E11= "","",E11)</f>
        <v xml:space="preserve"> 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238" t="str">
        <f>IF(E17="","",E17)</f>
        <v xml:space="preserve"> </v>
      </c>
      <c r="AN89" s="239"/>
      <c r="AO89" s="239"/>
      <c r="AP89" s="239"/>
      <c r="AQ89" s="31"/>
      <c r="AR89" s="32"/>
      <c r="AS89" s="240" t="s">
        <v>53</v>
      </c>
      <c r="AT89" s="241"/>
      <c r="AU89" s="55"/>
      <c r="AV89" s="55"/>
      <c r="AW89" s="55"/>
      <c r="AX89" s="55"/>
      <c r="AY89" s="55"/>
      <c r="AZ89" s="55"/>
      <c r="BA89" s="55"/>
      <c r="BB89" s="55"/>
      <c r="BC89" s="55"/>
      <c r="BD89" s="56"/>
      <c r="BE89" s="31"/>
    </row>
    <row r="90" spans="1:91" s="2" customFormat="1" ht="14.85" customHeight="1">
      <c r="A90" s="31"/>
      <c r="B90" s="32"/>
      <c r="C90" s="26" t="s">
        <v>27</v>
      </c>
      <c r="D90" s="31"/>
      <c r="E90" s="31"/>
      <c r="F90" s="31"/>
      <c r="G90" s="31"/>
      <c r="H90" s="31"/>
      <c r="I90" s="31"/>
      <c r="J90" s="31"/>
      <c r="K90" s="31"/>
      <c r="L90" s="4" t="str">
        <f>IF(E14= "Vyplň údaj","",E14)</f>
        <v/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31</v>
      </c>
      <c r="AJ90" s="31"/>
      <c r="AK90" s="31"/>
      <c r="AL90" s="31"/>
      <c r="AM90" s="238" t="str">
        <f>IF(E20="","",E20)</f>
        <v xml:space="preserve"> </v>
      </c>
      <c r="AN90" s="239"/>
      <c r="AO90" s="239"/>
      <c r="AP90" s="239"/>
      <c r="AQ90" s="31"/>
      <c r="AR90" s="32"/>
      <c r="AS90" s="242"/>
      <c r="AT90" s="243"/>
      <c r="AU90" s="57"/>
      <c r="AV90" s="57"/>
      <c r="AW90" s="57"/>
      <c r="AX90" s="57"/>
      <c r="AY90" s="57"/>
      <c r="AZ90" s="57"/>
      <c r="BA90" s="57"/>
      <c r="BB90" s="57"/>
      <c r="BC90" s="57"/>
      <c r="BD90" s="58"/>
      <c r="BE90" s="31"/>
    </row>
    <row r="91" spans="1:91" s="2" customFormat="1" ht="10.9" customHeight="1">
      <c r="A91" s="31"/>
      <c r="B91" s="32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2"/>
      <c r="AS91" s="242"/>
      <c r="AT91" s="243"/>
      <c r="AU91" s="57"/>
      <c r="AV91" s="57"/>
      <c r="AW91" s="57"/>
      <c r="AX91" s="57"/>
      <c r="AY91" s="57"/>
      <c r="AZ91" s="57"/>
      <c r="BA91" s="57"/>
      <c r="BB91" s="57"/>
      <c r="BC91" s="57"/>
      <c r="BD91" s="58"/>
      <c r="BE91" s="31"/>
    </row>
    <row r="92" spans="1:91" s="2" customFormat="1" ht="29.25" customHeight="1">
      <c r="A92" s="31"/>
      <c r="B92" s="32"/>
      <c r="C92" s="244" t="s">
        <v>54</v>
      </c>
      <c r="D92" s="245"/>
      <c r="E92" s="245"/>
      <c r="F92" s="245"/>
      <c r="G92" s="245"/>
      <c r="H92" s="59"/>
      <c r="I92" s="246" t="s">
        <v>55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7" t="s">
        <v>56</v>
      </c>
      <c r="AH92" s="245"/>
      <c r="AI92" s="245"/>
      <c r="AJ92" s="245"/>
      <c r="AK92" s="245"/>
      <c r="AL92" s="245"/>
      <c r="AM92" s="245"/>
      <c r="AN92" s="246" t="s">
        <v>57</v>
      </c>
      <c r="AO92" s="245"/>
      <c r="AP92" s="248"/>
      <c r="AQ92" s="60" t="s">
        <v>58</v>
      </c>
      <c r="AR92" s="32"/>
      <c r="AS92" s="61" t="s">
        <v>59</v>
      </c>
      <c r="AT92" s="62" t="s">
        <v>60</v>
      </c>
      <c r="AU92" s="62" t="s">
        <v>61</v>
      </c>
      <c r="AV92" s="62" t="s">
        <v>62</v>
      </c>
      <c r="AW92" s="62" t="s">
        <v>63</v>
      </c>
      <c r="AX92" s="62" t="s">
        <v>64</v>
      </c>
      <c r="AY92" s="62" t="s">
        <v>65</v>
      </c>
      <c r="AZ92" s="62" t="s">
        <v>66</v>
      </c>
      <c r="BA92" s="62" t="s">
        <v>67</v>
      </c>
      <c r="BB92" s="62" t="s">
        <v>68</v>
      </c>
      <c r="BC92" s="62" t="s">
        <v>69</v>
      </c>
      <c r="BD92" s="63" t="s">
        <v>70</v>
      </c>
      <c r="BE92" s="31"/>
    </row>
    <row r="93" spans="1:91" s="2" customFormat="1" ht="10.9" customHeight="1">
      <c r="A93" s="31"/>
      <c r="B93" s="32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2"/>
      <c r="AS93" s="64"/>
      <c r="AT93" s="65"/>
      <c r="AU93" s="65"/>
      <c r="AV93" s="65"/>
      <c r="AW93" s="65"/>
      <c r="AX93" s="65"/>
      <c r="AY93" s="65"/>
      <c r="AZ93" s="65"/>
      <c r="BA93" s="65"/>
      <c r="BB93" s="65"/>
      <c r="BC93" s="65"/>
      <c r="BD93" s="66"/>
      <c r="BE93" s="31"/>
    </row>
    <row r="94" spans="1:91" s="6" customFormat="1" ht="32.450000000000003" customHeight="1">
      <c r="B94" s="67"/>
      <c r="C94" s="68" t="s">
        <v>71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52">
        <f>ROUND(SUM(AG95:AG96),2)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71" t="s">
        <v>1</v>
      </c>
      <c r="AR94" s="67"/>
      <c r="AS94" s="72">
        <f>ROUND(SUM(AS95:AS96),2)</f>
        <v>0</v>
      </c>
      <c r="AT94" s="73">
        <f>ROUND(SUM(AV94:AW94),2)</f>
        <v>0</v>
      </c>
      <c r="AU94" s="74">
        <f>ROUND(SUM(AU95:AU96),5)</f>
        <v>0</v>
      </c>
      <c r="AV94" s="73">
        <f>ROUND(AZ94*L29,2)</f>
        <v>0</v>
      </c>
      <c r="AW94" s="73">
        <f>ROUND(BA94*L30,2)</f>
        <v>0</v>
      </c>
      <c r="AX94" s="73">
        <f>ROUND(BB94*L29,2)</f>
        <v>0</v>
      </c>
      <c r="AY94" s="73">
        <f>ROUND(BC94*L30,2)</f>
        <v>0</v>
      </c>
      <c r="AZ94" s="73">
        <f>ROUND(SUM(AZ95:AZ96),2)</f>
        <v>0</v>
      </c>
      <c r="BA94" s="73">
        <f>ROUND(SUM(BA95:BA96),2)</f>
        <v>0</v>
      </c>
      <c r="BB94" s="73">
        <f>ROUND(SUM(BB95:BB96),2)</f>
        <v>0</v>
      </c>
      <c r="BC94" s="73">
        <f>ROUND(SUM(BC95:BC96),2)</f>
        <v>0</v>
      </c>
      <c r="BD94" s="75">
        <f>ROUND(SUM(BD95:BD96),2)</f>
        <v>0</v>
      </c>
      <c r="BS94" s="76" t="s">
        <v>72</v>
      </c>
      <c r="BT94" s="76" t="s">
        <v>73</v>
      </c>
      <c r="BU94" s="77" t="s">
        <v>74</v>
      </c>
      <c r="BV94" s="76" t="s">
        <v>75</v>
      </c>
      <c r="BW94" s="76" t="s">
        <v>4</v>
      </c>
      <c r="BX94" s="76" t="s">
        <v>76</v>
      </c>
      <c r="CL94" s="76" t="s">
        <v>1</v>
      </c>
    </row>
    <row r="95" spans="1:91" s="7" customFormat="1" ht="14.45" customHeight="1">
      <c r="A95" s="78" t="s">
        <v>77</v>
      </c>
      <c r="B95" s="79"/>
      <c r="C95" s="80"/>
      <c r="D95" s="251" t="s">
        <v>78</v>
      </c>
      <c r="E95" s="251"/>
      <c r="F95" s="251"/>
      <c r="G95" s="251"/>
      <c r="H95" s="251"/>
      <c r="I95" s="81"/>
      <c r="J95" s="251" t="s">
        <v>79</v>
      </c>
      <c r="K95" s="251"/>
      <c r="L95" s="251"/>
      <c r="M95" s="251"/>
      <c r="N95" s="251"/>
      <c r="O95" s="251"/>
      <c r="P95" s="251"/>
      <c r="Q95" s="251"/>
      <c r="R95" s="251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  <c r="AF95" s="251"/>
      <c r="AG95" s="249">
        <f>'sever - Severní část'!J30</f>
        <v>0</v>
      </c>
      <c r="AH95" s="250"/>
      <c r="AI95" s="250"/>
      <c r="AJ95" s="250"/>
      <c r="AK95" s="250"/>
      <c r="AL95" s="250"/>
      <c r="AM95" s="250"/>
      <c r="AN95" s="249">
        <f>SUM(AG95,AT95)</f>
        <v>0</v>
      </c>
      <c r="AO95" s="250"/>
      <c r="AP95" s="250"/>
      <c r="AQ95" s="82" t="s">
        <v>80</v>
      </c>
      <c r="AR95" s="79"/>
      <c r="AS95" s="83">
        <v>0</v>
      </c>
      <c r="AT95" s="84">
        <f>ROUND(SUM(AV95:AW95),2)</f>
        <v>0</v>
      </c>
      <c r="AU95" s="85">
        <f>'sever - Severní část'!P130</f>
        <v>0</v>
      </c>
      <c r="AV95" s="84">
        <f>'sever - Severní část'!J33</f>
        <v>0</v>
      </c>
      <c r="AW95" s="84">
        <f>'sever - Severní část'!J34</f>
        <v>0</v>
      </c>
      <c r="AX95" s="84">
        <f>'sever - Severní část'!J35</f>
        <v>0</v>
      </c>
      <c r="AY95" s="84">
        <f>'sever - Severní část'!J36</f>
        <v>0</v>
      </c>
      <c r="AZ95" s="84">
        <f>'sever - Severní část'!F33</f>
        <v>0</v>
      </c>
      <c r="BA95" s="84">
        <f>'sever - Severní část'!F34</f>
        <v>0</v>
      </c>
      <c r="BB95" s="84">
        <f>'sever - Severní část'!F35</f>
        <v>0</v>
      </c>
      <c r="BC95" s="84">
        <f>'sever - Severní část'!F36</f>
        <v>0</v>
      </c>
      <c r="BD95" s="86">
        <f>'sever - Severní část'!F37</f>
        <v>0</v>
      </c>
      <c r="BT95" s="87" t="s">
        <v>81</v>
      </c>
      <c r="BV95" s="87" t="s">
        <v>75</v>
      </c>
      <c r="BW95" s="87" t="s">
        <v>82</v>
      </c>
      <c r="BX95" s="87" t="s">
        <v>4</v>
      </c>
      <c r="CL95" s="87" t="s">
        <v>1</v>
      </c>
      <c r="CM95" s="87" t="s">
        <v>83</v>
      </c>
    </row>
    <row r="96" spans="1:91" s="7" customFormat="1" ht="14.45" customHeight="1">
      <c r="A96" s="78" t="s">
        <v>77</v>
      </c>
      <c r="B96" s="79"/>
      <c r="C96" s="80"/>
      <c r="D96" s="251" t="s">
        <v>84</v>
      </c>
      <c r="E96" s="251"/>
      <c r="F96" s="251"/>
      <c r="G96" s="251"/>
      <c r="H96" s="251"/>
      <c r="I96" s="81"/>
      <c r="J96" s="251" t="s">
        <v>85</v>
      </c>
      <c r="K96" s="251"/>
      <c r="L96" s="251"/>
      <c r="M96" s="251"/>
      <c r="N96" s="251"/>
      <c r="O96" s="251"/>
      <c r="P96" s="251"/>
      <c r="Q96" s="251"/>
      <c r="R96" s="251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  <c r="AF96" s="251"/>
      <c r="AG96" s="249">
        <f>'jih - Jižní část'!J30</f>
        <v>0</v>
      </c>
      <c r="AH96" s="250"/>
      <c r="AI96" s="250"/>
      <c r="AJ96" s="250"/>
      <c r="AK96" s="250"/>
      <c r="AL96" s="250"/>
      <c r="AM96" s="250"/>
      <c r="AN96" s="249">
        <f>SUM(AG96,AT96)</f>
        <v>0</v>
      </c>
      <c r="AO96" s="250"/>
      <c r="AP96" s="250"/>
      <c r="AQ96" s="82" t="s">
        <v>80</v>
      </c>
      <c r="AR96" s="79"/>
      <c r="AS96" s="88">
        <v>0</v>
      </c>
      <c r="AT96" s="89">
        <f>ROUND(SUM(AV96:AW96),2)</f>
        <v>0</v>
      </c>
      <c r="AU96" s="90">
        <f>'jih - Jižní část'!P130</f>
        <v>0</v>
      </c>
      <c r="AV96" s="89">
        <f>'jih - Jižní část'!J33</f>
        <v>0</v>
      </c>
      <c r="AW96" s="89">
        <f>'jih - Jižní část'!J34</f>
        <v>0</v>
      </c>
      <c r="AX96" s="89">
        <f>'jih - Jižní část'!J35</f>
        <v>0</v>
      </c>
      <c r="AY96" s="89">
        <f>'jih - Jižní část'!J36</f>
        <v>0</v>
      </c>
      <c r="AZ96" s="89">
        <f>'jih - Jižní část'!F33</f>
        <v>0</v>
      </c>
      <c r="BA96" s="89">
        <f>'jih - Jižní část'!F34</f>
        <v>0</v>
      </c>
      <c r="BB96" s="89">
        <f>'jih - Jižní část'!F35</f>
        <v>0</v>
      </c>
      <c r="BC96" s="89">
        <f>'jih - Jižní část'!F36</f>
        <v>0</v>
      </c>
      <c r="BD96" s="91">
        <f>'jih - Jižní část'!F37</f>
        <v>0</v>
      </c>
      <c r="BT96" s="87" t="s">
        <v>81</v>
      </c>
      <c r="BV96" s="87" t="s">
        <v>75</v>
      </c>
      <c r="BW96" s="87" t="s">
        <v>86</v>
      </c>
      <c r="BX96" s="87" t="s">
        <v>4</v>
      </c>
      <c r="CL96" s="87" t="s">
        <v>1</v>
      </c>
      <c r="CM96" s="87" t="s">
        <v>83</v>
      </c>
    </row>
    <row r="97" spans="1:57" s="2" customFormat="1" ht="30" customHeight="1">
      <c r="A97" s="31"/>
      <c r="B97" s="32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2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7"/>
      <c r="S98" s="47"/>
      <c r="T98" s="47"/>
      <c r="U98" s="47"/>
      <c r="V98" s="47"/>
      <c r="W98" s="47"/>
      <c r="X98" s="47"/>
      <c r="Y98" s="47"/>
      <c r="Z98" s="47"/>
      <c r="AA98" s="47"/>
      <c r="AB98" s="47"/>
      <c r="AC98" s="47"/>
      <c r="AD98" s="47"/>
      <c r="AE98" s="47"/>
      <c r="AF98" s="47"/>
      <c r="AG98" s="47"/>
      <c r="AH98" s="47"/>
      <c r="AI98" s="47"/>
      <c r="AJ98" s="47"/>
      <c r="AK98" s="47"/>
      <c r="AL98" s="47"/>
      <c r="AM98" s="47"/>
      <c r="AN98" s="47"/>
      <c r="AO98" s="47"/>
      <c r="AP98" s="47"/>
      <c r="AQ98" s="47"/>
      <c r="AR98" s="32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ever - Severní část'!C2" display="/"/>
    <hyperlink ref="A96" location="'jih - Jižní část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05"/>
  <sheetViews>
    <sheetView showGridLines="0" topLeftCell="A56" workbookViewId="0">
      <selection activeCell="J12" sqref="J12"/>
    </sheetView>
  </sheetViews>
  <sheetFormatPr defaultRowHeight="15"/>
  <cols>
    <col min="1" max="1" width="5.5" style="1" customWidth="1"/>
    <col min="2" max="2" width="1.1640625" style="1" customWidth="1"/>
    <col min="3" max="4" width="2.83203125" style="1" customWidth="1"/>
    <col min="5" max="5" width="11.5" style="1" customWidth="1"/>
    <col min="6" max="6" width="33.83203125" style="1" customWidth="1"/>
    <col min="7" max="7" width="4.6640625" style="1" customWidth="1"/>
    <col min="8" max="8" width="7.6640625" style="1" customWidth="1"/>
    <col min="9" max="9" width="13.5" style="92" customWidth="1"/>
    <col min="10" max="11" width="13.5" style="1" customWidth="1"/>
    <col min="12" max="12" width="6.1640625" style="1" customWidth="1"/>
    <col min="13" max="13" width="7.1640625" style="1" hidden="1" customWidth="1"/>
    <col min="14" max="14" width="8.83203125" style="1" hidden="1"/>
    <col min="15" max="20" width="9.5" style="1" hidden="1" customWidth="1"/>
    <col min="21" max="21" width="10.83203125" style="1" hidden="1" customWidth="1"/>
    <col min="22" max="22" width="8.1640625" style="1" customWidth="1"/>
    <col min="23" max="23" width="10.83203125" style="1" customWidth="1"/>
    <col min="24" max="24" width="8.1640625" style="1" customWidth="1"/>
    <col min="25" max="25" width="10" style="1" customWidth="1"/>
    <col min="26" max="26" width="7.33203125" style="1" customWidth="1"/>
    <col min="27" max="27" width="10" style="1" customWidth="1"/>
    <col min="28" max="28" width="10.83203125" style="1" customWidth="1"/>
    <col min="29" max="29" width="7.33203125" style="1" customWidth="1"/>
    <col min="30" max="30" width="10" style="1" customWidth="1"/>
    <col min="31" max="31" width="10.83203125" style="1" customWidth="1"/>
    <col min="44" max="65" width="8.83203125" style="1" hidden="1"/>
  </cols>
  <sheetData>
    <row r="2" spans="1:56" s="1" customFormat="1" ht="36.950000000000003" customHeight="1">
      <c r="I2" s="92"/>
      <c r="L2" s="254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82</v>
      </c>
      <c r="AZ2" s="93" t="s">
        <v>87</v>
      </c>
      <c r="BA2" s="93" t="s">
        <v>1</v>
      </c>
      <c r="BB2" s="93" t="s">
        <v>1</v>
      </c>
      <c r="BC2" s="93" t="s">
        <v>88</v>
      </c>
      <c r="BD2" s="93" t="s">
        <v>83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94"/>
      <c r="J3" s="18"/>
      <c r="K3" s="18"/>
      <c r="L3" s="19"/>
      <c r="AT3" s="16" t="s">
        <v>83</v>
      </c>
      <c r="AZ3" s="93" t="s">
        <v>89</v>
      </c>
      <c r="BA3" s="93" t="s">
        <v>1</v>
      </c>
      <c r="BB3" s="93" t="s">
        <v>1</v>
      </c>
      <c r="BC3" s="93" t="s">
        <v>90</v>
      </c>
      <c r="BD3" s="93" t="s">
        <v>83</v>
      </c>
    </row>
    <row r="4" spans="1:56" s="1" customFormat="1" ht="24.95" customHeight="1">
      <c r="B4" s="19"/>
      <c r="D4" s="20" t="s">
        <v>91</v>
      </c>
      <c r="I4" s="92"/>
      <c r="L4" s="19"/>
      <c r="M4" s="95" t="s">
        <v>10</v>
      </c>
      <c r="AT4" s="16" t="s">
        <v>3</v>
      </c>
      <c r="AZ4" s="93" t="s">
        <v>92</v>
      </c>
      <c r="BA4" s="93" t="s">
        <v>1</v>
      </c>
      <c r="BB4" s="93" t="s">
        <v>1</v>
      </c>
      <c r="BC4" s="93" t="s">
        <v>93</v>
      </c>
      <c r="BD4" s="93" t="s">
        <v>83</v>
      </c>
    </row>
    <row r="5" spans="1:56" s="1" customFormat="1" ht="6.95" customHeight="1">
      <c r="B5" s="19"/>
      <c r="I5" s="92"/>
      <c r="L5" s="19"/>
      <c r="AZ5" s="93" t="s">
        <v>94</v>
      </c>
      <c r="BA5" s="93" t="s">
        <v>1</v>
      </c>
      <c r="BB5" s="93" t="s">
        <v>1</v>
      </c>
      <c r="BC5" s="93" t="s">
        <v>93</v>
      </c>
      <c r="BD5" s="93" t="s">
        <v>83</v>
      </c>
    </row>
    <row r="6" spans="1:56" s="1" customFormat="1" ht="12" customHeight="1">
      <c r="B6" s="19"/>
      <c r="D6" s="26" t="s">
        <v>16</v>
      </c>
      <c r="I6" s="92"/>
      <c r="L6" s="19"/>
      <c r="AZ6" s="93" t="s">
        <v>95</v>
      </c>
      <c r="BA6" s="93" t="s">
        <v>1</v>
      </c>
      <c r="BB6" s="93" t="s">
        <v>1</v>
      </c>
      <c r="BC6" s="93" t="s">
        <v>96</v>
      </c>
      <c r="BD6" s="93" t="s">
        <v>83</v>
      </c>
    </row>
    <row r="7" spans="1:56" s="1" customFormat="1" ht="14.45" customHeight="1">
      <c r="B7" s="19"/>
      <c r="E7" s="255" t="str">
        <f>'Rekapitulace stavby'!K6</f>
        <v>Oplocení a vjezdové brány do heliportu</v>
      </c>
      <c r="F7" s="256"/>
      <c r="G7" s="256"/>
      <c r="H7" s="256"/>
      <c r="I7" s="92"/>
      <c r="L7" s="19"/>
    </row>
    <row r="8" spans="1:5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96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56" s="2" customFormat="1" ht="14.45" customHeight="1">
      <c r="A9" s="31"/>
      <c r="B9" s="32"/>
      <c r="C9" s="31"/>
      <c r="D9" s="31"/>
      <c r="E9" s="236" t="s">
        <v>98</v>
      </c>
      <c r="F9" s="257"/>
      <c r="G9" s="257"/>
      <c r="H9" s="257"/>
      <c r="I9" s="96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1.25">
      <c r="A10" s="31"/>
      <c r="B10" s="32"/>
      <c r="C10" s="31"/>
      <c r="D10" s="31"/>
      <c r="E10" s="31"/>
      <c r="F10" s="31"/>
      <c r="G10" s="31"/>
      <c r="H10" s="31"/>
      <c r="I10" s="96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7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7" t="s">
        <v>22</v>
      </c>
      <c r="J12" s="259" t="s">
        <v>609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6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7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7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6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97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8" t="str">
        <f>'Rekapitulace stavby'!E14</f>
        <v>Vyplň údaj</v>
      </c>
      <c r="F18" s="220"/>
      <c r="G18" s="220"/>
      <c r="H18" s="220"/>
      <c r="I18" s="97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6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97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7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6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97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97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6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96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98"/>
      <c r="B27" s="99"/>
      <c r="C27" s="98"/>
      <c r="D27" s="98"/>
      <c r="E27" s="225" t="s">
        <v>1</v>
      </c>
      <c r="F27" s="225"/>
      <c r="G27" s="225"/>
      <c r="H27" s="22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6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2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3" t="s">
        <v>33</v>
      </c>
      <c r="E30" s="31"/>
      <c r="F30" s="31"/>
      <c r="G30" s="31"/>
      <c r="H30" s="31"/>
      <c r="I30" s="96"/>
      <c r="J30" s="70">
        <f>ROUND(J130,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2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104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5" t="s">
        <v>37</v>
      </c>
      <c r="E33" s="26" t="s">
        <v>38</v>
      </c>
      <c r="F33" s="106">
        <f>ROUND((SUM(BE130:BE304)),  2)</f>
        <v>0</v>
      </c>
      <c r="G33" s="31"/>
      <c r="H33" s="31"/>
      <c r="I33" s="107">
        <v>0.21</v>
      </c>
      <c r="J33" s="106">
        <f>ROUND(((SUM(BE130:BE304))*I33),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106">
        <f>ROUND((SUM(BF130:BF304)),  2)</f>
        <v>0</v>
      </c>
      <c r="G34" s="31"/>
      <c r="H34" s="31"/>
      <c r="I34" s="107">
        <v>0.15</v>
      </c>
      <c r="J34" s="106">
        <f>ROUND(((SUM(BF130:BF304))*I34),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106">
        <f>ROUND((SUM(BG130:BG304)),  2)</f>
        <v>0</v>
      </c>
      <c r="G35" s="31"/>
      <c r="H35" s="31"/>
      <c r="I35" s="107">
        <v>0.21</v>
      </c>
      <c r="J35" s="106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106">
        <f>ROUND((SUM(BH130:BH304)),  2)</f>
        <v>0</v>
      </c>
      <c r="G36" s="31"/>
      <c r="H36" s="31"/>
      <c r="I36" s="107">
        <v>0.15</v>
      </c>
      <c r="J36" s="106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6">
        <f>ROUND((SUM(BI130:BI304)),  2)</f>
        <v>0</v>
      </c>
      <c r="G37" s="31"/>
      <c r="H37" s="31"/>
      <c r="I37" s="107">
        <v>0</v>
      </c>
      <c r="J37" s="106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6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8"/>
      <c r="D39" s="109" t="s">
        <v>43</v>
      </c>
      <c r="E39" s="59"/>
      <c r="F39" s="59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6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115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16" t="s">
        <v>49</v>
      </c>
      <c r="G61" s="44" t="s">
        <v>48</v>
      </c>
      <c r="H61" s="34"/>
      <c r="I61" s="117"/>
      <c r="J61" s="118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119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16" t="s">
        <v>49</v>
      </c>
      <c r="G76" s="44" t="s">
        <v>48</v>
      </c>
      <c r="H76" s="34"/>
      <c r="I76" s="117"/>
      <c r="J76" s="118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20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1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96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6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6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1"/>
      <c r="D85" s="31"/>
      <c r="E85" s="255" t="str">
        <f>E7</f>
        <v>Oplocení a vjezdové brány do heliportu</v>
      </c>
      <c r="F85" s="256"/>
      <c r="G85" s="256"/>
      <c r="H85" s="256"/>
      <c r="I85" s="96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96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1"/>
      <c r="D87" s="31"/>
      <c r="E87" s="236" t="str">
        <f>E9</f>
        <v>sever - Severní část</v>
      </c>
      <c r="F87" s="257"/>
      <c r="G87" s="257"/>
      <c r="H87" s="257"/>
      <c r="I87" s="96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6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Hradec Králové, Heliport</v>
      </c>
      <c r="G89" s="31"/>
      <c r="H89" s="31"/>
      <c r="I89" s="97" t="s">
        <v>22</v>
      </c>
      <c r="J89" s="259" t="str">
        <f>IF(J12="","",J12)</f>
        <v>Vyplň datum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6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4.8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7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4.8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97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6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2" t="s">
        <v>100</v>
      </c>
      <c r="D94" s="108"/>
      <c r="E94" s="108"/>
      <c r="F94" s="108"/>
      <c r="G94" s="108"/>
      <c r="H94" s="108"/>
      <c r="I94" s="123"/>
      <c r="J94" s="124" t="s">
        <v>101</v>
      </c>
      <c r="K94" s="108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6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5" t="s">
        <v>102</v>
      </c>
      <c r="D96" s="31"/>
      <c r="E96" s="31"/>
      <c r="F96" s="31"/>
      <c r="G96" s="31"/>
      <c r="H96" s="31"/>
      <c r="I96" s="96"/>
      <c r="J96" s="70">
        <f>J130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26"/>
      <c r="D97" s="127" t="s">
        <v>104</v>
      </c>
      <c r="E97" s="128"/>
      <c r="F97" s="128"/>
      <c r="G97" s="128"/>
      <c r="H97" s="128"/>
      <c r="I97" s="129"/>
      <c r="J97" s="130">
        <f>J131</f>
        <v>0</v>
      </c>
      <c r="L97" s="126"/>
    </row>
    <row r="98" spans="1:31" s="10" customFormat="1" ht="19.899999999999999" customHeight="1">
      <c r="B98" s="131"/>
      <c r="D98" s="132" t="s">
        <v>105</v>
      </c>
      <c r="E98" s="133"/>
      <c r="F98" s="133"/>
      <c r="G98" s="133"/>
      <c r="H98" s="133"/>
      <c r="I98" s="134"/>
      <c r="J98" s="135">
        <f>J132</f>
        <v>0</v>
      </c>
      <c r="L98" s="131"/>
    </row>
    <row r="99" spans="1:31" s="10" customFormat="1" ht="19.899999999999999" customHeight="1">
      <c r="B99" s="131"/>
      <c r="D99" s="132" t="s">
        <v>106</v>
      </c>
      <c r="E99" s="133"/>
      <c r="F99" s="133"/>
      <c r="G99" s="133"/>
      <c r="H99" s="133"/>
      <c r="I99" s="134"/>
      <c r="J99" s="135">
        <f>J174</f>
        <v>0</v>
      </c>
      <c r="L99" s="131"/>
    </row>
    <row r="100" spans="1:31" s="10" customFormat="1" ht="19.899999999999999" customHeight="1">
      <c r="B100" s="131"/>
      <c r="D100" s="132" t="s">
        <v>107</v>
      </c>
      <c r="E100" s="133"/>
      <c r="F100" s="133"/>
      <c r="G100" s="133"/>
      <c r="H100" s="133"/>
      <c r="I100" s="134"/>
      <c r="J100" s="135">
        <f>J187</f>
        <v>0</v>
      </c>
      <c r="L100" s="131"/>
    </row>
    <row r="101" spans="1:31" s="10" customFormat="1" ht="19.899999999999999" customHeight="1">
      <c r="B101" s="131"/>
      <c r="D101" s="132" t="s">
        <v>108</v>
      </c>
      <c r="E101" s="133"/>
      <c r="F101" s="133"/>
      <c r="G101" s="133"/>
      <c r="H101" s="133"/>
      <c r="I101" s="134"/>
      <c r="J101" s="135">
        <f>J232</f>
        <v>0</v>
      </c>
      <c r="L101" s="131"/>
    </row>
    <row r="102" spans="1:31" s="10" customFormat="1" ht="19.899999999999999" customHeight="1">
      <c r="B102" s="131"/>
      <c r="D102" s="132" t="s">
        <v>109</v>
      </c>
      <c r="E102" s="133"/>
      <c r="F102" s="133"/>
      <c r="G102" s="133"/>
      <c r="H102" s="133"/>
      <c r="I102" s="134"/>
      <c r="J102" s="135">
        <f>J248</f>
        <v>0</v>
      </c>
      <c r="L102" s="131"/>
    </row>
    <row r="103" spans="1:31" s="10" customFormat="1" ht="19.899999999999999" customHeight="1">
      <c r="B103" s="131"/>
      <c r="D103" s="132" t="s">
        <v>110</v>
      </c>
      <c r="E103" s="133"/>
      <c r="F103" s="133"/>
      <c r="G103" s="133"/>
      <c r="H103" s="133"/>
      <c r="I103" s="134"/>
      <c r="J103" s="135">
        <f>J270</f>
        <v>0</v>
      </c>
      <c r="L103" s="131"/>
    </row>
    <row r="104" spans="1:31" s="10" customFormat="1" ht="19.899999999999999" customHeight="1">
      <c r="B104" s="131"/>
      <c r="D104" s="132" t="s">
        <v>111</v>
      </c>
      <c r="E104" s="133"/>
      <c r="F104" s="133"/>
      <c r="G104" s="133"/>
      <c r="H104" s="133"/>
      <c r="I104" s="134"/>
      <c r="J104" s="135">
        <f>J282</f>
        <v>0</v>
      </c>
      <c r="L104" s="131"/>
    </row>
    <row r="105" spans="1:31" s="9" customFormat="1" ht="24.95" customHeight="1">
      <c r="B105" s="126"/>
      <c r="D105" s="127" t="s">
        <v>112</v>
      </c>
      <c r="E105" s="128"/>
      <c r="F105" s="128"/>
      <c r="G105" s="128"/>
      <c r="H105" s="128"/>
      <c r="I105" s="129"/>
      <c r="J105" s="130">
        <f>J285</f>
        <v>0</v>
      </c>
      <c r="L105" s="126"/>
    </row>
    <row r="106" spans="1:31" s="10" customFormat="1" ht="19.899999999999999" customHeight="1">
      <c r="B106" s="131"/>
      <c r="D106" s="132" t="s">
        <v>113</v>
      </c>
      <c r="E106" s="133"/>
      <c r="F106" s="133"/>
      <c r="G106" s="133"/>
      <c r="H106" s="133"/>
      <c r="I106" s="134"/>
      <c r="J106" s="135">
        <f>J286</f>
        <v>0</v>
      </c>
      <c r="L106" s="131"/>
    </row>
    <row r="107" spans="1:31" s="9" customFormat="1" ht="24.95" customHeight="1">
      <c r="B107" s="126"/>
      <c r="D107" s="127" t="s">
        <v>114</v>
      </c>
      <c r="E107" s="128"/>
      <c r="F107" s="128"/>
      <c r="G107" s="128"/>
      <c r="H107" s="128"/>
      <c r="I107" s="129"/>
      <c r="J107" s="130">
        <f>J289</f>
        <v>0</v>
      </c>
      <c r="L107" s="126"/>
    </row>
    <row r="108" spans="1:31" s="10" customFormat="1" ht="19.899999999999999" customHeight="1">
      <c r="B108" s="131"/>
      <c r="D108" s="132" t="s">
        <v>115</v>
      </c>
      <c r="E108" s="133"/>
      <c r="F108" s="133"/>
      <c r="G108" s="133"/>
      <c r="H108" s="133"/>
      <c r="I108" s="134"/>
      <c r="J108" s="135">
        <f>J290</f>
        <v>0</v>
      </c>
      <c r="L108" s="131"/>
    </row>
    <row r="109" spans="1:31" s="10" customFormat="1" ht="19.899999999999999" customHeight="1">
      <c r="B109" s="131"/>
      <c r="D109" s="132" t="s">
        <v>116</v>
      </c>
      <c r="E109" s="133"/>
      <c r="F109" s="133"/>
      <c r="G109" s="133"/>
      <c r="H109" s="133"/>
      <c r="I109" s="134"/>
      <c r="J109" s="135">
        <f>J297</f>
        <v>0</v>
      </c>
      <c r="L109" s="131"/>
    </row>
    <row r="110" spans="1:31" s="10" customFormat="1" ht="19.899999999999999" customHeight="1">
      <c r="B110" s="131"/>
      <c r="D110" s="132" t="s">
        <v>117</v>
      </c>
      <c r="E110" s="133"/>
      <c r="F110" s="133"/>
      <c r="G110" s="133"/>
      <c r="H110" s="133"/>
      <c r="I110" s="134"/>
      <c r="J110" s="135">
        <f>J300</f>
        <v>0</v>
      </c>
      <c r="L110" s="131"/>
    </row>
    <row r="111" spans="1:31" s="2" customFormat="1" ht="21.75" customHeight="1">
      <c r="A111" s="31"/>
      <c r="B111" s="32"/>
      <c r="C111" s="31"/>
      <c r="D111" s="31"/>
      <c r="E111" s="31"/>
      <c r="F111" s="31"/>
      <c r="G111" s="31"/>
      <c r="H111" s="31"/>
      <c r="I111" s="96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6"/>
      <c r="C112" s="47"/>
      <c r="D112" s="47"/>
      <c r="E112" s="47"/>
      <c r="F112" s="47"/>
      <c r="G112" s="47"/>
      <c r="H112" s="47"/>
      <c r="I112" s="120"/>
      <c r="J112" s="47"/>
      <c r="K112" s="4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48"/>
      <c r="C116" s="49"/>
      <c r="D116" s="49"/>
      <c r="E116" s="49"/>
      <c r="F116" s="49"/>
      <c r="G116" s="49"/>
      <c r="H116" s="49"/>
      <c r="I116" s="121"/>
      <c r="J116" s="49"/>
      <c r="K116" s="49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0" t="s">
        <v>118</v>
      </c>
      <c r="D117" s="31"/>
      <c r="E117" s="31"/>
      <c r="F117" s="31"/>
      <c r="G117" s="31"/>
      <c r="H117" s="31"/>
      <c r="I117" s="96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96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16</v>
      </c>
      <c r="D119" s="31"/>
      <c r="E119" s="31"/>
      <c r="F119" s="31"/>
      <c r="G119" s="31"/>
      <c r="H119" s="31"/>
      <c r="I119" s="96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4.45" customHeight="1">
      <c r="A120" s="31"/>
      <c r="B120" s="32"/>
      <c r="C120" s="31"/>
      <c r="D120" s="31"/>
      <c r="E120" s="255" t="str">
        <f>E7</f>
        <v>Oplocení a vjezdové brány do heliportu</v>
      </c>
      <c r="F120" s="256"/>
      <c r="G120" s="256"/>
      <c r="H120" s="256"/>
      <c r="I120" s="96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97</v>
      </c>
      <c r="D121" s="31"/>
      <c r="E121" s="31"/>
      <c r="F121" s="31"/>
      <c r="G121" s="31"/>
      <c r="H121" s="31"/>
      <c r="I121" s="96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4.45" customHeight="1">
      <c r="A122" s="31"/>
      <c r="B122" s="32"/>
      <c r="C122" s="31"/>
      <c r="D122" s="31"/>
      <c r="E122" s="236" t="str">
        <f>E9</f>
        <v>sever - Severní část</v>
      </c>
      <c r="F122" s="257"/>
      <c r="G122" s="257"/>
      <c r="H122" s="257"/>
      <c r="I122" s="96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96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20</v>
      </c>
      <c r="D124" s="31"/>
      <c r="E124" s="31"/>
      <c r="F124" s="24" t="str">
        <f>F12</f>
        <v>Hradec Králové, Heliport</v>
      </c>
      <c r="G124" s="31"/>
      <c r="H124" s="31"/>
      <c r="I124" s="97" t="s">
        <v>22</v>
      </c>
      <c r="J124" s="259" t="str">
        <f>IF(J12="","",J12)</f>
        <v>Vyplň datum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96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4.85" customHeight="1">
      <c r="A126" s="31"/>
      <c r="B126" s="32"/>
      <c r="C126" s="26" t="s">
        <v>23</v>
      </c>
      <c r="D126" s="31"/>
      <c r="E126" s="31"/>
      <c r="F126" s="24" t="str">
        <f>E15</f>
        <v xml:space="preserve"> </v>
      </c>
      <c r="G126" s="31"/>
      <c r="H126" s="31"/>
      <c r="I126" s="97" t="s">
        <v>29</v>
      </c>
      <c r="J126" s="29" t="str">
        <f>E21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4.85" customHeight="1">
      <c r="A127" s="31"/>
      <c r="B127" s="32"/>
      <c r="C127" s="26" t="s">
        <v>27</v>
      </c>
      <c r="D127" s="31"/>
      <c r="E127" s="31"/>
      <c r="F127" s="24" t="str">
        <f>IF(E18="","",E18)</f>
        <v>Vyplň údaj</v>
      </c>
      <c r="G127" s="31"/>
      <c r="H127" s="31"/>
      <c r="I127" s="97" t="s">
        <v>31</v>
      </c>
      <c r="J127" s="29" t="str">
        <f>E24</f>
        <v xml:space="preserve"> 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96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36"/>
      <c r="B129" s="137"/>
      <c r="C129" s="138" t="s">
        <v>119</v>
      </c>
      <c r="D129" s="139" t="s">
        <v>58</v>
      </c>
      <c r="E129" s="139" t="s">
        <v>54</v>
      </c>
      <c r="F129" s="139" t="s">
        <v>55</v>
      </c>
      <c r="G129" s="139" t="s">
        <v>120</v>
      </c>
      <c r="H129" s="139" t="s">
        <v>121</v>
      </c>
      <c r="I129" s="140" t="s">
        <v>122</v>
      </c>
      <c r="J129" s="139" t="s">
        <v>101</v>
      </c>
      <c r="K129" s="141" t="s">
        <v>123</v>
      </c>
      <c r="L129" s="142"/>
      <c r="M129" s="61" t="s">
        <v>1</v>
      </c>
      <c r="N129" s="62" t="s">
        <v>37</v>
      </c>
      <c r="O129" s="62" t="s">
        <v>124</v>
      </c>
      <c r="P129" s="62" t="s">
        <v>125</v>
      </c>
      <c r="Q129" s="62" t="s">
        <v>126</v>
      </c>
      <c r="R129" s="62" t="s">
        <v>127</v>
      </c>
      <c r="S129" s="62" t="s">
        <v>128</v>
      </c>
      <c r="T129" s="63" t="s">
        <v>129</v>
      </c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</row>
    <row r="130" spans="1:65" s="2" customFormat="1" ht="22.9" customHeight="1">
      <c r="A130" s="31"/>
      <c r="B130" s="32"/>
      <c r="C130" s="68" t="s">
        <v>130</v>
      </c>
      <c r="D130" s="31"/>
      <c r="E130" s="31"/>
      <c r="F130" s="31"/>
      <c r="G130" s="31"/>
      <c r="H130" s="31"/>
      <c r="I130" s="96"/>
      <c r="J130" s="143">
        <f>BK130</f>
        <v>0</v>
      </c>
      <c r="K130" s="31"/>
      <c r="L130" s="32"/>
      <c r="M130" s="64"/>
      <c r="N130" s="55"/>
      <c r="O130" s="65"/>
      <c r="P130" s="144">
        <f>P131+P285+P289</f>
        <v>0</v>
      </c>
      <c r="Q130" s="65"/>
      <c r="R130" s="144">
        <f>R131+R285+R289</f>
        <v>7.1840684999999995</v>
      </c>
      <c r="S130" s="65"/>
      <c r="T130" s="145">
        <f>T131+T285+T289</f>
        <v>1.1720000000000002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72</v>
      </c>
      <c r="AU130" s="16" t="s">
        <v>103</v>
      </c>
      <c r="BK130" s="146">
        <f>BK131+BK285+BK289</f>
        <v>0</v>
      </c>
    </row>
    <row r="131" spans="1:65" s="12" customFormat="1" ht="25.9" customHeight="1">
      <c r="B131" s="147"/>
      <c r="D131" s="148" t="s">
        <v>72</v>
      </c>
      <c r="E131" s="149" t="s">
        <v>131</v>
      </c>
      <c r="F131" s="149" t="s">
        <v>132</v>
      </c>
      <c r="I131" s="150"/>
      <c r="J131" s="151">
        <f>BK131</f>
        <v>0</v>
      </c>
      <c r="L131" s="147"/>
      <c r="M131" s="152"/>
      <c r="N131" s="153"/>
      <c r="O131" s="153"/>
      <c r="P131" s="154">
        <f>P132+P174+P187+P232+P248+P270+P282</f>
        <v>0</v>
      </c>
      <c r="Q131" s="153"/>
      <c r="R131" s="154">
        <f>R132+R174+R187+R232+R248+R270+R282</f>
        <v>7.1840684999999995</v>
      </c>
      <c r="S131" s="153"/>
      <c r="T131" s="155">
        <f>T132+T174+T187+T232+T248+T270+T282</f>
        <v>1.1720000000000002</v>
      </c>
      <c r="AR131" s="148" t="s">
        <v>81</v>
      </c>
      <c r="AT131" s="156" t="s">
        <v>72</v>
      </c>
      <c r="AU131" s="156" t="s">
        <v>73</v>
      </c>
      <c r="AY131" s="148" t="s">
        <v>133</v>
      </c>
      <c r="BK131" s="157">
        <f>BK132+BK174+BK187+BK232+BK248+BK270+BK282</f>
        <v>0</v>
      </c>
    </row>
    <row r="132" spans="1:65" s="12" customFormat="1" ht="22.9" customHeight="1">
      <c r="B132" s="147"/>
      <c r="D132" s="148" t="s">
        <v>72</v>
      </c>
      <c r="E132" s="158" t="s">
        <v>81</v>
      </c>
      <c r="F132" s="158" t="s">
        <v>134</v>
      </c>
      <c r="I132" s="150"/>
      <c r="J132" s="159">
        <f>BK132</f>
        <v>0</v>
      </c>
      <c r="L132" s="147"/>
      <c r="M132" s="152"/>
      <c r="N132" s="153"/>
      <c r="O132" s="153"/>
      <c r="P132" s="154">
        <f>SUM(P133:P173)</f>
        <v>0</v>
      </c>
      <c r="Q132" s="153"/>
      <c r="R132" s="154">
        <f>SUM(R133:R173)</f>
        <v>0</v>
      </c>
      <c r="S132" s="153"/>
      <c r="T132" s="155">
        <f>SUM(T133:T173)</f>
        <v>1.1720000000000002</v>
      </c>
      <c r="AR132" s="148" t="s">
        <v>81</v>
      </c>
      <c r="AT132" s="156" t="s">
        <v>72</v>
      </c>
      <c r="AU132" s="156" t="s">
        <v>81</v>
      </c>
      <c r="AY132" s="148" t="s">
        <v>133</v>
      </c>
      <c r="BK132" s="157">
        <f>SUM(BK133:BK173)</f>
        <v>0</v>
      </c>
    </row>
    <row r="133" spans="1:65" s="2" customFormat="1" ht="30.95" customHeight="1">
      <c r="A133" s="31"/>
      <c r="B133" s="160"/>
      <c r="C133" s="161" t="s">
        <v>81</v>
      </c>
      <c r="D133" s="161" t="s">
        <v>135</v>
      </c>
      <c r="E133" s="162" t="s">
        <v>136</v>
      </c>
      <c r="F133" s="163" t="s">
        <v>137</v>
      </c>
      <c r="G133" s="164" t="s">
        <v>138</v>
      </c>
      <c r="H133" s="165">
        <v>1</v>
      </c>
      <c r="I133" s="166"/>
      <c r="J133" s="167">
        <f>ROUND(I133*H133,2)</f>
        <v>0</v>
      </c>
      <c r="K133" s="163" t="s">
        <v>139</v>
      </c>
      <c r="L133" s="32"/>
      <c r="M133" s="168" t="s">
        <v>1</v>
      </c>
      <c r="N133" s="169" t="s">
        <v>38</v>
      </c>
      <c r="O133" s="57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2" t="s">
        <v>140</v>
      </c>
      <c r="AT133" s="172" t="s">
        <v>135</v>
      </c>
      <c r="AU133" s="172" t="s">
        <v>83</v>
      </c>
      <c r="AY133" s="16" t="s">
        <v>133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6" t="s">
        <v>81</v>
      </c>
      <c r="BK133" s="173">
        <f>ROUND(I133*H133,2)</f>
        <v>0</v>
      </c>
      <c r="BL133" s="16" t="s">
        <v>140</v>
      </c>
      <c r="BM133" s="172" t="s">
        <v>141</v>
      </c>
    </row>
    <row r="134" spans="1:65" s="2" customFormat="1" ht="68.25">
      <c r="A134" s="31"/>
      <c r="B134" s="32"/>
      <c r="C134" s="31"/>
      <c r="D134" s="174" t="s">
        <v>142</v>
      </c>
      <c r="E134" s="31"/>
      <c r="F134" s="175" t="s">
        <v>143</v>
      </c>
      <c r="G134" s="31"/>
      <c r="H134" s="31"/>
      <c r="I134" s="96"/>
      <c r="J134" s="31"/>
      <c r="K134" s="31"/>
      <c r="L134" s="32"/>
      <c r="M134" s="176"/>
      <c r="N134" s="177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142</v>
      </c>
      <c r="AU134" s="16" t="s">
        <v>83</v>
      </c>
    </row>
    <row r="135" spans="1:65" s="13" customFormat="1" ht="11.25">
      <c r="B135" s="178"/>
      <c r="D135" s="174" t="s">
        <v>144</v>
      </c>
      <c r="E135" s="179" t="s">
        <v>1</v>
      </c>
      <c r="F135" s="180" t="s">
        <v>145</v>
      </c>
      <c r="H135" s="181">
        <v>1</v>
      </c>
      <c r="I135" s="182"/>
      <c r="L135" s="178"/>
      <c r="M135" s="183"/>
      <c r="N135" s="184"/>
      <c r="O135" s="184"/>
      <c r="P135" s="184"/>
      <c r="Q135" s="184"/>
      <c r="R135" s="184"/>
      <c r="S135" s="184"/>
      <c r="T135" s="185"/>
      <c r="AT135" s="179" t="s">
        <v>144</v>
      </c>
      <c r="AU135" s="179" t="s">
        <v>83</v>
      </c>
      <c r="AV135" s="13" t="s">
        <v>83</v>
      </c>
      <c r="AW135" s="13" t="s">
        <v>30</v>
      </c>
      <c r="AX135" s="13" t="s">
        <v>81</v>
      </c>
      <c r="AY135" s="179" t="s">
        <v>133</v>
      </c>
    </row>
    <row r="136" spans="1:65" s="2" customFormat="1" ht="20.45" customHeight="1">
      <c r="A136" s="31"/>
      <c r="B136" s="160"/>
      <c r="C136" s="161" t="s">
        <v>83</v>
      </c>
      <c r="D136" s="161" t="s">
        <v>135</v>
      </c>
      <c r="E136" s="162" t="s">
        <v>146</v>
      </c>
      <c r="F136" s="163" t="s">
        <v>147</v>
      </c>
      <c r="G136" s="164" t="s">
        <v>138</v>
      </c>
      <c r="H136" s="165">
        <v>2.1</v>
      </c>
      <c r="I136" s="166"/>
      <c r="J136" s="167">
        <f>ROUND(I136*H136,2)</f>
        <v>0</v>
      </c>
      <c r="K136" s="163" t="s">
        <v>139</v>
      </c>
      <c r="L136" s="32"/>
      <c r="M136" s="168" t="s">
        <v>1</v>
      </c>
      <c r="N136" s="169" t="s">
        <v>38</v>
      </c>
      <c r="O136" s="57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2" t="s">
        <v>140</v>
      </c>
      <c r="AT136" s="172" t="s">
        <v>135</v>
      </c>
      <c r="AU136" s="172" t="s">
        <v>83</v>
      </c>
      <c r="AY136" s="16" t="s">
        <v>133</v>
      </c>
      <c r="BE136" s="173">
        <f>IF(N136="základní",J136,0)</f>
        <v>0</v>
      </c>
      <c r="BF136" s="173">
        <f>IF(N136="snížená",J136,0)</f>
        <v>0</v>
      </c>
      <c r="BG136" s="173">
        <f>IF(N136="zákl. přenesená",J136,0)</f>
        <v>0</v>
      </c>
      <c r="BH136" s="173">
        <f>IF(N136="sníž. přenesená",J136,0)</f>
        <v>0</v>
      </c>
      <c r="BI136" s="173">
        <f>IF(N136="nulová",J136,0)</f>
        <v>0</v>
      </c>
      <c r="BJ136" s="16" t="s">
        <v>81</v>
      </c>
      <c r="BK136" s="173">
        <f>ROUND(I136*H136,2)</f>
        <v>0</v>
      </c>
      <c r="BL136" s="16" t="s">
        <v>140</v>
      </c>
      <c r="BM136" s="172" t="s">
        <v>148</v>
      </c>
    </row>
    <row r="137" spans="1:65" s="2" customFormat="1" ht="58.5">
      <c r="A137" s="31"/>
      <c r="B137" s="32"/>
      <c r="C137" s="31"/>
      <c r="D137" s="174" t="s">
        <v>142</v>
      </c>
      <c r="E137" s="31"/>
      <c r="F137" s="175" t="s">
        <v>149</v>
      </c>
      <c r="G137" s="31"/>
      <c r="H137" s="31"/>
      <c r="I137" s="96"/>
      <c r="J137" s="31"/>
      <c r="K137" s="31"/>
      <c r="L137" s="32"/>
      <c r="M137" s="176"/>
      <c r="N137" s="177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142</v>
      </c>
      <c r="AU137" s="16" t="s">
        <v>83</v>
      </c>
    </row>
    <row r="138" spans="1:65" s="13" customFormat="1" ht="11.25">
      <c r="B138" s="178"/>
      <c r="D138" s="174" t="s">
        <v>144</v>
      </c>
      <c r="E138" s="179" t="s">
        <v>87</v>
      </c>
      <c r="F138" s="180" t="s">
        <v>150</v>
      </c>
      <c r="H138" s="181">
        <v>2.1</v>
      </c>
      <c r="I138" s="182"/>
      <c r="L138" s="178"/>
      <c r="M138" s="183"/>
      <c r="N138" s="184"/>
      <c r="O138" s="184"/>
      <c r="P138" s="184"/>
      <c r="Q138" s="184"/>
      <c r="R138" s="184"/>
      <c r="S138" s="184"/>
      <c r="T138" s="185"/>
      <c r="AT138" s="179" t="s">
        <v>144</v>
      </c>
      <c r="AU138" s="179" t="s">
        <v>83</v>
      </c>
      <c r="AV138" s="13" t="s">
        <v>83</v>
      </c>
      <c r="AW138" s="13" t="s">
        <v>30</v>
      </c>
      <c r="AX138" s="13" t="s">
        <v>81</v>
      </c>
      <c r="AY138" s="179" t="s">
        <v>133</v>
      </c>
    </row>
    <row r="139" spans="1:65" s="2" customFormat="1" ht="20.45" customHeight="1">
      <c r="A139" s="31"/>
      <c r="B139" s="160"/>
      <c r="C139" s="161" t="s">
        <v>151</v>
      </c>
      <c r="D139" s="161" t="s">
        <v>135</v>
      </c>
      <c r="E139" s="162" t="s">
        <v>152</v>
      </c>
      <c r="F139" s="163" t="s">
        <v>153</v>
      </c>
      <c r="G139" s="164" t="s">
        <v>138</v>
      </c>
      <c r="H139" s="165">
        <v>2.1</v>
      </c>
      <c r="I139" s="166"/>
      <c r="J139" s="167">
        <f>ROUND(I139*H139,2)</f>
        <v>0</v>
      </c>
      <c r="K139" s="163" t="s">
        <v>139</v>
      </c>
      <c r="L139" s="32"/>
      <c r="M139" s="168" t="s">
        <v>1</v>
      </c>
      <c r="N139" s="169" t="s">
        <v>38</v>
      </c>
      <c r="O139" s="57"/>
      <c r="P139" s="170">
        <f>O139*H139</f>
        <v>0</v>
      </c>
      <c r="Q139" s="170">
        <v>0</v>
      </c>
      <c r="R139" s="170">
        <f>Q139*H139</f>
        <v>0</v>
      </c>
      <c r="S139" s="170">
        <v>0.18</v>
      </c>
      <c r="T139" s="171">
        <f>S139*H139</f>
        <v>0.378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2" t="s">
        <v>140</v>
      </c>
      <c r="AT139" s="172" t="s">
        <v>135</v>
      </c>
      <c r="AU139" s="172" t="s">
        <v>83</v>
      </c>
      <c r="AY139" s="16" t="s">
        <v>133</v>
      </c>
      <c r="BE139" s="173">
        <f>IF(N139="základní",J139,0)</f>
        <v>0</v>
      </c>
      <c r="BF139" s="173">
        <f>IF(N139="snížená",J139,0)</f>
        <v>0</v>
      </c>
      <c r="BG139" s="173">
        <f>IF(N139="zákl. přenesená",J139,0)</f>
        <v>0</v>
      </c>
      <c r="BH139" s="173">
        <f>IF(N139="sníž. přenesená",J139,0)</f>
        <v>0</v>
      </c>
      <c r="BI139" s="173">
        <f>IF(N139="nulová",J139,0)</f>
        <v>0</v>
      </c>
      <c r="BJ139" s="16" t="s">
        <v>81</v>
      </c>
      <c r="BK139" s="173">
        <f>ROUND(I139*H139,2)</f>
        <v>0</v>
      </c>
      <c r="BL139" s="16" t="s">
        <v>140</v>
      </c>
      <c r="BM139" s="172" t="s">
        <v>154</v>
      </c>
    </row>
    <row r="140" spans="1:65" s="2" customFormat="1" ht="48.75">
      <c r="A140" s="31"/>
      <c r="B140" s="32"/>
      <c r="C140" s="31"/>
      <c r="D140" s="174" t="s">
        <v>142</v>
      </c>
      <c r="E140" s="31"/>
      <c r="F140" s="175" t="s">
        <v>155</v>
      </c>
      <c r="G140" s="31"/>
      <c r="H140" s="31"/>
      <c r="I140" s="96"/>
      <c r="J140" s="31"/>
      <c r="K140" s="31"/>
      <c r="L140" s="32"/>
      <c r="M140" s="176"/>
      <c r="N140" s="177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142</v>
      </c>
      <c r="AU140" s="16" t="s">
        <v>83</v>
      </c>
    </row>
    <row r="141" spans="1:65" s="13" customFormat="1" ht="11.25">
      <c r="B141" s="178"/>
      <c r="D141" s="174" t="s">
        <v>144</v>
      </c>
      <c r="E141" s="179" t="s">
        <v>1</v>
      </c>
      <c r="F141" s="180" t="s">
        <v>87</v>
      </c>
      <c r="H141" s="181">
        <v>2.1</v>
      </c>
      <c r="I141" s="182"/>
      <c r="L141" s="178"/>
      <c r="M141" s="183"/>
      <c r="N141" s="184"/>
      <c r="O141" s="184"/>
      <c r="P141" s="184"/>
      <c r="Q141" s="184"/>
      <c r="R141" s="184"/>
      <c r="S141" s="184"/>
      <c r="T141" s="185"/>
      <c r="AT141" s="179" t="s">
        <v>144</v>
      </c>
      <c r="AU141" s="179" t="s">
        <v>83</v>
      </c>
      <c r="AV141" s="13" t="s">
        <v>83</v>
      </c>
      <c r="AW141" s="13" t="s">
        <v>30</v>
      </c>
      <c r="AX141" s="13" t="s">
        <v>81</v>
      </c>
      <c r="AY141" s="179" t="s">
        <v>133</v>
      </c>
    </row>
    <row r="142" spans="1:65" s="2" customFormat="1" ht="20.45" customHeight="1">
      <c r="A142" s="31"/>
      <c r="B142" s="160"/>
      <c r="C142" s="161" t="s">
        <v>140</v>
      </c>
      <c r="D142" s="161" t="s">
        <v>135</v>
      </c>
      <c r="E142" s="162" t="s">
        <v>156</v>
      </c>
      <c r="F142" s="163" t="s">
        <v>157</v>
      </c>
      <c r="G142" s="164" t="s">
        <v>138</v>
      </c>
      <c r="H142" s="165">
        <v>1.2</v>
      </c>
      <c r="I142" s="166"/>
      <c r="J142" s="167">
        <f>ROUND(I142*H142,2)</f>
        <v>0</v>
      </c>
      <c r="K142" s="163" t="s">
        <v>139</v>
      </c>
      <c r="L142" s="32"/>
      <c r="M142" s="168" t="s">
        <v>1</v>
      </c>
      <c r="N142" s="169" t="s">
        <v>38</v>
      </c>
      <c r="O142" s="57"/>
      <c r="P142" s="170">
        <f>O142*H142</f>
        <v>0</v>
      </c>
      <c r="Q142" s="170">
        <v>0</v>
      </c>
      <c r="R142" s="170">
        <f>Q142*H142</f>
        <v>0</v>
      </c>
      <c r="S142" s="170">
        <v>0.3</v>
      </c>
      <c r="T142" s="171">
        <f>S142*H142</f>
        <v>0.36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2" t="s">
        <v>140</v>
      </c>
      <c r="AT142" s="172" t="s">
        <v>135</v>
      </c>
      <c r="AU142" s="172" t="s">
        <v>83</v>
      </c>
      <c r="AY142" s="16" t="s">
        <v>133</v>
      </c>
      <c r="BE142" s="173">
        <f>IF(N142="základní",J142,0)</f>
        <v>0</v>
      </c>
      <c r="BF142" s="173">
        <f>IF(N142="snížená",J142,0)</f>
        <v>0</v>
      </c>
      <c r="BG142" s="173">
        <f>IF(N142="zákl. přenesená",J142,0)</f>
        <v>0</v>
      </c>
      <c r="BH142" s="173">
        <f>IF(N142="sníž. přenesená",J142,0)</f>
        <v>0</v>
      </c>
      <c r="BI142" s="173">
        <f>IF(N142="nulová",J142,0)</f>
        <v>0</v>
      </c>
      <c r="BJ142" s="16" t="s">
        <v>81</v>
      </c>
      <c r="BK142" s="173">
        <f>ROUND(I142*H142,2)</f>
        <v>0</v>
      </c>
      <c r="BL142" s="16" t="s">
        <v>140</v>
      </c>
      <c r="BM142" s="172" t="s">
        <v>158</v>
      </c>
    </row>
    <row r="143" spans="1:65" s="2" customFormat="1" ht="48.75">
      <c r="A143" s="31"/>
      <c r="B143" s="32"/>
      <c r="C143" s="31"/>
      <c r="D143" s="174" t="s">
        <v>142</v>
      </c>
      <c r="E143" s="31"/>
      <c r="F143" s="175" t="s">
        <v>159</v>
      </c>
      <c r="G143" s="31"/>
      <c r="H143" s="31"/>
      <c r="I143" s="96"/>
      <c r="J143" s="31"/>
      <c r="K143" s="31"/>
      <c r="L143" s="32"/>
      <c r="M143" s="176"/>
      <c r="N143" s="177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142</v>
      </c>
      <c r="AU143" s="16" t="s">
        <v>83</v>
      </c>
    </row>
    <row r="144" spans="1:65" s="13" customFormat="1" ht="11.25">
      <c r="B144" s="178"/>
      <c r="D144" s="174" t="s">
        <v>144</v>
      </c>
      <c r="E144" s="179" t="s">
        <v>1</v>
      </c>
      <c r="F144" s="180" t="s">
        <v>94</v>
      </c>
      <c r="H144" s="181">
        <v>1.2</v>
      </c>
      <c r="I144" s="182"/>
      <c r="L144" s="178"/>
      <c r="M144" s="183"/>
      <c r="N144" s="184"/>
      <c r="O144" s="184"/>
      <c r="P144" s="184"/>
      <c r="Q144" s="184"/>
      <c r="R144" s="184"/>
      <c r="S144" s="184"/>
      <c r="T144" s="185"/>
      <c r="AT144" s="179" t="s">
        <v>144</v>
      </c>
      <c r="AU144" s="179" t="s">
        <v>83</v>
      </c>
      <c r="AV144" s="13" t="s">
        <v>83</v>
      </c>
      <c r="AW144" s="13" t="s">
        <v>30</v>
      </c>
      <c r="AX144" s="13" t="s">
        <v>81</v>
      </c>
      <c r="AY144" s="179" t="s">
        <v>133</v>
      </c>
    </row>
    <row r="145" spans="1:65" s="2" customFormat="1" ht="20.45" customHeight="1">
      <c r="A145" s="31"/>
      <c r="B145" s="160"/>
      <c r="C145" s="161" t="s">
        <v>160</v>
      </c>
      <c r="D145" s="161" t="s">
        <v>135</v>
      </c>
      <c r="E145" s="162" t="s">
        <v>161</v>
      </c>
      <c r="F145" s="163" t="s">
        <v>162</v>
      </c>
      <c r="G145" s="164" t="s">
        <v>138</v>
      </c>
      <c r="H145" s="165">
        <v>1.2</v>
      </c>
      <c r="I145" s="166"/>
      <c r="J145" s="167">
        <f>ROUND(I145*H145,2)</f>
        <v>0</v>
      </c>
      <c r="K145" s="163" t="s">
        <v>139</v>
      </c>
      <c r="L145" s="32"/>
      <c r="M145" s="168" t="s">
        <v>1</v>
      </c>
      <c r="N145" s="169" t="s">
        <v>38</v>
      </c>
      <c r="O145" s="57"/>
      <c r="P145" s="170">
        <f>O145*H145</f>
        <v>0</v>
      </c>
      <c r="Q145" s="170">
        <v>0</v>
      </c>
      <c r="R145" s="170">
        <f>Q145*H145</f>
        <v>0</v>
      </c>
      <c r="S145" s="170">
        <v>0.32500000000000001</v>
      </c>
      <c r="T145" s="171">
        <f>S145*H145</f>
        <v>0.39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2" t="s">
        <v>140</v>
      </c>
      <c r="AT145" s="172" t="s">
        <v>135</v>
      </c>
      <c r="AU145" s="172" t="s">
        <v>83</v>
      </c>
      <c r="AY145" s="16" t="s">
        <v>133</v>
      </c>
      <c r="BE145" s="173">
        <f>IF(N145="základní",J145,0)</f>
        <v>0</v>
      </c>
      <c r="BF145" s="173">
        <f>IF(N145="snížená",J145,0)</f>
        <v>0</v>
      </c>
      <c r="BG145" s="173">
        <f>IF(N145="zákl. přenesená",J145,0)</f>
        <v>0</v>
      </c>
      <c r="BH145" s="173">
        <f>IF(N145="sníž. přenesená",J145,0)</f>
        <v>0</v>
      </c>
      <c r="BI145" s="173">
        <f>IF(N145="nulová",J145,0)</f>
        <v>0</v>
      </c>
      <c r="BJ145" s="16" t="s">
        <v>81</v>
      </c>
      <c r="BK145" s="173">
        <f>ROUND(I145*H145,2)</f>
        <v>0</v>
      </c>
      <c r="BL145" s="16" t="s">
        <v>140</v>
      </c>
      <c r="BM145" s="172" t="s">
        <v>163</v>
      </c>
    </row>
    <row r="146" spans="1:65" s="2" customFormat="1" ht="48.75">
      <c r="A146" s="31"/>
      <c r="B146" s="32"/>
      <c r="C146" s="31"/>
      <c r="D146" s="174" t="s">
        <v>142</v>
      </c>
      <c r="E146" s="31"/>
      <c r="F146" s="175" t="s">
        <v>164</v>
      </c>
      <c r="G146" s="31"/>
      <c r="H146" s="31"/>
      <c r="I146" s="96"/>
      <c r="J146" s="31"/>
      <c r="K146" s="31"/>
      <c r="L146" s="32"/>
      <c r="M146" s="176"/>
      <c r="N146" s="177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142</v>
      </c>
      <c r="AU146" s="16" t="s">
        <v>83</v>
      </c>
    </row>
    <row r="147" spans="1:65" s="13" customFormat="1" ht="11.25">
      <c r="B147" s="178"/>
      <c r="D147" s="174" t="s">
        <v>144</v>
      </c>
      <c r="E147" s="179" t="s">
        <v>94</v>
      </c>
      <c r="F147" s="180" t="s">
        <v>165</v>
      </c>
      <c r="H147" s="181">
        <v>1.2</v>
      </c>
      <c r="I147" s="182"/>
      <c r="L147" s="178"/>
      <c r="M147" s="183"/>
      <c r="N147" s="184"/>
      <c r="O147" s="184"/>
      <c r="P147" s="184"/>
      <c r="Q147" s="184"/>
      <c r="R147" s="184"/>
      <c r="S147" s="184"/>
      <c r="T147" s="185"/>
      <c r="AT147" s="179" t="s">
        <v>144</v>
      </c>
      <c r="AU147" s="179" t="s">
        <v>83</v>
      </c>
      <c r="AV147" s="13" t="s">
        <v>83</v>
      </c>
      <c r="AW147" s="13" t="s">
        <v>30</v>
      </c>
      <c r="AX147" s="13" t="s">
        <v>81</v>
      </c>
      <c r="AY147" s="179" t="s">
        <v>133</v>
      </c>
    </row>
    <row r="148" spans="1:65" s="2" customFormat="1" ht="20.45" customHeight="1">
      <c r="A148" s="31"/>
      <c r="B148" s="160"/>
      <c r="C148" s="161" t="s">
        <v>166</v>
      </c>
      <c r="D148" s="161" t="s">
        <v>135</v>
      </c>
      <c r="E148" s="162" t="s">
        <v>167</v>
      </c>
      <c r="F148" s="163" t="s">
        <v>168</v>
      </c>
      <c r="G148" s="164" t="s">
        <v>138</v>
      </c>
      <c r="H148" s="165">
        <v>0.2</v>
      </c>
      <c r="I148" s="166"/>
      <c r="J148" s="167">
        <f>ROUND(I148*H148,2)</f>
        <v>0</v>
      </c>
      <c r="K148" s="163" t="s">
        <v>139</v>
      </c>
      <c r="L148" s="32"/>
      <c r="M148" s="168" t="s">
        <v>1</v>
      </c>
      <c r="N148" s="169" t="s">
        <v>38</v>
      </c>
      <c r="O148" s="57"/>
      <c r="P148" s="170">
        <f>O148*H148</f>
        <v>0</v>
      </c>
      <c r="Q148" s="170">
        <v>0</v>
      </c>
      <c r="R148" s="170">
        <f>Q148*H148</f>
        <v>0</v>
      </c>
      <c r="S148" s="170">
        <v>0.22</v>
      </c>
      <c r="T148" s="171">
        <f>S148*H148</f>
        <v>4.4000000000000004E-2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2" t="s">
        <v>140</v>
      </c>
      <c r="AT148" s="172" t="s">
        <v>135</v>
      </c>
      <c r="AU148" s="172" t="s">
        <v>83</v>
      </c>
      <c r="AY148" s="16" t="s">
        <v>133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6" t="s">
        <v>81</v>
      </c>
      <c r="BK148" s="173">
        <f>ROUND(I148*H148,2)</f>
        <v>0</v>
      </c>
      <c r="BL148" s="16" t="s">
        <v>140</v>
      </c>
      <c r="BM148" s="172" t="s">
        <v>169</v>
      </c>
    </row>
    <row r="149" spans="1:65" s="2" customFormat="1" ht="48.75">
      <c r="A149" s="31"/>
      <c r="B149" s="32"/>
      <c r="C149" s="31"/>
      <c r="D149" s="174" t="s">
        <v>142</v>
      </c>
      <c r="E149" s="31"/>
      <c r="F149" s="175" t="s">
        <v>170</v>
      </c>
      <c r="G149" s="31"/>
      <c r="H149" s="31"/>
      <c r="I149" s="96"/>
      <c r="J149" s="31"/>
      <c r="K149" s="31"/>
      <c r="L149" s="32"/>
      <c r="M149" s="176"/>
      <c r="N149" s="177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142</v>
      </c>
      <c r="AU149" s="16" t="s">
        <v>83</v>
      </c>
    </row>
    <row r="150" spans="1:65" s="13" customFormat="1" ht="11.25">
      <c r="B150" s="178"/>
      <c r="D150" s="174" t="s">
        <v>144</v>
      </c>
      <c r="E150" s="179" t="s">
        <v>1</v>
      </c>
      <c r="F150" s="180" t="s">
        <v>171</v>
      </c>
      <c r="H150" s="181">
        <v>0.2</v>
      </c>
      <c r="I150" s="182"/>
      <c r="L150" s="178"/>
      <c r="M150" s="183"/>
      <c r="N150" s="184"/>
      <c r="O150" s="184"/>
      <c r="P150" s="184"/>
      <c r="Q150" s="184"/>
      <c r="R150" s="184"/>
      <c r="S150" s="184"/>
      <c r="T150" s="185"/>
      <c r="AT150" s="179" t="s">
        <v>144</v>
      </c>
      <c r="AU150" s="179" t="s">
        <v>83</v>
      </c>
      <c r="AV150" s="13" t="s">
        <v>83</v>
      </c>
      <c r="AW150" s="13" t="s">
        <v>30</v>
      </c>
      <c r="AX150" s="13" t="s">
        <v>81</v>
      </c>
      <c r="AY150" s="179" t="s">
        <v>133</v>
      </c>
    </row>
    <row r="151" spans="1:65" s="2" customFormat="1" ht="20.45" customHeight="1">
      <c r="A151" s="31"/>
      <c r="B151" s="160"/>
      <c r="C151" s="161" t="s">
        <v>172</v>
      </c>
      <c r="D151" s="161" t="s">
        <v>135</v>
      </c>
      <c r="E151" s="162" t="s">
        <v>173</v>
      </c>
      <c r="F151" s="163" t="s">
        <v>174</v>
      </c>
      <c r="G151" s="164" t="s">
        <v>175</v>
      </c>
      <c r="H151" s="165">
        <v>3</v>
      </c>
      <c r="I151" s="166"/>
      <c r="J151" s="167">
        <f>ROUND(I151*H151,2)</f>
        <v>0</v>
      </c>
      <c r="K151" s="163" t="s">
        <v>139</v>
      </c>
      <c r="L151" s="32"/>
      <c r="M151" s="168" t="s">
        <v>1</v>
      </c>
      <c r="N151" s="169" t="s">
        <v>38</v>
      </c>
      <c r="O151" s="57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2" t="s">
        <v>140</v>
      </c>
      <c r="AT151" s="172" t="s">
        <v>135</v>
      </c>
      <c r="AU151" s="172" t="s">
        <v>83</v>
      </c>
      <c r="AY151" s="16" t="s">
        <v>133</v>
      </c>
      <c r="BE151" s="173">
        <f>IF(N151="základní",J151,0)</f>
        <v>0</v>
      </c>
      <c r="BF151" s="173">
        <f>IF(N151="snížená",J151,0)</f>
        <v>0</v>
      </c>
      <c r="BG151" s="173">
        <f>IF(N151="zákl. přenesená",J151,0)</f>
        <v>0</v>
      </c>
      <c r="BH151" s="173">
        <f>IF(N151="sníž. přenesená",J151,0)</f>
        <v>0</v>
      </c>
      <c r="BI151" s="173">
        <f>IF(N151="nulová",J151,0)</f>
        <v>0</v>
      </c>
      <c r="BJ151" s="16" t="s">
        <v>81</v>
      </c>
      <c r="BK151" s="173">
        <f>ROUND(I151*H151,2)</f>
        <v>0</v>
      </c>
      <c r="BL151" s="16" t="s">
        <v>140</v>
      </c>
      <c r="BM151" s="172" t="s">
        <v>176</v>
      </c>
    </row>
    <row r="152" spans="1:65" s="2" customFormat="1" ht="48.75">
      <c r="A152" s="31"/>
      <c r="B152" s="32"/>
      <c r="C152" s="31"/>
      <c r="D152" s="174" t="s">
        <v>142</v>
      </c>
      <c r="E152" s="31"/>
      <c r="F152" s="175" t="s">
        <v>177</v>
      </c>
      <c r="G152" s="31"/>
      <c r="H152" s="31"/>
      <c r="I152" s="96"/>
      <c r="J152" s="31"/>
      <c r="K152" s="31"/>
      <c r="L152" s="32"/>
      <c r="M152" s="176"/>
      <c r="N152" s="177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142</v>
      </c>
      <c r="AU152" s="16" t="s">
        <v>83</v>
      </c>
    </row>
    <row r="153" spans="1:65" s="2" customFormat="1" ht="30.95" customHeight="1">
      <c r="A153" s="31"/>
      <c r="B153" s="160"/>
      <c r="C153" s="161" t="s">
        <v>178</v>
      </c>
      <c r="D153" s="161" t="s">
        <v>135</v>
      </c>
      <c r="E153" s="162" t="s">
        <v>179</v>
      </c>
      <c r="F153" s="163" t="s">
        <v>180</v>
      </c>
      <c r="G153" s="164" t="s">
        <v>181</v>
      </c>
      <c r="H153" s="165">
        <v>2.36</v>
      </c>
      <c r="I153" s="166"/>
      <c r="J153" s="167">
        <f>ROUND(I153*H153,2)</f>
        <v>0</v>
      </c>
      <c r="K153" s="163" t="s">
        <v>139</v>
      </c>
      <c r="L153" s="32"/>
      <c r="M153" s="168" t="s">
        <v>1</v>
      </c>
      <c r="N153" s="169" t="s">
        <v>38</v>
      </c>
      <c r="O153" s="57"/>
      <c r="P153" s="170">
        <f>O153*H153</f>
        <v>0</v>
      </c>
      <c r="Q153" s="170">
        <v>0</v>
      </c>
      <c r="R153" s="170">
        <f>Q153*H153</f>
        <v>0</v>
      </c>
      <c r="S153" s="170">
        <v>0</v>
      </c>
      <c r="T153" s="171">
        <f>S153*H153</f>
        <v>0</v>
      </c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72" t="s">
        <v>140</v>
      </c>
      <c r="AT153" s="172" t="s">
        <v>135</v>
      </c>
      <c r="AU153" s="172" t="s">
        <v>83</v>
      </c>
      <c r="AY153" s="16" t="s">
        <v>133</v>
      </c>
      <c r="BE153" s="173">
        <f>IF(N153="základní",J153,0)</f>
        <v>0</v>
      </c>
      <c r="BF153" s="173">
        <f>IF(N153="snížená",J153,0)</f>
        <v>0</v>
      </c>
      <c r="BG153" s="173">
        <f>IF(N153="zákl. přenesená",J153,0)</f>
        <v>0</v>
      </c>
      <c r="BH153" s="173">
        <f>IF(N153="sníž. přenesená",J153,0)</f>
        <v>0</v>
      </c>
      <c r="BI153" s="173">
        <f>IF(N153="nulová",J153,0)</f>
        <v>0</v>
      </c>
      <c r="BJ153" s="16" t="s">
        <v>81</v>
      </c>
      <c r="BK153" s="173">
        <f>ROUND(I153*H153,2)</f>
        <v>0</v>
      </c>
      <c r="BL153" s="16" t="s">
        <v>140</v>
      </c>
      <c r="BM153" s="172" t="s">
        <v>182</v>
      </c>
    </row>
    <row r="154" spans="1:65" s="2" customFormat="1" ht="29.25">
      <c r="A154" s="31"/>
      <c r="B154" s="32"/>
      <c r="C154" s="31"/>
      <c r="D154" s="174" t="s">
        <v>142</v>
      </c>
      <c r="E154" s="31"/>
      <c r="F154" s="175" t="s">
        <v>183</v>
      </c>
      <c r="G154" s="31"/>
      <c r="H154" s="31"/>
      <c r="I154" s="96"/>
      <c r="J154" s="31"/>
      <c r="K154" s="31"/>
      <c r="L154" s="32"/>
      <c r="M154" s="176"/>
      <c r="N154" s="177"/>
      <c r="O154" s="57"/>
      <c r="P154" s="57"/>
      <c r="Q154" s="57"/>
      <c r="R154" s="57"/>
      <c r="S154" s="57"/>
      <c r="T154" s="58"/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6" t="s">
        <v>142</v>
      </c>
      <c r="AU154" s="16" t="s">
        <v>83</v>
      </c>
    </row>
    <row r="155" spans="1:65" s="13" customFormat="1" ht="11.25">
      <c r="B155" s="178"/>
      <c r="D155" s="174" t="s">
        <v>144</v>
      </c>
      <c r="E155" s="179" t="s">
        <v>1</v>
      </c>
      <c r="F155" s="180" t="s">
        <v>184</v>
      </c>
      <c r="H155" s="181">
        <v>2.36</v>
      </c>
      <c r="I155" s="182"/>
      <c r="L155" s="178"/>
      <c r="M155" s="183"/>
      <c r="N155" s="184"/>
      <c r="O155" s="184"/>
      <c r="P155" s="184"/>
      <c r="Q155" s="184"/>
      <c r="R155" s="184"/>
      <c r="S155" s="184"/>
      <c r="T155" s="185"/>
      <c r="AT155" s="179" t="s">
        <v>144</v>
      </c>
      <c r="AU155" s="179" t="s">
        <v>83</v>
      </c>
      <c r="AV155" s="13" t="s">
        <v>83</v>
      </c>
      <c r="AW155" s="13" t="s">
        <v>30</v>
      </c>
      <c r="AX155" s="13" t="s">
        <v>81</v>
      </c>
      <c r="AY155" s="179" t="s">
        <v>133</v>
      </c>
    </row>
    <row r="156" spans="1:65" s="2" customFormat="1" ht="30.95" customHeight="1">
      <c r="A156" s="31"/>
      <c r="B156" s="160"/>
      <c r="C156" s="161" t="s">
        <v>185</v>
      </c>
      <c r="D156" s="161" t="s">
        <v>135</v>
      </c>
      <c r="E156" s="162" t="s">
        <v>186</v>
      </c>
      <c r="F156" s="163" t="s">
        <v>187</v>
      </c>
      <c r="G156" s="164" t="s">
        <v>181</v>
      </c>
      <c r="H156" s="165">
        <v>1.2</v>
      </c>
      <c r="I156" s="166"/>
      <c r="J156" s="167">
        <f>ROUND(I156*H156,2)</f>
        <v>0</v>
      </c>
      <c r="K156" s="163" t="s">
        <v>139</v>
      </c>
      <c r="L156" s="32"/>
      <c r="M156" s="168" t="s">
        <v>1</v>
      </c>
      <c r="N156" s="169" t="s">
        <v>38</v>
      </c>
      <c r="O156" s="57"/>
      <c r="P156" s="170">
        <f>O156*H156</f>
        <v>0</v>
      </c>
      <c r="Q156" s="170">
        <v>0</v>
      </c>
      <c r="R156" s="170">
        <f>Q156*H156</f>
        <v>0</v>
      </c>
      <c r="S156" s="170">
        <v>0</v>
      </c>
      <c r="T156" s="171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72" t="s">
        <v>140</v>
      </c>
      <c r="AT156" s="172" t="s">
        <v>135</v>
      </c>
      <c r="AU156" s="172" t="s">
        <v>83</v>
      </c>
      <c r="AY156" s="16" t="s">
        <v>133</v>
      </c>
      <c r="BE156" s="173">
        <f>IF(N156="základní",J156,0)</f>
        <v>0</v>
      </c>
      <c r="BF156" s="173">
        <f>IF(N156="snížená",J156,0)</f>
        <v>0</v>
      </c>
      <c r="BG156" s="173">
        <f>IF(N156="zákl. přenesená",J156,0)</f>
        <v>0</v>
      </c>
      <c r="BH156" s="173">
        <f>IF(N156="sníž. přenesená",J156,0)</f>
        <v>0</v>
      </c>
      <c r="BI156" s="173">
        <f>IF(N156="nulová",J156,0)</f>
        <v>0</v>
      </c>
      <c r="BJ156" s="16" t="s">
        <v>81</v>
      </c>
      <c r="BK156" s="173">
        <f>ROUND(I156*H156,2)</f>
        <v>0</v>
      </c>
      <c r="BL156" s="16" t="s">
        <v>140</v>
      </c>
      <c r="BM156" s="172" t="s">
        <v>188</v>
      </c>
    </row>
    <row r="157" spans="1:65" s="2" customFormat="1" ht="39">
      <c r="A157" s="31"/>
      <c r="B157" s="32"/>
      <c r="C157" s="31"/>
      <c r="D157" s="174" t="s">
        <v>142</v>
      </c>
      <c r="E157" s="31"/>
      <c r="F157" s="175" t="s">
        <v>189</v>
      </c>
      <c r="G157" s="31"/>
      <c r="H157" s="31"/>
      <c r="I157" s="96"/>
      <c r="J157" s="31"/>
      <c r="K157" s="31"/>
      <c r="L157" s="32"/>
      <c r="M157" s="176"/>
      <c r="N157" s="177"/>
      <c r="O157" s="57"/>
      <c r="P157" s="57"/>
      <c r="Q157" s="57"/>
      <c r="R157" s="57"/>
      <c r="S157" s="57"/>
      <c r="T157" s="58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6" t="s">
        <v>142</v>
      </c>
      <c r="AU157" s="16" t="s">
        <v>83</v>
      </c>
    </row>
    <row r="158" spans="1:65" s="13" customFormat="1" ht="11.25">
      <c r="B158" s="178"/>
      <c r="D158" s="174" t="s">
        <v>144</v>
      </c>
      <c r="E158" s="179" t="s">
        <v>92</v>
      </c>
      <c r="F158" s="180" t="s">
        <v>190</v>
      </c>
      <c r="H158" s="181">
        <v>1.2</v>
      </c>
      <c r="I158" s="182"/>
      <c r="L158" s="178"/>
      <c r="M158" s="183"/>
      <c r="N158" s="184"/>
      <c r="O158" s="184"/>
      <c r="P158" s="184"/>
      <c r="Q158" s="184"/>
      <c r="R158" s="184"/>
      <c r="S158" s="184"/>
      <c r="T158" s="185"/>
      <c r="AT158" s="179" t="s">
        <v>144</v>
      </c>
      <c r="AU158" s="179" t="s">
        <v>83</v>
      </c>
      <c r="AV158" s="13" t="s">
        <v>83</v>
      </c>
      <c r="AW158" s="13" t="s">
        <v>30</v>
      </c>
      <c r="AX158" s="13" t="s">
        <v>81</v>
      </c>
      <c r="AY158" s="179" t="s">
        <v>133</v>
      </c>
    </row>
    <row r="159" spans="1:65" s="2" customFormat="1" ht="30.95" customHeight="1">
      <c r="A159" s="31"/>
      <c r="B159" s="160"/>
      <c r="C159" s="161" t="s">
        <v>191</v>
      </c>
      <c r="D159" s="161" t="s">
        <v>135</v>
      </c>
      <c r="E159" s="162" t="s">
        <v>192</v>
      </c>
      <c r="F159" s="163" t="s">
        <v>193</v>
      </c>
      <c r="G159" s="164" t="s">
        <v>181</v>
      </c>
      <c r="H159" s="165">
        <v>1.1599999999999999</v>
      </c>
      <c r="I159" s="166"/>
      <c r="J159" s="167">
        <f>ROUND(I159*H159,2)</f>
        <v>0</v>
      </c>
      <c r="K159" s="163" t="s">
        <v>139</v>
      </c>
      <c r="L159" s="32"/>
      <c r="M159" s="168" t="s">
        <v>1</v>
      </c>
      <c r="N159" s="169" t="s">
        <v>38</v>
      </c>
      <c r="O159" s="57"/>
      <c r="P159" s="170">
        <f>O159*H159</f>
        <v>0</v>
      </c>
      <c r="Q159" s="170">
        <v>0</v>
      </c>
      <c r="R159" s="170">
        <f>Q159*H159</f>
        <v>0</v>
      </c>
      <c r="S159" s="170">
        <v>0</v>
      </c>
      <c r="T159" s="171">
        <f>S159*H159</f>
        <v>0</v>
      </c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72" t="s">
        <v>140</v>
      </c>
      <c r="AT159" s="172" t="s">
        <v>135</v>
      </c>
      <c r="AU159" s="172" t="s">
        <v>83</v>
      </c>
      <c r="AY159" s="16" t="s">
        <v>133</v>
      </c>
      <c r="BE159" s="173">
        <f>IF(N159="základní",J159,0)</f>
        <v>0</v>
      </c>
      <c r="BF159" s="173">
        <f>IF(N159="snížená",J159,0)</f>
        <v>0</v>
      </c>
      <c r="BG159" s="173">
        <f>IF(N159="zákl. přenesená",J159,0)</f>
        <v>0</v>
      </c>
      <c r="BH159" s="173">
        <f>IF(N159="sníž. přenesená",J159,0)</f>
        <v>0</v>
      </c>
      <c r="BI159" s="173">
        <f>IF(N159="nulová",J159,0)</f>
        <v>0</v>
      </c>
      <c r="BJ159" s="16" t="s">
        <v>81</v>
      </c>
      <c r="BK159" s="173">
        <f>ROUND(I159*H159,2)</f>
        <v>0</v>
      </c>
      <c r="BL159" s="16" t="s">
        <v>140</v>
      </c>
      <c r="BM159" s="172" t="s">
        <v>194</v>
      </c>
    </row>
    <row r="160" spans="1:65" s="2" customFormat="1" ht="39">
      <c r="A160" s="31"/>
      <c r="B160" s="32"/>
      <c r="C160" s="31"/>
      <c r="D160" s="174" t="s">
        <v>142</v>
      </c>
      <c r="E160" s="31"/>
      <c r="F160" s="175" t="s">
        <v>195</v>
      </c>
      <c r="G160" s="31"/>
      <c r="H160" s="31"/>
      <c r="I160" s="96"/>
      <c r="J160" s="31"/>
      <c r="K160" s="31"/>
      <c r="L160" s="32"/>
      <c r="M160" s="176"/>
      <c r="N160" s="177"/>
      <c r="O160" s="57"/>
      <c r="P160" s="57"/>
      <c r="Q160" s="57"/>
      <c r="R160" s="57"/>
      <c r="S160" s="57"/>
      <c r="T160" s="58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6" t="s">
        <v>142</v>
      </c>
      <c r="AU160" s="16" t="s">
        <v>83</v>
      </c>
    </row>
    <row r="161" spans="1:65" s="13" customFormat="1" ht="11.25">
      <c r="B161" s="178"/>
      <c r="D161" s="174" t="s">
        <v>144</v>
      </c>
      <c r="E161" s="179" t="s">
        <v>89</v>
      </c>
      <c r="F161" s="180" t="s">
        <v>196</v>
      </c>
      <c r="H161" s="181">
        <v>1.1599999999999999</v>
      </c>
      <c r="I161" s="182"/>
      <c r="L161" s="178"/>
      <c r="M161" s="183"/>
      <c r="N161" s="184"/>
      <c r="O161" s="184"/>
      <c r="P161" s="184"/>
      <c r="Q161" s="184"/>
      <c r="R161" s="184"/>
      <c r="S161" s="184"/>
      <c r="T161" s="185"/>
      <c r="AT161" s="179" t="s">
        <v>144</v>
      </c>
      <c r="AU161" s="179" t="s">
        <v>83</v>
      </c>
      <c r="AV161" s="13" t="s">
        <v>83</v>
      </c>
      <c r="AW161" s="13" t="s">
        <v>30</v>
      </c>
      <c r="AX161" s="13" t="s">
        <v>81</v>
      </c>
      <c r="AY161" s="179" t="s">
        <v>133</v>
      </c>
    </row>
    <row r="162" spans="1:65" s="2" customFormat="1" ht="30.95" customHeight="1">
      <c r="A162" s="31"/>
      <c r="B162" s="160"/>
      <c r="C162" s="161" t="s">
        <v>197</v>
      </c>
      <c r="D162" s="161" t="s">
        <v>135</v>
      </c>
      <c r="E162" s="162" t="s">
        <v>198</v>
      </c>
      <c r="F162" s="163" t="s">
        <v>199</v>
      </c>
      <c r="G162" s="164" t="s">
        <v>181</v>
      </c>
      <c r="H162" s="165">
        <v>2.36</v>
      </c>
      <c r="I162" s="166"/>
      <c r="J162" s="167">
        <f>ROUND(I162*H162,2)</f>
        <v>0</v>
      </c>
      <c r="K162" s="163" t="s">
        <v>139</v>
      </c>
      <c r="L162" s="32"/>
      <c r="M162" s="168" t="s">
        <v>1</v>
      </c>
      <c r="N162" s="169" t="s">
        <v>38</v>
      </c>
      <c r="O162" s="57"/>
      <c r="P162" s="170">
        <f>O162*H162</f>
        <v>0</v>
      </c>
      <c r="Q162" s="170">
        <v>0</v>
      </c>
      <c r="R162" s="170">
        <f>Q162*H162</f>
        <v>0</v>
      </c>
      <c r="S162" s="170">
        <v>0</v>
      </c>
      <c r="T162" s="171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72" t="s">
        <v>140</v>
      </c>
      <c r="AT162" s="172" t="s">
        <v>135</v>
      </c>
      <c r="AU162" s="172" t="s">
        <v>83</v>
      </c>
      <c r="AY162" s="16" t="s">
        <v>133</v>
      </c>
      <c r="BE162" s="173">
        <f>IF(N162="základní",J162,0)</f>
        <v>0</v>
      </c>
      <c r="BF162" s="173">
        <f>IF(N162="snížená",J162,0)</f>
        <v>0</v>
      </c>
      <c r="BG162" s="173">
        <f>IF(N162="zákl. přenesená",J162,0)</f>
        <v>0</v>
      </c>
      <c r="BH162" s="173">
        <f>IF(N162="sníž. přenesená",J162,0)</f>
        <v>0</v>
      </c>
      <c r="BI162" s="173">
        <f>IF(N162="nulová",J162,0)</f>
        <v>0</v>
      </c>
      <c r="BJ162" s="16" t="s">
        <v>81</v>
      </c>
      <c r="BK162" s="173">
        <f>ROUND(I162*H162,2)</f>
        <v>0</v>
      </c>
      <c r="BL162" s="16" t="s">
        <v>140</v>
      </c>
      <c r="BM162" s="172" t="s">
        <v>200</v>
      </c>
    </row>
    <row r="163" spans="1:65" s="2" customFormat="1" ht="58.5">
      <c r="A163" s="31"/>
      <c r="B163" s="32"/>
      <c r="C163" s="31"/>
      <c r="D163" s="174" t="s">
        <v>142</v>
      </c>
      <c r="E163" s="31"/>
      <c r="F163" s="175" t="s">
        <v>201</v>
      </c>
      <c r="G163" s="31"/>
      <c r="H163" s="31"/>
      <c r="I163" s="96"/>
      <c r="J163" s="31"/>
      <c r="K163" s="31"/>
      <c r="L163" s="32"/>
      <c r="M163" s="176"/>
      <c r="N163" s="177"/>
      <c r="O163" s="57"/>
      <c r="P163" s="57"/>
      <c r="Q163" s="57"/>
      <c r="R163" s="57"/>
      <c r="S163" s="57"/>
      <c r="T163" s="58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6" t="s">
        <v>142</v>
      </c>
      <c r="AU163" s="16" t="s">
        <v>83</v>
      </c>
    </row>
    <row r="164" spans="1:65" s="13" customFormat="1" ht="11.25">
      <c r="B164" s="178"/>
      <c r="D164" s="174" t="s">
        <v>144</v>
      </c>
      <c r="E164" s="179" t="s">
        <v>1</v>
      </c>
      <c r="F164" s="180" t="s">
        <v>184</v>
      </c>
      <c r="H164" s="181">
        <v>2.36</v>
      </c>
      <c r="I164" s="182"/>
      <c r="L164" s="178"/>
      <c r="M164" s="183"/>
      <c r="N164" s="184"/>
      <c r="O164" s="184"/>
      <c r="P164" s="184"/>
      <c r="Q164" s="184"/>
      <c r="R164" s="184"/>
      <c r="S164" s="184"/>
      <c r="T164" s="185"/>
      <c r="AT164" s="179" t="s">
        <v>144</v>
      </c>
      <c r="AU164" s="179" t="s">
        <v>83</v>
      </c>
      <c r="AV164" s="13" t="s">
        <v>83</v>
      </c>
      <c r="AW164" s="13" t="s">
        <v>30</v>
      </c>
      <c r="AX164" s="13" t="s">
        <v>81</v>
      </c>
      <c r="AY164" s="179" t="s">
        <v>133</v>
      </c>
    </row>
    <row r="165" spans="1:65" s="2" customFormat="1" ht="30.95" customHeight="1">
      <c r="A165" s="31"/>
      <c r="B165" s="160"/>
      <c r="C165" s="161" t="s">
        <v>202</v>
      </c>
      <c r="D165" s="161" t="s">
        <v>135</v>
      </c>
      <c r="E165" s="162" t="s">
        <v>203</v>
      </c>
      <c r="F165" s="163" t="s">
        <v>204</v>
      </c>
      <c r="G165" s="164" t="s">
        <v>205</v>
      </c>
      <c r="H165" s="165">
        <v>4.2480000000000002</v>
      </c>
      <c r="I165" s="166"/>
      <c r="J165" s="167">
        <f>ROUND(I165*H165,2)</f>
        <v>0</v>
      </c>
      <c r="K165" s="163" t="s">
        <v>139</v>
      </c>
      <c r="L165" s="32"/>
      <c r="M165" s="168" t="s">
        <v>1</v>
      </c>
      <c r="N165" s="169" t="s">
        <v>38</v>
      </c>
      <c r="O165" s="57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2" t="s">
        <v>140</v>
      </c>
      <c r="AT165" s="172" t="s">
        <v>135</v>
      </c>
      <c r="AU165" s="172" t="s">
        <v>83</v>
      </c>
      <c r="AY165" s="16" t="s">
        <v>133</v>
      </c>
      <c r="BE165" s="173">
        <f>IF(N165="základní",J165,0)</f>
        <v>0</v>
      </c>
      <c r="BF165" s="173">
        <f>IF(N165="snížená",J165,0)</f>
        <v>0</v>
      </c>
      <c r="BG165" s="173">
        <f>IF(N165="zákl. přenesená",J165,0)</f>
        <v>0</v>
      </c>
      <c r="BH165" s="173">
        <f>IF(N165="sníž. přenesená",J165,0)</f>
        <v>0</v>
      </c>
      <c r="BI165" s="173">
        <f>IF(N165="nulová",J165,0)</f>
        <v>0</v>
      </c>
      <c r="BJ165" s="16" t="s">
        <v>81</v>
      </c>
      <c r="BK165" s="173">
        <f>ROUND(I165*H165,2)</f>
        <v>0</v>
      </c>
      <c r="BL165" s="16" t="s">
        <v>140</v>
      </c>
      <c r="BM165" s="172" t="s">
        <v>206</v>
      </c>
    </row>
    <row r="166" spans="1:65" s="2" customFormat="1" ht="39">
      <c r="A166" s="31"/>
      <c r="B166" s="32"/>
      <c r="C166" s="31"/>
      <c r="D166" s="174" t="s">
        <v>142</v>
      </c>
      <c r="E166" s="31"/>
      <c r="F166" s="175" t="s">
        <v>207</v>
      </c>
      <c r="G166" s="31"/>
      <c r="H166" s="31"/>
      <c r="I166" s="96"/>
      <c r="J166" s="31"/>
      <c r="K166" s="31"/>
      <c r="L166" s="32"/>
      <c r="M166" s="176"/>
      <c r="N166" s="177"/>
      <c r="O166" s="57"/>
      <c r="P166" s="57"/>
      <c r="Q166" s="57"/>
      <c r="R166" s="57"/>
      <c r="S166" s="57"/>
      <c r="T166" s="58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142</v>
      </c>
      <c r="AU166" s="16" t="s">
        <v>83</v>
      </c>
    </row>
    <row r="167" spans="1:65" s="13" customFormat="1" ht="11.25">
      <c r="B167" s="178"/>
      <c r="D167" s="174" t="s">
        <v>144</v>
      </c>
      <c r="E167" s="179" t="s">
        <v>1</v>
      </c>
      <c r="F167" s="180" t="s">
        <v>208</v>
      </c>
      <c r="H167" s="181">
        <v>4.2480000000000002</v>
      </c>
      <c r="I167" s="182"/>
      <c r="L167" s="178"/>
      <c r="M167" s="183"/>
      <c r="N167" s="184"/>
      <c r="O167" s="184"/>
      <c r="P167" s="184"/>
      <c r="Q167" s="184"/>
      <c r="R167" s="184"/>
      <c r="S167" s="184"/>
      <c r="T167" s="185"/>
      <c r="AT167" s="179" t="s">
        <v>144</v>
      </c>
      <c r="AU167" s="179" t="s">
        <v>83</v>
      </c>
      <c r="AV167" s="13" t="s">
        <v>83</v>
      </c>
      <c r="AW167" s="13" t="s">
        <v>30</v>
      </c>
      <c r="AX167" s="13" t="s">
        <v>81</v>
      </c>
      <c r="AY167" s="179" t="s">
        <v>133</v>
      </c>
    </row>
    <row r="168" spans="1:65" s="2" customFormat="1" ht="20.45" customHeight="1">
      <c r="A168" s="31"/>
      <c r="B168" s="160"/>
      <c r="C168" s="161" t="s">
        <v>209</v>
      </c>
      <c r="D168" s="161" t="s">
        <v>135</v>
      </c>
      <c r="E168" s="162" t="s">
        <v>210</v>
      </c>
      <c r="F168" s="163" t="s">
        <v>211</v>
      </c>
      <c r="G168" s="164" t="s">
        <v>181</v>
      </c>
      <c r="H168" s="165">
        <v>2.36</v>
      </c>
      <c r="I168" s="166"/>
      <c r="J168" s="167">
        <f>ROUND(I168*H168,2)</f>
        <v>0</v>
      </c>
      <c r="K168" s="163" t="s">
        <v>139</v>
      </c>
      <c r="L168" s="32"/>
      <c r="M168" s="168" t="s">
        <v>1</v>
      </c>
      <c r="N168" s="169" t="s">
        <v>38</v>
      </c>
      <c r="O168" s="57"/>
      <c r="P168" s="170">
        <f>O168*H168</f>
        <v>0</v>
      </c>
      <c r="Q168" s="170">
        <v>0</v>
      </c>
      <c r="R168" s="170">
        <f>Q168*H168</f>
        <v>0</v>
      </c>
      <c r="S168" s="170">
        <v>0</v>
      </c>
      <c r="T168" s="171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72" t="s">
        <v>140</v>
      </c>
      <c r="AT168" s="172" t="s">
        <v>135</v>
      </c>
      <c r="AU168" s="172" t="s">
        <v>83</v>
      </c>
      <c r="AY168" s="16" t="s">
        <v>133</v>
      </c>
      <c r="BE168" s="173">
        <f>IF(N168="základní",J168,0)</f>
        <v>0</v>
      </c>
      <c r="BF168" s="173">
        <f>IF(N168="snížená",J168,0)</f>
        <v>0</v>
      </c>
      <c r="BG168" s="173">
        <f>IF(N168="zákl. přenesená",J168,0)</f>
        <v>0</v>
      </c>
      <c r="BH168" s="173">
        <f>IF(N168="sníž. přenesená",J168,0)</f>
        <v>0</v>
      </c>
      <c r="BI168" s="173">
        <f>IF(N168="nulová",J168,0)</f>
        <v>0</v>
      </c>
      <c r="BJ168" s="16" t="s">
        <v>81</v>
      </c>
      <c r="BK168" s="173">
        <f>ROUND(I168*H168,2)</f>
        <v>0</v>
      </c>
      <c r="BL168" s="16" t="s">
        <v>140</v>
      </c>
      <c r="BM168" s="172" t="s">
        <v>212</v>
      </c>
    </row>
    <row r="169" spans="1:65" s="2" customFormat="1" ht="29.25">
      <c r="A169" s="31"/>
      <c r="B169" s="32"/>
      <c r="C169" s="31"/>
      <c r="D169" s="174" t="s">
        <v>142</v>
      </c>
      <c r="E169" s="31"/>
      <c r="F169" s="175" t="s">
        <v>213</v>
      </c>
      <c r="G169" s="31"/>
      <c r="H169" s="31"/>
      <c r="I169" s="96"/>
      <c r="J169" s="31"/>
      <c r="K169" s="31"/>
      <c r="L169" s="32"/>
      <c r="M169" s="176"/>
      <c r="N169" s="177"/>
      <c r="O169" s="57"/>
      <c r="P169" s="57"/>
      <c r="Q169" s="57"/>
      <c r="R169" s="57"/>
      <c r="S169" s="57"/>
      <c r="T169" s="58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6" t="s">
        <v>142</v>
      </c>
      <c r="AU169" s="16" t="s">
        <v>83</v>
      </c>
    </row>
    <row r="170" spans="1:65" s="13" customFormat="1" ht="11.25">
      <c r="B170" s="178"/>
      <c r="D170" s="174" t="s">
        <v>144</v>
      </c>
      <c r="E170" s="179" t="s">
        <v>1</v>
      </c>
      <c r="F170" s="180" t="s">
        <v>184</v>
      </c>
      <c r="H170" s="181">
        <v>2.36</v>
      </c>
      <c r="I170" s="182"/>
      <c r="L170" s="178"/>
      <c r="M170" s="183"/>
      <c r="N170" s="184"/>
      <c r="O170" s="184"/>
      <c r="P170" s="184"/>
      <c r="Q170" s="184"/>
      <c r="R170" s="184"/>
      <c r="S170" s="184"/>
      <c r="T170" s="185"/>
      <c r="AT170" s="179" t="s">
        <v>144</v>
      </c>
      <c r="AU170" s="179" t="s">
        <v>83</v>
      </c>
      <c r="AV170" s="13" t="s">
        <v>83</v>
      </c>
      <c r="AW170" s="13" t="s">
        <v>30</v>
      </c>
      <c r="AX170" s="13" t="s">
        <v>81</v>
      </c>
      <c r="AY170" s="179" t="s">
        <v>133</v>
      </c>
    </row>
    <row r="171" spans="1:65" s="2" customFormat="1" ht="30.95" customHeight="1">
      <c r="A171" s="31"/>
      <c r="B171" s="160"/>
      <c r="C171" s="161" t="s">
        <v>214</v>
      </c>
      <c r="D171" s="161" t="s">
        <v>135</v>
      </c>
      <c r="E171" s="162" t="s">
        <v>215</v>
      </c>
      <c r="F171" s="163" t="s">
        <v>216</v>
      </c>
      <c r="G171" s="164" t="s">
        <v>138</v>
      </c>
      <c r="H171" s="165">
        <v>2.36</v>
      </c>
      <c r="I171" s="166"/>
      <c r="J171" s="167">
        <f>ROUND(I171*H171,2)</f>
        <v>0</v>
      </c>
      <c r="K171" s="163" t="s">
        <v>139</v>
      </c>
      <c r="L171" s="32"/>
      <c r="M171" s="168" t="s">
        <v>1</v>
      </c>
      <c r="N171" s="169" t="s">
        <v>38</v>
      </c>
      <c r="O171" s="57"/>
      <c r="P171" s="170">
        <f>O171*H171</f>
        <v>0</v>
      </c>
      <c r="Q171" s="170">
        <v>0</v>
      </c>
      <c r="R171" s="170">
        <f>Q171*H171</f>
        <v>0</v>
      </c>
      <c r="S171" s="170">
        <v>0</v>
      </c>
      <c r="T171" s="171">
        <f>S171*H171</f>
        <v>0</v>
      </c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72" t="s">
        <v>140</v>
      </c>
      <c r="AT171" s="172" t="s">
        <v>135</v>
      </c>
      <c r="AU171" s="172" t="s">
        <v>83</v>
      </c>
      <c r="AY171" s="16" t="s">
        <v>133</v>
      </c>
      <c r="BE171" s="173">
        <f>IF(N171="základní",J171,0)</f>
        <v>0</v>
      </c>
      <c r="BF171" s="173">
        <f>IF(N171="snížená",J171,0)</f>
        <v>0</v>
      </c>
      <c r="BG171" s="173">
        <f>IF(N171="zákl. přenesená",J171,0)</f>
        <v>0</v>
      </c>
      <c r="BH171" s="173">
        <f>IF(N171="sníž. přenesená",J171,0)</f>
        <v>0</v>
      </c>
      <c r="BI171" s="173">
        <f>IF(N171="nulová",J171,0)</f>
        <v>0</v>
      </c>
      <c r="BJ171" s="16" t="s">
        <v>81</v>
      </c>
      <c r="BK171" s="173">
        <f>ROUND(I171*H171,2)</f>
        <v>0</v>
      </c>
      <c r="BL171" s="16" t="s">
        <v>140</v>
      </c>
      <c r="BM171" s="172" t="s">
        <v>217</v>
      </c>
    </row>
    <row r="172" spans="1:65" s="2" customFormat="1" ht="29.25">
      <c r="A172" s="31"/>
      <c r="B172" s="32"/>
      <c r="C172" s="31"/>
      <c r="D172" s="174" t="s">
        <v>142</v>
      </c>
      <c r="E172" s="31"/>
      <c r="F172" s="175" t="s">
        <v>218</v>
      </c>
      <c r="G172" s="31"/>
      <c r="H172" s="31"/>
      <c r="I172" s="96"/>
      <c r="J172" s="31"/>
      <c r="K172" s="31"/>
      <c r="L172" s="32"/>
      <c r="M172" s="176"/>
      <c r="N172" s="177"/>
      <c r="O172" s="57"/>
      <c r="P172" s="57"/>
      <c r="Q172" s="57"/>
      <c r="R172" s="57"/>
      <c r="S172" s="57"/>
      <c r="T172" s="58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6" t="s">
        <v>142</v>
      </c>
      <c r="AU172" s="16" t="s">
        <v>83</v>
      </c>
    </row>
    <row r="173" spans="1:65" s="13" customFormat="1" ht="11.25">
      <c r="B173" s="178"/>
      <c r="D173" s="174" t="s">
        <v>144</v>
      </c>
      <c r="E173" s="179" t="s">
        <v>1</v>
      </c>
      <c r="F173" s="180" t="s">
        <v>219</v>
      </c>
      <c r="H173" s="181">
        <v>2.36</v>
      </c>
      <c r="I173" s="182"/>
      <c r="L173" s="178"/>
      <c r="M173" s="183"/>
      <c r="N173" s="184"/>
      <c r="O173" s="184"/>
      <c r="P173" s="184"/>
      <c r="Q173" s="184"/>
      <c r="R173" s="184"/>
      <c r="S173" s="184"/>
      <c r="T173" s="185"/>
      <c r="AT173" s="179" t="s">
        <v>144</v>
      </c>
      <c r="AU173" s="179" t="s">
        <v>83</v>
      </c>
      <c r="AV173" s="13" t="s">
        <v>83</v>
      </c>
      <c r="AW173" s="13" t="s">
        <v>30</v>
      </c>
      <c r="AX173" s="13" t="s">
        <v>81</v>
      </c>
      <c r="AY173" s="179" t="s">
        <v>133</v>
      </c>
    </row>
    <row r="174" spans="1:65" s="12" customFormat="1" ht="22.9" customHeight="1">
      <c r="B174" s="147"/>
      <c r="D174" s="148" t="s">
        <v>72</v>
      </c>
      <c r="E174" s="158" t="s">
        <v>83</v>
      </c>
      <c r="F174" s="158" t="s">
        <v>220</v>
      </c>
      <c r="I174" s="150"/>
      <c r="J174" s="159">
        <f>BK174</f>
        <v>0</v>
      </c>
      <c r="L174" s="147"/>
      <c r="M174" s="152"/>
      <c r="N174" s="153"/>
      <c r="O174" s="153"/>
      <c r="P174" s="154">
        <f>SUM(P175:P186)</f>
        <v>0</v>
      </c>
      <c r="Q174" s="153"/>
      <c r="R174" s="154">
        <f>SUM(R175:R186)</f>
        <v>6.0559374999999998</v>
      </c>
      <c r="S174" s="153"/>
      <c r="T174" s="155">
        <f>SUM(T175:T186)</f>
        <v>0</v>
      </c>
      <c r="AR174" s="148" t="s">
        <v>81</v>
      </c>
      <c r="AT174" s="156" t="s">
        <v>72</v>
      </c>
      <c r="AU174" s="156" t="s">
        <v>81</v>
      </c>
      <c r="AY174" s="148" t="s">
        <v>133</v>
      </c>
      <c r="BK174" s="157">
        <f>SUM(BK175:BK186)</f>
        <v>0</v>
      </c>
    </row>
    <row r="175" spans="1:65" s="2" customFormat="1" ht="20.45" customHeight="1">
      <c r="A175" s="31"/>
      <c r="B175" s="160"/>
      <c r="C175" s="161" t="s">
        <v>8</v>
      </c>
      <c r="D175" s="161" t="s">
        <v>135</v>
      </c>
      <c r="E175" s="162" t="s">
        <v>221</v>
      </c>
      <c r="F175" s="163" t="s">
        <v>222</v>
      </c>
      <c r="G175" s="164" t="s">
        <v>181</v>
      </c>
      <c r="H175" s="165">
        <v>1.242</v>
      </c>
      <c r="I175" s="166"/>
      <c r="J175" s="167">
        <f>ROUND(I175*H175,2)</f>
        <v>0</v>
      </c>
      <c r="K175" s="163" t="s">
        <v>139</v>
      </c>
      <c r="L175" s="32"/>
      <c r="M175" s="168" t="s">
        <v>1</v>
      </c>
      <c r="N175" s="169" t="s">
        <v>38</v>
      </c>
      <c r="O175" s="57"/>
      <c r="P175" s="170">
        <f>O175*H175</f>
        <v>0</v>
      </c>
      <c r="Q175" s="170">
        <v>2.45329</v>
      </c>
      <c r="R175" s="170">
        <f>Q175*H175</f>
        <v>3.0469861799999998</v>
      </c>
      <c r="S175" s="170">
        <v>0</v>
      </c>
      <c r="T175" s="171">
        <f>S175*H175</f>
        <v>0</v>
      </c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72" t="s">
        <v>140</v>
      </c>
      <c r="AT175" s="172" t="s">
        <v>135</v>
      </c>
      <c r="AU175" s="172" t="s">
        <v>83</v>
      </c>
      <c r="AY175" s="16" t="s">
        <v>133</v>
      </c>
      <c r="BE175" s="173">
        <f>IF(N175="základní",J175,0)</f>
        <v>0</v>
      </c>
      <c r="BF175" s="173">
        <f>IF(N175="snížená",J175,0)</f>
        <v>0</v>
      </c>
      <c r="BG175" s="173">
        <f>IF(N175="zákl. přenesená",J175,0)</f>
        <v>0</v>
      </c>
      <c r="BH175" s="173">
        <f>IF(N175="sníž. přenesená",J175,0)</f>
        <v>0</v>
      </c>
      <c r="BI175" s="173">
        <f>IF(N175="nulová",J175,0)</f>
        <v>0</v>
      </c>
      <c r="BJ175" s="16" t="s">
        <v>81</v>
      </c>
      <c r="BK175" s="173">
        <f>ROUND(I175*H175,2)</f>
        <v>0</v>
      </c>
      <c r="BL175" s="16" t="s">
        <v>140</v>
      </c>
      <c r="BM175" s="172" t="s">
        <v>223</v>
      </c>
    </row>
    <row r="176" spans="1:65" s="2" customFormat="1" ht="29.25">
      <c r="A176" s="31"/>
      <c r="B176" s="32"/>
      <c r="C176" s="31"/>
      <c r="D176" s="174" t="s">
        <v>142</v>
      </c>
      <c r="E176" s="31"/>
      <c r="F176" s="175" t="s">
        <v>224</v>
      </c>
      <c r="G176" s="31"/>
      <c r="H176" s="31"/>
      <c r="I176" s="96"/>
      <c r="J176" s="31"/>
      <c r="K176" s="31"/>
      <c r="L176" s="32"/>
      <c r="M176" s="176"/>
      <c r="N176" s="177"/>
      <c r="O176" s="57"/>
      <c r="P176" s="57"/>
      <c r="Q176" s="57"/>
      <c r="R176" s="57"/>
      <c r="S176" s="57"/>
      <c r="T176" s="58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6" t="s">
        <v>142</v>
      </c>
      <c r="AU176" s="16" t="s">
        <v>83</v>
      </c>
    </row>
    <row r="177" spans="1:65" s="13" customFormat="1" ht="11.25">
      <c r="B177" s="178"/>
      <c r="D177" s="174" t="s">
        <v>144</v>
      </c>
      <c r="E177" s="179" t="s">
        <v>1</v>
      </c>
      <c r="F177" s="180" t="s">
        <v>225</v>
      </c>
      <c r="H177" s="181">
        <v>1.242</v>
      </c>
      <c r="I177" s="182"/>
      <c r="L177" s="178"/>
      <c r="M177" s="183"/>
      <c r="N177" s="184"/>
      <c r="O177" s="184"/>
      <c r="P177" s="184"/>
      <c r="Q177" s="184"/>
      <c r="R177" s="184"/>
      <c r="S177" s="184"/>
      <c r="T177" s="185"/>
      <c r="AT177" s="179" t="s">
        <v>144</v>
      </c>
      <c r="AU177" s="179" t="s">
        <v>83</v>
      </c>
      <c r="AV177" s="13" t="s">
        <v>83</v>
      </c>
      <c r="AW177" s="13" t="s">
        <v>30</v>
      </c>
      <c r="AX177" s="13" t="s">
        <v>81</v>
      </c>
      <c r="AY177" s="179" t="s">
        <v>133</v>
      </c>
    </row>
    <row r="178" spans="1:65" s="2" customFormat="1" ht="20.45" customHeight="1">
      <c r="A178" s="31"/>
      <c r="B178" s="160"/>
      <c r="C178" s="161" t="s">
        <v>226</v>
      </c>
      <c r="D178" s="161" t="s">
        <v>135</v>
      </c>
      <c r="E178" s="162" t="s">
        <v>227</v>
      </c>
      <c r="F178" s="163" t="s">
        <v>228</v>
      </c>
      <c r="G178" s="164" t="s">
        <v>205</v>
      </c>
      <c r="H178" s="165">
        <v>4.2000000000000003E-2</v>
      </c>
      <c r="I178" s="166"/>
      <c r="J178" s="167">
        <f>ROUND(I178*H178,2)</f>
        <v>0</v>
      </c>
      <c r="K178" s="163" t="s">
        <v>139</v>
      </c>
      <c r="L178" s="32"/>
      <c r="M178" s="168" t="s">
        <v>1</v>
      </c>
      <c r="N178" s="169" t="s">
        <v>38</v>
      </c>
      <c r="O178" s="57"/>
      <c r="P178" s="170">
        <f>O178*H178</f>
        <v>0</v>
      </c>
      <c r="Q178" s="170">
        <v>1.0601700000000001</v>
      </c>
      <c r="R178" s="170">
        <f>Q178*H178</f>
        <v>4.4527140000000007E-2</v>
      </c>
      <c r="S178" s="170">
        <v>0</v>
      </c>
      <c r="T178" s="17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2" t="s">
        <v>140</v>
      </c>
      <c r="AT178" s="172" t="s">
        <v>135</v>
      </c>
      <c r="AU178" s="172" t="s">
        <v>83</v>
      </c>
      <c r="AY178" s="16" t="s">
        <v>133</v>
      </c>
      <c r="BE178" s="173">
        <f>IF(N178="základní",J178,0)</f>
        <v>0</v>
      </c>
      <c r="BF178" s="173">
        <f>IF(N178="snížená",J178,0)</f>
        <v>0</v>
      </c>
      <c r="BG178" s="173">
        <f>IF(N178="zákl. přenesená",J178,0)</f>
        <v>0</v>
      </c>
      <c r="BH178" s="173">
        <f>IF(N178="sníž. přenesená",J178,0)</f>
        <v>0</v>
      </c>
      <c r="BI178" s="173">
        <f>IF(N178="nulová",J178,0)</f>
        <v>0</v>
      </c>
      <c r="BJ178" s="16" t="s">
        <v>81</v>
      </c>
      <c r="BK178" s="173">
        <f>ROUND(I178*H178,2)</f>
        <v>0</v>
      </c>
      <c r="BL178" s="16" t="s">
        <v>140</v>
      </c>
      <c r="BM178" s="172" t="s">
        <v>229</v>
      </c>
    </row>
    <row r="179" spans="1:65" s="2" customFormat="1" ht="19.5">
      <c r="A179" s="31"/>
      <c r="B179" s="32"/>
      <c r="C179" s="31"/>
      <c r="D179" s="174" t="s">
        <v>142</v>
      </c>
      <c r="E179" s="31"/>
      <c r="F179" s="175" t="s">
        <v>230</v>
      </c>
      <c r="G179" s="31"/>
      <c r="H179" s="31"/>
      <c r="I179" s="96"/>
      <c r="J179" s="31"/>
      <c r="K179" s="31"/>
      <c r="L179" s="32"/>
      <c r="M179" s="176"/>
      <c r="N179" s="177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142</v>
      </c>
      <c r="AU179" s="16" t="s">
        <v>83</v>
      </c>
    </row>
    <row r="180" spans="1:65" s="13" customFormat="1" ht="11.25">
      <c r="B180" s="178"/>
      <c r="D180" s="174" t="s">
        <v>144</v>
      </c>
      <c r="E180" s="179" t="s">
        <v>1</v>
      </c>
      <c r="F180" s="180" t="s">
        <v>231</v>
      </c>
      <c r="H180" s="181">
        <v>4.2000000000000003E-2</v>
      </c>
      <c r="I180" s="182"/>
      <c r="L180" s="178"/>
      <c r="M180" s="183"/>
      <c r="N180" s="184"/>
      <c r="O180" s="184"/>
      <c r="P180" s="184"/>
      <c r="Q180" s="184"/>
      <c r="R180" s="184"/>
      <c r="S180" s="184"/>
      <c r="T180" s="185"/>
      <c r="AT180" s="179" t="s">
        <v>144</v>
      </c>
      <c r="AU180" s="179" t="s">
        <v>83</v>
      </c>
      <c r="AV180" s="13" t="s">
        <v>83</v>
      </c>
      <c r="AW180" s="13" t="s">
        <v>30</v>
      </c>
      <c r="AX180" s="13" t="s">
        <v>81</v>
      </c>
      <c r="AY180" s="179" t="s">
        <v>133</v>
      </c>
    </row>
    <row r="181" spans="1:65" s="2" customFormat="1" ht="20.45" customHeight="1">
      <c r="A181" s="31"/>
      <c r="B181" s="160"/>
      <c r="C181" s="161" t="s">
        <v>232</v>
      </c>
      <c r="D181" s="161" t="s">
        <v>135</v>
      </c>
      <c r="E181" s="162" t="s">
        <v>233</v>
      </c>
      <c r="F181" s="163" t="s">
        <v>234</v>
      </c>
      <c r="G181" s="164" t="s">
        <v>181</v>
      </c>
      <c r="H181" s="165">
        <v>1.2010000000000001</v>
      </c>
      <c r="I181" s="166"/>
      <c r="J181" s="167">
        <f>ROUND(I181*H181,2)</f>
        <v>0</v>
      </c>
      <c r="K181" s="163" t="s">
        <v>139</v>
      </c>
      <c r="L181" s="32"/>
      <c r="M181" s="168" t="s">
        <v>1</v>
      </c>
      <c r="N181" s="169" t="s">
        <v>38</v>
      </c>
      <c r="O181" s="57"/>
      <c r="P181" s="170">
        <f>O181*H181</f>
        <v>0</v>
      </c>
      <c r="Q181" s="170">
        <v>2.45329</v>
      </c>
      <c r="R181" s="170">
        <f>Q181*H181</f>
        <v>2.9464012900000003</v>
      </c>
      <c r="S181" s="170">
        <v>0</v>
      </c>
      <c r="T181" s="17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2" t="s">
        <v>140</v>
      </c>
      <c r="AT181" s="172" t="s">
        <v>135</v>
      </c>
      <c r="AU181" s="172" t="s">
        <v>83</v>
      </c>
      <c r="AY181" s="16" t="s">
        <v>133</v>
      </c>
      <c r="BE181" s="173">
        <f>IF(N181="základní",J181,0)</f>
        <v>0</v>
      </c>
      <c r="BF181" s="173">
        <f>IF(N181="snížená",J181,0)</f>
        <v>0</v>
      </c>
      <c r="BG181" s="173">
        <f>IF(N181="zákl. přenesená",J181,0)</f>
        <v>0</v>
      </c>
      <c r="BH181" s="173">
        <f>IF(N181="sníž. přenesená",J181,0)</f>
        <v>0</v>
      </c>
      <c r="BI181" s="173">
        <f>IF(N181="nulová",J181,0)</f>
        <v>0</v>
      </c>
      <c r="BJ181" s="16" t="s">
        <v>81</v>
      </c>
      <c r="BK181" s="173">
        <f>ROUND(I181*H181,2)</f>
        <v>0</v>
      </c>
      <c r="BL181" s="16" t="s">
        <v>140</v>
      </c>
      <c r="BM181" s="172" t="s">
        <v>235</v>
      </c>
    </row>
    <row r="182" spans="1:65" s="2" customFormat="1" ht="19.5">
      <c r="A182" s="31"/>
      <c r="B182" s="32"/>
      <c r="C182" s="31"/>
      <c r="D182" s="174" t="s">
        <v>142</v>
      </c>
      <c r="E182" s="31"/>
      <c r="F182" s="175" t="s">
        <v>236</v>
      </c>
      <c r="G182" s="31"/>
      <c r="H182" s="31"/>
      <c r="I182" s="96"/>
      <c r="J182" s="31"/>
      <c r="K182" s="31"/>
      <c r="L182" s="32"/>
      <c r="M182" s="176"/>
      <c r="N182" s="177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142</v>
      </c>
      <c r="AU182" s="16" t="s">
        <v>83</v>
      </c>
    </row>
    <row r="183" spans="1:65" s="13" customFormat="1" ht="11.25">
      <c r="B183" s="178"/>
      <c r="D183" s="174" t="s">
        <v>144</v>
      </c>
      <c r="E183" s="179" t="s">
        <v>1</v>
      </c>
      <c r="F183" s="180" t="s">
        <v>237</v>
      </c>
      <c r="H183" s="181">
        <v>1.2010000000000001</v>
      </c>
      <c r="I183" s="182"/>
      <c r="L183" s="178"/>
      <c r="M183" s="183"/>
      <c r="N183" s="184"/>
      <c r="O183" s="184"/>
      <c r="P183" s="184"/>
      <c r="Q183" s="184"/>
      <c r="R183" s="184"/>
      <c r="S183" s="184"/>
      <c r="T183" s="185"/>
      <c r="AT183" s="179" t="s">
        <v>144</v>
      </c>
      <c r="AU183" s="179" t="s">
        <v>83</v>
      </c>
      <c r="AV183" s="13" t="s">
        <v>83</v>
      </c>
      <c r="AW183" s="13" t="s">
        <v>30</v>
      </c>
      <c r="AX183" s="13" t="s">
        <v>81</v>
      </c>
      <c r="AY183" s="179" t="s">
        <v>133</v>
      </c>
    </row>
    <row r="184" spans="1:65" s="2" customFormat="1" ht="20.45" customHeight="1">
      <c r="A184" s="31"/>
      <c r="B184" s="160"/>
      <c r="C184" s="161" t="s">
        <v>238</v>
      </c>
      <c r="D184" s="161" t="s">
        <v>135</v>
      </c>
      <c r="E184" s="162" t="s">
        <v>239</v>
      </c>
      <c r="F184" s="163" t="s">
        <v>240</v>
      </c>
      <c r="G184" s="164" t="s">
        <v>205</v>
      </c>
      <c r="H184" s="165">
        <v>1.7000000000000001E-2</v>
      </c>
      <c r="I184" s="166"/>
      <c r="J184" s="167">
        <f>ROUND(I184*H184,2)</f>
        <v>0</v>
      </c>
      <c r="K184" s="163" t="s">
        <v>139</v>
      </c>
      <c r="L184" s="32"/>
      <c r="M184" s="168" t="s">
        <v>1</v>
      </c>
      <c r="N184" s="169" t="s">
        <v>38</v>
      </c>
      <c r="O184" s="57"/>
      <c r="P184" s="170">
        <f>O184*H184</f>
        <v>0</v>
      </c>
      <c r="Q184" s="170">
        <v>1.0601700000000001</v>
      </c>
      <c r="R184" s="170">
        <f>Q184*H184</f>
        <v>1.8022890000000003E-2</v>
      </c>
      <c r="S184" s="170">
        <v>0</v>
      </c>
      <c r="T184" s="17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2" t="s">
        <v>140</v>
      </c>
      <c r="AT184" s="172" t="s">
        <v>135</v>
      </c>
      <c r="AU184" s="172" t="s">
        <v>83</v>
      </c>
      <c r="AY184" s="16" t="s">
        <v>133</v>
      </c>
      <c r="BE184" s="173">
        <f>IF(N184="základní",J184,0)</f>
        <v>0</v>
      </c>
      <c r="BF184" s="173">
        <f>IF(N184="snížená",J184,0)</f>
        <v>0</v>
      </c>
      <c r="BG184" s="173">
        <f>IF(N184="zákl. přenesená",J184,0)</f>
        <v>0</v>
      </c>
      <c r="BH184" s="173">
        <f>IF(N184="sníž. přenesená",J184,0)</f>
        <v>0</v>
      </c>
      <c r="BI184" s="173">
        <f>IF(N184="nulová",J184,0)</f>
        <v>0</v>
      </c>
      <c r="BJ184" s="16" t="s">
        <v>81</v>
      </c>
      <c r="BK184" s="173">
        <f>ROUND(I184*H184,2)</f>
        <v>0</v>
      </c>
      <c r="BL184" s="16" t="s">
        <v>140</v>
      </c>
      <c r="BM184" s="172" t="s">
        <v>241</v>
      </c>
    </row>
    <row r="185" spans="1:65" s="2" customFormat="1" ht="19.5">
      <c r="A185" s="31"/>
      <c r="B185" s="32"/>
      <c r="C185" s="31"/>
      <c r="D185" s="174" t="s">
        <v>142</v>
      </c>
      <c r="E185" s="31"/>
      <c r="F185" s="175" t="s">
        <v>242</v>
      </c>
      <c r="G185" s="31"/>
      <c r="H185" s="31"/>
      <c r="I185" s="96"/>
      <c r="J185" s="31"/>
      <c r="K185" s="31"/>
      <c r="L185" s="32"/>
      <c r="M185" s="176"/>
      <c r="N185" s="177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142</v>
      </c>
      <c r="AU185" s="16" t="s">
        <v>83</v>
      </c>
    </row>
    <row r="186" spans="1:65" s="13" customFormat="1" ht="11.25">
      <c r="B186" s="178"/>
      <c r="D186" s="174" t="s">
        <v>144</v>
      </c>
      <c r="E186" s="179" t="s">
        <v>1</v>
      </c>
      <c r="F186" s="180" t="s">
        <v>243</v>
      </c>
      <c r="H186" s="181">
        <v>1.7000000000000001E-2</v>
      </c>
      <c r="I186" s="182"/>
      <c r="L186" s="178"/>
      <c r="M186" s="183"/>
      <c r="N186" s="184"/>
      <c r="O186" s="184"/>
      <c r="P186" s="184"/>
      <c r="Q186" s="184"/>
      <c r="R186" s="184"/>
      <c r="S186" s="184"/>
      <c r="T186" s="185"/>
      <c r="AT186" s="179" t="s">
        <v>144</v>
      </c>
      <c r="AU186" s="179" t="s">
        <v>83</v>
      </c>
      <c r="AV186" s="13" t="s">
        <v>83</v>
      </c>
      <c r="AW186" s="13" t="s">
        <v>30</v>
      </c>
      <c r="AX186" s="13" t="s">
        <v>81</v>
      </c>
      <c r="AY186" s="179" t="s">
        <v>133</v>
      </c>
    </row>
    <row r="187" spans="1:65" s="12" customFormat="1" ht="22.9" customHeight="1">
      <c r="B187" s="147"/>
      <c r="D187" s="148" t="s">
        <v>72</v>
      </c>
      <c r="E187" s="158" t="s">
        <v>151</v>
      </c>
      <c r="F187" s="158" t="s">
        <v>244</v>
      </c>
      <c r="I187" s="150"/>
      <c r="J187" s="159">
        <f>BK187</f>
        <v>0</v>
      </c>
      <c r="L187" s="147"/>
      <c r="M187" s="152"/>
      <c r="N187" s="153"/>
      <c r="O187" s="153"/>
      <c r="P187" s="154">
        <f>SUM(P188:P231)</f>
        <v>0</v>
      </c>
      <c r="Q187" s="153"/>
      <c r="R187" s="154">
        <f>SUM(R188:R231)</f>
        <v>0.35715399999999997</v>
      </c>
      <c r="S187" s="153"/>
      <c r="T187" s="155">
        <f>SUM(T188:T231)</f>
        <v>0</v>
      </c>
      <c r="AR187" s="148" t="s">
        <v>81</v>
      </c>
      <c r="AT187" s="156" t="s">
        <v>72</v>
      </c>
      <c r="AU187" s="156" t="s">
        <v>81</v>
      </c>
      <c r="AY187" s="148" t="s">
        <v>133</v>
      </c>
      <c r="BK187" s="157">
        <f>SUM(BK188:BK231)</f>
        <v>0</v>
      </c>
    </row>
    <row r="188" spans="1:65" s="2" customFormat="1" ht="30.95" customHeight="1">
      <c r="A188" s="31"/>
      <c r="B188" s="160"/>
      <c r="C188" s="161" t="s">
        <v>245</v>
      </c>
      <c r="D188" s="161" t="s">
        <v>135</v>
      </c>
      <c r="E188" s="162" t="s">
        <v>246</v>
      </c>
      <c r="F188" s="163" t="s">
        <v>247</v>
      </c>
      <c r="G188" s="164" t="s">
        <v>248</v>
      </c>
      <c r="H188" s="165">
        <v>9</v>
      </c>
      <c r="I188" s="166"/>
      <c r="J188" s="167">
        <f>ROUND(I188*H188,2)</f>
        <v>0</v>
      </c>
      <c r="K188" s="163" t="s">
        <v>139</v>
      </c>
      <c r="L188" s="32"/>
      <c r="M188" s="168" t="s">
        <v>1</v>
      </c>
      <c r="N188" s="169" t="s">
        <v>38</v>
      </c>
      <c r="O188" s="57"/>
      <c r="P188" s="170">
        <f>O188*H188</f>
        <v>0</v>
      </c>
      <c r="Q188" s="170">
        <v>7.0200000000000002E-3</v>
      </c>
      <c r="R188" s="170">
        <f>Q188*H188</f>
        <v>6.318E-2</v>
      </c>
      <c r="S188" s="170">
        <v>0</v>
      </c>
      <c r="T188" s="17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2" t="s">
        <v>140</v>
      </c>
      <c r="AT188" s="172" t="s">
        <v>135</v>
      </c>
      <c r="AU188" s="172" t="s">
        <v>83</v>
      </c>
      <c r="AY188" s="16" t="s">
        <v>133</v>
      </c>
      <c r="BE188" s="173">
        <f>IF(N188="základní",J188,0)</f>
        <v>0</v>
      </c>
      <c r="BF188" s="173">
        <f>IF(N188="snížená",J188,0)</f>
        <v>0</v>
      </c>
      <c r="BG188" s="173">
        <f>IF(N188="zákl. přenesená",J188,0)</f>
        <v>0</v>
      </c>
      <c r="BH188" s="173">
        <f>IF(N188="sníž. přenesená",J188,0)</f>
        <v>0</v>
      </c>
      <c r="BI188" s="173">
        <f>IF(N188="nulová",J188,0)</f>
        <v>0</v>
      </c>
      <c r="BJ188" s="16" t="s">
        <v>81</v>
      </c>
      <c r="BK188" s="173">
        <f>ROUND(I188*H188,2)</f>
        <v>0</v>
      </c>
      <c r="BL188" s="16" t="s">
        <v>140</v>
      </c>
      <c r="BM188" s="172" t="s">
        <v>249</v>
      </c>
    </row>
    <row r="189" spans="1:65" s="2" customFormat="1" ht="39">
      <c r="A189" s="31"/>
      <c r="B189" s="32"/>
      <c r="C189" s="31"/>
      <c r="D189" s="174" t="s">
        <v>142</v>
      </c>
      <c r="E189" s="31"/>
      <c r="F189" s="175" t="s">
        <v>250</v>
      </c>
      <c r="G189" s="31"/>
      <c r="H189" s="31"/>
      <c r="I189" s="96"/>
      <c r="J189" s="31"/>
      <c r="K189" s="31"/>
      <c r="L189" s="32"/>
      <c r="M189" s="176"/>
      <c r="N189" s="177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142</v>
      </c>
      <c r="AU189" s="16" t="s">
        <v>83</v>
      </c>
    </row>
    <row r="190" spans="1:65" s="13" customFormat="1" ht="11.25">
      <c r="B190" s="178"/>
      <c r="D190" s="174" t="s">
        <v>144</v>
      </c>
      <c r="E190" s="179" t="s">
        <v>1</v>
      </c>
      <c r="F190" s="180" t="s">
        <v>251</v>
      </c>
      <c r="H190" s="181">
        <v>5</v>
      </c>
      <c r="I190" s="182"/>
      <c r="L190" s="178"/>
      <c r="M190" s="183"/>
      <c r="N190" s="184"/>
      <c r="O190" s="184"/>
      <c r="P190" s="184"/>
      <c r="Q190" s="184"/>
      <c r="R190" s="184"/>
      <c r="S190" s="184"/>
      <c r="T190" s="185"/>
      <c r="AT190" s="179" t="s">
        <v>144</v>
      </c>
      <c r="AU190" s="179" t="s">
        <v>83</v>
      </c>
      <c r="AV190" s="13" t="s">
        <v>83</v>
      </c>
      <c r="AW190" s="13" t="s">
        <v>30</v>
      </c>
      <c r="AX190" s="13" t="s">
        <v>73</v>
      </c>
      <c r="AY190" s="179" t="s">
        <v>133</v>
      </c>
    </row>
    <row r="191" spans="1:65" s="13" customFormat="1" ht="11.25">
      <c r="B191" s="178"/>
      <c r="D191" s="174" t="s">
        <v>144</v>
      </c>
      <c r="E191" s="179" t="s">
        <v>1</v>
      </c>
      <c r="F191" s="180" t="s">
        <v>252</v>
      </c>
      <c r="H191" s="181">
        <v>2</v>
      </c>
      <c r="I191" s="182"/>
      <c r="L191" s="178"/>
      <c r="M191" s="183"/>
      <c r="N191" s="184"/>
      <c r="O191" s="184"/>
      <c r="P191" s="184"/>
      <c r="Q191" s="184"/>
      <c r="R191" s="184"/>
      <c r="S191" s="184"/>
      <c r="T191" s="185"/>
      <c r="AT191" s="179" t="s">
        <v>144</v>
      </c>
      <c r="AU191" s="179" t="s">
        <v>83</v>
      </c>
      <c r="AV191" s="13" t="s">
        <v>83</v>
      </c>
      <c r="AW191" s="13" t="s">
        <v>30</v>
      </c>
      <c r="AX191" s="13" t="s">
        <v>73</v>
      </c>
      <c r="AY191" s="179" t="s">
        <v>133</v>
      </c>
    </row>
    <row r="192" spans="1:65" s="13" customFormat="1" ht="11.25">
      <c r="B192" s="178"/>
      <c r="D192" s="174" t="s">
        <v>144</v>
      </c>
      <c r="E192" s="179" t="s">
        <v>1</v>
      </c>
      <c r="F192" s="180" t="s">
        <v>253</v>
      </c>
      <c r="H192" s="181">
        <v>2</v>
      </c>
      <c r="I192" s="182"/>
      <c r="L192" s="178"/>
      <c r="M192" s="183"/>
      <c r="N192" s="184"/>
      <c r="O192" s="184"/>
      <c r="P192" s="184"/>
      <c r="Q192" s="184"/>
      <c r="R192" s="184"/>
      <c r="S192" s="184"/>
      <c r="T192" s="185"/>
      <c r="AT192" s="179" t="s">
        <v>144</v>
      </c>
      <c r="AU192" s="179" t="s">
        <v>83</v>
      </c>
      <c r="AV192" s="13" t="s">
        <v>83</v>
      </c>
      <c r="AW192" s="13" t="s">
        <v>30</v>
      </c>
      <c r="AX192" s="13" t="s">
        <v>73</v>
      </c>
      <c r="AY192" s="179" t="s">
        <v>133</v>
      </c>
    </row>
    <row r="193" spans="1:65" s="14" customFormat="1" ht="11.25">
      <c r="B193" s="186"/>
      <c r="D193" s="174" t="s">
        <v>144</v>
      </c>
      <c r="E193" s="187" t="s">
        <v>1</v>
      </c>
      <c r="F193" s="188" t="s">
        <v>254</v>
      </c>
      <c r="H193" s="189">
        <v>9</v>
      </c>
      <c r="I193" s="190"/>
      <c r="L193" s="186"/>
      <c r="M193" s="191"/>
      <c r="N193" s="192"/>
      <c r="O193" s="192"/>
      <c r="P193" s="192"/>
      <c r="Q193" s="192"/>
      <c r="R193" s="192"/>
      <c r="S193" s="192"/>
      <c r="T193" s="193"/>
      <c r="AT193" s="187" t="s">
        <v>144</v>
      </c>
      <c r="AU193" s="187" t="s">
        <v>83</v>
      </c>
      <c r="AV193" s="14" t="s">
        <v>140</v>
      </c>
      <c r="AW193" s="14" t="s">
        <v>30</v>
      </c>
      <c r="AX193" s="14" t="s">
        <v>81</v>
      </c>
      <c r="AY193" s="187" t="s">
        <v>133</v>
      </c>
    </row>
    <row r="194" spans="1:65" s="2" customFormat="1" ht="20.45" customHeight="1">
      <c r="A194" s="31"/>
      <c r="B194" s="160"/>
      <c r="C194" s="194" t="s">
        <v>255</v>
      </c>
      <c r="D194" s="194" t="s">
        <v>256</v>
      </c>
      <c r="E194" s="195" t="s">
        <v>257</v>
      </c>
      <c r="F194" s="196" t="s">
        <v>258</v>
      </c>
      <c r="G194" s="197" t="s">
        <v>248</v>
      </c>
      <c r="H194" s="198">
        <v>2</v>
      </c>
      <c r="I194" s="199"/>
      <c r="J194" s="200">
        <f>ROUND(I194*H194,2)</f>
        <v>0</v>
      </c>
      <c r="K194" s="196" t="s">
        <v>139</v>
      </c>
      <c r="L194" s="201"/>
      <c r="M194" s="202" t="s">
        <v>1</v>
      </c>
      <c r="N194" s="203" t="s">
        <v>38</v>
      </c>
      <c r="O194" s="57"/>
      <c r="P194" s="170">
        <f>O194*H194</f>
        <v>0</v>
      </c>
      <c r="Q194" s="170">
        <v>3.8999999999999998E-3</v>
      </c>
      <c r="R194" s="170">
        <f>Q194*H194</f>
        <v>7.7999999999999996E-3</v>
      </c>
      <c r="S194" s="170">
        <v>0</v>
      </c>
      <c r="T194" s="17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2" t="s">
        <v>178</v>
      </c>
      <c r="AT194" s="172" t="s">
        <v>256</v>
      </c>
      <c r="AU194" s="172" t="s">
        <v>83</v>
      </c>
      <c r="AY194" s="16" t="s">
        <v>133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6" t="s">
        <v>81</v>
      </c>
      <c r="BK194" s="173">
        <f>ROUND(I194*H194,2)</f>
        <v>0</v>
      </c>
      <c r="BL194" s="16" t="s">
        <v>140</v>
      </c>
      <c r="BM194" s="172" t="s">
        <v>259</v>
      </c>
    </row>
    <row r="195" spans="1:65" s="2" customFormat="1" ht="19.5">
      <c r="A195" s="31"/>
      <c r="B195" s="32"/>
      <c r="C195" s="31"/>
      <c r="D195" s="174" t="s">
        <v>142</v>
      </c>
      <c r="E195" s="31"/>
      <c r="F195" s="175" t="s">
        <v>260</v>
      </c>
      <c r="G195" s="31"/>
      <c r="H195" s="31"/>
      <c r="I195" s="96"/>
      <c r="J195" s="31"/>
      <c r="K195" s="31"/>
      <c r="L195" s="32"/>
      <c r="M195" s="176"/>
      <c r="N195" s="177"/>
      <c r="O195" s="57"/>
      <c r="P195" s="57"/>
      <c r="Q195" s="57"/>
      <c r="R195" s="57"/>
      <c r="S195" s="57"/>
      <c r="T195" s="58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142</v>
      </c>
      <c r="AU195" s="16" t="s">
        <v>83</v>
      </c>
    </row>
    <row r="196" spans="1:65" s="13" customFormat="1" ht="11.25">
      <c r="B196" s="178"/>
      <c r="D196" s="174" t="s">
        <v>144</v>
      </c>
      <c r="E196" s="179" t="s">
        <v>1</v>
      </c>
      <c r="F196" s="180" t="s">
        <v>83</v>
      </c>
      <c r="H196" s="181">
        <v>2</v>
      </c>
      <c r="I196" s="182"/>
      <c r="L196" s="178"/>
      <c r="M196" s="183"/>
      <c r="N196" s="184"/>
      <c r="O196" s="184"/>
      <c r="P196" s="184"/>
      <c r="Q196" s="184"/>
      <c r="R196" s="184"/>
      <c r="S196" s="184"/>
      <c r="T196" s="185"/>
      <c r="AT196" s="179" t="s">
        <v>144</v>
      </c>
      <c r="AU196" s="179" t="s">
        <v>83</v>
      </c>
      <c r="AV196" s="13" t="s">
        <v>83</v>
      </c>
      <c r="AW196" s="13" t="s">
        <v>30</v>
      </c>
      <c r="AX196" s="13" t="s">
        <v>81</v>
      </c>
      <c r="AY196" s="179" t="s">
        <v>133</v>
      </c>
    </row>
    <row r="197" spans="1:65" s="2" customFormat="1" ht="30.95" customHeight="1">
      <c r="A197" s="31"/>
      <c r="B197" s="160"/>
      <c r="C197" s="194" t="s">
        <v>7</v>
      </c>
      <c r="D197" s="194" t="s">
        <v>256</v>
      </c>
      <c r="E197" s="195" t="s">
        <v>261</v>
      </c>
      <c r="F197" s="196" t="s">
        <v>262</v>
      </c>
      <c r="G197" s="197" t="s">
        <v>248</v>
      </c>
      <c r="H197" s="198">
        <v>2</v>
      </c>
      <c r="I197" s="199"/>
      <c r="J197" s="200">
        <f>ROUND(I197*H197,2)</f>
        <v>0</v>
      </c>
      <c r="K197" s="196" t="s">
        <v>1</v>
      </c>
      <c r="L197" s="201"/>
      <c r="M197" s="202" t="s">
        <v>1</v>
      </c>
      <c r="N197" s="203" t="s">
        <v>38</v>
      </c>
      <c r="O197" s="57"/>
      <c r="P197" s="170">
        <f>O197*H197</f>
        <v>0</v>
      </c>
      <c r="Q197" s="170">
        <v>5.5900000000000004E-3</v>
      </c>
      <c r="R197" s="170">
        <f>Q197*H197</f>
        <v>1.1180000000000001E-2</v>
      </c>
      <c r="S197" s="170">
        <v>0</v>
      </c>
      <c r="T197" s="17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72" t="s">
        <v>178</v>
      </c>
      <c r="AT197" s="172" t="s">
        <v>256</v>
      </c>
      <c r="AU197" s="172" t="s">
        <v>83</v>
      </c>
      <c r="AY197" s="16" t="s">
        <v>133</v>
      </c>
      <c r="BE197" s="173">
        <f>IF(N197="základní",J197,0)</f>
        <v>0</v>
      </c>
      <c r="BF197" s="173">
        <f>IF(N197="snížená",J197,0)</f>
        <v>0</v>
      </c>
      <c r="BG197" s="173">
        <f>IF(N197="zákl. přenesená",J197,0)</f>
        <v>0</v>
      </c>
      <c r="BH197" s="173">
        <f>IF(N197="sníž. přenesená",J197,0)</f>
        <v>0</v>
      </c>
      <c r="BI197" s="173">
        <f>IF(N197="nulová",J197,0)</f>
        <v>0</v>
      </c>
      <c r="BJ197" s="16" t="s">
        <v>81</v>
      </c>
      <c r="BK197" s="173">
        <f>ROUND(I197*H197,2)</f>
        <v>0</v>
      </c>
      <c r="BL197" s="16" t="s">
        <v>140</v>
      </c>
      <c r="BM197" s="172" t="s">
        <v>263</v>
      </c>
    </row>
    <row r="198" spans="1:65" s="2" customFormat="1" ht="29.25">
      <c r="A198" s="31"/>
      <c r="B198" s="32"/>
      <c r="C198" s="31"/>
      <c r="D198" s="174" t="s">
        <v>142</v>
      </c>
      <c r="E198" s="31"/>
      <c r="F198" s="175" t="s">
        <v>262</v>
      </c>
      <c r="G198" s="31"/>
      <c r="H198" s="31"/>
      <c r="I198" s="96"/>
      <c r="J198" s="31"/>
      <c r="K198" s="31"/>
      <c r="L198" s="32"/>
      <c r="M198" s="176"/>
      <c r="N198" s="177"/>
      <c r="O198" s="57"/>
      <c r="P198" s="57"/>
      <c r="Q198" s="57"/>
      <c r="R198" s="57"/>
      <c r="S198" s="57"/>
      <c r="T198" s="58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142</v>
      </c>
      <c r="AU198" s="16" t="s">
        <v>83</v>
      </c>
    </row>
    <row r="199" spans="1:65" s="13" customFormat="1" ht="11.25">
      <c r="B199" s="178"/>
      <c r="D199" s="174" t="s">
        <v>144</v>
      </c>
      <c r="E199" s="179" t="s">
        <v>1</v>
      </c>
      <c r="F199" s="180" t="s">
        <v>264</v>
      </c>
      <c r="H199" s="181">
        <v>2</v>
      </c>
      <c r="I199" s="182"/>
      <c r="L199" s="178"/>
      <c r="M199" s="183"/>
      <c r="N199" s="184"/>
      <c r="O199" s="184"/>
      <c r="P199" s="184"/>
      <c r="Q199" s="184"/>
      <c r="R199" s="184"/>
      <c r="S199" s="184"/>
      <c r="T199" s="185"/>
      <c r="AT199" s="179" t="s">
        <v>144</v>
      </c>
      <c r="AU199" s="179" t="s">
        <v>83</v>
      </c>
      <c r="AV199" s="13" t="s">
        <v>83</v>
      </c>
      <c r="AW199" s="13" t="s">
        <v>30</v>
      </c>
      <c r="AX199" s="13" t="s">
        <v>81</v>
      </c>
      <c r="AY199" s="179" t="s">
        <v>133</v>
      </c>
    </row>
    <row r="200" spans="1:65" s="2" customFormat="1" ht="30.95" customHeight="1">
      <c r="A200" s="31"/>
      <c r="B200" s="160"/>
      <c r="C200" s="194" t="s">
        <v>265</v>
      </c>
      <c r="D200" s="194" t="s">
        <v>256</v>
      </c>
      <c r="E200" s="195" t="s">
        <v>266</v>
      </c>
      <c r="F200" s="196" t="s">
        <v>267</v>
      </c>
      <c r="G200" s="197" t="s">
        <v>248</v>
      </c>
      <c r="H200" s="198">
        <v>2</v>
      </c>
      <c r="I200" s="199"/>
      <c r="J200" s="200">
        <f>ROUND(I200*H200,2)</f>
        <v>0</v>
      </c>
      <c r="K200" s="196" t="s">
        <v>1</v>
      </c>
      <c r="L200" s="201"/>
      <c r="M200" s="202" t="s">
        <v>1</v>
      </c>
      <c r="N200" s="203" t="s">
        <v>38</v>
      </c>
      <c r="O200" s="57"/>
      <c r="P200" s="170">
        <f>O200*H200</f>
        <v>0</v>
      </c>
      <c r="Q200" s="170">
        <v>6.7400000000000003E-3</v>
      </c>
      <c r="R200" s="170">
        <f>Q200*H200</f>
        <v>1.3480000000000001E-2</v>
      </c>
      <c r="S200" s="170">
        <v>0</v>
      </c>
      <c r="T200" s="171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72" t="s">
        <v>178</v>
      </c>
      <c r="AT200" s="172" t="s">
        <v>256</v>
      </c>
      <c r="AU200" s="172" t="s">
        <v>83</v>
      </c>
      <c r="AY200" s="16" t="s">
        <v>133</v>
      </c>
      <c r="BE200" s="173">
        <f>IF(N200="základní",J200,0)</f>
        <v>0</v>
      </c>
      <c r="BF200" s="173">
        <f>IF(N200="snížená",J200,0)</f>
        <v>0</v>
      </c>
      <c r="BG200" s="173">
        <f>IF(N200="zákl. přenesená",J200,0)</f>
        <v>0</v>
      </c>
      <c r="BH200" s="173">
        <f>IF(N200="sníž. přenesená",J200,0)</f>
        <v>0</v>
      </c>
      <c r="BI200" s="173">
        <f>IF(N200="nulová",J200,0)</f>
        <v>0</v>
      </c>
      <c r="BJ200" s="16" t="s">
        <v>81</v>
      </c>
      <c r="BK200" s="173">
        <f>ROUND(I200*H200,2)</f>
        <v>0</v>
      </c>
      <c r="BL200" s="16" t="s">
        <v>140</v>
      </c>
      <c r="BM200" s="172" t="s">
        <v>268</v>
      </c>
    </row>
    <row r="201" spans="1:65" s="2" customFormat="1" ht="29.25">
      <c r="A201" s="31"/>
      <c r="B201" s="32"/>
      <c r="C201" s="31"/>
      <c r="D201" s="174" t="s">
        <v>142</v>
      </c>
      <c r="E201" s="31"/>
      <c r="F201" s="175" t="s">
        <v>267</v>
      </c>
      <c r="G201" s="31"/>
      <c r="H201" s="31"/>
      <c r="I201" s="96"/>
      <c r="J201" s="31"/>
      <c r="K201" s="31"/>
      <c r="L201" s="32"/>
      <c r="M201" s="176"/>
      <c r="N201" s="177"/>
      <c r="O201" s="57"/>
      <c r="P201" s="57"/>
      <c r="Q201" s="57"/>
      <c r="R201" s="57"/>
      <c r="S201" s="57"/>
      <c r="T201" s="58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6" t="s">
        <v>142</v>
      </c>
      <c r="AU201" s="16" t="s">
        <v>83</v>
      </c>
    </row>
    <row r="202" spans="1:65" s="2" customFormat="1" ht="20.45" customHeight="1">
      <c r="A202" s="31"/>
      <c r="B202" s="160"/>
      <c r="C202" s="194" t="s">
        <v>269</v>
      </c>
      <c r="D202" s="194" t="s">
        <v>256</v>
      </c>
      <c r="E202" s="195" t="s">
        <v>270</v>
      </c>
      <c r="F202" s="196" t="s">
        <v>271</v>
      </c>
      <c r="G202" s="197" t="s">
        <v>248</v>
      </c>
      <c r="H202" s="198">
        <v>3</v>
      </c>
      <c r="I202" s="199"/>
      <c r="J202" s="200">
        <f>ROUND(I202*H202,2)</f>
        <v>0</v>
      </c>
      <c r="K202" s="196" t="s">
        <v>139</v>
      </c>
      <c r="L202" s="201"/>
      <c r="M202" s="202" t="s">
        <v>1</v>
      </c>
      <c r="N202" s="203" t="s">
        <v>38</v>
      </c>
      <c r="O202" s="57"/>
      <c r="P202" s="170">
        <f>O202*H202</f>
        <v>0</v>
      </c>
      <c r="Q202" s="170">
        <v>3.5000000000000001E-3</v>
      </c>
      <c r="R202" s="170">
        <f>Q202*H202</f>
        <v>1.0500000000000001E-2</v>
      </c>
      <c r="S202" s="170">
        <v>0</v>
      </c>
      <c r="T202" s="171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72" t="s">
        <v>178</v>
      </c>
      <c r="AT202" s="172" t="s">
        <v>256</v>
      </c>
      <c r="AU202" s="172" t="s">
        <v>83</v>
      </c>
      <c r="AY202" s="16" t="s">
        <v>133</v>
      </c>
      <c r="BE202" s="173">
        <f>IF(N202="základní",J202,0)</f>
        <v>0</v>
      </c>
      <c r="BF202" s="173">
        <f>IF(N202="snížená",J202,0)</f>
        <v>0</v>
      </c>
      <c r="BG202" s="173">
        <f>IF(N202="zákl. přenesená",J202,0)</f>
        <v>0</v>
      </c>
      <c r="BH202" s="173">
        <f>IF(N202="sníž. přenesená",J202,0)</f>
        <v>0</v>
      </c>
      <c r="BI202" s="173">
        <f>IF(N202="nulová",J202,0)</f>
        <v>0</v>
      </c>
      <c r="BJ202" s="16" t="s">
        <v>81</v>
      </c>
      <c r="BK202" s="173">
        <f>ROUND(I202*H202,2)</f>
        <v>0</v>
      </c>
      <c r="BL202" s="16" t="s">
        <v>140</v>
      </c>
      <c r="BM202" s="172" t="s">
        <v>272</v>
      </c>
    </row>
    <row r="203" spans="1:65" s="2" customFormat="1" ht="19.5">
      <c r="A203" s="31"/>
      <c r="B203" s="32"/>
      <c r="C203" s="31"/>
      <c r="D203" s="174" t="s">
        <v>142</v>
      </c>
      <c r="E203" s="31"/>
      <c r="F203" s="175" t="s">
        <v>271</v>
      </c>
      <c r="G203" s="31"/>
      <c r="H203" s="31"/>
      <c r="I203" s="96"/>
      <c r="J203" s="31"/>
      <c r="K203" s="31"/>
      <c r="L203" s="32"/>
      <c r="M203" s="176"/>
      <c r="N203" s="177"/>
      <c r="O203" s="57"/>
      <c r="P203" s="57"/>
      <c r="Q203" s="57"/>
      <c r="R203" s="57"/>
      <c r="S203" s="57"/>
      <c r="T203" s="58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6" t="s">
        <v>142</v>
      </c>
      <c r="AU203" s="16" t="s">
        <v>83</v>
      </c>
    </row>
    <row r="204" spans="1:65" s="2" customFormat="1" ht="19.5">
      <c r="A204" s="31"/>
      <c r="B204" s="32"/>
      <c r="C204" s="31"/>
      <c r="D204" s="174" t="s">
        <v>273</v>
      </c>
      <c r="E204" s="31"/>
      <c r="F204" s="204" t="s">
        <v>274</v>
      </c>
      <c r="G204" s="31"/>
      <c r="H204" s="31"/>
      <c r="I204" s="96"/>
      <c r="J204" s="31"/>
      <c r="K204" s="31"/>
      <c r="L204" s="32"/>
      <c r="M204" s="176"/>
      <c r="N204" s="177"/>
      <c r="O204" s="57"/>
      <c r="P204" s="57"/>
      <c r="Q204" s="57"/>
      <c r="R204" s="57"/>
      <c r="S204" s="57"/>
      <c r="T204" s="58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T204" s="16" t="s">
        <v>273</v>
      </c>
      <c r="AU204" s="16" t="s">
        <v>83</v>
      </c>
    </row>
    <row r="205" spans="1:65" s="13" customFormat="1" ht="11.25">
      <c r="B205" s="178"/>
      <c r="D205" s="174" t="s">
        <v>144</v>
      </c>
      <c r="E205" s="179" t="s">
        <v>1</v>
      </c>
      <c r="F205" s="180" t="s">
        <v>151</v>
      </c>
      <c r="H205" s="181">
        <v>3</v>
      </c>
      <c r="I205" s="182"/>
      <c r="L205" s="178"/>
      <c r="M205" s="183"/>
      <c r="N205" s="184"/>
      <c r="O205" s="184"/>
      <c r="P205" s="184"/>
      <c r="Q205" s="184"/>
      <c r="R205" s="184"/>
      <c r="S205" s="184"/>
      <c r="T205" s="185"/>
      <c r="AT205" s="179" t="s">
        <v>144</v>
      </c>
      <c r="AU205" s="179" t="s">
        <v>83</v>
      </c>
      <c r="AV205" s="13" t="s">
        <v>83</v>
      </c>
      <c r="AW205" s="13" t="s">
        <v>30</v>
      </c>
      <c r="AX205" s="13" t="s">
        <v>81</v>
      </c>
      <c r="AY205" s="179" t="s">
        <v>133</v>
      </c>
    </row>
    <row r="206" spans="1:65" s="2" customFormat="1" ht="20.45" customHeight="1">
      <c r="A206" s="31"/>
      <c r="B206" s="160"/>
      <c r="C206" s="161" t="s">
        <v>275</v>
      </c>
      <c r="D206" s="161" t="s">
        <v>135</v>
      </c>
      <c r="E206" s="162" t="s">
        <v>276</v>
      </c>
      <c r="F206" s="163" t="s">
        <v>277</v>
      </c>
      <c r="G206" s="164" t="s">
        <v>248</v>
      </c>
      <c r="H206" s="165">
        <v>1</v>
      </c>
      <c r="I206" s="166"/>
      <c r="J206" s="167">
        <f>ROUND(I206*H206,2)</f>
        <v>0</v>
      </c>
      <c r="K206" s="163" t="s">
        <v>139</v>
      </c>
      <c r="L206" s="32"/>
      <c r="M206" s="168" t="s">
        <v>1</v>
      </c>
      <c r="N206" s="169" t="s">
        <v>38</v>
      </c>
      <c r="O206" s="57"/>
      <c r="P206" s="170">
        <f>O206*H206</f>
        <v>0</v>
      </c>
      <c r="Q206" s="170">
        <v>0</v>
      </c>
      <c r="R206" s="170">
        <f>Q206*H206</f>
        <v>0</v>
      </c>
      <c r="S206" s="170">
        <v>0</v>
      </c>
      <c r="T206" s="171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72" t="s">
        <v>140</v>
      </c>
      <c r="AT206" s="172" t="s">
        <v>135</v>
      </c>
      <c r="AU206" s="172" t="s">
        <v>83</v>
      </c>
      <c r="AY206" s="16" t="s">
        <v>133</v>
      </c>
      <c r="BE206" s="173">
        <f>IF(N206="základní",J206,0)</f>
        <v>0</v>
      </c>
      <c r="BF206" s="173">
        <f>IF(N206="snížená",J206,0)</f>
        <v>0</v>
      </c>
      <c r="BG206" s="173">
        <f>IF(N206="zákl. přenesená",J206,0)</f>
        <v>0</v>
      </c>
      <c r="BH206" s="173">
        <f>IF(N206="sníž. přenesená",J206,0)</f>
        <v>0</v>
      </c>
      <c r="BI206" s="173">
        <f>IF(N206="nulová",J206,0)</f>
        <v>0</v>
      </c>
      <c r="BJ206" s="16" t="s">
        <v>81</v>
      </c>
      <c r="BK206" s="173">
        <f>ROUND(I206*H206,2)</f>
        <v>0</v>
      </c>
      <c r="BL206" s="16" t="s">
        <v>140</v>
      </c>
      <c r="BM206" s="172" t="s">
        <v>278</v>
      </c>
    </row>
    <row r="207" spans="1:65" s="2" customFormat="1" ht="19.5">
      <c r="A207" s="31"/>
      <c r="B207" s="32"/>
      <c r="C207" s="31"/>
      <c r="D207" s="174" t="s">
        <v>142</v>
      </c>
      <c r="E207" s="31"/>
      <c r="F207" s="175" t="s">
        <v>279</v>
      </c>
      <c r="G207" s="31"/>
      <c r="H207" s="31"/>
      <c r="I207" s="96"/>
      <c r="J207" s="31"/>
      <c r="K207" s="31"/>
      <c r="L207" s="32"/>
      <c r="M207" s="176"/>
      <c r="N207" s="177"/>
      <c r="O207" s="57"/>
      <c r="P207" s="57"/>
      <c r="Q207" s="57"/>
      <c r="R207" s="57"/>
      <c r="S207" s="57"/>
      <c r="T207" s="58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6" t="s">
        <v>142</v>
      </c>
      <c r="AU207" s="16" t="s">
        <v>83</v>
      </c>
    </row>
    <row r="208" spans="1:65" s="2" customFormat="1" ht="41.45" customHeight="1">
      <c r="A208" s="31"/>
      <c r="B208" s="160"/>
      <c r="C208" s="194" t="s">
        <v>280</v>
      </c>
      <c r="D208" s="194" t="s">
        <v>256</v>
      </c>
      <c r="E208" s="195" t="s">
        <v>281</v>
      </c>
      <c r="F208" s="196" t="s">
        <v>282</v>
      </c>
      <c r="G208" s="197" t="s">
        <v>248</v>
      </c>
      <c r="H208" s="198">
        <v>1</v>
      </c>
      <c r="I208" s="199"/>
      <c r="J208" s="200">
        <f>ROUND(I208*H208,2)</f>
        <v>0</v>
      </c>
      <c r="K208" s="196" t="s">
        <v>1</v>
      </c>
      <c r="L208" s="201"/>
      <c r="M208" s="202" t="s">
        <v>1</v>
      </c>
      <c r="N208" s="203" t="s">
        <v>38</v>
      </c>
      <c r="O208" s="57"/>
      <c r="P208" s="170">
        <f>O208*H208</f>
        <v>0</v>
      </c>
      <c r="Q208" s="170">
        <v>0</v>
      </c>
      <c r="R208" s="170">
        <f>Q208*H208</f>
        <v>0</v>
      </c>
      <c r="S208" s="170">
        <v>0</v>
      </c>
      <c r="T208" s="171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72" t="s">
        <v>178</v>
      </c>
      <c r="AT208" s="172" t="s">
        <v>256</v>
      </c>
      <c r="AU208" s="172" t="s">
        <v>83</v>
      </c>
      <c r="AY208" s="16" t="s">
        <v>133</v>
      </c>
      <c r="BE208" s="173">
        <f>IF(N208="základní",J208,0)</f>
        <v>0</v>
      </c>
      <c r="BF208" s="173">
        <f>IF(N208="snížená",J208,0)</f>
        <v>0</v>
      </c>
      <c r="BG208" s="173">
        <f>IF(N208="zákl. přenesená",J208,0)</f>
        <v>0</v>
      </c>
      <c r="BH208" s="173">
        <f>IF(N208="sníž. přenesená",J208,0)</f>
        <v>0</v>
      </c>
      <c r="BI208" s="173">
        <f>IF(N208="nulová",J208,0)</f>
        <v>0</v>
      </c>
      <c r="BJ208" s="16" t="s">
        <v>81</v>
      </c>
      <c r="BK208" s="173">
        <f>ROUND(I208*H208,2)</f>
        <v>0</v>
      </c>
      <c r="BL208" s="16" t="s">
        <v>140</v>
      </c>
      <c r="BM208" s="172" t="s">
        <v>283</v>
      </c>
    </row>
    <row r="209" spans="1:65" s="2" customFormat="1" ht="29.25">
      <c r="A209" s="31"/>
      <c r="B209" s="32"/>
      <c r="C209" s="31"/>
      <c r="D209" s="174" t="s">
        <v>142</v>
      </c>
      <c r="E209" s="31"/>
      <c r="F209" s="175" t="s">
        <v>282</v>
      </c>
      <c r="G209" s="31"/>
      <c r="H209" s="31"/>
      <c r="I209" s="96"/>
      <c r="J209" s="31"/>
      <c r="K209" s="31"/>
      <c r="L209" s="32"/>
      <c r="M209" s="176"/>
      <c r="N209" s="177"/>
      <c r="O209" s="57"/>
      <c r="P209" s="57"/>
      <c r="Q209" s="57"/>
      <c r="R209" s="57"/>
      <c r="S209" s="57"/>
      <c r="T209" s="58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6" t="s">
        <v>142</v>
      </c>
      <c r="AU209" s="16" t="s">
        <v>83</v>
      </c>
    </row>
    <row r="210" spans="1:65" s="2" customFormat="1" ht="20.45" customHeight="1">
      <c r="A210" s="31"/>
      <c r="B210" s="160"/>
      <c r="C210" s="161" t="s">
        <v>284</v>
      </c>
      <c r="D210" s="161" t="s">
        <v>135</v>
      </c>
      <c r="E210" s="162" t="s">
        <v>285</v>
      </c>
      <c r="F210" s="163" t="s">
        <v>286</v>
      </c>
      <c r="G210" s="164" t="s">
        <v>248</v>
      </c>
      <c r="H210" s="165">
        <v>1</v>
      </c>
      <c r="I210" s="166"/>
      <c r="J210" s="167">
        <f>ROUND(I210*H210,2)</f>
        <v>0</v>
      </c>
      <c r="K210" s="163" t="s">
        <v>139</v>
      </c>
      <c r="L210" s="32"/>
      <c r="M210" s="168" t="s">
        <v>1</v>
      </c>
      <c r="N210" s="169" t="s">
        <v>38</v>
      </c>
      <c r="O210" s="57"/>
      <c r="P210" s="170">
        <f>O210*H210</f>
        <v>0</v>
      </c>
      <c r="Q210" s="170">
        <v>0</v>
      </c>
      <c r="R210" s="170">
        <f>Q210*H210</f>
        <v>0</v>
      </c>
      <c r="S210" s="170">
        <v>0</v>
      </c>
      <c r="T210" s="171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72" t="s">
        <v>140</v>
      </c>
      <c r="AT210" s="172" t="s">
        <v>135</v>
      </c>
      <c r="AU210" s="172" t="s">
        <v>83</v>
      </c>
      <c r="AY210" s="16" t="s">
        <v>133</v>
      </c>
      <c r="BE210" s="173">
        <f>IF(N210="základní",J210,0)</f>
        <v>0</v>
      </c>
      <c r="BF210" s="173">
        <f>IF(N210="snížená",J210,0)</f>
        <v>0</v>
      </c>
      <c r="BG210" s="173">
        <f>IF(N210="zákl. přenesená",J210,0)</f>
        <v>0</v>
      </c>
      <c r="BH210" s="173">
        <f>IF(N210="sníž. přenesená",J210,0)</f>
        <v>0</v>
      </c>
      <c r="BI210" s="173">
        <f>IF(N210="nulová",J210,0)</f>
        <v>0</v>
      </c>
      <c r="BJ210" s="16" t="s">
        <v>81</v>
      </c>
      <c r="BK210" s="173">
        <f>ROUND(I210*H210,2)</f>
        <v>0</v>
      </c>
      <c r="BL210" s="16" t="s">
        <v>140</v>
      </c>
      <c r="BM210" s="172" t="s">
        <v>287</v>
      </c>
    </row>
    <row r="211" spans="1:65" s="2" customFormat="1" ht="19.5">
      <c r="A211" s="31"/>
      <c r="B211" s="32"/>
      <c r="C211" s="31"/>
      <c r="D211" s="174" t="s">
        <v>142</v>
      </c>
      <c r="E211" s="31"/>
      <c r="F211" s="175" t="s">
        <v>288</v>
      </c>
      <c r="G211" s="31"/>
      <c r="H211" s="31"/>
      <c r="I211" s="96"/>
      <c r="J211" s="31"/>
      <c r="K211" s="31"/>
      <c r="L211" s="32"/>
      <c r="M211" s="176"/>
      <c r="N211" s="177"/>
      <c r="O211" s="57"/>
      <c r="P211" s="57"/>
      <c r="Q211" s="57"/>
      <c r="R211" s="57"/>
      <c r="S211" s="57"/>
      <c r="T211" s="58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6" t="s">
        <v>142</v>
      </c>
      <c r="AU211" s="16" t="s">
        <v>83</v>
      </c>
    </row>
    <row r="212" spans="1:65" s="2" customFormat="1" ht="62.45" customHeight="1">
      <c r="A212" s="31"/>
      <c r="B212" s="160"/>
      <c r="C212" s="194" t="s">
        <v>289</v>
      </c>
      <c r="D212" s="194" t="s">
        <v>256</v>
      </c>
      <c r="E212" s="195" t="s">
        <v>290</v>
      </c>
      <c r="F212" s="196" t="s">
        <v>291</v>
      </c>
      <c r="G212" s="197" t="s">
        <v>248</v>
      </c>
      <c r="H212" s="198">
        <v>1</v>
      </c>
      <c r="I212" s="199"/>
      <c r="J212" s="200">
        <f>ROUND(I212*H212,2)</f>
        <v>0</v>
      </c>
      <c r="K212" s="196" t="s">
        <v>1</v>
      </c>
      <c r="L212" s="201"/>
      <c r="M212" s="202" t="s">
        <v>1</v>
      </c>
      <c r="N212" s="203" t="s">
        <v>38</v>
      </c>
      <c r="O212" s="57"/>
      <c r="P212" s="170">
        <f>O212*H212</f>
        <v>0</v>
      </c>
      <c r="Q212" s="170">
        <v>0.22</v>
      </c>
      <c r="R212" s="170">
        <f>Q212*H212</f>
        <v>0.22</v>
      </c>
      <c r="S212" s="170">
        <v>0</v>
      </c>
      <c r="T212" s="171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72" t="s">
        <v>178</v>
      </c>
      <c r="AT212" s="172" t="s">
        <v>256</v>
      </c>
      <c r="AU212" s="172" t="s">
        <v>83</v>
      </c>
      <c r="AY212" s="16" t="s">
        <v>133</v>
      </c>
      <c r="BE212" s="173">
        <f>IF(N212="základní",J212,0)</f>
        <v>0</v>
      </c>
      <c r="BF212" s="173">
        <f>IF(N212="snížená",J212,0)</f>
        <v>0</v>
      </c>
      <c r="BG212" s="173">
        <f>IF(N212="zákl. přenesená",J212,0)</f>
        <v>0</v>
      </c>
      <c r="BH212" s="173">
        <f>IF(N212="sníž. přenesená",J212,0)</f>
        <v>0</v>
      </c>
      <c r="BI212" s="173">
        <f>IF(N212="nulová",J212,0)</f>
        <v>0</v>
      </c>
      <c r="BJ212" s="16" t="s">
        <v>81</v>
      </c>
      <c r="BK212" s="173">
        <f>ROUND(I212*H212,2)</f>
        <v>0</v>
      </c>
      <c r="BL212" s="16" t="s">
        <v>140</v>
      </c>
      <c r="BM212" s="172" t="s">
        <v>292</v>
      </c>
    </row>
    <row r="213" spans="1:65" s="2" customFormat="1" ht="58.5">
      <c r="A213" s="31"/>
      <c r="B213" s="32"/>
      <c r="C213" s="31"/>
      <c r="D213" s="174" t="s">
        <v>142</v>
      </c>
      <c r="E213" s="31"/>
      <c r="F213" s="175" t="s">
        <v>291</v>
      </c>
      <c r="G213" s="31"/>
      <c r="H213" s="31"/>
      <c r="I213" s="96"/>
      <c r="J213" s="31"/>
      <c r="K213" s="31"/>
      <c r="L213" s="32"/>
      <c r="M213" s="176"/>
      <c r="N213" s="177"/>
      <c r="O213" s="57"/>
      <c r="P213" s="57"/>
      <c r="Q213" s="57"/>
      <c r="R213" s="57"/>
      <c r="S213" s="57"/>
      <c r="T213" s="58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6" t="s">
        <v>142</v>
      </c>
      <c r="AU213" s="16" t="s">
        <v>83</v>
      </c>
    </row>
    <row r="214" spans="1:65" s="2" customFormat="1" ht="19.5">
      <c r="A214" s="31"/>
      <c r="B214" s="32"/>
      <c r="C214" s="31"/>
      <c r="D214" s="174" t="s">
        <v>273</v>
      </c>
      <c r="E214" s="31"/>
      <c r="F214" s="204" t="s">
        <v>293</v>
      </c>
      <c r="G214" s="31"/>
      <c r="H214" s="31"/>
      <c r="I214" s="96"/>
      <c r="J214" s="31"/>
      <c r="K214" s="31"/>
      <c r="L214" s="32"/>
      <c r="M214" s="176"/>
      <c r="N214" s="177"/>
      <c r="O214" s="57"/>
      <c r="P214" s="57"/>
      <c r="Q214" s="57"/>
      <c r="R214" s="57"/>
      <c r="S214" s="57"/>
      <c r="T214" s="58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T214" s="16" t="s">
        <v>273</v>
      </c>
      <c r="AU214" s="16" t="s">
        <v>83</v>
      </c>
    </row>
    <row r="215" spans="1:65" s="2" customFormat="1" ht="20.45" customHeight="1">
      <c r="A215" s="31"/>
      <c r="B215" s="160"/>
      <c r="C215" s="161" t="s">
        <v>294</v>
      </c>
      <c r="D215" s="161" t="s">
        <v>135</v>
      </c>
      <c r="E215" s="162" t="s">
        <v>295</v>
      </c>
      <c r="F215" s="163" t="s">
        <v>296</v>
      </c>
      <c r="G215" s="164" t="s">
        <v>175</v>
      </c>
      <c r="H215" s="165">
        <v>0.45</v>
      </c>
      <c r="I215" s="166"/>
      <c r="J215" s="167">
        <f>ROUND(I215*H215,2)</f>
        <v>0</v>
      </c>
      <c r="K215" s="163" t="s">
        <v>139</v>
      </c>
      <c r="L215" s="32"/>
      <c r="M215" s="168" t="s">
        <v>1</v>
      </c>
      <c r="N215" s="169" t="s">
        <v>38</v>
      </c>
      <c r="O215" s="57"/>
      <c r="P215" s="170">
        <f>O215*H215</f>
        <v>0</v>
      </c>
      <c r="Q215" s="170">
        <v>0</v>
      </c>
      <c r="R215" s="170">
        <f>Q215*H215</f>
        <v>0</v>
      </c>
      <c r="S215" s="170">
        <v>0</v>
      </c>
      <c r="T215" s="17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2" t="s">
        <v>140</v>
      </c>
      <c r="AT215" s="172" t="s">
        <v>135</v>
      </c>
      <c r="AU215" s="172" t="s">
        <v>83</v>
      </c>
      <c r="AY215" s="16" t="s">
        <v>133</v>
      </c>
      <c r="BE215" s="173">
        <f>IF(N215="základní",J215,0)</f>
        <v>0</v>
      </c>
      <c r="BF215" s="173">
        <f>IF(N215="snížená",J215,0)</f>
        <v>0</v>
      </c>
      <c r="BG215" s="173">
        <f>IF(N215="zákl. přenesená",J215,0)</f>
        <v>0</v>
      </c>
      <c r="BH215" s="173">
        <f>IF(N215="sníž. přenesená",J215,0)</f>
        <v>0</v>
      </c>
      <c r="BI215" s="173">
        <f>IF(N215="nulová",J215,0)</f>
        <v>0</v>
      </c>
      <c r="BJ215" s="16" t="s">
        <v>81</v>
      </c>
      <c r="BK215" s="173">
        <f>ROUND(I215*H215,2)</f>
        <v>0</v>
      </c>
      <c r="BL215" s="16" t="s">
        <v>140</v>
      </c>
      <c r="BM215" s="172" t="s">
        <v>297</v>
      </c>
    </row>
    <row r="216" spans="1:65" s="2" customFormat="1" ht="29.25">
      <c r="A216" s="31"/>
      <c r="B216" s="32"/>
      <c r="C216" s="31"/>
      <c r="D216" s="174" t="s">
        <v>142</v>
      </c>
      <c r="E216" s="31"/>
      <c r="F216" s="175" t="s">
        <v>298</v>
      </c>
      <c r="G216" s="31"/>
      <c r="H216" s="31"/>
      <c r="I216" s="96"/>
      <c r="J216" s="31"/>
      <c r="K216" s="31"/>
      <c r="L216" s="32"/>
      <c r="M216" s="176"/>
      <c r="N216" s="177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142</v>
      </c>
      <c r="AU216" s="16" t="s">
        <v>83</v>
      </c>
    </row>
    <row r="217" spans="1:65" s="2" customFormat="1" ht="41.45" customHeight="1">
      <c r="A217" s="31"/>
      <c r="B217" s="160"/>
      <c r="C217" s="194" t="s">
        <v>299</v>
      </c>
      <c r="D217" s="194" t="s">
        <v>256</v>
      </c>
      <c r="E217" s="195" t="s">
        <v>300</v>
      </c>
      <c r="F217" s="196" t="s">
        <v>301</v>
      </c>
      <c r="G217" s="197" t="s">
        <v>175</v>
      </c>
      <c r="H217" s="198">
        <v>0.45</v>
      </c>
      <c r="I217" s="199"/>
      <c r="J217" s="200">
        <f>ROUND(I217*H217,2)</f>
        <v>0</v>
      </c>
      <c r="K217" s="196" t="s">
        <v>1</v>
      </c>
      <c r="L217" s="201"/>
      <c r="M217" s="202" t="s">
        <v>1</v>
      </c>
      <c r="N217" s="203" t="s">
        <v>38</v>
      </c>
      <c r="O217" s="57"/>
      <c r="P217" s="170">
        <f>O217*H217</f>
        <v>0</v>
      </c>
      <c r="Q217" s="170">
        <v>2.5000000000000001E-2</v>
      </c>
      <c r="R217" s="170">
        <f>Q217*H217</f>
        <v>1.1250000000000001E-2</v>
      </c>
      <c r="S217" s="170">
        <v>0</v>
      </c>
      <c r="T217" s="17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2" t="s">
        <v>178</v>
      </c>
      <c r="AT217" s="172" t="s">
        <v>256</v>
      </c>
      <c r="AU217" s="172" t="s">
        <v>83</v>
      </c>
      <c r="AY217" s="16" t="s">
        <v>133</v>
      </c>
      <c r="BE217" s="173">
        <f>IF(N217="základní",J217,0)</f>
        <v>0</v>
      </c>
      <c r="BF217" s="173">
        <f>IF(N217="snížená",J217,0)</f>
        <v>0</v>
      </c>
      <c r="BG217" s="173">
        <f>IF(N217="zákl. přenesená",J217,0)</f>
        <v>0</v>
      </c>
      <c r="BH217" s="173">
        <f>IF(N217="sníž. přenesená",J217,0)</f>
        <v>0</v>
      </c>
      <c r="BI217" s="173">
        <f>IF(N217="nulová",J217,0)</f>
        <v>0</v>
      </c>
      <c r="BJ217" s="16" t="s">
        <v>81</v>
      </c>
      <c r="BK217" s="173">
        <f>ROUND(I217*H217,2)</f>
        <v>0</v>
      </c>
      <c r="BL217" s="16" t="s">
        <v>140</v>
      </c>
      <c r="BM217" s="172" t="s">
        <v>302</v>
      </c>
    </row>
    <row r="218" spans="1:65" s="2" customFormat="1" ht="29.25">
      <c r="A218" s="31"/>
      <c r="B218" s="32"/>
      <c r="C218" s="31"/>
      <c r="D218" s="174" t="s">
        <v>142</v>
      </c>
      <c r="E218" s="31"/>
      <c r="F218" s="175" t="s">
        <v>301</v>
      </c>
      <c r="G218" s="31"/>
      <c r="H218" s="31"/>
      <c r="I218" s="96"/>
      <c r="J218" s="31"/>
      <c r="K218" s="31"/>
      <c r="L218" s="32"/>
      <c r="M218" s="176"/>
      <c r="N218" s="177"/>
      <c r="O218" s="57"/>
      <c r="P218" s="57"/>
      <c r="Q218" s="57"/>
      <c r="R218" s="57"/>
      <c r="S218" s="57"/>
      <c r="T218" s="58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142</v>
      </c>
      <c r="AU218" s="16" t="s">
        <v>83</v>
      </c>
    </row>
    <row r="219" spans="1:65" s="13" customFormat="1" ht="11.25">
      <c r="B219" s="178"/>
      <c r="D219" s="174" t="s">
        <v>144</v>
      </c>
      <c r="E219" s="179" t="s">
        <v>1</v>
      </c>
      <c r="F219" s="180" t="s">
        <v>303</v>
      </c>
      <c r="H219" s="181">
        <v>0.45</v>
      </c>
      <c r="I219" s="182"/>
      <c r="L219" s="178"/>
      <c r="M219" s="183"/>
      <c r="N219" s="184"/>
      <c r="O219" s="184"/>
      <c r="P219" s="184"/>
      <c r="Q219" s="184"/>
      <c r="R219" s="184"/>
      <c r="S219" s="184"/>
      <c r="T219" s="185"/>
      <c r="AT219" s="179" t="s">
        <v>144</v>
      </c>
      <c r="AU219" s="179" t="s">
        <v>83</v>
      </c>
      <c r="AV219" s="13" t="s">
        <v>83</v>
      </c>
      <c r="AW219" s="13" t="s">
        <v>30</v>
      </c>
      <c r="AX219" s="13" t="s">
        <v>81</v>
      </c>
      <c r="AY219" s="179" t="s">
        <v>133</v>
      </c>
    </row>
    <row r="220" spans="1:65" s="2" customFormat="1" ht="30.95" customHeight="1">
      <c r="A220" s="31"/>
      <c r="B220" s="160"/>
      <c r="C220" s="161" t="s">
        <v>304</v>
      </c>
      <c r="D220" s="161" t="s">
        <v>135</v>
      </c>
      <c r="E220" s="162" t="s">
        <v>305</v>
      </c>
      <c r="F220" s="163" t="s">
        <v>306</v>
      </c>
      <c r="G220" s="164" t="s">
        <v>175</v>
      </c>
      <c r="H220" s="165">
        <v>12.2</v>
      </c>
      <c r="I220" s="166"/>
      <c r="J220" s="167">
        <f>ROUND(I220*H220,2)</f>
        <v>0</v>
      </c>
      <c r="K220" s="163" t="s">
        <v>139</v>
      </c>
      <c r="L220" s="32"/>
      <c r="M220" s="168" t="s">
        <v>1</v>
      </c>
      <c r="N220" s="169" t="s">
        <v>38</v>
      </c>
      <c r="O220" s="57"/>
      <c r="P220" s="170">
        <f>O220*H220</f>
        <v>0</v>
      </c>
      <c r="Q220" s="170">
        <v>0</v>
      </c>
      <c r="R220" s="170">
        <f>Q220*H220</f>
        <v>0</v>
      </c>
      <c r="S220" s="170">
        <v>0</v>
      </c>
      <c r="T220" s="171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72" t="s">
        <v>140</v>
      </c>
      <c r="AT220" s="172" t="s">
        <v>135</v>
      </c>
      <c r="AU220" s="172" t="s">
        <v>83</v>
      </c>
      <c r="AY220" s="16" t="s">
        <v>133</v>
      </c>
      <c r="BE220" s="173">
        <f>IF(N220="základní",J220,0)</f>
        <v>0</v>
      </c>
      <c r="BF220" s="173">
        <f>IF(N220="snížená",J220,0)</f>
        <v>0</v>
      </c>
      <c r="BG220" s="173">
        <f>IF(N220="zákl. přenesená",J220,0)</f>
        <v>0</v>
      </c>
      <c r="BH220" s="173">
        <f>IF(N220="sníž. přenesená",J220,0)</f>
        <v>0</v>
      </c>
      <c r="BI220" s="173">
        <f>IF(N220="nulová",J220,0)</f>
        <v>0</v>
      </c>
      <c r="BJ220" s="16" t="s">
        <v>81</v>
      </c>
      <c r="BK220" s="173">
        <f>ROUND(I220*H220,2)</f>
        <v>0</v>
      </c>
      <c r="BL220" s="16" t="s">
        <v>140</v>
      </c>
      <c r="BM220" s="172" t="s">
        <v>307</v>
      </c>
    </row>
    <row r="221" spans="1:65" s="2" customFormat="1" ht="19.5">
      <c r="A221" s="31"/>
      <c r="B221" s="32"/>
      <c r="C221" s="31"/>
      <c r="D221" s="174" t="s">
        <v>142</v>
      </c>
      <c r="E221" s="31"/>
      <c r="F221" s="175" t="s">
        <v>308</v>
      </c>
      <c r="G221" s="31"/>
      <c r="H221" s="31"/>
      <c r="I221" s="96"/>
      <c r="J221" s="31"/>
      <c r="K221" s="31"/>
      <c r="L221" s="32"/>
      <c r="M221" s="176"/>
      <c r="N221" s="177"/>
      <c r="O221" s="57"/>
      <c r="P221" s="57"/>
      <c r="Q221" s="57"/>
      <c r="R221" s="57"/>
      <c r="S221" s="57"/>
      <c r="T221" s="58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6" t="s">
        <v>142</v>
      </c>
      <c r="AU221" s="16" t="s">
        <v>83</v>
      </c>
    </row>
    <row r="222" spans="1:65" s="13" customFormat="1" ht="11.25">
      <c r="B222" s="178"/>
      <c r="D222" s="174" t="s">
        <v>144</v>
      </c>
      <c r="E222" s="179" t="s">
        <v>95</v>
      </c>
      <c r="F222" s="180" t="s">
        <v>309</v>
      </c>
      <c r="H222" s="181">
        <v>12.2</v>
      </c>
      <c r="I222" s="182"/>
      <c r="L222" s="178"/>
      <c r="M222" s="183"/>
      <c r="N222" s="184"/>
      <c r="O222" s="184"/>
      <c r="P222" s="184"/>
      <c r="Q222" s="184"/>
      <c r="R222" s="184"/>
      <c r="S222" s="184"/>
      <c r="T222" s="185"/>
      <c r="AT222" s="179" t="s">
        <v>144</v>
      </c>
      <c r="AU222" s="179" t="s">
        <v>83</v>
      </c>
      <c r="AV222" s="13" t="s">
        <v>83</v>
      </c>
      <c r="AW222" s="13" t="s">
        <v>30</v>
      </c>
      <c r="AX222" s="13" t="s">
        <v>81</v>
      </c>
      <c r="AY222" s="179" t="s">
        <v>133</v>
      </c>
    </row>
    <row r="223" spans="1:65" s="2" customFormat="1" ht="30.95" customHeight="1">
      <c r="A223" s="31"/>
      <c r="B223" s="160"/>
      <c r="C223" s="194" t="s">
        <v>310</v>
      </c>
      <c r="D223" s="194" t="s">
        <v>256</v>
      </c>
      <c r="E223" s="195" t="s">
        <v>311</v>
      </c>
      <c r="F223" s="196" t="s">
        <v>312</v>
      </c>
      <c r="G223" s="197" t="s">
        <v>175</v>
      </c>
      <c r="H223" s="198">
        <v>12.2</v>
      </c>
      <c r="I223" s="199"/>
      <c r="J223" s="200">
        <f>ROUND(I223*H223,2)</f>
        <v>0</v>
      </c>
      <c r="K223" s="196" t="s">
        <v>139</v>
      </c>
      <c r="L223" s="201"/>
      <c r="M223" s="202" t="s">
        <v>1</v>
      </c>
      <c r="N223" s="203" t="s">
        <v>38</v>
      </c>
      <c r="O223" s="57"/>
      <c r="P223" s="170">
        <f>O223*H223</f>
        <v>0</v>
      </c>
      <c r="Q223" s="170">
        <v>1.5E-3</v>
      </c>
      <c r="R223" s="170">
        <f>Q223*H223</f>
        <v>1.83E-2</v>
      </c>
      <c r="S223" s="170">
        <v>0</v>
      </c>
      <c r="T223" s="171">
        <f>S223*H223</f>
        <v>0</v>
      </c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R223" s="172" t="s">
        <v>178</v>
      </c>
      <c r="AT223" s="172" t="s">
        <v>256</v>
      </c>
      <c r="AU223" s="172" t="s">
        <v>83</v>
      </c>
      <c r="AY223" s="16" t="s">
        <v>133</v>
      </c>
      <c r="BE223" s="173">
        <f>IF(N223="základní",J223,0)</f>
        <v>0</v>
      </c>
      <c r="BF223" s="173">
        <f>IF(N223="snížená",J223,0)</f>
        <v>0</v>
      </c>
      <c r="BG223" s="173">
        <f>IF(N223="zákl. přenesená",J223,0)</f>
        <v>0</v>
      </c>
      <c r="BH223" s="173">
        <f>IF(N223="sníž. přenesená",J223,0)</f>
        <v>0</v>
      </c>
      <c r="BI223" s="173">
        <f>IF(N223="nulová",J223,0)</f>
        <v>0</v>
      </c>
      <c r="BJ223" s="16" t="s">
        <v>81</v>
      </c>
      <c r="BK223" s="173">
        <f>ROUND(I223*H223,2)</f>
        <v>0</v>
      </c>
      <c r="BL223" s="16" t="s">
        <v>140</v>
      </c>
      <c r="BM223" s="172" t="s">
        <v>313</v>
      </c>
    </row>
    <row r="224" spans="1:65" s="2" customFormat="1" ht="19.5">
      <c r="A224" s="31"/>
      <c r="B224" s="32"/>
      <c r="C224" s="31"/>
      <c r="D224" s="174" t="s">
        <v>142</v>
      </c>
      <c r="E224" s="31"/>
      <c r="F224" s="175" t="s">
        <v>312</v>
      </c>
      <c r="G224" s="31"/>
      <c r="H224" s="31"/>
      <c r="I224" s="96"/>
      <c r="J224" s="31"/>
      <c r="K224" s="31"/>
      <c r="L224" s="32"/>
      <c r="M224" s="176"/>
      <c r="N224" s="177"/>
      <c r="O224" s="57"/>
      <c r="P224" s="57"/>
      <c r="Q224" s="57"/>
      <c r="R224" s="57"/>
      <c r="S224" s="57"/>
      <c r="T224" s="58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T224" s="16" t="s">
        <v>142</v>
      </c>
      <c r="AU224" s="16" t="s">
        <v>83</v>
      </c>
    </row>
    <row r="225" spans="1:65" s="13" customFormat="1" ht="11.25">
      <c r="B225" s="178"/>
      <c r="D225" s="174" t="s">
        <v>144</v>
      </c>
      <c r="E225" s="179" t="s">
        <v>1</v>
      </c>
      <c r="F225" s="180" t="s">
        <v>95</v>
      </c>
      <c r="H225" s="181">
        <v>12.2</v>
      </c>
      <c r="I225" s="182"/>
      <c r="L225" s="178"/>
      <c r="M225" s="183"/>
      <c r="N225" s="184"/>
      <c r="O225" s="184"/>
      <c r="P225" s="184"/>
      <c r="Q225" s="184"/>
      <c r="R225" s="184"/>
      <c r="S225" s="184"/>
      <c r="T225" s="185"/>
      <c r="AT225" s="179" t="s">
        <v>144</v>
      </c>
      <c r="AU225" s="179" t="s">
        <v>83</v>
      </c>
      <c r="AV225" s="13" t="s">
        <v>83</v>
      </c>
      <c r="AW225" s="13" t="s">
        <v>30</v>
      </c>
      <c r="AX225" s="13" t="s">
        <v>81</v>
      </c>
      <c r="AY225" s="179" t="s">
        <v>133</v>
      </c>
    </row>
    <row r="226" spans="1:65" s="2" customFormat="1" ht="20.45" customHeight="1">
      <c r="A226" s="31"/>
      <c r="B226" s="160"/>
      <c r="C226" s="161" t="s">
        <v>314</v>
      </c>
      <c r="D226" s="161" t="s">
        <v>135</v>
      </c>
      <c r="E226" s="162" t="s">
        <v>315</v>
      </c>
      <c r="F226" s="163" t="s">
        <v>316</v>
      </c>
      <c r="G226" s="164" t="s">
        <v>175</v>
      </c>
      <c r="H226" s="165">
        <v>36.6</v>
      </c>
      <c r="I226" s="166"/>
      <c r="J226" s="167">
        <f>ROUND(I226*H226,2)</f>
        <v>0</v>
      </c>
      <c r="K226" s="163" t="s">
        <v>139</v>
      </c>
      <c r="L226" s="32"/>
      <c r="M226" s="168" t="s">
        <v>1</v>
      </c>
      <c r="N226" s="169" t="s">
        <v>38</v>
      </c>
      <c r="O226" s="57"/>
      <c r="P226" s="170">
        <f>O226*H226</f>
        <v>0</v>
      </c>
      <c r="Q226" s="170">
        <v>0</v>
      </c>
      <c r="R226" s="170">
        <f>Q226*H226</f>
        <v>0</v>
      </c>
      <c r="S226" s="170">
        <v>0</v>
      </c>
      <c r="T226" s="171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72" t="s">
        <v>140</v>
      </c>
      <c r="AT226" s="172" t="s">
        <v>135</v>
      </c>
      <c r="AU226" s="172" t="s">
        <v>83</v>
      </c>
      <c r="AY226" s="16" t="s">
        <v>133</v>
      </c>
      <c r="BE226" s="173">
        <f>IF(N226="základní",J226,0)</f>
        <v>0</v>
      </c>
      <c r="BF226" s="173">
        <f>IF(N226="snížená",J226,0)</f>
        <v>0</v>
      </c>
      <c r="BG226" s="173">
        <f>IF(N226="zákl. přenesená",J226,0)</f>
        <v>0</v>
      </c>
      <c r="BH226" s="173">
        <f>IF(N226="sníž. přenesená",J226,0)</f>
        <v>0</v>
      </c>
      <c r="BI226" s="173">
        <f>IF(N226="nulová",J226,0)</f>
        <v>0</v>
      </c>
      <c r="BJ226" s="16" t="s">
        <v>81</v>
      </c>
      <c r="BK226" s="173">
        <f>ROUND(I226*H226,2)</f>
        <v>0</v>
      </c>
      <c r="BL226" s="16" t="s">
        <v>140</v>
      </c>
      <c r="BM226" s="172" t="s">
        <v>317</v>
      </c>
    </row>
    <row r="227" spans="1:65" s="2" customFormat="1" ht="19.5">
      <c r="A227" s="31"/>
      <c r="B227" s="32"/>
      <c r="C227" s="31"/>
      <c r="D227" s="174" t="s">
        <v>142</v>
      </c>
      <c r="E227" s="31"/>
      <c r="F227" s="175" t="s">
        <v>318</v>
      </c>
      <c r="G227" s="31"/>
      <c r="H227" s="31"/>
      <c r="I227" s="96"/>
      <c r="J227" s="31"/>
      <c r="K227" s="31"/>
      <c r="L227" s="32"/>
      <c r="M227" s="176"/>
      <c r="N227" s="177"/>
      <c r="O227" s="57"/>
      <c r="P227" s="57"/>
      <c r="Q227" s="57"/>
      <c r="R227" s="57"/>
      <c r="S227" s="57"/>
      <c r="T227" s="58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6" t="s">
        <v>142</v>
      </c>
      <c r="AU227" s="16" t="s">
        <v>83</v>
      </c>
    </row>
    <row r="228" spans="1:65" s="13" customFormat="1" ht="11.25">
      <c r="B228" s="178"/>
      <c r="D228" s="174" t="s">
        <v>144</v>
      </c>
      <c r="E228" s="179" t="s">
        <v>1</v>
      </c>
      <c r="F228" s="180" t="s">
        <v>319</v>
      </c>
      <c r="H228" s="181">
        <v>36.6</v>
      </c>
      <c r="I228" s="182"/>
      <c r="L228" s="178"/>
      <c r="M228" s="183"/>
      <c r="N228" s="184"/>
      <c r="O228" s="184"/>
      <c r="P228" s="184"/>
      <c r="Q228" s="184"/>
      <c r="R228" s="184"/>
      <c r="S228" s="184"/>
      <c r="T228" s="185"/>
      <c r="AT228" s="179" t="s">
        <v>144</v>
      </c>
      <c r="AU228" s="179" t="s">
        <v>83</v>
      </c>
      <c r="AV228" s="13" t="s">
        <v>83</v>
      </c>
      <c r="AW228" s="13" t="s">
        <v>30</v>
      </c>
      <c r="AX228" s="13" t="s">
        <v>81</v>
      </c>
      <c r="AY228" s="179" t="s">
        <v>133</v>
      </c>
    </row>
    <row r="229" spans="1:65" s="2" customFormat="1" ht="20.45" customHeight="1">
      <c r="A229" s="31"/>
      <c r="B229" s="160"/>
      <c r="C229" s="194" t="s">
        <v>320</v>
      </c>
      <c r="D229" s="194" t="s">
        <v>256</v>
      </c>
      <c r="E229" s="195" t="s">
        <v>321</v>
      </c>
      <c r="F229" s="196" t="s">
        <v>322</v>
      </c>
      <c r="G229" s="197" t="s">
        <v>175</v>
      </c>
      <c r="H229" s="198">
        <v>36.6</v>
      </c>
      <c r="I229" s="199"/>
      <c r="J229" s="200">
        <f>ROUND(I229*H229,2)</f>
        <v>0</v>
      </c>
      <c r="K229" s="196" t="s">
        <v>139</v>
      </c>
      <c r="L229" s="201"/>
      <c r="M229" s="202" t="s">
        <v>1</v>
      </c>
      <c r="N229" s="203" t="s">
        <v>38</v>
      </c>
      <c r="O229" s="57"/>
      <c r="P229" s="170">
        <f>O229*H229</f>
        <v>0</v>
      </c>
      <c r="Q229" s="170">
        <v>4.0000000000000003E-5</v>
      </c>
      <c r="R229" s="170">
        <f>Q229*H229</f>
        <v>1.4640000000000002E-3</v>
      </c>
      <c r="S229" s="170">
        <v>0</v>
      </c>
      <c r="T229" s="171">
        <f>S229*H229</f>
        <v>0</v>
      </c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R229" s="172" t="s">
        <v>178</v>
      </c>
      <c r="AT229" s="172" t="s">
        <v>256</v>
      </c>
      <c r="AU229" s="172" t="s">
        <v>83</v>
      </c>
      <c r="AY229" s="16" t="s">
        <v>133</v>
      </c>
      <c r="BE229" s="173">
        <f>IF(N229="základní",J229,0)</f>
        <v>0</v>
      </c>
      <c r="BF229" s="173">
        <f>IF(N229="snížená",J229,0)</f>
        <v>0</v>
      </c>
      <c r="BG229" s="173">
        <f>IF(N229="zákl. přenesená",J229,0)</f>
        <v>0</v>
      </c>
      <c r="BH229" s="173">
        <f>IF(N229="sníž. přenesená",J229,0)</f>
        <v>0</v>
      </c>
      <c r="BI229" s="173">
        <f>IF(N229="nulová",J229,0)</f>
        <v>0</v>
      </c>
      <c r="BJ229" s="16" t="s">
        <v>81</v>
      </c>
      <c r="BK229" s="173">
        <f>ROUND(I229*H229,2)</f>
        <v>0</v>
      </c>
      <c r="BL229" s="16" t="s">
        <v>140</v>
      </c>
      <c r="BM229" s="172" t="s">
        <v>323</v>
      </c>
    </row>
    <row r="230" spans="1:65" s="2" customFormat="1" ht="19.5">
      <c r="A230" s="31"/>
      <c r="B230" s="32"/>
      <c r="C230" s="31"/>
      <c r="D230" s="174" t="s">
        <v>142</v>
      </c>
      <c r="E230" s="31"/>
      <c r="F230" s="175" t="s">
        <v>322</v>
      </c>
      <c r="G230" s="31"/>
      <c r="H230" s="31"/>
      <c r="I230" s="96"/>
      <c r="J230" s="31"/>
      <c r="K230" s="31"/>
      <c r="L230" s="32"/>
      <c r="M230" s="176"/>
      <c r="N230" s="177"/>
      <c r="O230" s="57"/>
      <c r="P230" s="57"/>
      <c r="Q230" s="57"/>
      <c r="R230" s="57"/>
      <c r="S230" s="57"/>
      <c r="T230" s="58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T230" s="16" t="s">
        <v>142</v>
      </c>
      <c r="AU230" s="16" t="s">
        <v>83</v>
      </c>
    </row>
    <row r="231" spans="1:65" s="13" customFormat="1" ht="11.25">
      <c r="B231" s="178"/>
      <c r="D231" s="174" t="s">
        <v>144</v>
      </c>
      <c r="E231" s="179" t="s">
        <v>1</v>
      </c>
      <c r="F231" s="180" t="s">
        <v>319</v>
      </c>
      <c r="H231" s="181">
        <v>36.6</v>
      </c>
      <c r="I231" s="182"/>
      <c r="L231" s="178"/>
      <c r="M231" s="183"/>
      <c r="N231" s="184"/>
      <c r="O231" s="184"/>
      <c r="P231" s="184"/>
      <c r="Q231" s="184"/>
      <c r="R231" s="184"/>
      <c r="S231" s="184"/>
      <c r="T231" s="185"/>
      <c r="AT231" s="179" t="s">
        <v>144</v>
      </c>
      <c r="AU231" s="179" t="s">
        <v>83</v>
      </c>
      <c r="AV231" s="13" t="s">
        <v>83</v>
      </c>
      <c r="AW231" s="13" t="s">
        <v>30</v>
      </c>
      <c r="AX231" s="13" t="s">
        <v>81</v>
      </c>
      <c r="AY231" s="179" t="s">
        <v>133</v>
      </c>
    </row>
    <row r="232" spans="1:65" s="12" customFormat="1" ht="22.9" customHeight="1">
      <c r="B232" s="147"/>
      <c r="D232" s="148" t="s">
        <v>72</v>
      </c>
      <c r="E232" s="158" t="s">
        <v>160</v>
      </c>
      <c r="F232" s="158" t="s">
        <v>324</v>
      </c>
      <c r="I232" s="150"/>
      <c r="J232" s="159">
        <f>BK232</f>
        <v>0</v>
      </c>
      <c r="L232" s="147"/>
      <c r="M232" s="152"/>
      <c r="N232" s="153"/>
      <c r="O232" s="153"/>
      <c r="P232" s="154">
        <f>SUM(P233:P247)</f>
        <v>0</v>
      </c>
      <c r="Q232" s="153"/>
      <c r="R232" s="154">
        <f>SUM(R233:R247)</f>
        <v>0.330677</v>
      </c>
      <c r="S232" s="153"/>
      <c r="T232" s="155">
        <f>SUM(T233:T247)</f>
        <v>0</v>
      </c>
      <c r="AR232" s="148" t="s">
        <v>81</v>
      </c>
      <c r="AT232" s="156" t="s">
        <v>72</v>
      </c>
      <c r="AU232" s="156" t="s">
        <v>81</v>
      </c>
      <c r="AY232" s="148" t="s">
        <v>133</v>
      </c>
      <c r="BK232" s="157">
        <f>SUM(BK233:BK247)</f>
        <v>0</v>
      </c>
    </row>
    <row r="233" spans="1:65" s="2" customFormat="1" ht="20.45" customHeight="1">
      <c r="A233" s="31"/>
      <c r="B233" s="160"/>
      <c r="C233" s="161" t="s">
        <v>325</v>
      </c>
      <c r="D233" s="161" t="s">
        <v>135</v>
      </c>
      <c r="E233" s="162" t="s">
        <v>326</v>
      </c>
      <c r="F233" s="163" t="s">
        <v>327</v>
      </c>
      <c r="G233" s="164" t="s">
        <v>138</v>
      </c>
      <c r="H233" s="165">
        <v>1.2</v>
      </c>
      <c r="I233" s="166"/>
      <c r="J233" s="167">
        <f>ROUND(I233*H233,2)</f>
        <v>0</v>
      </c>
      <c r="K233" s="163" t="s">
        <v>139</v>
      </c>
      <c r="L233" s="32"/>
      <c r="M233" s="168" t="s">
        <v>1</v>
      </c>
      <c r="N233" s="169" t="s">
        <v>38</v>
      </c>
      <c r="O233" s="57"/>
      <c r="P233" s="170">
        <f>O233*H233</f>
        <v>0</v>
      </c>
      <c r="Q233" s="170">
        <v>0</v>
      </c>
      <c r="R233" s="170">
        <f>Q233*H233</f>
        <v>0</v>
      </c>
      <c r="S233" s="170">
        <v>0</v>
      </c>
      <c r="T233" s="171">
        <f>S233*H233</f>
        <v>0</v>
      </c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R233" s="172" t="s">
        <v>140</v>
      </c>
      <c r="AT233" s="172" t="s">
        <v>135</v>
      </c>
      <c r="AU233" s="172" t="s">
        <v>83</v>
      </c>
      <c r="AY233" s="16" t="s">
        <v>133</v>
      </c>
      <c r="BE233" s="173">
        <f>IF(N233="základní",J233,0)</f>
        <v>0</v>
      </c>
      <c r="BF233" s="173">
        <f>IF(N233="snížená",J233,0)</f>
        <v>0</v>
      </c>
      <c r="BG233" s="173">
        <f>IF(N233="zákl. přenesená",J233,0)</f>
        <v>0</v>
      </c>
      <c r="BH233" s="173">
        <f>IF(N233="sníž. přenesená",J233,0)</f>
        <v>0</v>
      </c>
      <c r="BI233" s="173">
        <f>IF(N233="nulová",J233,0)</f>
        <v>0</v>
      </c>
      <c r="BJ233" s="16" t="s">
        <v>81</v>
      </c>
      <c r="BK233" s="173">
        <f>ROUND(I233*H233,2)</f>
        <v>0</v>
      </c>
      <c r="BL233" s="16" t="s">
        <v>140</v>
      </c>
      <c r="BM233" s="172" t="s">
        <v>328</v>
      </c>
    </row>
    <row r="234" spans="1:65" s="2" customFormat="1" ht="29.25">
      <c r="A234" s="31"/>
      <c r="B234" s="32"/>
      <c r="C234" s="31"/>
      <c r="D234" s="174" t="s">
        <v>142</v>
      </c>
      <c r="E234" s="31"/>
      <c r="F234" s="175" t="s">
        <v>329</v>
      </c>
      <c r="G234" s="31"/>
      <c r="H234" s="31"/>
      <c r="I234" s="96"/>
      <c r="J234" s="31"/>
      <c r="K234" s="31"/>
      <c r="L234" s="32"/>
      <c r="M234" s="176"/>
      <c r="N234" s="177"/>
      <c r="O234" s="57"/>
      <c r="P234" s="57"/>
      <c r="Q234" s="57"/>
      <c r="R234" s="57"/>
      <c r="S234" s="57"/>
      <c r="T234" s="58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T234" s="16" t="s">
        <v>142</v>
      </c>
      <c r="AU234" s="16" t="s">
        <v>83</v>
      </c>
    </row>
    <row r="235" spans="1:65" s="13" customFormat="1" ht="11.25">
      <c r="B235" s="178"/>
      <c r="D235" s="174" t="s">
        <v>144</v>
      </c>
      <c r="E235" s="179" t="s">
        <v>1</v>
      </c>
      <c r="F235" s="180" t="s">
        <v>330</v>
      </c>
      <c r="H235" s="181">
        <v>1.2</v>
      </c>
      <c r="I235" s="182"/>
      <c r="L235" s="178"/>
      <c r="M235" s="183"/>
      <c r="N235" s="184"/>
      <c r="O235" s="184"/>
      <c r="P235" s="184"/>
      <c r="Q235" s="184"/>
      <c r="R235" s="184"/>
      <c r="S235" s="184"/>
      <c r="T235" s="185"/>
      <c r="AT235" s="179" t="s">
        <v>144</v>
      </c>
      <c r="AU235" s="179" t="s">
        <v>83</v>
      </c>
      <c r="AV235" s="13" t="s">
        <v>83</v>
      </c>
      <c r="AW235" s="13" t="s">
        <v>30</v>
      </c>
      <c r="AX235" s="13" t="s">
        <v>81</v>
      </c>
      <c r="AY235" s="179" t="s">
        <v>133</v>
      </c>
    </row>
    <row r="236" spans="1:65" s="2" customFormat="1" ht="30.95" customHeight="1">
      <c r="A236" s="31"/>
      <c r="B236" s="160"/>
      <c r="C236" s="161" t="s">
        <v>331</v>
      </c>
      <c r="D236" s="161" t="s">
        <v>135</v>
      </c>
      <c r="E236" s="162" t="s">
        <v>332</v>
      </c>
      <c r="F236" s="163" t="s">
        <v>333</v>
      </c>
      <c r="G236" s="164" t="s">
        <v>138</v>
      </c>
      <c r="H236" s="165">
        <v>1.2</v>
      </c>
      <c r="I236" s="166"/>
      <c r="J236" s="167">
        <f>ROUND(I236*H236,2)</f>
        <v>0</v>
      </c>
      <c r="K236" s="163" t="s">
        <v>139</v>
      </c>
      <c r="L236" s="32"/>
      <c r="M236" s="168" t="s">
        <v>1</v>
      </c>
      <c r="N236" s="169" t="s">
        <v>38</v>
      </c>
      <c r="O236" s="57"/>
      <c r="P236" s="170">
        <f>O236*H236</f>
        <v>0</v>
      </c>
      <c r="Q236" s="170">
        <v>0</v>
      </c>
      <c r="R236" s="170">
        <f>Q236*H236</f>
        <v>0</v>
      </c>
      <c r="S236" s="170">
        <v>0</v>
      </c>
      <c r="T236" s="171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72" t="s">
        <v>140</v>
      </c>
      <c r="AT236" s="172" t="s">
        <v>135</v>
      </c>
      <c r="AU236" s="172" t="s">
        <v>83</v>
      </c>
      <c r="AY236" s="16" t="s">
        <v>133</v>
      </c>
      <c r="BE236" s="173">
        <f>IF(N236="základní",J236,0)</f>
        <v>0</v>
      </c>
      <c r="BF236" s="173">
        <f>IF(N236="snížená",J236,0)</f>
        <v>0</v>
      </c>
      <c r="BG236" s="173">
        <f>IF(N236="zákl. přenesená",J236,0)</f>
        <v>0</v>
      </c>
      <c r="BH236" s="173">
        <f>IF(N236="sníž. přenesená",J236,0)</f>
        <v>0</v>
      </c>
      <c r="BI236" s="173">
        <f>IF(N236="nulová",J236,0)</f>
        <v>0</v>
      </c>
      <c r="BJ236" s="16" t="s">
        <v>81</v>
      </c>
      <c r="BK236" s="173">
        <f>ROUND(I236*H236,2)</f>
        <v>0</v>
      </c>
      <c r="BL236" s="16" t="s">
        <v>140</v>
      </c>
      <c r="BM236" s="172" t="s">
        <v>334</v>
      </c>
    </row>
    <row r="237" spans="1:65" s="2" customFormat="1" ht="39">
      <c r="A237" s="31"/>
      <c r="B237" s="32"/>
      <c r="C237" s="31"/>
      <c r="D237" s="174" t="s">
        <v>142</v>
      </c>
      <c r="E237" s="31"/>
      <c r="F237" s="175" t="s">
        <v>335</v>
      </c>
      <c r="G237" s="31"/>
      <c r="H237" s="31"/>
      <c r="I237" s="96"/>
      <c r="J237" s="31"/>
      <c r="K237" s="31"/>
      <c r="L237" s="32"/>
      <c r="M237" s="176"/>
      <c r="N237" s="177"/>
      <c r="O237" s="57"/>
      <c r="P237" s="57"/>
      <c r="Q237" s="57"/>
      <c r="R237" s="57"/>
      <c r="S237" s="57"/>
      <c r="T237" s="58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6" t="s">
        <v>142</v>
      </c>
      <c r="AU237" s="16" t="s">
        <v>83</v>
      </c>
    </row>
    <row r="238" spans="1:65" s="13" customFormat="1" ht="11.25">
      <c r="B238" s="178"/>
      <c r="D238" s="174" t="s">
        <v>144</v>
      </c>
      <c r="E238" s="179" t="s">
        <v>1</v>
      </c>
      <c r="F238" s="180" t="s">
        <v>330</v>
      </c>
      <c r="H238" s="181">
        <v>1.2</v>
      </c>
      <c r="I238" s="182"/>
      <c r="L238" s="178"/>
      <c r="M238" s="183"/>
      <c r="N238" s="184"/>
      <c r="O238" s="184"/>
      <c r="P238" s="184"/>
      <c r="Q238" s="184"/>
      <c r="R238" s="184"/>
      <c r="S238" s="184"/>
      <c r="T238" s="185"/>
      <c r="AT238" s="179" t="s">
        <v>144</v>
      </c>
      <c r="AU238" s="179" t="s">
        <v>83</v>
      </c>
      <c r="AV238" s="13" t="s">
        <v>83</v>
      </c>
      <c r="AW238" s="13" t="s">
        <v>30</v>
      </c>
      <c r="AX238" s="13" t="s">
        <v>81</v>
      </c>
      <c r="AY238" s="179" t="s">
        <v>133</v>
      </c>
    </row>
    <row r="239" spans="1:65" s="2" customFormat="1" ht="30.95" customHeight="1">
      <c r="A239" s="31"/>
      <c r="B239" s="160"/>
      <c r="C239" s="161" t="s">
        <v>336</v>
      </c>
      <c r="D239" s="161" t="s">
        <v>135</v>
      </c>
      <c r="E239" s="162" t="s">
        <v>337</v>
      </c>
      <c r="F239" s="163" t="s">
        <v>338</v>
      </c>
      <c r="G239" s="164" t="s">
        <v>138</v>
      </c>
      <c r="H239" s="165">
        <v>0.4</v>
      </c>
      <c r="I239" s="166"/>
      <c r="J239" s="167">
        <f>ROUND(I239*H239,2)</f>
        <v>0</v>
      </c>
      <c r="K239" s="163" t="s">
        <v>139</v>
      </c>
      <c r="L239" s="32"/>
      <c r="M239" s="168" t="s">
        <v>1</v>
      </c>
      <c r="N239" s="169" t="s">
        <v>38</v>
      </c>
      <c r="O239" s="57"/>
      <c r="P239" s="170">
        <f>O239*H239</f>
        <v>0</v>
      </c>
      <c r="Q239" s="170">
        <v>0.13188</v>
      </c>
      <c r="R239" s="170">
        <f>Q239*H239</f>
        <v>5.2752E-2</v>
      </c>
      <c r="S239" s="170">
        <v>0</v>
      </c>
      <c r="T239" s="171">
        <f>S239*H239</f>
        <v>0</v>
      </c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R239" s="172" t="s">
        <v>140</v>
      </c>
      <c r="AT239" s="172" t="s">
        <v>135</v>
      </c>
      <c r="AU239" s="172" t="s">
        <v>83</v>
      </c>
      <c r="AY239" s="16" t="s">
        <v>133</v>
      </c>
      <c r="BE239" s="173">
        <f>IF(N239="základní",J239,0)</f>
        <v>0</v>
      </c>
      <c r="BF239" s="173">
        <f>IF(N239="snížená",J239,0)</f>
        <v>0</v>
      </c>
      <c r="BG239" s="173">
        <f>IF(N239="zákl. přenesená",J239,0)</f>
        <v>0</v>
      </c>
      <c r="BH239" s="173">
        <f>IF(N239="sníž. přenesená",J239,0)</f>
        <v>0</v>
      </c>
      <c r="BI239" s="173">
        <f>IF(N239="nulová",J239,0)</f>
        <v>0</v>
      </c>
      <c r="BJ239" s="16" t="s">
        <v>81</v>
      </c>
      <c r="BK239" s="173">
        <f>ROUND(I239*H239,2)</f>
        <v>0</v>
      </c>
      <c r="BL239" s="16" t="s">
        <v>140</v>
      </c>
      <c r="BM239" s="172" t="s">
        <v>339</v>
      </c>
    </row>
    <row r="240" spans="1:65" s="2" customFormat="1" ht="48.75">
      <c r="A240" s="31"/>
      <c r="B240" s="32"/>
      <c r="C240" s="31"/>
      <c r="D240" s="174" t="s">
        <v>142</v>
      </c>
      <c r="E240" s="31"/>
      <c r="F240" s="175" t="s">
        <v>340</v>
      </c>
      <c r="G240" s="31"/>
      <c r="H240" s="31"/>
      <c r="I240" s="96"/>
      <c r="J240" s="31"/>
      <c r="K240" s="31"/>
      <c r="L240" s="32"/>
      <c r="M240" s="176"/>
      <c r="N240" s="177"/>
      <c r="O240" s="57"/>
      <c r="P240" s="57"/>
      <c r="Q240" s="57"/>
      <c r="R240" s="57"/>
      <c r="S240" s="57"/>
      <c r="T240" s="58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T240" s="16" t="s">
        <v>142</v>
      </c>
      <c r="AU240" s="16" t="s">
        <v>83</v>
      </c>
    </row>
    <row r="241" spans="1:65" s="13" customFormat="1" ht="11.25">
      <c r="B241" s="178"/>
      <c r="D241" s="174" t="s">
        <v>144</v>
      </c>
      <c r="E241" s="179" t="s">
        <v>1</v>
      </c>
      <c r="F241" s="180" t="s">
        <v>341</v>
      </c>
      <c r="H241" s="181">
        <v>0.4</v>
      </c>
      <c r="I241" s="182"/>
      <c r="L241" s="178"/>
      <c r="M241" s="183"/>
      <c r="N241" s="184"/>
      <c r="O241" s="184"/>
      <c r="P241" s="184"/>
      <c r="Q241" s="184"/>
      <c r="R241" s="184"/>
      <c r="S241" s="184"/>
      <c r="T241" s="185"/>
      <c r="AT241" s="179" t="s">
        <v>144</v>
      </c>
      <c r="AU241" s="179" t="s">
        <v>83</v>
      </c>
      <c r="AV241" s="13" t="s">
        <v>83</v>
      </c>
      <c r="AW241" s="13" t="s">
        <v>30</v>
      </c>
      <c r="AX241" s="13" t="s">
        <v>81</v>
      </c>
      <c r="AY241" s="179" t="s">
        <v>133</v>
      </c>
    </row>
    <row r="242" spans="1:65" s="2" customFormat="1" ht="30.95" customHeight="1">
      <c r="A242" s="31"/>
      <c r="B242" s="160"/>
      <c r="C242" s="161" t="s">
        <v>342</v>
      </c>
      <c r="D242" s="161" t="s">
        <v>135</v>
      </c>
      <c r="E242" s="162" t="s">
        <v>343</v>
      </c>
      <c r="F242" s="163" t="s">
        <v>344</v>
      </c>
      <c r="G242" s="164" t="s">
        <v>138</v>
      </c>
      <c r="H242" s="165">
        <v>2.1</v>
      </c>
      <c r="I242" s="166"/>
      <c r="J242" s="167">
        <f>ROUND(I242*H242,2)</f>
        <v>0</v>
      </c>
      <c r="K242" s="163" t="s">
        <v>139</v>
      </c>
      <c r="L242" s="32"/>
      <c r="M242" s="168" t="s">
        <v>1</v>
      </c>
      <c r="N242" s="169" t="s">
        <v>38</v>
      </c>
      <c r="O242" s="57"/>
      <c r="P242" s="170">
        <f>O242*H242</f>
        <v>0</v>
      </c>
      <c r="Q242" s="170">
        <v>8.4250000000000005E-2</v>
      </c>
      <c r="R242" s="170">
        <f>Q242*H242</f>
        <v>0.17692500000000003</v>
      </c>
      <c r="S242" s="170">
        <v>0</v>
      </c>
      <c r="T242" s="171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72" t="s">
        <v>140</v>
      </c>
      <c r="AT242" s="172" t="s">
        <v>135</v>
      </c>
      <c r="AU242" s="172" t="s">
        <v>83</v>
      </c>
      <c r="AY242" s="16" t="s">
        <v>133</v>
      </c>
      <c r="BE242" s="173">
        <f>IF(N242="základní",J242,0)</f>
        <v>0</v>
      </c>
      <c r="BF242" s="173">
        <f>IF(N242="snížená",J242,0)</f>
        <v>0</v>
      </c>
      <c r="BG242" s="173">
        <f>IF(N242="zákl. přenesená",J242,0)</f>
        <v>0</v>
      </c>
      <c r="BH242" s="173">
        <f>IF(N242="sníž. přenesená",J242,0)</f>
        <v>0</v>
      </c>
      <c r="BI242" s="173">
        <f>IF(N242="nulová",J242,0)</f>
        <v>0</v>
      </c>
      <c r="BJ242" s="16" t="s">
        <v>81</v>
      </c>
      <c r="BK242" s="173">
        <f>ROUND(I242*H242,2)</f>
        <v>0</v>
      </c>
      <c r="BL242" s="16" t="s">
        <v>140</v>
      </c>
      <c r="BM242" s="172" t="s">
        <v>345</v>
      </c>
    </row>
    <row r="243" spans="1:65" s="2" customFormat="1" ht="68.25">
      <c r="A243" s="31"/>
      <c r="B243" s="32"/>
      <c r="C243" s="31"/>
      <c r="D243" s="174" t="s">
        <v>142</v>
      </c>
      <c r="E243" s="31"/>
      <c r="F243" s="175" t="s">
        <v>346</v>
      </c>
      <c r="G243" s="31"/>
      <c r="H243" s="31"/>
      <c r="I243" s="96"/>
      <c r="J243" s="31"/>
      <c r="K243" s="31"/>
      <c r="L243" s="32"/>
      <c r="M243" s="176"/>
      <c r="N243" s="177"/>
      <c r="O243" s="57"/>
      <c r="P243" s="57"/>
      <c r="Q243" s="57"/>
      <c r="R243" s="57"/>
      <c r="S243" s="57"/>
      <c r="T243" s="58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6" t="s">
        <v>142</v>
      </c>
      <c r="AU243" s="16" t="s">
        <v>83</v>
      </c>
    </row>
    <row r="244" spans="1:65" s="13" customFormat="1" ht="11.25">
      <c r="B244" s="178"/>
      <c r="D244" s="174" t="s">
        <v>144</v>
      </c>
      <c r="E244" s="179" t="s">
        <v>1</v>
      </c>
      <c r="F244" s="180" t="s">
        <v>347</v>
      </c>
      <c r="H244" s="181">
        <v>2.1</v>
      </c>
      <c r="I244" s="182"/>
      <c r="L244" s="178"/>
      <c r="M244" s="183"/>
      <c r="N244" s="184"/>
      <c r="O244" s="184"/>
      <c r="P244" s="184"/>
      <c r="Q244" s="184"/>
      <c r="R244" s="184"/>
      <c r="S244" s="184"/>
      <c r="T244" s="185"/>
      <c r="AT244" s="179" t="s">
        <v>144</v>
      </c>
      <c r="AU244" s="179" t="s">
        <v>83</v>
      </c>
      <c r="AV244" s="13" t="s">
        <v>83</v>
      </c>
      <c r="AW244" s="13" t="s">
        <v>30</v>
      </c>
      <c r="AX244" s="13" t="s">
        <v>81</v>
      </c>
      <c r="AY244" s="179" t="s">
        <v>133</v>
      </c>
    </row>
    <row r="245" spans="1:65" s="2" customFormat="1" ht="30.95" customHeight="1">
      <c r="A245" s="31"/>
      <c r="B245" s="160"/>
      <c r="C245" s="161" t="s">
        <v>348</v>
      </c>
      <c r="D245" s="161" t="s">
        <v>135</v>
      </c>
      <c r="E245" s="162" t="s">
        <v>349</v>
      </c>
      <c r="F245" s="163" t="s">
        <v>350</v>
      </c>
      <c r="G245" s="164" t="s">
        <v>138</v>
      </c>
      <c r="H245" s="165">
        <v>1</v>
      </c>
      <c r="I245" s="166"/>
      <c r="J245" s="167">
        <f>ROUND(I245*H245,2)</f>
        <v>0</v>
      </c>
      <c r="K245" s="163" t="s">
        <v>139</v>
      </c>
      <c r="L245" s="32"/>
      <c r="M245" s="168" t="s">
        <v>1</v>
      </c>
      <c r="N245" s="169" t="s">
        <v>38</v>
      </c>
      <c r="O245" s="57"/>
      <c r="P245" s="170">
        <f>O245*H245</f>
        <v>0</v>
      </c>
      <c r="Q245" s="170">
        <v>0.10100000000000001</v>
      </c>
      <c r="R245" s="170">
        <f>Q245*H245</f>
        <v>0.10100000000000001</v>
      </c>
      <c r="S245" s="170">
        <v>0</v>
      </c>
      <c r="T245" s="171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2" t="s">
        <v>140</v>
      </c>
      <c r="AT245" s="172" t="s">
        <v>135</v>
      </c>
      <c r="AU245" s="172" t="s">
        <v>83</v>
      </c>
      <c r="AY245" s="16" t="s">
        <v>133</v>
      </c>
      <c r="BE245" s="173">
        <f>IF(N245="základní",J245,0)</f>
        <v>0</v>
      </c>
      <c r="BF245" s="173">
        <f>IF(N245="snížená",J245,0)</f>
        <v>0</v>
      </c>
      <c r="BG245" s="173">
        <f>IF(N245="zákl. přenesená",J245,0)</f>
        <v>0</v>
      </c>
      <c r="BH245" s="173">
        <f>IF(N245="sníž. přenesená",J245,0)</f>
        <v>0</v>
      </c>
      <c r="BI245" s="173">
        <f>IF(N245="nulová",J245,0)</f>
        <v>0</v>
      </c>
      <c r="BJ245" s="16" t="s">
        <v>81</v>
      </c>
      <c r="BK245" s="173">
        <f>ROUND(I245*H245,2)</f>
        <v>0</v>
      </c>
      <c r="BL245" s="16" t="s">
        <v>140</v>
      </c>
      <c r="BM245" s="172" t="s">
        <v>351</v>
      </c>
    </row>
    <row r="246" spans="1:65" s="2" customFormat="1" ht="68.25">
      <c r="A246" s="31"/>
      <c r="B246" s="32"/>
      <c r="C246" s="31"/>
      <c r="D246" s="174" t="s">
        <v>142</v>
      </c>
      <c r="E246" s="31"/>
      <c r="F246" s="175" t="s">
        <v>352</v>
      </c>
      <c r="G246" s="31"/>
      <c r="H246" s="31"/>
      <c r="I246" s="96"/>
      <c r="J246" s="31"/>
      <c r="K246" s="31"/>
      <c r="L246" s="32"/>
      <c r="M246" s="176"/>
      <c r="N246" s="177"/>
      <c r="O246" s="57"/>
      <c r="P246" s="57"/>
      <c r="Q246" s="57"/>
      <c r="R246" s="57"/>
      <c r="S246" s="57"/>
      <c r="T246" s="58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6" t="s">
        <v>142</v>
      </c>
      <c r="AU246" s="16" t="s">
        <v>83</v>
      </c>
    </row>
    <row r="247" spans="1:65" s="13" customFormat="1" ht="11.25">
      <c r="B247" s="178"/>
      <c r="D247" s="174" t="s">
        <v>144</v>
      </c>
      <c r="E247" s="179" t="s">
        <v>1</v>
      </c>
      <c r="F247" s="180" t="s">
        <v>353</v>
      </c>
      <c r="H247" s="181">
        <v>1</v>
      </c>
      <c r="I247" s="182"/>
      <c r="L247" s="178"/>
      <c r="M247" s="183"/>
      <c r="N247" s="184"/>
      <c r="O247" s="184"/>
      <c r="P247" s="184"/>
      <c r="Q247" s="184"/>
      <c r="R247" s="184"/>
      <c r="S247" s="184"/>
      <c r="T247" s="185"/>
      <c r="AT247" s="179" t="s">
        <v>144</v>
      </c>
      <c r="AU247" s="179" t="s">
        <v>83</v>
      </c>
      <c r="AV247" s="13" t="s">
        <v>83</v>
      </c>
      <c r="AW247" s="13" t="s">
        <v>30</v>
      </c>
      <c r="AX247" s="13" t="s">
        <v>81</v>
      </c>
      <c r="AY247" s="179" t="s">
        <v>133</v>
      </c>
    </row>
    <row r="248" spans="1:65" s="12" customFormat="1" ht="22.9" customHeight="1">
      <c r="B248" s="147"/>
      <c r="D248" s="148" t="s">
        <v>72</v>
      </c>
      <c r="E248" s="158" t="s">
        <v>185</v>
      </c>
      <c r="F248" s="158" t="s">
        <v>354</v>
      </c>
      <c r="I248" s="150"/>
      <c r="J248" s="159">
        <f>BK248</f>
        <v>0</v>
      </c>
      <c r="L248" s="147"/>
      <c r="M248" s="152"/>
      <c r="N248" s="153"/>
      <c r="O248" s="153"/>
      <c r="P248" s="154">
        <f>SUM(P249:P269)</f>
        <v>0</v>
      </c>
      <c r="Q248" s="153"/>
      <c r="R248" s="154">
        <f>SUM(R249:R269)</f>
        <v>0.44030000000000002</v>
      </c>
      <c r="S248" s="153"/>
      <c r="T248" s="155">
        <f>SUM(T249:T269)</f>
        <v>0</v>
      </c>
      <c r="AR248" s="148" t="s">
        <v>81</v>
      </c>
      <c r="AT248" s="156" t="s">
        <v>72</v>
      </c>
      <c r="AU248" s="156" t="s">
        <v>81</v>
      </c>
      <c r="AY248" s="148" t="s">
        <v>133</v>
      </c>
      <c r="BK248" s="157">
        <f>SUM(BK249:BK269)</f>
        <v>0</v>
      </c>
    </row>
    <row r="249" spans="1:65" s="2" customFormat="1" ht="30.95" customHeight="1">
      <c r="A249" s="31"/>
      <c r="B249" s="160"/>
      <c r="C249" s="161" t="s">
        <v>355</v>
      </c>
      <c r="D249" s="161" t="s">
        <v>135</v>
      </c>
      <c r="E249" s="162" t="s">
        <v>356</v>
      </c>
      <c r="F249" s="163" t="s">
        <v>357</v>
      </c>
      <c r="G249" s="164" t="s">
        <v>175</v>
      </c>
      <c r="H249" s="165">
        <v>2</v>
      </c>
      <c r="I249" s="166"/>
      <c r="J249" s="167">
        <f>ROUND(I249*H249,2)</f>
        <v>0</v>
      </c>
      <c r="K249" s="163" t="s">
        <v>139</v>
      </c>
      <c r="L249" s="32"/>
      <c r="M249" s="168" t="s">
        <v>1</v>
      </c>
      <c r="N249" s="169" t="s">
        <v>38</v>
      </c>
      <c r="O249" s="57"/>
      <c r="P249" s="170">
        <f>O249*H249</f>
        <v>0</v>
      </c>
      <c r="Q249" s="170">
        <v>0.15540000000000001</v>
      </c>
      <c r="R249" s="170">
        <f>Q249*H249</f>
        <v>0.31080000000000002</v>
      </c>
      <c r="S249" s="170">
        <v>0</v>
      </c>
      <c r="T249" s="171">
        <f>S249*H249</f>
        <v>0</v>
      </c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R249" s="172" t="s">
        <v>140</v>
      </c>
      <c r="AT249" s="172" t="s">
        <v>135</v>
      </c>
      <c r="AU249" s="172" t="s">
        <v>83</v>
      </c>
      <c r="AY249" s="16" t="s">
        <v>133</v>
      </c>
      <c r="BE249" s="173">
        <f>IF(N249="základní",J249,0)</f>
        <v>0</v>
      </c>
      <c r="BF249" s="173">
        <f>IF(N249="snížená",J249,0)</f>
        <v>0</v>
      </c>
      <c r="BG249" s="173">
        <f>IF(N249="zákl. přenesená",J249,0)</f>
        <v>0</v>
      </c>
      <c r="BH249" s="173">
        <f>IF(N249="sníž. přenesená",J249,0)</f>
        <v>0</v>
      </c>
      <c r="BI249" s="173">
        <f>IF(N249="nulová",J249,0)</f>
        <v>0</v>
      </c>
      <c r="BJ249" s="16" t="s">
        <v>81</v>
      </c>
      <c r="BK249" s="173">
        <f>ROUND(I249*H249,2)</f>
        <v>0</v>
      </c>
      <c r="BL249" s="16" t="s">
        <v>140</v>
      </c>
      <c r="BM249" s="172" t="s">
        <v>358</v>
      </c>
    </row>
    <row r="250" spans="1:65" s="2" customFormat="1" ht="39">
      <c r="A250" s="31"/>
      <c r="B250" s="32"/>
      <c r="C250" s="31"/>
      <c r="D250" s="174" t="s">
        <v>142</v>
      </c>
      <c r="E250" s="31"/>
      <c r="F250" s="175" t="s">
        <v>359</v>
      </c>
      <c r="G250" s="31"/>
      <c r="H250" s="31"/>
      <c r="I250" s="96"/>
      <c r="J250" s="31"/>
      <c r="K250" s="31"/>
      <c r="L250" s="32"/>
      <c r="M250" s="176"/>
      <c r="N250" s="177"/>
      <c r="O250" s="57"/>
      <c r="P250" s="57"/>
      <c r="Q250" s="57"/>
      <c r="R250" s="57"/>
      <c r="S250" s="57"/>
      <c r="T250" s="58"/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T250" s="16" t="s">
        <v>142</v>
      </c>
      <c r="AU250" s="16" t="s">
        <v>83</v>
      </c>
    </row>
    <row r="251" spans="1:65" s="13" customFormat="1" ht="11.25">
      <c r="B251" s="178"/>
      <c r="D251" s="174" t="s">
        <v>144</v>
      </c>
      <c r="E251" s="179" t="s">
        <v>1</v>
      </c>
      <c r="F251" s="180" t="s">
        <v>360</v>
      </c>
      <c r="H251" s="181">
        <v>2</v>
      </c>
      <c r="I251" s="182"/>
      <c r="L251" s="178"/>
      <c r="M251" s="183"/>
      <c r="N251" s="184"/>
      <c r="O251" s="184"/>
      <c r="P251" s="184"/>
      <c r="Q251" s="184"/>
      <c r="R251" s="184"/>
      <c r="S251" s="184"/>
      <c r="T251" s="185"/>
      <c r="AT251" s="179" t="s">
        <v>144</v>
      </c>
      <c r="AU251" s="179" t="s">
        <v>83</v>
      </c>
      <c r="AV251" s="13" t="s">
        <v>83</v>
      </c>
      <c r="AW251" s="13" t="s">
        <v>30</v>
      </c>
      <c r="AX251" s="13" t="s">
        <v>81</v>
      </c>
      <c r="AY251" s="179" t="s">
        <v>133</v>
      </c>
    </row>
    <row r="252" spans="1:65" s="2" customFormat="1" ht="30.95" customHeight="1">
      <c r="A252" s="31"/>
      <c r="B252" s="160"/>
      <c r="C252" s="161" t="s">
        <v>361</v>
      </c>
      <c r="D252" s="161" t="s">
        <v>135</v>
      </c>
      <c r="E252" s="162" t="s">
        <v>362</v>
      </c>
      <c r="F252" s="163" t="s">
        <v>363</v>
      </c>
      <c r="G252" s="164" t="s">
        <v>175</v>
      </c>
      <c r="H252" s="165">
        <v>1</v>
      </c>
      <c r="I252" s="166"/>
      <c r="J252" s="167">
        <f>ROUND(I252*H252,2)</f>
        <v>0</v>
      </c>
      <c r="K252" s="163" t="s">
        <v>139</v>
      </c>
      <c r="L252" s="32"/>
      <c r="M252" s="168" t="s">
        <v>1</v>
      </c>
      <c r="N252" s="169" t="s">
        <v>38</v>
      </c>
      <c r="O252" s="57"/>
      <c r="P252" s="170">
        <f>O252*H252</f>
        <v>0</v>
      </c>
      <c r="Q252" s="170">
        <v>0.1295</v>
      </c>
      <c r="R252" s="170">
        <f>Q252*H252</f>
        <v>0.1295</v>
      </c>
      <c r="S252" s="170">
        <v>0</v>
      </c>
      <c r="T252" s="171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72" t="s">
        <v>140</v>
      </c>
      <c r="AT252" s="172" t="s">
        <v>135</v>
      </c>
      <c r="AU252" s="172" t="s">
        <v>83</v>
      </c>
      <c r="AY252" s="16" t="s">
        <v>133</v>
      </c>
      <c r="BE252" s="173">
        <f>IF(N252="základní",J252,0)</f>
        <v>0</v>
      </c>
      <c r="BF252" s="173">
        <f>IF(N252="snížená",J252,0)</f>
        <v>0</v>
      </c>
      <c r="BG252" s="173">
        <f>IF(N252="zákl. přenesená",J252,0)</f>
        <v>0</v>
      </c>
      <c r="BH252" s="173">
        <f>IF(N252="sníž. přenesená",J252,0)</f>
        <v>0</v>
      </c>
      <c r="BI252" s="173">
        <f>IF(N252="nulová",J252,0)</f>
        <v>0</v>
      </c>
      <c r="BJ252" s="16" t="s">
        <v>81</v>
      </c>
      <c r="BK252" s="173">
        <f>ROUND(I252*H252,2)</f>
        <v>0</v>
      </c>
      <c r="BL252" s="16" t="s">
        <v>140</v>
      </c>
      <c r="BM252" s="172" t="s">
        <v>364</v>
      </c>
    </row>
    <row r="253" spans="1:65" s="2" customFormat="1" ht="48.75">
      <c r="A253" s="31"/>
      <c r="B253" s="32"/>
      <c r="C253" s="31"/>
      <c r="D253" s="174" t="s">
        <v>142</v>
      </c>
      <c r="E253" s="31"/>
      <c r="F253" s="175" t="s">
        <v>365</v>
      </c>
      <c r="G253" s="31"/>
      <c r="H253" s="31"/>
      <c r="I253" s="96"/>
      <c r="J253" s="31"/>
      <c r="K253" s="31"/>
      <c r="L253" s="32"/>
      <c r="M253" s="176"/>
      <c r="N253" s="177"/>
      <c r="O253" s="57"/>
      <c r="P253" s="57"/>
      <c r="Q253" s="57"/>
      <c r="R253" s="57"/>
      <c r="S253" s="57"/>
      <c r="T253" s="58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6" t="s">
        <v>142</v>
      </c>
      <c r="AU253" s="16" t="s">
        <v>83</v>
      </c>
    </row>
    <row r="254" spans="1:65" s="13" customFormat="1" ht="11.25">
      <c r="B254" s="178"/>
      <c r="D254" s="174" t="s">
        <v>144</v>
      </c>
      <c r="E254" s="179" t="s">
        <v>1</v>
      </c>
      <c r="F254" s="180" t="s">
        <v>366</v>
      </c>
      <c r="H254" s="181">
        <v>1</v>
      </c>
      <c r="I254" s="182"/>
      <c r="L254" s="178"/>
      <c r="M254" s="183"/>
      <c r="N254" s="184"/>
      <c r="O254" s="184"/>
      <c r="P254" s="184"/>
      <c r="Q254" s="184"/>
      <c r="R254" s="184"/>
      <c r="S254" s="184"/>
      <c r="T254" s="185"/>
      <c r="AT254" s="179" t="s">
        <v>144</v>
      </c>
      <c r="AU254" s="179" t="s">
        <v>83</v>
      </c>
      <c r="AV254" s="13" t="s">
        <v>83</v>
      </c>
      <c r="AW254" s="13" t="s">
        <v>30</v>
      </c>
      <c r="AX254" s="13" t="s">
        <v>81</v>
      </c>
      <c r="AY254" s="179" t="s">
        <v>133</v>
      </c>
    </row>
    <row r="255" spans="1:65" s="2" customFormat="1" ht="20.45" customHeight="1">
      <c r="A255" s="31"/>
      <c r="B255" s="160"/>
      <c r="C255" s="161" t="s">
        <v>367</v>
      </c>
      <c r="D255" s="161" t="s">
        <v>135</v>
      </c>
      <c r="E255" s="162" t="s">
        <v>368</v>
      </c>
      <c r="F255" s="163" t="s">
        <v>369</v>
      </c>
      <c r="G255" s="164" t="s">
        <v>175</v>
      </c>
      <c r="H255" s="165">
        <v>2.4</v>
      </c>
      <c r="I255" s="166"/>
      <c r="J255" s="167">
        <f>ROUND(I255*H255,2)</f>
        <v>0</v>
      </c>
      <c r="K255" s="163" t="s">
        <v>139</v>
      </c>
      <c r="L255" s="32"/>
      <c r="M255" s="168" t="s">
        <v>1</v>
      </c>
      <c r="N255" s="169" t="s">
        <v>38</v>
      </c>
      <c r="O255" s="57"/>
      <c r="P255" s="170">
        <f>O255*H255</f>
        <v>0</v>
      </c>
      <c r="Q255" s="170">
        <v>0</v>
      </c>
      <c r="R255" s="170">
        <f>Q255*H255</f>
        <v>0</v>
      </c>
      <c r="S255" s="170">
        <v>0</v>
      </c>
      <c r="T255" s="171">
        <f>S255*H255</f>
        <v>0</v>
      </c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R255" s="172" t="s">
        <v>140</v>
      </c>
      <c r="AT255" s="172" t="s">
        <v>135</v>
      </c>
      <c r="AU255" s="172" t="s">
        <v>83</v>
      </c>
      <c r="AY255" s="16" t="s">
        <v>133</v>
      </c>
      <c r="BE255" s="173">
        <f>IF(N255="základní",J255,0)</f>
        <v>0</v>
      </c>
      <c r="BF255" s="173">
        <f>IF(N255="snížená",J255,0)</f>
        <v>0</v>
      </c>
      <c r="BG255" s="173">
        <f>IF(N255="zákl. přenesená",J255,0)</f>
        <v>0</v>
      </c>
      <c r="BH255" s="173">
        <f>IF(N255="sníž. přenesená",J255,0)</f>
        <v>0</v>
      </c>
      <c r="BI255" s="173">
        <f>IF(N255="nulová",J255,0)</f>
        <v>0</v>
      </c>
      <c r="BJ255" s="16" t="s">
        <v>81</v>
      </c>
      <c r="BK255" s="173">
        <f>ROUND(I255*H255,2)</f>
        <v>0</v>
      </c>
      <c r="BL255" s="16" t="s">
        <v>140</v>
      </c>
      <c r="BM255" s="172" t="s">
        <v>370</v>
      </c>
    </row>
    <row r="256" spans="1:65" s="2" customFormat="1" ht="19.5">
      <c r="A256" s="31"/>
      <c r="B256" s="32"/>
      <c r="C256" s="31"/>
      <c r="D256" s="174" t="s">
        <v>142</v>
      </c>
      <c r="E256" s="31"/>
      <c r="F256" s="175" t="s">
        <v>371</v>
      </c>
      <c r="G256" s="31"/>
      <c r="H256" s="31"/>
      <c r="I256" s="96"/>
      <c r="J256" s="31"/>
      <c r="K256" s="31"/>
      <c r="L256" s="32"/>
      <c r="M256" s="176"/>
      <c r="N256" s="177"/>
      <c r="O256" s="57"/>
      <c r="P256" s="57"/>
      <c r="Q256" s="57"/>
      <c r="R256" s="57"/>
      <c r="S256" s="57"/>
      <c r="T256" s="58"/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T256" s="16" t="s">
        <v>142</v>
      </c>
      <c r="AU256" s="16" t="s">
        <v>83</v>
      </c>
    </row>
    <row r="257" spans="1:65" s="13" customFormat="1" ht="11.25">
      <c r="B257" s="178"/>
      <c r="D257" s="174" t="s">
        <v>144</v>
      </c>
      <c r="E257" s="179" t="s">
        <v>1</v>
      </c>
      <c r="F257" s="180" t="s">
        <v>372</v>
      </c>
      <c r="H257" s="181">
        <v>2.4</v>
      </c>
      <c r="I257" s="182"/>
      <c r="L257" s="178"/>
      <c r="M257" s="183"/>
      <c r="N257" s="184"/>
      <c r="O257" s="184"/>
      <c r="P257" s="184"/>
      <c r="Q257" s="184"/>
      <c r="R257" s="184"/>
      <c r="S257" s="184"/>
      <c r="T257" s="185"/>
      <c r="AT257" s="179" t="s">
        <v>144</v>
      </c>
      <c r="AU257" s="179" t="s">
        <v>83</v>
      </c>
      <c r="AV257" s="13" t="s">
        <v>83</v>
      </c>
      <c r="AW257" s="13" t="s">
        <v>30</v>
      </c>
      <c r="AX257" s="13" t="s">
        <v>81</v>
      </c>
      <c r="AY257" s="179" t="s">
        <v>133</v>
      </c>
    </row>
    <row r="258" spans="1:65" s="2" customFormat="1" ht="14.45" customHeight="1">
      <c r="A258" s="31"/>
      <c r="B258" s="160"/>
      <c r="C258" s="161" t="s">
        <v>373</v>
      </c>
      <c r="D258" s="161" t="s">
        <v>135</v>
      </c>
      <c r="E258" s="162" t="s">
        <v>374</v>
      </c>
      <c r="F258" s="163" t="s">
        <v>375</v>
      </c>
      <c r="G258" s="164" t="s">
        <v>376</v>
      </c>
      <c r="H258" s="165">
        <v>10</v>
      </c>
      <c r="I258" s="166"/>
      <c r="J258" s="167">
        <f>ROUND(I258*H258,2)</f>
        <v>0</v>
      </c>
      <c r="K258" s="163" t="s">
        <v>1</v>
      </c>
      <c r="L258" s="32"/>
      <c r="M258" s="168" t="s">
        <v>1</v>
      </c>
      <c r="N258" s="169" t="s">
        <v>38</v>
      </c>
      <c r="O258" s="57"/>
      <c r="P258" s="170">
        <f>O258*H258</f>
        <v>0</v>
      </c>
      <c r="Q258" s="170">
        <v>0</v>
      </c>
      <c r="R258" s="170">
        <f>Q258*H258</f>
        <v>0</v>
      </c>
      <c r="S258" s="170">
        <v>0</v>
      </c>
      <c r="T258" s="171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72" t="s">
        <v>140</v>
      </c>
      <c r="AT258" s="172" t="s">
        <v>135</v>
      </c>
      <c r="AU258" s="172" t="s">
        <v>83</v>
      </c>
      <c r="AY258" s="16" t="s">
        <v>133</v>
      </c>
      <c r="BE258" s="173">
        <f>IF(N258="základní",J258,0)</f>
        <v>0</v>
      </c>
      <c r="BF258" s="173">
        <f>IF(N258="snížená",J258,0)</f>
        <v>0</v>
      </c>
      <c r="BG258" s="173">
        <f>IF(N258="zákl. přenesená",J258,0)</f>
        <v>0</v>
      </c>
      <c r="BH258" s="173">
        <f>IF(N258="sníž. přenesená",J258,0)</f>
        <v>0</v>
      </c>
      <c r="BI258" s="173">
        <f>IF(N258="nulová",J258,0)</f>
        <v>0</v>
      </c>
      <c r="BJ258" s="16" t="s">
        <v>81</v>
      </c>
      <c r="BK258" s="173">
        <f>ROUND(I258*H258,2)</f>
        <v>0</v>
      </c>
      <c r="BL258" s="16" t="s">
        <v>140</v>
      </c>
      <c r="BM258" s="172" t="s">
        <v>377</v>
      </c>
    </row>
    <row r="259" spans="1:65" s="2" customFormat="1" ht="11.25">
      <c r="A259" s="31"/>
      <c r="B259" s="32"/>
      <c r="C259" s="31"/>
      <c r="D259" s="174" t="s">
        <v>142</v>
      </c>
      <c r="E259" s="31"/>
      <c r="F259" s="175" t="s">
        <v>375</v>
      </c>
      <c r="G259" s="31"/>
      <c r="H259" s="31"/>
      <c r="I259" s="96"/>
      <c r="J259" s="31"/>
      <c r="K259" s="31"/>
      <c r="L259" s="32"/>
      <c r="M259" s="176"/>
      <c r="N259" s="177"/>
      <c r="O259" s="57"/>
      <c r="P259" s="57"/>
      <c r="Q259" s="57"/>
      <c r="R259" s="57"/>
      <c r="S259" s="57"/>
      <c r="T259" s="58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6" t="s">
        <v>142</v>
      </c>
      <c r="AU259" s="16" t="s">
        <v>83</v>
      </c>
    </row>
    <row r="260" spans="1:65" s="2" customFormat="1" ht="20.45" customHeight="1">
      <c r="A260" s="31"/>
      <c r="B260" s="160"/>
      <c r="C260" s="161" t="s">
        <v>378</v>
      </c>
      <c r="D260" s="161" t="s">
        <v>135</v>
      </c>
      <c r="E260" s="162" t="s">
        <v>379</v>
      </c>
      <c r="F260" s="163" t="s">
        <v>380</v>
      </c>
      <c r="G260" s="164" t="s">
        <v>175</v>
      </c>
      <c r="H260" s="165">
        <v>1</v>
      </c>
      <c r="I260" s="166"/>
      <c r="J260" s="167">
        <f>ROUND(I260*H260,2)</f>
        <v>0</v>
      </c>
      <c r="K260" s="163" t="s">
        <v>139</v>
      </c>
      <c r="L260" s="32"/>
      <c r="M260" s="168" t="s">
        <v>1</v>
      </c>
      <c r="N260" s="169" t="s">
        <v>38</v>
      </c>
      <c r="O260" s="57"/>
      <c r="P260" s="170">
        <f>O260*H260</f>
        <v>0</v>
      </c>
      <c r="Q260" s="170">
        <v>0</v>
      </c>
      <c r="R260" s="170">
        <f>Q260*H260</f>
        <v>0</v>
      </c>
      <c r="S260" s="170">
        <v>0</v>
      </c>
      <c r="T260" s="171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72" t="s">
        <v>140</v>
      </c>
      <c r="AT260" s="172" t="s">
        <v>135</v>
      </c>
      <c r="AU260" s="172" t="s">
        <v>83</v>
      </c>
      <c r="AY260" s="16" t="s">
        <v>133</v>
      </c>
      <c r="BE260" s="173">
        <f>IF(N260="základní",J260,0)</f>
        <v>0</v>
      </c>
      <c r="BF260" s="173">
        <f>IF(N260="snížená",J260,0)</f>
        <v>0</v>
      </c>
      <c r="BG260" s="173">
        <f>IF(N260="zákl. přenesená",J260,0)</f>
        <v>0</v>
      </c>
      <c r="BH260" s="173">
        <f>IF(N260="sníž. přenesená",J260,0)</f>
        <v>0</v>
      </c>
      <c r="BI260" s="173">
        <f>IF(N260="nulová",J260,0)</f>
        <v>0</v>
      </c>
      <c r="BJ260" s="16" t="s">
        <v>81</v>
      </c>
      <c r="BK260" s="173">
        <f>ROUND(I260*H260,2)</f>
        <v>0</v>
      </c>
      <c r="BL260" s="16" t="s">
        <v>140</v>
      </c>
      <c r="BM260" s="172" t="s">
        <v>381</v>
      </c>
    </row>
    <row r="261" spans="1:65" s="2" customFormat="1" ht="68.25">
      <c r="A261" s="31"/>
      <c r="B261" s="32"/>
      <c r="C261" s="31"/>
      <c r="D261" s="174" t="s">
        <v>142</v>
      </c>
      <c r="E261" s="31"/>
      <c r="F261" s="175" t="s">
        <v>382</v>
      </c>
      <c r="G261" s="31"/>
      <c r="H261" s="31"/>
      <c r="I261" s="96"/>
      <c r="J261" s="31"/>
      <c r="K261" s="31"/>
      <c r="L261" s="32"/>
      <c r="M261" s="176"/>
      <c r="N261" s="177"/>
      <c r="O261" s="57"/>
      <c r="P261" s="57"/>
      <c r="Q261" s="57"/>
      <c r="R261" s="57"/>
      <c r="S261" s="57"/>
      <c r="T261" s="58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6" t="s">
        <v>142</v>
      </c>
      <c r="AU261" s="16" t="s">
        <v>83</v>
      </c>
    </row>
    <row r="262" spans="1:65" s="2" customFormat="1" ht="20.45" customHeight="1">
      <c r="A262" s="31"/>
      <c r="B262" s="160"/>
      <c r="C262" s="161" t="s">
        <v>383</v>
      </c>
      <c r="D262" s="161" t="s">
        <v>135</v>
      </c>
      <c r="E262" s="162" t="s">
        <v>384</v>
      </c>
      <c r="F262" s="163" t="s">
        <v>385</v>
      </c>
      <c r="G262" s="164" t="s">
        <v>175</v>
      </c>
      <c r="H262" s="165">
        <v>2</v>
      </c>
      <c r="I262" s="166"/>
      <c r="J262" s="167">
        <f>ROUND(I262*H262,2)</f>
        <v>0</v>
      </c>
      <c r="K262" s="163" t="s">
        <v>139</v>
      </c>
      <c r="L262" s="32"/>
      <c r="M262" s="168" t="s">
        <v>1</v>
      </c>
      <c r="N262" s="169" t="s">
        <v>38</v>
      </c>
      <c r="O262" s="57"/>
      <c r="P262" s="170">
        <f>O262*H262</f>
        <v>0</v>
      </c>
      <c r="Q262" s="170">
        <v>0</v>
      </c>
      <c r="R262" s="170">
        <f>Q262*H262</f>
        <v>0</v>
      </c>
      <c r="S262" s="170">
        <v>0</v>
      </c>
      <c r="T262" s="171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72" t="s">
        <v>140</v>
      </c>
      <c r="AT262" s="172" t="s">
        <v>135</v>
      </c>
      <c r="AU262" s="172" t="s">
        <v>83</v>
      </c>
      <c r="AY262" s="16" t="s">
        <v>133</v>
      </c>
      <c r="BE262" s="173">
        <f>IF(N262="základní",J262,0)</f>
        <v>0</v>
      </c>
      <c r="BF262" s="173">
        <f>IF(N262="snížená",J262,0)</f>
        <v>0</v>
      </c>
      <c r="BG262" s="173">
        <f>IF(N262="zákl. přenesená",J262,0)</f>
        <v>0</v>
      </c>
      <c r="BH262" s="173">
        <f>IF(N262="sníž. přenesená",J262,0)</f>
        <v>0</v>
      </c>
      <c r="BI262" s="173">
        <f>IF(N262="nulová",J262,0)</f>
        <v>0</v>
      </c>
      <c r="BJ262" s="16" t="s">
        <v>81</v>
      </c>
      <c r="BK262" s="173">
        <f>ROUND(I262*H262,2)</f>
        <v>0</v>
      </c>
      <c r="BL262" s="16" t="s">
        <v>140</v>
      </c>
      <c r="BM262" s="172" t="s">
        <v>386</v>
      </c>
    </row>
    <row r="263" spans="1:65" s="2" customFormat="1" ht="68.25">
      <c r="A263" s="31"/>
      <c r="B263" s="32"/>
      <c r="C263" s="31"/>
      <c r="D263" s="174" t="s">
        <v>142</v>
      </c>
      <c r="E263" s="31"/>
      <c r="F263" s="175" t="s">
        <v>387</v>
      </c>
      <c r="G263" s="31"/>
      <c r="H263" s="31"/>
      <c r="I263" s="96"/>
      <c r="J263" s="31"/>
      <c r="K263" s="31"/>
      <c r="L263" s="32"/>
      <c r="M263" s="176"/>
      <c r="N263" s="177"/>
      <c r="O263" s="57"/>
      <c r="P263" s="57"/>
      <c r="Q263" s="57"/>
      <c r="R263" s="57"/>
      <c r="S263" s="57"/>
      <c r="T263" s="58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6" t="s">
        <v>142</v>
      </c>
      <c r="AU263" s="16" t="s">
        <v>83</v>
      </c>
    </row>
    <row r="264" spans="1:65" s="2" customFormat="1" ht="30.95" customHeight="1">
      <c r="A264" s="31"/>
      <c r="B264" s="160"/>
      <c r="C264" s="161" t="s">
        <v>388</v>
      </c>
      <c r="D264" s="161" t="s">
        <v>135</v>
      </c>
      <c r="E264" s="162" t="s">
        <v>389</v>
      </c>
      <c r="F264" s="163" t="s">
        <v>390</v>
      </c>
      <c r="G264" s="164" t="s">
        <v>138</v>
      </c>
      <c r="H264" s="165">
        <v>1</v>
      </c>
      <c r="I264" s="166"/>
      <c r="J264" s="167">
        <f>ROUND(I264*H264,2)</f>
        <v>0</v>
      </c>
      <c r="K264" s="163" t="s">
        <v>139</v>
      </c>
      <c r="L264" s="32"/>
      <c r="M264" s="168" t="s">
        <v>1</v>
      </c>
      <c r="N264" s="169" t="s">
        <v>38</v>
      </c>
      <c r="O264" s="57"/>
      <c r="P264" s="170">
        <f>O264*H264</f>
        <v>0</v>
      </c>
      <c r="Q264" s="170">
        <v>0</v>
      </c>
      <c r="R264" s="170">
        <f>Q264*H264</f>
        <v>0</v>
      </c>
      <c r="S264" s="170">
        <v>0</v>
      </c>
      <c r="T264" s="171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72" t="s">
        <v>140</v>
      </c>
      <c r="AT264" s="172" t="s">
        <v>135</v>
      </c>
      <c r="AU264" s="172" t="s">
        <v>83</v>
      </c>
      <c r="AY264" s="16" t="s">
        <v>133</v>
      </c>
      <c r="BE264" s="173">
        <f>IF(N264="základní",J264,0)</f>
        <v>0</v>
      </c>
      <c r="BF264" s="173">
        <f>IF(N264="snížená",J264,0)</f>
        <v>0</v>
      </c>
      <c r="BG264" s="173">
        <f>IF(N264="zákl. přenesená",J264,0)</f>
        <v>0</v>
      </c>
      <c r="BH264" s="173">
        <f>IF(N264="sníž. přenesená",J264,0)</f>
        <v>0</v>
      </c>
      <c r="BI264" s="173">
        <f>IF(N264="nulová",J264,0)</f>
        <v>0</v>
      </c>
      <c r="BJ264" s="16" t="s">
        <v>81</v>
      </c>
      <c r="BK264" s="173">
        <f>ROUND(I264*H264,2)</f>
        <v>0</v>
      </c>
      <c r="BL264" s="16" t="s">
        <v>140</v>
      </c>
      <c r="BM264" s="172" t="s">
        <v>391</v>
      </c>
    </row>
    <row r="265" spans="1:65" s="2" customFormat="1" ht="58.5">
      <c r="A265" s="31"/>
      <c r="B265" s="32"/>
      <c r="C265" s="31"/>
      <c r="D265" s="174" t="s">
        <v>142</v>
      </c>
      <c r="E265" s="31"/>
      <c r="F265" s="175" t="s">
        <v>392</v>
      </c>
      <c r="G265" s="31"/>
      <c r="H265" s="31"/>
      <c r="I265" s="96"/>
      <c r="J265" s="31"/>
      <c r="K265" s="31"/>
      <c r="L265" s="32"/>
      <c r="M265" s="176"/>
      <c r="N265" s="177"/>
      <c r="O265" s="57"/>
      <c r="P265" s="57"/>
      <c r="Q265" s="57"/>
      <c r="R265" s="57"/>
      <c r="S265" s="57"/>
      <c r="T265" s="58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6" t="s">
        <v>142</v>
      </c>
      <c r="AU265" s="16" t="s">
        <v>83</v>
      </c>
    </row>
    <row r="266" spans="1:65" s="13" customFormat="1" ht="11.25">
      <c r="B266" s="178"/>
      <c r="D266" s="174" t="s">
        <v>144</v>
      </c>
      <c r="E266" s="179" t="s">
        <v>1</v>
      </c>
      <c r="F266" s="180" t="s">
        <v>393</v>
      </c>
      <c r="H266" s="181">
        <v>1</v>
      </c>
      <c r="I266" s="182"/>
      <c r="L266" s="178"/>
      <c r="M266" s="183"/>
      <c r="N266" s="184"/>
      <c r="O266" s="184"/>
      <c r="P266" s="184"/>
      <c r="Q266" s="184"/>
      <c r="R266" s="184"/>
      <c r="S266" s="184"/>
      <c r="T266" s="185"/>
      <c r="AT266" s="179" t="s">
        <v>144</v>
      </c>
      <c r="AU266" s="179" t="s">
        <v>83</v>
      </c>
      <c r="AV266" s="13" t="s">
        <v>83</v>
      </c>
      <c r="AW266" s="13" t="s">
        <v>30</v>
      </c>
      <c r="AX266" s="13" t="s">
        <v>81</v>
      </c>
      <c r="AY266" s="179" t="s">
        <v>133</v>
      </c>
    </row>
    <row r="267" spans="1:65" s="2" customFormat="1" ht="30.95" customHeight="1">
      <c r="A267" s="31"/>
      <c r="B267" s="160"/>
      <c r="C267" s="161" t="s">
        <v>394</v>
      </c>
      <c r="D267" s="161" t="s">
        <v>135</v>
      </c>
      <c r="E267" s="162" t="s">
        <v>395</v>
      </c>
      <c r="F267" s="163" t="s">
        <v>396</v>
      </c>
      <c r="G267" s="164" t="s">
        <v>138</v>
      </c>
      <c r="H267" s="165">
        <v>2.1</v>
      </c>
      <c r="I267" s="166"/>
      <c r="J267" s="167">
        <f>ROUND(I267*H267,2)</f>
        <v>0</v>
      </c>
      <c r="K267" s="163" t="s">
        <v>139</v>
      </c>
      <c r="L267" s="32"/>
      <c r="M267" s="168" t="s">
        <v>1</v>
      </c>
      <c r="N267" s="169" t="s">
        <v>38</v>
      </c>
      <c r="O267" s="57"/>
      <c r="P267" s="170">
        <f>O267*H267</f>
        <v>0</v>
      </c>
      <c r="Q267" s="170">
        <v>0</v>
      </c>
      <c r="R267" s="170">
        <f>Q267*H267</f>
        <v>0</v>
      </c>
      <c r="S267" s="170">
        <v>0</v>
      </c>
      <c r="T267" s="171">
        <f>S267*H267</f>
        <v>0</v>
      </c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R267" s="172" t="s">
        <v>140</v>
      </c>
      <c r="AT267" s="172" t="s">
        <v>135</v>
      </c>
      <c r="AU267" s="172" t="s">
        <v>83</v>
      </c>
      <c r="AY267" s="16" t="s">
        <v>133</v>
      </c>
      <c r="BE267" s="173">
        <f>IF(N267="základní",J267,0)</f>
        <v>0</v>
      </c>
      <c r="BF267" s="173">
        <f>IF(N267="snížená",J267,0)</f>
        <v>0</v>
      </c>
      <c r="BG267" s="173">
        <f>IF(N267="zákl. přenesená",J267,0)</f>
        <v>0</v>
      </c>
      <c r="BH267" s="173">
        <f>IF(N267="sníž. přenesená",J267,0)</f>
        <v>0</v>
      </c>
      <c r="BI267" s="173">
        <f>IF(N267="nulová",J267,0)</f>
        <v>0</v>
      </c>
      <c r="BJ267" s="16" t="s">
        <v>81</v>
      </c>
      <c r="BK267" s="173">
        <f>ROUND(I267*H267,2)</f>
        <v>0</v>
      </c>
      <c r="BL267" s="16" t="s">
        <v>140</v>
      </c>
      <c r="BM267" s="172" t="s">
        <v>397</v>
      </c>
    </row>
    <row r="268" spans="1:65" s="2" customFormat="1" ht="58.5">
      <c r="A268" s="31"/>
      <c r="B268" s="32"/>
      <c r="C268" s="31"/>
      <c r="D268" s="174" t="s">
        <v>142</v>
      </c>
      <c r="E268" s="31"/>
      <c r="F268" s="175" t="s">
        <v>398</v>
      </c>
      <c r="G268" s="31"/>
      <c r="H268" s="31"/>
      <c r="I268" s="96"/>
      <c r="J268" s="31"/>
      <c r="K268" s="31"/>
      <c r="L268" s="32"/>
      <c r="M268" s="176"/>
      <c r="N268" s="177"/>
      <c r="O268" s="57"/>
      <c r="P268" s="57"/>
      <c r="Q268" s="57"/>
      <c r="R268" s="57"/>
      <c r="S268" s="57"/>
      <c r="T268" s="58"/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T268" s="16" t="s">
        <v>142</v>
      </c>
      <c r="AU268" s="16" t="s">
        <v>83</v>
      </c>
    </row>
    <row r="269" spans="1:65" s="13" customFormat="1" ht="11.25">
      <c r="B269" s="178"/>
      <c r="D269" s="174" t="s">
        <v>144</v>
      </c>
      <c r="E269" s="179" t="s">
        <v>1</v>
      </c>
      <c r="F269" s="180" t="s">
        <v>87</v>
      </c>
      <c r="H269" s="181">
        <v>2.1</v>
      </c>
      <c r="I269" s="182"/>
      <c r="L269" s="178"/>
      <c r="M269" s="183"/>
      <c r="N269" s="184"/>
      <c r="O269" s="184"/>
      <c r="P269" s="184"/>
      <c r="Q269" s="184"/>
      <c r="R269" s="184"/>
      <c r="S269" s="184"/>
      <c r="T269" s="185"/>
      <c r="AT269" s="179" t="s">
        <v>144</v>
      </c>
      <c r="AU269" s="179" t="s">
        <v>83</v>
      </c>
      <c r="AV269" s="13" t="s">
        <v>83</v>
      </c>
      <c r="AW269" s="13" t="s">
        <v>30</v>
      </c>
      <c r="AX269" s="13" t="s">
        <v>81</v>
      </c>
      <c r="AY269" s="179" t="s">
        <v>133</v>
      </c>
    </row>
    <row r="270" spans="1:65" s="12" customFormat="1" ht="22.9" customHeight="1">
      <c r="B270" s="147"/>
      <c r="D270" s="148" t="s">
        <v>72</v>
      </c>
      <c r="E270" s="158" t="s">
        <v>399</v>
      </c>
      <c r="F270" s="158" t="s">
        <v>400</v>
      </c>
      <c r="I270" s="150"/>
      <c r="J270" s="159">
        <f>BK270</f>
        <v>0</v>
      </c>
      <c r="L270" s="147"/>
      <c r="M270" s="152"/>
      <c r="N270" s="153"/>
      <c r="O270" s="153"/>
      <c r="P270" s="154">
        <f>SUM(P271:P281)</f>
        <v>0</v>
      </c>
      <c r="Q270" s="153"/>
      <c r="R270" s="154">
        <f>SUM(R271:R281)</f>
        <v>0</v>
      </c>
      <c r="S270" s="153"/>
      <c r="T270" s="155">
        <f>SUM(T271:T281)</f>
        <v>0</v>
      </c>
      <c r="AR270" s="148" t="s">
        <v>81</v>
      </c>
      <c r="AT270" s="156" t="s">
        <v>72</v>
      </c>
      <c r="AU270" s="156" t="s">
        <v>81</v>
      </c>
      <c r="AY270" s="148" t="s">
        <v>133</v>
      </c>
      <c r="BK270" s="157">
        <f>SUM(BK271:BK281)</f>
        <v>0</v>
      </c>
    </row>
    <row r="271" spans="1:65" s="2" customFormat="1" ht="30.95" customHeight="1">
      <c r="A271" s="31"/>
      <c r="B271" s="160"/>
      <c r="C271" s="161" t="s">
        <v>401</v>
      </c>
      <c r="D271" s="161" t="s">
        <v>135</v>
      </c>
      <c r="E271" s="162" t="s">
        <v>402</v>
      </c>
      <c r="F271" s="163" t="s">
        <v>403</v>
      </c>
      <c r="G271" s="164" t="s">
        <v>205</v>
      </c>
      <c r="H271" s="165">
        <v>1.1719999999999999</v>
      </c>
      <c r="I271" s="166"/>
      <c r="J271" s="167">
        <f>ROUND(I271*H271,2)</f>
        <v>0</v>
      </c>
      <c r="K271" s="163" t="s">
        <v>139</v>
      </c>
      <c r="L271" s="32"/>
      <c r="M271" s="168" t="s">
        <v>1</v>
      </c>
      <c r="N271" s="169" t="s">
        <v>38</v>
      </c>
      <c r="O271" s="57"/>
      <c r="P271" s="170">
        <f>O271*H271</f>
        <v>0</v>
      </c>
      <c r="Q271" s="170">
        <v>0</v>
      </c>
      <c r="R271" s="170">
        <f>Q271*H271</f>
        <v>0</v>
      </c>
      <c r="S271" s="170">
        <v>0</v>
      </c>
      <c r="T271" s="171">
        <f>S271*H271</f>
        <v>0</v>
      </c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R271" s="172" t="s">
        <v>140</v>
      </c>
      <c r="AT271" s="172" t="s">
        <v>135</v>
      </c>
      <c r="AU271" s="172" t="s">
        <v>83</v>
      </c>
      <c r="AY271" s="16" t="s">
        <v>133</v>
      </c>
      <c r="BE271" s="173">
        <f>IF(N271="základní",J271,0)</f>
        <v>0</v>
      </c>
      <c r="BF271" s="173">
        <f>IF(N271="snížená",J271,0)</f>
        <v>0</v>
      </c>
      <c r="BG271" s="173">
        <f>IF(N271="zákl. přenesená",J271,0)</f>
        <v>0</v>
      </c>
      <c r="BH271" s="173">
        <f>IF(N271="sníž. přenesená",J271,0)</f>
        <v>0</v>
      </c>
      <c r="BI271" s="173">
        <f>IF(N271="nulová",J271,0)</f>
        <v>0</v>
      </c>
      <c r="BJ271" s="16" t="s">
        <v>81</v>
      </c>
      <c r="BK271" s="173">
        <f>ROUND(I271*H271,2)</f>
        <v>0</v>
      </c>
      <c r="BL271" s="16" t="s">
        <v>140</v>
      </c>
      <c r="BM271" s="172" t="s">
        <v>404</v>
      </c>
    </row>
    <row r="272" spans="1:65" s="2" customFormat="1" ht="39">
      <c r="A272" s="31"/>
      <c r="B272" s="32"/>
      <c r="C272" s="31"/>
      <c r="D272" s="174" t="s">
        <v>142</v>
      </c>
      <c r="E272" s="31"/>
      <c r="F272" s="175" t="s">
        <v>405</v>
      </c>
      <c r="G272" s="31"/>
      <c r="H272" s="31"/>
      <c r="I272" s="96"/>
      <c r="J272" s="31"/>
      <c r="K272" s="31"/>
      <c r="L272" s="32"/>
      <c r="M272" s="176"/>
      <c r="N272" s="177"/>
      <c r="O272" s="57"/>
      <c r="P272" s="57"/>
      <c r="Q272" s="57"/>
      <c r="R272" s="57"/>
      <c r="S272" s="57"/>
      <c r="T272" s="58"/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T272" s="16" t="s">
        <v>142</v>
      </c>
      <c r="AU272" s="16" t="s">
        <v>83</v>
      </c>
    </row>
    <row r="273" spans="1:65" s="2" customFormat="1" ht="30.95" customHeight="1">
      <c r="A273" s="31"/>
      <c r="B273" s="160"/>
      <c r="C273" s="161" t="s">
        <v>406</v>
      </c>
      <c r="D273" s="161" t="s">
        <v>135</v>
      </c>
      <c r="E273" s="162" t="s">
        <v>407</v>
      </c>
      <c r="F273" s="163" t="s">
        <v>408</v>
      </c>
      <c r="G273" s="164" t="s">
        <v>205</v>
      </c>
      <c r="H273" s="165">
        <v>1.1719999999999999</v>
      </c>
      <c r="I273" s="166"/>
      <c r="J273" s="167">
        <f>ROUND(I273*H273,2)</f>
        <v>0</v>
      </c>
      <c r="K273" s="163" t="s">
        <v>139</v>
      </c>
      <c r="L273" s="32"/>
      <c r="M273" s="168" t="s">
        <v>1</v>
      </c>
      <c r="N273" s="169" t="s">
        <v>38</v>
      </c>
      <c r="O273" s="57"/>
      <c r="P273" s="170">
        <f>O273*H273</f>
        <v>0</v>
      </c>
      <c r="Q273" s="170">
        <v>0</v>
      </c>
      <c r="R273" s="170">
        <f>Q273*H273</f>
        <v>0</v>
      </c>
      <c r="S273" s="170">
        <v>0</v>
      </c>
      <c r="T273" s="171">
        <f>S273*H273</f>
        <v>0</v>
      </c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R273" s="172" t="s">
        <v>140</v>
      </c>
      <c r="AT273" s="172" t="s">
        <v>135</v>
      </c>
      <c r="AU273" s="172" t="s">
        <v>83</v>
      </c>
      <c r="AY273" s="16" t="s">
        <v>133</v>
      </c>
      <c r="BE273" s="173">
        <f>IF(N273="základní",J273,0)</f>
        <v>0</v>
      </c>
      <c r="BF273" s="173">
        <f>IF(N273="snížená",J273,0)</f>
        <v>0</v>
      </c>
      <c r="BG273" s="173">
        <f>IF(N273="zákl. přenesená",J273,0)</f>
        <v>0</v>
      </c>
      <c r="BH273" s="173">
        <f>IF(N273="sníž. přenesená",J273,0)</f>
        <v>0</v>
      </c>
      <c r="BI273" s="173">
        <f>IF(N273="nulová",J273,0)</f>
        <v>0</v>
      </c>
      <c r="BJ273" s="16" t="s">
        <v>81</v>
      </c>
      <c r="BK273" s="173">
        <f>ROUND(I273*H273,2)</f>
        <v>0</v>
      </c>
      <c r="BL273" s="16" t="s">
        <v>140</v>
      </c>
      <c r="BM273" s="172" t="s">
        <v>409</v>
      </c>
    </row>
    <row r="274" spans="1:65" s="2" customFormat="1" ht="29.25">
      <c r="A274" s="31"/>
      <c r="B274" s="32"/>
      <c r="C274" s="31"/>
      <c r="D274" s="174" t="s">
        <v>142</v>
      </c>
      <c r="E274" s="31"/>
      <c r="F274" s="175" t="s">
        <v>410</v>
      </c>
      <c r="G274" s="31"/>
      <c r="H274" s="31"/>
      <c r="I274" s="96"/>
      <c r="J274" s="31"/>
      <c r="K274" s="31"/>
      <c r="L274" s="32"/>
      <c r="M274" s="176"/>
      <c r="N274" s="177"/>
      <c r="O274" s="57"/>
      <c r="P274" s="57"/>
      <c r="Q274" s="57"/>
      <c r="R274" s="57"/>
      <c r="S274" s="57"/>
      <c r="T274" s="58"/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T274" s="16" t="s">
        <v>142</v>
      </c>
      <c r="AU274" s="16" t="s">
        <v>83</v>
      </c>
    </row>
    <row r="275" spans="1:65" s="2" customFormat="1" ht="30.95" customHeight="1">
      <c r="A275" s="31"/>
      <c r="B275" s="160"/>
      <c r="C275" s="161" t="s">
        <v>411</v>
      </c>
      <c r="D275" s="161" t="s">
        <v>135</v>
      </c>
      <c r="E275" s="162" t="s">
        <v>412</v>
      </c>
      <c r="F275" s="163" t="s">
        <v>413</v>
      </c>
      <c r="G275" s="164" t="s">
        <v>205</v>
      </c>
      <c r="H275" s="165">
        <v>16.408000000000001</v>
      </c>
      <c r="I275" s="166"/>
      <c r="J275" s="167">
        <f>ROUND(I275*H275,2)</f>
        <v>0</v>
      </c>
      <c r="K275" s="163" t="s">
        <v>139</v>
      </c>
      <c r="L275" s="32"/>
      <c r="M275" s="168" t="s">
        <v>1</v>
      </c>
      <c r="N275" s="169" t="s">
        <v>38</v>
      </c>
      <c r="O275" s="57"/>
      <c r="P275" s="170">
        <f>O275*H275</f>
        <v>0</v>
      </c>
      <c r="Q275" s="170">
        <v>0</v>
      </c>
      <c r="R275" s="170">
        <f>Q275*H275</f>
        <v>0</v>
      </c>
      <c r="S275" s="170">
        <v>0</v>
      </c>
      <c r="T275" s="171">
        <f>S275*H275</f>
        <v>0</v>
      </c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R275" s="172" t="s">
        <v>140</v>
      </c>
      <c r="AT275" s="172" t="s">
        <v>135</v>
      </c>
      <c r="AU275" s="172" t="s">
        <v>83</v>
      </c>
      <c r="AY275" s="16" t="s">
        <v>133</v>
      </c>
      <c r="BE275" s="173">
        <f>IF(N275="základní",J275,0)</f>
        <v>0</v>
      </c>
      <c r="BF275" s="173">
        <f>IF(N275="snížená",J275,0)</f>
        <v>0</v>
      </c>
      <c r="BG275" s="173">
        <f>IF(N275="zákl. přenesená",J275,0)</f>
        <v>0</v>
      </c>
      <c r="BH275" s="173">
        <f>IF(N275="sníž. přenesená",J275,0)</f>
        <v>0</v>
      </c>
      <c r="BI275" s="173">
        <f>IF(N275="nulová",J275,0)</f>
        <v>0</v>
      </c>
      <c r="BJ275" s="16" t="s">
        <v>81</v>
      </c>
      <c r="BK275" s="173">
        <f>ROUND(I275*H275,2)</f>
        <v>0</v>
      </c>
      <c r="BL275" s="16" t="s">
        <v>140</v>
      </c>
      <c r="BM275" s="172" t="s">
        <v>414</v>
      </c>
    </row>
    <row r="276" spans="1:65" s="2" customFormat="1" ht="39">
      <c r="A276" s="31"/>
      <c r="B276" s="32"/>
      <c r="C276" s="31"/>
      <c r="D276" s="174" t="s">
        <v>142</v>
      </c>
      <c r="E276" s="31"/>
      <c r="F276" s="175" t="s">
        <v>415</v>
      </c>
      <c r="G276" s="31"/>
      <c r="H276" s="31"/>
      <c r="I276" s="96"/>
      <c r="J276" s="31"/>
      <c r="K276" s="31"/>
      <c r="L276" s="32"/>
      <c r="M276" s="176"/>
      <c r="N276" s="177"/>
      <c r="O276" s="57"/>
      <c r="P276" s="57"/>
      <c r="Q276" s="57"/>
      <c r="R276" s="57"/>
      <c r="S276" s="57"/>
      <c r="T276" s="58"/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T276" s="16" t="s">
        <v>142</v>
      </c>
      <c r="AU276" s="16" t="s">
        <v>83</v>
      </c>
    </row>
    <row r="277" spans="1:65" s="13" customFormat="1" ht="22.5">
      <c r="B277" s="178"/>
      <c r="D277" s="174" t="s">
        <v>144</v>
      </c>
      <c r="F277" s="180" t="s">
        <v>416</v>
      </c>
      <c r="H277" s="181">
        <v>16.408000000000001</v>
      </c>
      <c r="I277" s="182"/>
      <c r="L277" s="178"/>
      <c r="M277" s="183"/>
      <c r="N277" s="184"/>
      <c r="O277" s="184"/>
      <c r="P277" s="184"/>
      <c r="Q277" s="184"/>
      <c r="R277" s="184"/>
      <c r="S277" s="184"/>
      <c r="T277" s="185"/>
      <c r="AT277" s="179" t="s">
        <v>144</v>
      </c>
      <c r="AU277" s="179" t="s">
        <v>83</v>
      </c>
      <c r="AV277" s="13" t="s">
        <v>83</v>
      </c>
      <c r="AW277" s="13" t="s">
        <v>3</v>
      </c>
      <c r="AX277" s="13" t="s">
        <v>81</v>
      </c>
      <c r="AY277" s="179" t="s">
        <v>133</v>
      </c>
    </row>
    <row r="278" spans="1:65" s="2" customFormat="1" ht="30.95" customHeight="1">
      <c r="A278" s="31"/>
      <c r="B278" s="160"/>
      <c r="C278" s="161" t="s">
        <v>417</v>
      </c>
      <c r="D278" s="161" t="s">
        <v>135</v>
      </c>
      <c r="E278" s="162" t="s">
        <v>418</v>
      </c>
      <c r="F278" s="163" t="s">
        <v>419</v>
      </c>
      <c r="G278" s="164" t="s">
        <v>205</v>
      </c>
      <c r="H278" s="165">
        <v>1.1279999999999999</v>
      </c>
      <c r="I278" s="166"/>
      <c r="J278" s="167">
        <f>ROUND(I278*H278,2)</f>
        <v>0</v>
      </c>
      <c r="K278" s="163" t="s">
        <v>139</v>
      </c>
      <c r="L278" s="32"/>
      <c r="M278" s="168" t="s">
        <v>1</v>
      </c>
      <c r="N278" s="169" t="s">
        <v>38</v>
      </c>
      <c r="O278" s="57"/>
      <c r="P278" s="170">
        <f>O278*H278</f>
        <v>0</v>
      </c>
      <c r="Q278" s="170">
        <v>0</v>
      </c>
      <c r="R278" s="170">
        <f>Q278*H278</f>
        <v>0</v>
      </c>
      <c r="S278" s="170">
        <v>0</v>
      </c>
      <c r="T278" s="171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72" t="s">
        <v>140</v>
      </c>
      <c r="AT278" s="172" t="s">
        <v>135</v>
      </c>
      <c r="AU278" s="172" t="s">
        <v>83</v>
      </c>
      <c r="AY278" s="16" t="s">
        <v>133</v>
      </c>
      <c r="BE278" s="173">
        <f>IF(N278="základní",J278,0)</f>
        <v>0</v>
      </c>
      <c r="BF278" s="173">
        <f>IF(N278="snížená",J278,0)</f>
        <v>0</v>
      </c>
      <c r="BG278" s="173">
        <f>IF(N278="zákl. přenesená",J278,0)</f>
        <v>0</v>
      </c>
      <c r="BH278" s="173">
        <f>IF(N278="sníž. přenesená",J278,0)</f>
        <v>0</v>
      </c>
      <c r="BI278" s="173">
        <f>IF(N278="nulová",J278,0)</f>
        <v>0</v>
      </c>
      <c r="BJ278" s="16" t="s">
        <v>81</v>
      </c>
      <c r="BK278" s="173">
        <f>ROUND(I278*H278,2)</f>
        <v>0</v>
      </c>
      <c r="BL278" s="16" t="s">
        <v>140</v>
      </c>
      <c r="BM278" s="172" t="s">
        <v>420</v>
      </c>
    </row>
    <row r="279" spans="1:65" s="2" customFormat="1" ht="39">
      <c r="A279" s="31"/>
      <c r="B279" s="32"/>
      <c r="C279" s="31"/>
      <c r="D279" s="174" t="s">
        <v>142</v>
      </c>
      <c r="E279" s="31"/>
      <c r="F279" s="175" t="s">
        <v>421</v>
      </c>
      <c r="G279" s="31"/>
      <c r="H279" s="31"/>
      <c r="I279" s="96"/>
      <c r="J279" s="31"/>
      <c r="K279" s="31"/>
      <c r="L279" s="32"/>
      <c r="M279" s="176"/>
      <c r="N279" s="177"/>
      <c r="O279" s="57"/>
      <c r="P279" s="57"/>
      <c r="Q279" s="57"/>
      <c r="R279" s="57"/>
      <c r="S279" s="57"/>
      <c r="T279" s="58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6" t="s">
        <v>142</v>
      </c>
      <c r="AU279" s="16" t="s">
        <v>83</v>
      </c>
    </row>
    <row r="280" spans="1:65" s="2" customFormat="1" ht="30.95" customHeight="1">
      <c r="A280" s="31"/>
      <c r="B280" s="160"/>
      <c r="C280" s="161" t="s">
        <v>422</v>
      </c>
      <c r="D280" s="161" t="s">
        <v>135</v>
      </c>
      <c r="E280" s="162" t="s">
        <v>423</v>
      </c>
      <c r="F280" s="163" t="s">
        <v>424</v>
      </c>
      <c r="G280" s="164" t="s">
        <v>205</v>
      </c>
      <c r="H280" s="165">
        <v>4.3999999999999997E-2</v>
      </c>
      <c r="I280" s="166"/>
      <c r="J280" s="167">
        <f>ROUND(I280*H280,2)</f>
        <v>0</v>
      </c>
      <c r="K280" s="163" t="s">
        <v>139</v>
      </c>
      <c r="L280" s="32"/>
      <c r="M280" s="168" t="s">
        <v>1</v>
      </c>
      <c r="N280" s="169" t="s">
        <v>38</v>
      </c>
      <c r="O280" s="57"/>
      <c r="P280" s="170">
        <f>O280*H280</f>
        <v>0</v>
      </c>
      <c r="Q280" s="170">
        <v>0</v>
      </c>
      <c r="R280" s="170">
        <f>Q280*H280</f>
        <v>0</v>
      </c>
      <c r="S280" s="170">
        <v>0</v>
      </c>
      <c r="T280" s="171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72" t="s">
        <v>140</v>
      </c>
      <c r="AT280" s="172" t="s">
        <v>135</v>
      </c>
      <c r="AU280" s="172" t="s">
        <v>83</v>
      </c>
      <c r="AY280" s="16" t="s">
        <v>133</v>
      </c>
      <c r="BE280" s="173">
        <f>IF(N280="základní",J280,0)</f>
        <v>0</v>
      </c>
      <c r="BF280" s="173">
        <f>IF(N280="snížená",J280,0)</f>
        <v>0</v>
      </c>
      <c r="BG280" s="173">
        <f>IF(N280="zákl. přenesená",J280,0)</f>
        <v>0</v>
      </c>
      <c r="BH280" s="173">
        <f>IF(N280="sníž. přenesená",J280,0)</f>
        <v>0</v>
      </c>
      <c r="BI280" s="173">
        <f>IF(N280="nulová",J280,0)</f>
        <v>0</v>
      </c>
      <c r="BJ280" s="16" t="s">
        <v>81</v>
      </c>
      <c r="BK280" s="173">
        <f>ROUND(I280*H280,2)</f>
        <v>0</v>
      </c>
      <c r="BL280" s="16" t="s">
        <v>140</v>
      </c>
      <c r="BM280" s="172" t="s">
        <v>425</v>
      </c>
    </row>
    <row r="281" spans="1:65" s="2" customFormat="1" ht="39">
      <c r="A281" s="31"/>
      <c r="B281" s="32"/>
      <c r="C281" s="31"/>
      <c r="D281" s="174" t="s">
        <v>142</v>
      </c>
      <c r="E281" s="31"/>
      <c r="F281" s="175" t="s">
        <v>426</v>
      </c>
      <c r="G281" s="31"/>
      <c r="H281" s="31"/>
      <c r="I281" s="96"/>
      <c r="J281" s="31"/>
      <c r="K281" s="31"/>
      <c r="L281" s="32"/>
      <c r="M281" s="176"/>
      <c r="N281" s="177"/>
      <c r="O281" s="57"/>
      <c r="P281" s="57"/>
      <c r="Q281" s="57"/>
      <c r="R281" s="57"/>
      <c r="S281" s="57"/>
      <c r="T281" s="58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6" t="s">
        <v>142</v>
      </c>
      <c r="AU281" s="16" t="s">
        <v>83</v>
      </c>
    </row>
    <row r="282" spans="1:65" s="12" customFormat="1" ht="22.9" customHeight="1">
      <c r="B282" s="147"/>
      <c r="D282" s="148" t="s">
        <v>72</v>
      </c>
      <c r="E282" s="158" t="s">
        <v>427</v>
      </c>
      <c r="F282" s="158" t="s">
        <v>428</v>
      </c>
      <c r="I282" s="150"/>
      <c r="J282" s="159">
        <f>BK282</f>
        <v>0</v>
      </c>
      <c r="L282" s="147"/>
      <c r="M282" s="152"/>
      <c r="N282" s="153"/>
      <c r="O282" s="153"/>
      <c r="P282" s="154">
        <f>SUM(P283:P284)</f>
        <v>0</v>
      </c>
      <c r="Q282" s="153"/>
      <c r="R282" s="154">
        <f>SUM(R283:R284)</f>
        <v>0</v>
      </c>
      <c r="S282" s="153"/>
      <c r="T282" s="155">
        <f>SUM(T283:T284)</f>
        <v>0</v>
      </c>
      <c r="AR282" s="148" t="s">
        <v>81</v>
      </c>
      <c r="AT282" s="156" t="s">
        <v>72</v>
      </c>
      <c r="AU282" s="156" t="s">
        <v>81</v>
      </c>
      <c r="AY282" s="148" t="s">
        <v>133</v>
      </c>
      <c r="BK282" s="157">
        <f>SUM(BK283:BK284)</f>
        <v>0</v>
      </c>
    </row>
    <row r="283" spans="1:65" s="2" customFormat="1" ht="20.45" customHeight="1">
      <c r="A283" s="31"/>
      <c r="B283" s="160"/>
      <c r="C283" s="161" t="s">
        <v>429</v>
      </c>
      <c r="D283" s="161" t="s">
        <v>135</v>
      </c>
      <c r="E283" s="162" t="s">
        <v>430</v>
      </c>
      <c r="F283" s="163" t="s">
        <v>431</v>
      </c>
      <c r="G283" s="164" t="s">
        <v>205</v>
      </c>
      <c r="H283" s="165">
        <v>7.1840000000000002</v>
      </c>
      <c r="I283" s="166"/>
      <c r="J283" s="167">
        <f>ROUND(I283*H283,2)</f>
        <v>0</v>
      </c>
      <c r="K283" s="163" t="s">
        <v>139</v>
      </c>
      <c r="L283" s="32"/>
      <c r="M283" s="168" t="s">
        <v>1</v>
      </c>
      <c r="N283" s="169" t="s">
        <v>38</v>
      </c>
      <c r="O283" s="57"/>
      <c r="P283" s="170">
        <f>O283*H283</f>
        <v>0</v>
      </c>
      <c r="Q283" s="170">
        <v>0</v>
      </c>
      <c r="R283" s="170">
        <f>Q283*H283</f>
        <v>0</v>
      </c>
      <c r="S283" s="170">
        <v>0</v>
      </c>
      <c r="T283" s="171">
        <f>S283*H283</f>
        <v>0</v>
      </c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R283" s="172" t="s">
        <v>140</v>
      </c>
      <c r="AT283" s="172" t="s">
        <v>135</v>
      </c>
      <c r="AU283" s="172" t="s">
        <v>83</v>
      </c>
      <c r="AY283" s="16" t="s">
        <v>133</v>
      </c>
      <c r="BE283" s="173">
        <f>IF(N283="základní",J283,0)</f>
        <v>0</v>
      </c>
      <c r="BF283" s="173">
        <f>IF(N283="snížená",J283,0)</f>
        <v>0</v>
      </c>
      <c r="BG283" s="173">
        <f>IF(N283="zákl. přenesená",J283,0)</f>
        <v>0</v>
      </c>
      <c r="BH283" s="173">
        <f>IF(N283="sníž. přenesená",J283,0)</f>
        <v>0</v>
      </c>
      <c r="BI283" s="173">
        <f>IF(N283="nulová",J283,0)</f>
        <v>0</v>
      </c>
      <c r="BJ283" s="16" t="s">
        <v>81</v>
      </c>
      <c r="BK283" s="173">
        <f>ROUND(I283*H283,2)</f>
        <v>0</v>
      </c>
      <c r="BL283" s="16" t="s">
        <v>140</v>
      </c>
      <c r="BM283" s="172" t="s">
        <v>432</v>
      </c>
    </row>
    <row r="284" spans="1:65" s="2" customFormat="1" ht="48.75">
      <c r="A284" s="31"/>
      <c r="B284" s="32"/>
      <c r="C284" s="31"/>
      <c r="D284" s="174" t="s">
        <v>142</v>
      </c>
      <c r="E284" s="31"/>
      <c r="F284" s="175" t="s">
        <v>433</v>
      </c>
      <c r="G284" s="31"/>
      <c r="H284" s="31"/>
      <c r="I284" s="96"/>
      <c r="J284" s="31"/>
      <c r="K284" s="31"/>
      <c r="L284" s="32"/>
      <c r="M284" s="176"/>
      <c r="N284" s="177"/>
      <c r="O284" s="57"/>
      <c r="P284" s="57"/>
      <c r="Q284" s="57"/>
      <c r="R284" s="57"/>
      <c r="S284" s="57"/>
      <c r="T284" s="58"/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T284" s="16" t="s">
        <v>142</v>
      </c>
      <c r="AU284" s="16" t="s">
        <v>83</v>
      </c>
    </row>
    <row r="285" spans="1:65" s="12" customFormat="1" ht="25.9" customHeight="1">
      <c r="B285" s="147"/>
      <c r="D285" s="148" t="s">
        <v>72</v>
      </c>
      <c r="E285" s="149" t="s">
        <v>434</v>
      </c>
      <c r="F285" s="149" t="s">
        <v>435</v>
      </c>
      <c r="I285" s="150"/>
      <c r="J285" s="151">
        <f>BK285</f>
        <v>0</v>
      </c>
      <c r="L285" s="147"/>
      <c r="M285" s="152"/>
      <c r="N285" s="153"/>
      <c r="O285" s="153"/>
      <c r="P285" s="154">
        <f>P286</f>
        <v>0</v>
      </c>
      <c r="Q285" s="153"/>
      <c r="R285" s="154">
        <f>R286</f>
        <v>0</v>
      </c>
      <c r="S285" s="153"/>
      <c r="T285" s="155">
        <f>T286</f>
        <v>0</v>
      </c>
      <c r="AR285" s="148" t="s">
        <v>83</v>
      </c>
      <c r="AT285" s="156" t="s">
        <v>72</v>
      </c>
      <c r="AU285" s="156" t="s">
        <v>73</v>
      </c>
      <c r="AY285" s="148" t="s">
        <v>133</v>
      </c>
      <c r="BK285" s="157">
        <f>BK286</f>
        <v>0</v>
      </c>
    </row>
    <row r="286" spans="1:65" s="12" customFormat="1" ht="22.9" customHeight="1">
      <c r="B286" s="147"/>
      <c r="D286" s="148" t="s">
        <v>72</v>
      </c>
      <c r="E286" s="158" t="s">
        <v>436</v>
      </c>
      <c r="F286" s="158" t="s">
        <v>437</v>
      </c>
      <c r="I286" s="150"/>
      <c r="J286" s="159">
        <f>BK286</f>
        <v>0</v>
      </c>
      <c r="L286" s="147"/>
      <c r="M286" s="152"/>
      <c r="N286" s="153"/>
      <c r="O286" s="153"/>
      <c r="P286" s="154">
        <f>SUM(P287:P288)</f>
        <v>0</v>
      </c>
      <c r="Q286" s="153"/>
      <c r="R286" s="154">
        <f>SUM(R287:R288)</f>
        <v>0</v>
      </c>
      <c r="S286" s="153"/>
      <c r="T286" s="155">
        <f>SUM(T287:T288)</f>
        <v>0</v>
      </c>
      <c r="AR286" s="148" t="s">
        <v>83</v>
      </c>
      <c r="AT286" s="156" t="s">
        <v>72</v>
      </c>
      <c r="AU286" s="156" t="s">
        <v>81</v>
      </c>
      <c r="AY286" s="148" t="s">
        <v>133</v>
      </c>
      <c r="BK286" s="157">
        <f>SUM(BK287:BK288)</f>
        <v>0</v>
      </c>
    </row>
    <row r="287" spans="1:65" s="2" customFormat="1" ht="20.45" customHeight="1">
      <c r="A287" s="31"/>
      <c r="B287" s="160"/>
      <c r="C287" s="161" t="s">
        <v>438</v>
      </c>
      <c r="D287" s="161" t="s">
        <v>135</v>
      </c>
      <c r="E287" s="162" t="s">
        <v>439</v>
      </c>
      <c r="F287" s="163" t="s">
        <v>440</v>
      </c>
      <c r="G287" s="164" t="s">
        <v>441</v>
      </c>
      <c r="H287" s="165">
        <v>1</v>
      </c>
      <c r="I287" s="166"/>
      <c r="J287" s="167">
        <f>ROUND(I287*H287,2)</f>
        <v>0</v>
      </c>
      <c r="K287" s="163" t="s">
        <v>1</v>
      </c>
      <c r="L287" s="32"/>
      <c r="M287" s="168" t="s">
        <v>1</v>
      </c>
      <c r="N287" s="169" t="s">
        <v>38</v>
      </c>
      <c r="O287" s="57"/>
      <c r="P287" s="170">
        <f>O287*H287</f>
        <v>0</v>
      </c>
      <c r="Q287" s="170">
        <v>0</v>
      </c>
      <c r="R287" s="170">
        <f>Q287*H287</f>
        <v>0</v>
      </c>
      <c r="S287" s="170">
        <v>0</v>
      </c>
      <c r="T287" s="171">
        <f>S287*H287</f>
        <v>0</v>
      </c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R287" s="172" t="s">
        <v>226</v>
      </c>
      <c r="AT287" s="172" t="s">
        <v>135</v>
      </c>
      <c r="AU287" s="172" t="s">
        <v>83</v>
      </c>
      <c r="AY287" s="16" t="s">
        <v>133</v>
      </c>
      <c r="BE287" s="173">
        <f>IF(N287="základní",J287,0)</f>
        <v>0</v>
      </c>
      <c r="BF287" s="173">
        <f>IF(N287="snížená",J287,0)</f>
        <v>0</v>
      </c>
      <c r="BG287" s="173">
        <f>IF(N287="zákl. přenesená",J287,0)</f>
        <v>0</v>
      </c>
      <c r="BH287" s="173">
        <f>IF(N287="sníž. přenesená",J287,0)</f>
        <v>0</v>
      </c>
      <c r="BI287" s="173">
        <f>IF(N287="nulová",J287,0)</f>
        <v>0</v>
      </c>
      <c r="BJ287" s="16" t="s">
        <v>81</v>
      </c>
      <c r="BK287" s="173">
        <f>ROUND(I287*H287,2)</f>
        <v>0</v>
      </c>
      <c r="BL287" s="16" t="s">
        <v>226</v>
      </c>
      <c r="BM287" s="172" t="s">
        <v>442</v>
      </c>
    </row>
    <row r="288" spans="1:65" s="2" customFormat="1" ht="19.5">
      <c r="A288" s="31"/>
      <c r="B288" s="32"/>
      <c r="C288" s="31"/>
      <c r="D288" s="174" t="s">
        <v>142</v>
      </c>
      <c r="E288" s="31"/>
      <c r="F288" s="175" t="s">
        <v>440</v>
      </c>
      <c r="G288" s="31"/>
      <c r="H288" s="31"/>
      <c r="I288" s="96"/>
      <c r="J288" s="31"/>
      <c r="K288" s="31"/>
      <c r="L288" s="32"/>
      <c r="M288" s="176"/>
      <c r="N288" s="177"/>
      <c r="O288" s="57"/>
      <c r="P288" s="57"/>
      <c r="Q288" s="57"/>
      <c r="R288" s="57"/>
      <c r="S288" s="57"/>
      <c r="T288" s="58"/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T288" s="16" t="s">
        <v>142</v>
      </c>
      <c r="AU288" s="16" t="s">
        <v>83</v>
      </c>
    </row>
    <row r="289" spans="1:65" s="12" customFormat="1" ht="25.9" customHeight="1">
      <c r="B289" s="147"/>
      <c r="D289" s="148" t="s">
        <v>72</v>
      </c>
      <c r="E289" s="149" t="s">
        <v>443</v>
      </c>
      <c r="F289" s="149" t="s">
        <v>444</v>
      </c>
      <c r="I289" s="150"/>
      <c r="J289" s="151">
        <f>BK289</f>
        <v>0</v>
      </c>
      <c r="L289" s="147"/>
      <c r="M289" s="152"/>
      <c r="N289" s="153"/>
      <c r="O289" s="153"/>
      <c r="P289" s="154">
        <f>P290+P297+P300</f>
        <v>0</v>
      </c>
      <c r="Q289" s="153"/>
      <c r="R289" s="154">
        <f>R290+R297+R300</f>
        <v>0</v>
      </c>
      <c r="S289" s="153"/>
      <c r="T289" s="155">
        <f>T290+T297+T300</f>
        <v>0</v>
      </c>
      <c r="AR289" s="148" t="s">
        <v>160</v>
      </c>
      <c r="AT289" s="156" t="s">
        <v>72</v>
      </c>
      <c r="AU289" s="156" t="s">
        <v>73</v>
      </c>
      <c r="AY289" s="148" t="s">
        <v>133</v>
      </c>
      <c r="BK289" s="157">
        <f>BK290+BK297+BK300</f>
        <v>0</v>
      </c>
    </row>
    <row r="290" spans="1:65" s="12" customFormat="1" ht="22.9" customHeight="1">
      <c r="B290" s="147"/>
      <c r="D290" s="148" t="s">
        <v>72</v>
      </c>
      <c r="E290" s="158" t="s">
        <v>445</v>
      </c>
      <c r="F290" s="158" t="s">
        <v>446</v>
      </c>
      <c r="I290" s="150"/>
      <c r="J290" s="159">
        <f>BK290</f>
        <v>0</v>
      </c>
      <c r="L290" s="147"/>
      <c r="M290" s="152"/>
      <c r="N290" s="153"/>
      <c r="O290" s="153"/>
      <c r="P290" s="154">
        <f>SUM(P291:P296)</f>
        <v>0</v>
      </c>
      <c r="Q290" s="153"/>
      <c r="R290" s="154">
        <f>SUM(R291:R296)</f>
        <v>0</v>
      </c>
      <c r="S290" s="153"/>
      <c r="T290" s="155">
        <f>SUM(T291:T296)</f>
        <v>0</v>
      </c>
      <c r="AR290" s="148" t="s">
        <v>160</v>
      </c>
      <c r="AT290" s="156" t="s">
        <v>72</v>
      </c>
      <c r="AU290" s="156" t="s">
        <v>81</v>
      </c>
      <c r="AY290" s="148" t="s">
        <v>133</v>
      </c>
      <c r="BK290" s="157">
        <f>SUM(BK291:BK296)</f>
        <v>0</v>
      </c>
    </row>
    <row r="291" spans="1:65" s="2" customFormat="1" ht="20.45" customHeight="1">
      <c r="A291" s="31"/>
      <c r="B291" s="160"/>
      <c r="C291" s="161" t="s">
        <v>447</v>
      </c>
      <c r="D291" s="161" t="s">
        <v>135</v>
      </c>
      <c r="E291" s="162" t="s">
        <v>448</v>
      </c>
      <c r="F291" s="163" t="s">
        <v>449</v>
      </c>
      <c r="G291" s="164" t="s">
        <v>441</v>
      </c>
      <c r="H291" s="165">
        <v>1</v>
      </c>
      <c r="I291" s="166"/>
      <c r="J291" s="167">
        <f>ROUND(I291*H291,2)</f>
        <v>0</v>
      </c>
      <c r="K291" s="163" t="s">
        <v>139</v>
      </c>
      <c r="L291" s="32"/>
      <c r="M291" s="168" t="s">
        <v>1</v>
      </c>
      <c r="N291" s="169" t="s">
        <v>38</v>
      </c>
      <c r="O291" s="57"/>
      <c r="P291" s="170">
        <f>O291*H291</f>
        <v>0</v>
      </c>
      <c r="Q291" s="170">
        <v>0</v>
      </c>
      <c r="R291" s="170">
        <f>Q291*H291</f>
        <v>0</v>
      </c>
      <c r="S291" s="170">
        <v>0</v>
      </c>
      <c r="T291" s="171">
        <f>S291*H291</f>
        <v>0</v>
      </c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R291" s="172" t="s">
        <v>450</v>
      </c>
      <c r="AT291" s="172" t="s">
        <v>135</v>
      </c>
      <c r="AU291" s="172" t="s">
        <v>83</v>
      </c>
      <c r="AY291" s="16" t="s">
        <v>133</v>
      </c>
      <c r="BE291" s="173">
        <f>IF(N291="základní",J291,0)</f>
        <v>0</v>
      </c>
      <c r="BF291" s="173">
        <f>IF(N291="snížená",J291,0)</f>
        <v>0</v>
      </c>
      <c r="BG291" s="173">
        <f>IF(N291="zákl. přenesená",J291,0)</f>
        <v>0</v>
      </c>
      <c r="BH291" s="173">
        <f>IF(N291="sníž. přenesená",J291,0)</f>
        <v>0</v>
      </c>
      <c r="BI291" s="173">
        <f>IF(N291="nulová",J291,0)</f>
        <v>0</v>
      </c>
      <c r="BJ291" s="16" t="s">
        <v>81</v>
      </c>
      <c r="BK291" s="173">
        <f>ROUND(I291*H291,2)</f>
        <v>0</v>
      </c>
      <c r="BL291" s="16" t="s">
        <v>450</v>
      </c>
      <c r="BM291" s="172" t="s">
        <v>451</v>
      </c>
    </row>
    <row r="292" spans="1:65" s="2" customFormat="1" ht="11.25">
      <c r="A292" s="31"/>
      <c r="B292" s="32"/>
      <c r="C292" s="31"/>
      <c r="D292" s="174" t="s">
        <v>142</v>
      </c>
      <c r="E292" s="31"/>
      <c r="F292" s="175" t="s">
        <v>449</v>
      </c>
      <c r="G292" s="31"/>
      <c r="H292" s="31"/>
      <c r="I292" s="96"/>
      <c r="J292" s="31"/>
      <c r="K292" s="31"/>
      <c r="L292" s="32"/>
      <c r="M292" s="176"/>
      <c r="N292" s="177"/>
      <c r="O292" s="57"/>
      <c r="P292" s="57"/>
      <c r="Q292" s="57"/>
      <c r="R292" s="57"/>
      <c r="S292" s="57"/>
      <c r="T292" s="58"/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T292" s="16" t="s">
        <v>142</v>
      </c>
      <c r="AU292" s="16" t="s">
        <v>83</v>
      </c>
    </row>
    <row r="293" spans="1:65" s="2" customFormat="1" ht="20.45" customHeight="1">
      <c r="A293" s="31"/>
      <c r="B293" s="160"/>
      <c r="C293" s="161" t="s">
        <v>452</v>
      </c>
      <c r="D293" s="161" t="s">
        <v>135</v>
      </c>
      <c r="E293" s="162" t="s">
        <v>453</v>
      </c>
      <c r="F293" s="163" t="s">
        <v>454</v>
      </c>
      <c r="G293" s="164" t="s">
        <v>441</v>
      </c>
      <c r="H293" s="165">
        <v>1</v>
      </c>
      <c r="I293" s="166"/>
      <c r="J293" s="167">
        <f>ROUND(I293*H293,2)</f>
        <v>0</v>
      </c>
      <c r="K293" s="163" t="s">
        <v>139</v>
      </c>
      <c r="L293" s="32"/>
      <c r="M293" s="168" t="s">
        <v>1</v>
      </c>
      <c r="N293" s="169" t="s">
        <v>38</v>
      </c>
      <c r="O293" s="57"/>
      <c r="P293" s="170">
        <f>O293*H293</f>
        <v>0</v>
      </c>
      <c r="Q293" s="170">
        <v>0</v>
      </c>
      <c r="R293" s="170">
        <f>Q293*H293</f>
        <v>0</v>
      </c>
      <c r="S293" s="170">
        <v>0</v>
      </c>
      <c r="T293" s="171">
        <f>S293*H293</f>
        <v>0</v>
      </c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R293" s="172" t="s">
        <v>450</v>
      </c>
      <c r="AT293" s="172" t="s">
        <v>135</v>
      </c>
      <c r="AU293" s="172" t="s">
        <v>83</v>
      </c>
      <c r="AY293" s="16" t="s">
        <v>133</v>
      </c>
      <c r="BE293" s="173">
        <f>IF(N293="základní",J293,0)</f>
        <v>0</v>
      </c>
      <c r="BF293" s="173">
        <f>IF(N293="snížená",J293,0)</f>
        <v>0</v>
      </c>
      <c r="BG293" s="173">
        <f>IF(N293="zákl. přenesená",J293,0)</f>
        <v>0</v>
      </c>
      <c r="BH293" s="173">
        <f>IF(N293="sníž. přenesená",J293,0)</f>
        <v>0</v>
      </c>
      <c r="BI293" s="173">
        <f>IF(N293="nulová",J293,0)</f>
        <v>0</v>
      </c>
      <c r="BJ293" s="16" t="s">
        <v>81</v>
      </c>
      <c r="BK293" s="173">
        <f>ROUND(I293*H293,2)</f>
        <v>0</v>
      </c>
      <c r="BL293" s="16" t="s">
        <v>450</v>
      </c>
      <c r="BM293" s="172" t="s">
        <v>455</v>
      </c>
    </row>
    <row r="294" spans="1:65" s="2" customFormat="1" ht="11.25">
      <c r="A294" s="31"/>
      <c r="B294" s="32"/>
      <c r="C294" s="31"/>
      <c r="D294" s="174" t="s">
        <v>142</v>
      </c>
      <c r="E294" s="31"/>
      <c r="F294" s="175" t="s">
        <v>454</v>
      </c>
      <c r="G294" s="31"/>
      <c r="H294" s="31"/>
      <c r="I294" s="96"/>
      <c r="J294" s="31"/>
      <c r="K294" s="31"/>
      <c r="L294" s="32"/>
      <c r="M294" s="176"/>
      <c r="N294" s="177"/>
      <c r="O294" s="57"/>
      <c r="P294" s="57"/>
      <c r="Q294" s="57"/>
      <c r="R294" s="57"/>
      <c r="S294" s="57"/>
      <c r="T294" s="58"/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T294" s="16" t="s">
        <v>142</v>
      </c>
      <c r="AU294" s="16" t="s">
        <v>83</v>
      </c>
    </row>
    <row r="295" spans="1:65" s="2" customFormat="1" ht="20.45" customHeight="1">
      <c r="A295" s="31"/>
      <c r="B295" s="160"/>
      <c r="C295" s="161" t="s">
        <v>456</v>
      </c>
      <c r="D295" s="161" t="s">
        <v>135</v>
      </c>
      <c r="E295" s="162" t="s">
        <v>457</v>
      </c>
      <c r="F295" s="163" t="s">
        <v>458</v>
      </c>
      <c r="G295" s="164" t="s">
        <v>441</v>
      </c>
      <c r="H295" s="165">
        <v>1</v>
      </c>
      <c r="I295" s="166"/>
      <c r="J295" s="167">
        <f>ROUND(I295*H295,2)</f>
        <v>0</v>
      </c>
      <c r="K295" s="163" t="s">
        <v>139</v>
      </c>
      <c r="L295" s="32"/>
      <c r="M295" s="168" t="s">
        <v>1</v>
      </c>
      <c r="N295" s="169" t="s">
        <v>38</v>
      </c>
      <c r="O295" s="57"/>
      <c r="P295" s="170">
        <f>O295*H295</f>
        <v>0</v>
      </c>
      <c r="Q295" s="170">
        <v>0</v>
      </c>
      <c r="R295" s="170">
        <f>Q295*H295</f>
        <v>0</v>
      </c>
      <c r="S295" s="170">
        <v>0</v>
      </c>
      <c r="T295" s="171">
        <f>S295*H295</f>
        <v>0</v>
      </c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R295" s="172" t="s">
        <v>450</v>
      </c>
      <c r="AT295" s="172" t="s">
        <v>135</v>
      </c>
      <c r="AU295" s="172" t="s">
        <v>83</v>
      </c>
      <c r="AY295" s="16" t="s">
        <v>133</v>
      </c>
      <c r="BE295" s="173">
        <f>IF(N295="základní",J295,0)</f>
        <v>0</v>
      </c>
      <c r="BF295" s="173">
        <f>IF(N295="snížená",J295,0)</f>
        <v>0</v>
      </c>
      <c r="BG295" s="173">
        <f>IF(N295="zákl. přenesená",J295,0)</f>
        <v>0</v>
      </c>
      <c r="BH295" s="173">
        <f>IF(N295="sníž. přenesená",J295,0)</f>
        <v>0</v>
      </c>
      <c r="BI295" s="173">
        <f>IF(N295="nulová",J295,0)</f>
        <v>0</v>
      </c>
      <c r="BJ295" s="16" t="s">
        <v>81</v>
      </c>
      <c r="BK295" s="173">
        <f>ROUND(I295*H295,2)</f>
        <v>0</v>
      </c>
      <c r="BL295" s="16" t="s">
        <v>450</v>
      </c>
      <c r="BM295" s="172" t="s">
        <v>459</v>
      </c>
    </row>
    <row r="296" spans="1:65" s="2" customFormat="1" ht="11.25">
      <c r="A296" s="31"/>
      <c r="B296" s="32"/>
      <c r="C296" s="31"/>
      <c r="D296" s="174" t="s">
        <v>142</v>
      </c>
      <c r="E296" s="31"/>
      <c r="F296" s="175" t="s">
        <v>458</v>
      </c>
      <c r="G296" s="31"/>
      <c r="H296" s="31"/>
      <c r="I296" s="96"/>
      <c r="J296" s="31"/>
      <c r="K296" s="31"/>
      <c r="L296" s="32"/>
      <c r="M296" s="176"/>
      <c r="N296" s="177"/>
      <c r="O296" s="57"/>
      <c r="P296" s="57"/>
      <c r="Q296" s="57"/>
      <c r="R296" s="57"/>
      <c r="S296" s="57"/>
      <c r="T296" s="58"/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T296" s="16" t="s">
        <v>142</v>
      </c>
      <c r="AU296" s="16" t="s">
        <v>83</v>
      </c>
    </row>
    <row r="297" spans="1:65" s="12" customFormat="1" ht="22.9" customHeight="1">
      <c r="B297" s="147"/>
      <c r="D297" s="148" t="s">
        <v>72</v>
      </c>
      <c r="E297" s="158" t="s">
        <v>460</v>
      </c>
      <c r="F297" s="158" t="s">
        <v>461</v>
      </c>
      <c r="I297" s="150"/>
      <c r="J297" s="159">
        <f>BK297</f>
        <v>0</v>
      </c>
      <c r="L297" s="147"/>
      <c r="M297" s="152"/>
      <c r="N297" s="153"/>
      <c r="O297" s="153"/>
      <c r="P297" s="154">
        <f>SUM(P298:P299)</f>
        <v>0</v>
      </c>
      <c r="Q297" s="153"/>
      <c r="R297" s="154">
        <f>SUM(R298:R299)</f>
        <v>0</v>
      </c>
      <c r="S297" s="153"/>
      <c r="T297" s="155">
        <f>SUM(T298:T299)</f>
        <v>0</v>
      </c>
      <c r="AR297" s="148" t="s">
        <v>160</v>
      </c>
      <c r="AT297" s="156" t="s">
        <v>72</v>
      </c>
      <c r="AU297" s="156" t="s">
        <v>81</v>
      </c>
      <c r="AY297" s="148" t="s">
        <v>133</v>
      </c>
      <c r="BK297" s="157">
        <f>SUM(BK298:BK299)</f>
        <v>0</v>
      </c>
    </row>
    <row r="298" spans="1:65" s="2" customFormat="1" ht="20.45" customHeight="1">
      <c r="A298" s="31"/>
      <c r="B298" s="160"/>
      <c r="C298" s="161" t="s">
        <v>462</v>
      </c>
      <c r="D298" s="161" t="s">
        <v>135</v>
      </c>
      <c r="E298" s="162" t="s">
        <v>463</v>
      </c>
      <c r="F298" s="163" t="s">
        <v>461</v>
      </c>
      <c r="G298" s="164" t="s">
        <v>441</v>
      </c>
      <c r="H298" s="165">
        <v>1</v>
      </c>
      <c r="I298" s="166"/>
      <c r="J298" s="167">
        <f>ROUND(I298*H298,2)</f>
        <v>0</v>
      </c>
      <c r="K298" s="163" t="s">
        <v>139</v>
      </c>
      <c r="L298" s="32"/>
      <c r="M298" s="168" t="s">
        <v>1</v>
      </c>
      <c r="N298" s="169" t="s">
        <v>38</v>
      </c>
      <c r="O298" s="57"/>
      <c r="P298" s="170">
        <f>O298*H298</f>
        <v>0</v>
      </c>
      <c r="Q298" s="170">
        <v>0</v>
      </c>
      <c r="R298" s="170">
        <f>Q298*H298</f>
        <v>0</v>
      </c>
      <c r="S298" s="170">
        <v>0</v>
      </c>
      <c r="T298" s="171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72" t="s">
        <v>450</v>
      </c>
      <c r="AT298" s="172" t="s">
        <v>135</v>
      </c>
      <c r="AU298" s="172" t="s">
        <v>83</v>
      </c>
      <c r="AY298" s="16" t="s">
        <v>133</v>
      </c>
      <c r="BE298" s="173">
        <f>IF(N298="základní",J298,0)</f>
        <v>0</v>
      </c>
      <c r="BF298" s="173">
        <f>IF(N298="snížená",J298,0)</f>
        <v>0</v>
      </c>
      <c r="BG298" s="173">
        <f>IF(N298="zákl. přenesená",J298,0)</f>
        <v>0</v>
      </c>
      <c r="BH298" s="173">
        <f>IF(N298="sníž. přenesená",J298,0)</f>
        <v>0</v>
      </c>
      <c r="BI298" s="173">
        <f>IF(N298="nulová",J298,0)</f>
        <v>0</v>
      </c>
      <c r="BJ298" s="16" t="s">
        <v>81</v>
      </c>
      <c r="BK298" s="173">
        <f>ROUND(I298*H298,2)</f>
        <v>0</v>
      </c>
      <c r="BL298" s="16" t="s">
        <v>450</v>
      </c>
      <c r="BM298" s="172" t="s">
        <v>464</v>
      </c>
    </row>
    <row r="299" spans="1:65" s="2" customFormat="1" ht="11.25">
      <c r="A299" s="31"/>
      <c r="B299" s="32"/>
      <c r="C299" s="31"/>
      <c r="D299" s="174" t="s">
        <v>142</v>
      </c>
      <c r="E299" s="31"/>
      <c r="F299" s="175" t="s">
        <v>461</v>
      </c>
      <c r="G299" s="31"/>
      <c r="H299" s="31"/>
      <c r="I299" s="96"/>
      <c r="J299" s="31"/>
      <c r="K299" s="31"/>
      <c r="L299" s="32"/>
      <c r="M299" s="176"/>
      <c r="N299" s="177"/>
      <c r="O299" s="57"/>
      <c r="P299" s="57"/>
      <c r="Q299" s="57"/>
      <c r="R299" s="57"/>
      <c r="S299" s="57"/>
      <c r="T299" s="58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6" t="s">
        <v>142</v>
      </c>
      <c r="AU299" s="16" t="s">
        <v>83</v>
      </c>
    </row>
    <row r="300" spans="1:65" s="12" customFormat="1" ht="22.9" customHeight="1">
      <c r="B300" s="147"/>
      <c r="D300" s="148" t="s">
        <v>72</v>
      </c>
      <c r="E300" s="158" t="s">
        <v>465</v>
      </c>
      <c r="F300" s="158" t="s">
        <v>466</v>
      </c>
      <c r="I300" s="150"/>
      <c r="J300" s="159">
        <f>BK300</f>
        <v>0</v>
      </c>
      <c r="L300" s="147"/>
      <c r="M300" s="152"/>
      <c r="N300" s="153"/>
      <c r="O300" s="153"/>
      <c r="P300" s="154">
        <f>SUM(P301:P304)</f>
        <v>0</v>
      </c>
      <c r="Q300" s="153"/>
      <c r="R300" s="154">
        <f>SUM(R301:R304)</f>
        <v>0</v>
      </c>
      <c r="S300" s="153"/>
      <c r="T300" s="155">
        <f>SUM(T301:T304)</f>
        <v>0</v>
      </c>
      <c r="AR300" s="148" t="s">
        <v>160</v>
      </c>
      <c r="AT300" s="156" t="s">
        <v>72</v>
      </c>
      <c r="AU300" s="156" t="s">
        <v>81</v>
      </c>
      <c r="AY300" s="148" t="s">
        <v>133</v>
      </c>
      <c r="BK300" s="157">
        <f>SUM(BK301:BK304)</f>
        <v>0</v>
      </c>
    </row>
    <row r="301" spans="1:65" s="2" customFormat="1" ht="20.45" customHeight="1">
      <c r="A301" s="31"/>
      <c r="B301" s="160"/>
      <c r="C301" s="161" t="s">
        <v>467</v>
      </c>
      <c r="D301" s="161" t="s">
        <v>135</v>
      </c>
      <c r="E301" s="162" t="s">
        <v>468</v>
      </c>
      <c r="F301" s="163" t="s">
        <v>466</v>
      </c>
      <c r="G301" s="164" t="s">
        <v>441</v>
      </c>
      <c r="H301" s="165">
        <v>1</v>
      </c>
      <c r="I301" s="166"/>
      <c r="J301" s="167">
        <f>ROUND(I301*H301,2)</f>
        <v>0</v>
      </c>
      <c r="K301" s="163" t="s">
        <v>139</v>
      </c>
      <c r="L301" s="32"/>
      <c r="M301" s="168" t="s">
        <v>1</v>
      </c>
      <c r="N301" s="169" t="s">
        <v>38</v>
      </c>
      <c r="O301" s="57"/>
      <c r="P301" s="170">
        <f>O301*H301</f>
        <v>0</v>
      </c>
      <c r="Q301" s="170">
        <v>0</v>
      </c>
      <c r="R301" s="170">
        <f>Q301*H301</f>
        <v>0</v>
      </c>
      <c r="S301" s="170">
        <v>0</v>
      </c>
      <c r="T301" s="171">
        <f>S301*H301</f>
        <v>0</v>
      </c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R301" s="172" t="s">
        <v>450</v>
      </c>
      <c r="AT301" s="172" t="s">
        <v>135</v>
      </c>
      <c r="AU301" s="172" t="s">
        <v>83</v>
      </c>
      <c r="AY301" s="16" t="s">
        <v>133</v>
      </c>
      <c r="BE301" s="173">
        <f>IF(N301="základní",J301,0)</f>
        <v>0</v>
      </c>
      <c r="BF301" s="173">
        <f>IF(N301="snížená",J301,0)</f>
        <v>0</v>
      </c>
      <c r="BG301" s="173">
        <f>IF(N301="zákl. přenesená",J301,0)</f>
        <v>0</v>
      </c>
      <c r="BH301" s="173">
        <f>IF(N301="sníž. přenesená",J301,0)</f>
        <v>0</v>
      </c>
      <c r="BI301" s="173">
        <f>IF(N301="nulová",J301,0)</f>
        <v>0</v>
      </c>
      <c r="BJ301" s="16" t="s">
        <v>81</v>
      </c>
      <c r="BK301" s="173">
        <f>ROUND(I301*H301,2)</f>
        <v>0</v>
      </c>
      <c r="BL301" s="16" t="s">
        <v>450</v>
      </c>
      <c r="BM301" s="172" t="s">
        <v>469</v>
      </c>
    </row>
    <row r="302" spans="1:65" s="2" customFormat="1" ht="11.25">
      <c r="A302" s="31"/>
      <c r="B302" s="32"/>
      <c r="C302" s="31"/>
      <c r="D302" s="174" t="s">
        <v>142</v>
      </c>
      <c r="E302" s="31"/>
      <c r="F302" s="175" t="s">
        <v>466</v>
      </c>
      <c r="G302" s="31"/>
      <c r="H302" s="31"/>
      <c r="I302" s="96"/>
      <c r="J302" s="31"/>
      <c r="K302" s="31"/>
      <c r="L302" s="32"/>
      <c r="M302" s="176"/>
      <c r="N302" s="177"/>
      <c r="O302" s="57"/>
      <c r="P302" s="57"/>
      <c r="Q302" s="57"/>
      <c r="R302" s="57"/>
      <c r="S302" s="57"/>
      <c r="T302" s="58"/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T302" s="16" t="s">
        <v>142</v>
      </c>
      <c r="AU302" s="16" t="s">
        <v>83</v>
      </c>
    </row>
    <row r="303" spans="1:65" s="2" customFormat="1" ht="20.45" customHeight="1">
      <c r="A303" s="31"/>
      <c r="B303" s="160"/>
      <c r="C303" s="161" t="s">
        <v>470</v>
      </c>
      <c r="D303" s="161" t="s">
        <v>135</v>
      </c>
      <c r="E303" s="162" t="s">
        <v>471</v>
      </c>
      <c r="F303" s="163" t="s">
        <v>472</v>
      </c>
      <c r="G303" s="164" t="s">
        <v>441</v>
      </c>
      <c r="H303" s="165">
        <v>1</v>
      </c>
      <c r="I303" s="166"/>
      <c r="J303" s="167">
        <f>ROUND(I303*H303,2)</f>
        <v>0</v>
      </c>
      <c r="K303" s="163" t="s">
        <v>139</v>
      </c>
      <c r="L303" s="32"/>
      <c r="M303" s="168" t="s">
        <v>1</v>
      </c>
      <c r="N303" s="169" t="s">
        <v>38</v>
      </c>
      <c r="O303" s="57"/>
      <c r="P303" s="170">
        <f>O303*H303</f>
        <v>0</v>
      </c>
      <c r="Q303" s="170">
        <v>0</v>
      </c>
      <c r="R303" s="170">
        <f>Q303*H303</f>
        <v>0</v>
      </c>
      <c r="S303" s="170">
        <v>0</v>
      </c>
      <c r="T303" s="171">
        <f>S303*H303</f>
        <v>0</v>
      </c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R303" s="172" t="s">
        <v>450</v>
      </c>
      <c r="AT303" s="172" t="s">
        <v>135</v>
      </c>
      <c r="AU303" s="172" t="s">
        <v>83</v>
      </c>
      <c r="AY303" s="16" t="s">
        <v>133</v>
      </c>
      <c r="BE303" s="173">
        <f>IF(N303="základní",J303,0)</f>
        <v>0</v>
      </c>
      <c r="BF303" s="173">
        <f>IF(N303="snížená",J303,0)</f>
        <v>0</v>
      </c>
      <c r="BG303" s="173">
        <f>IF(N303="zákl. přenesená",J303,0)</f>
        <v>0</v>
      </c>
      <c r="BH303" s="173">
        <f>IF(N303="sníž. přenesená",J303,0)</f>
        <v>0</v>
      </c>
      <c r="BI303" s="173">
        <f>IF(N303="nulová",J303,0)</f>
        <v>0</v>
      </c>
      <c r="BJ303" s="16" t="s">
        <v>81</v>
      </c>
      <c r="BK303" s="173">
        <f>ROUND(I303*H303,2)</f>
        <v>0</v>
      </c>
      <c r="BL303" s="16" t="s">
        <v>450</v>
      </c>
      <c r="BM303" s="172" t="s">
        <v>473</v>
      </c>
    </row>
    <row r="304" spans="1:65" s="2" customFormat="1" ht="19.5">
      <c r="A304" s="31"/>
      <c r="B304" s="32"/>
      <c r="C304" s="31"/>
      <c r="D304" s="174" t="s">
        <v>142</v>
      </c>
      <c r="E304" s="31"/>
      <c r="F304" s="175" t="s">
        <v>472</v>
      </c>
      <c r="G304" s="31"/>
      <c r="H304" s="31"/>
      <c r="I304" s="96"/>
      <c r="J304" s="31"/>
      <c r="K304" s="31"/>
      <c r="L304" s="32"/>
      <c r="M304" s="205"/>
      <c r="N304" s="206"/>
      <c r="O304" s="207"/>
      <c r="P304" s="207"/>
      <c r="Q304" s="207"/>
      <c r="R304" s="207"/>
      <c r="S304" s="207"/>
      <c r="T304" s="208"/>
      <c r="U304" s="31"/>
      <c r="V304" s="31"/>
      <c r="W304" s="31"/>
      <c r="X304" s="31"/>
      <c r="Y304" s="31"/>
      <c r="Z304" s="31"/>
      <c r="AA304" s="31"/>
      <c r="AB304" s="31"/>
      <c r="AC304" s="31"/>
      <c r="AD304" s="31"/>
      <c r="AE304" s="31"/>
      <c r="AT304" s="16" t="s">
        <v>142</v>
      </c>
      <c r="AU304" s="16" t="s">
        <v>83</v>
      </c>
    </row>
    <row r="305" spans="1:31" s="2" customFormat="1" ht="6.95" customHeight="1">
      <c r="A305" s="31"/>
      <c r="B305" s="46"/>
      <c r="C305" s="47"/>
      <c r="D305" s="47"/>
      <c r="E305" s="47"/>
      <c r="F305" s="47"/>
      <c r="G305" s="47"/>
      <c r="H305" s="47"/>
      <c r="I305" s="120"/>
      <c r="J305" s="47"/>
      <c r="K305" s="47"/>
      <c r="L305" s="32"/>
      <c r="M305" s="31"/>
      <c r="O305" s="31"/>
      <c r="P305" s="31"/>
      <c r="Q305" s="31"/>
      <c r="R305" s="31"/>
      <c r="S305" s="31"/>
      <c r="T305" s="31"/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</row>
  </sheetData>
  <autoFilter ref="C129:K30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55"/>
  <sheetViews>
    <sheetView showGridLines="0" topLeftCell="A68" workbookViewId="0">
      <selection activeCell="J12" sqref="J12"/>
    </sheetView>
  </sheetViews>
  <sheetFormatPr defaultRowHeight="15"/>
  <cols>
    <col min="1" max="1" width="5.5" style="1" customWidth="1"/>
    <col min="2" max="2" width="1.1640625" style="1" customWidth="1"/>
    <col min="3" max="4" width="2.83203125" style="1" customWidth="1"/>
    <col min="5" max="5" width="11.5" style="1" customWidth="1"/>
    <col min="6" max="6" width="33.83203125" style="1" customWidth="1"/>
    <col min="7" max="7" width="4.6640625" style="1" customWidth="1"/>
    <col min="8" max="8" width="7.6640625" style="1" customWidth="1"/>
    <col min="9" max="9" width="13.5" style="92" customWidth="1"/>
    <col min="10" max="11" width="13.5" style="1" customWidth="1"/>
    <col min="12" max="12" width="6.1640625" style="1" customWidth="1"/>
    <col min="13" max="13" width="7.1640625" style="1" hidden="1" customWidth="1"/>
    <col min="14" max="14" width="8.83203125" style="1" hidden="1"/>
    <col min="15" max="20" width="9.5" style="1" hidden="1" customWidth="1"/>
    <col min="21" max="21" width="10.83203125" style="1" hidden="1" customWidth="1"/>
    <col min="22" max="22" width="8.1640625" style="1" customWidth="1"/>
    <col min="23" max="23" width="10.83203125" style="1" customWidth="1"/>
    <col min="24" max="24" width="8.1640625" style="1" customWidth="1"/>
    <col min="25" max="25" width="10" style="1" customWidth="1"/>
    <col min="26" max="26" width="7.33203125" style="1" customWidth="1"/>
    <col min="27" max="27" width="10" style="1" customWidth="1"/>
    <col min="28" max="28" width="10.83203125" style="1" customWidth="1"/>
    <col min="29" max="29" width="7.33203125" style="1" customWidth="1"/>
    <col min="30" max="30" width="10" style="1" customWidth="1"/>
    <col min="31" max="31" width="10.83203125" style="1" customWidth="1"/>
    <col min="44" max="65" width="8.83203125" style="1" hidden="1"/>
  </cols>
  <sheetData>
    <row r="2" spans="1:56" s="1" customFormat="1" ht="36.950000000000003" customHeight="1">
      <c r="I2" s="92"/>
      <c r="L2" s="254" t="s">
        <v>5</v>
      </c>
      <c r="M2" s="221"/>
      <c r="N2" s="221"/>
      <c r="O2" s="221"/>
      <c r="P2" s="221"/>
      <c r="Q2" s="221"/>
      <c r="R2" s="221"/>
      <c r="S2" s="221"/>
      <c r="T2" s="221"/>
      <c r="U2" s="221"/>
      <c r="V2" s="221"/>
      <c r="AT2" s="16" t="s">
        <v>86</v>
      </c>
      <c r="AZ2" s="93" t="s">
        <v>87</v>
      </c>
      <c r="BA2" s="93" t="s">
        <v>1</v>
      </c>
      <c r="BB2" s="93" t="s">
        <v>1</v>
      </c>
      <c r="BC2" s="93" t="s">
        <v>474</v>
      </c>
      <c r="BD2" s="93" t="s">
        <v>83</v>
      </c>
    </row>
    <row r="3" spans="1:56" s="1" customFormat="1" ht="6.95" customHeight="1">
      <c r="B3" s="17"/>
      <c r="C3" s="18"/>
      <c r="D3" s="18"/>
      <c r="E3" s="18"/>
      <c r="F3" s="18"/>
      <c r="G3" s="18"/>
      <c r="H3" s="18"/>
      <c r="I3" s="94"/>
      <c r="J3" s="18"/>
      <c r="K3" s="18"/>
      <c r="L3" s="19"/>
      <c r="AT3" s="16" t="s">
        <v>83</v>
      </c>
      <c r="AZ3" s="93" t="s">
        <v>89</v>
      </c>
      <c r="BA3" s="93" t="s">
        <v>1</v>
      </c>
      <c r="BB3" s="93" t="s">
        <v>1</v>
      </c>
      <c r="BC3" s="93" t="s">
        <v>475</v>
      </c>
      <c r="BD3" s="93" t="s">
        <v>83</v>
      </c>
    </row>
    <row r="4" spans="1:56" s="1" customFormat="1" ht="24.95" customHeight="1">
      <c r="B4" s="19"/>
      <c r="D4" s="20" t="s">
        <v>91</v>
      </c>
      <c r="I4" s="92"/>
      <c r="L4" s="19"/>
      <c r="M4" s="95" t="s">
        <v>10</v>
      </c>
      <c r="AT4" s="16" t="s">
        <v>3</v>
      </c>
      <c r="AZ4" s="93" t="s">
        <v>476</v>
      </c>
      <c r="BA4" s="93" t="s">
        <v>1</v>
      </c>
      <c r="BB4" s="93" t="s">
        <v>1</v>
      </c>
      <c r="BC4" s="93" t="s">
        <v>477</v>
      </c>
      <c r="BD4" s="93" t="s">
        <v>83</v>
      </c>
    </row>
    <row r="5" spans="1:56" s="1" customFormat="1" ht="6.95" customHeight="1">
      <c r="B5" s="19"/>
      <c r="I5" s="92"/>
      <c r="L5" s="19"/>
      <c r="AZ5" s="93" t="s">
        <v>92</v>
      </c>
      <c r="BA5" s="93" t="s">
        <v>1</v>
      </c>
      <c r="BB5" s="93" t="s">
        <v>1</v>
      </c>
      <c r="BC5" s="93" t="s">
        <v>478</v>
      </c>
      <c r="BD5" s="93" t="s">
        <v>83</v>
      </c>
    </row>
    <row r="6" spans="1:56" s="1" customFormat="1" ht="12" customHeight="1">
      <c r="B6" s="19"/>
      <c r="D6" s="26" t="s">
        <v>16</v>
      </c>
      <c r="I6" s="92"/>
      <c r="L6" s="19"/>
      <c r="AZ6" s="93" t="s">
        <v>95</v>
      </c>
      <c r="BA6" s="93" t="s">
        <v>1</v>
      </c>
      <c r="BB6" s="93" t="s">
        <v>1</v>
      </c>
      <c r="BC6" s="93" t="s">
        <v>479</v>
      </c>
      <c r="BD6" s="93" t="s">
        <v>83</v>
      </c>
    </row>
    <row r="7" spans="1:56" s="1" customFormat="1" ht="14.45" customHeight="1">
      <c r="B7" s="19"/>
      <c r="E7" s="255" t="str">
        <f>'Rekapitulace stavby'!K6</f>
        <v>Oplocení a vjezdové brány do heliportu</v>
      </c>
      <c r="F7" s="256"/>
      <c r="G7" s="256"/>
      <c r="H7" s="256"/>
      <c r="I7" s="92"/>
      <c r="L7" s="19"/>
      <c r="AZ7" s="93" t="s">
        <v>480</v>
      </c>
      <c r="BA7" s="93" t="s">
        <v>1</v>
      </c>
      <c r="BB7" s="93" t="s">
        <v>1</v>
      </c>
      <c r="BC7" s="93" t="s">
        <v>481</v>
      </c>
      <c r="BD7" s="93" t="s">
        <v>83</v>
      </c>
    </row>
    <row r="8" spans="1:56" s="2" customFormat="1" ht="12" customHeight="1">
      <c r="A8" s="31"/>
      <c r="B8" s="32"/>
      <c r="C8" s="31"/>
      <c r="D8" s="26" t="s">
        <v>97</v>
      </c>
      <c r="E8" s="31"/>
      <c r="F8" s="31"/>
      <c r="G8" s="31"/>
      <c r="H8" s="31"/>
      <c r="I8" s="96"/>
      <c r="J8" s="31"/>
      <c r="K8" s="31"/>
      <c r="L8" s="4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Z8" s="93" t="s">
        <v>482</v>
      </c>
      <c r="BA8" s="93" t="s">
        <v>1</v>
      </c>
      <c r="BB8" s="93" t="s">
        <v>1</v>
      </c>
      <c r="BC8" s="93" t="s">
        <v>483</v>
      </c>
      <c r="BD8" s="93" t="s">
        <v>83</v>
      </c>
    </row>
    <row r="9" spans="1:56" s="2" customFormat="1" ht="14.45" customHeight="1">
      <c r="A9" s="31"/>
      <c r="B9" s="32"/>
      <c r="C9" s="31"/>
      <c r="D9" s="31"/>
      <c r="E9" s="236" t="s">
        <v>484</v>
      </c>
      <c r="F9" s="257"/>
      <c r="G9" s="257"/>
      <c r="H9" s="257"/>
      <c r="I9" s="96"/>
      <c r="J9" s="31"/>
      <c r="K9" s="31"/>
      <c r="L9" s="4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56" s="2" customFormat="1" ht="11.25">
      <c r="A10" s="31"/>
      <c r="B10" s="32"/>
      <c r="C10" s="31"/>
      <c r="D10" s="31"/>
      <c r="E10" s="31"/>
      <c r="F10" s="31"/>
      <c r="G10" s="31"/>
      <c r="H10" s="31"/>
      <c r="I10" s="96"/>
      <c r="J10" s="31"/>
      <c r="K10" s="31"/>
      <c r="L10" s="4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56" s="2" customFormat="1" ht="12" customHeight="1">
      <c r="A11" s="31"/>
      <c r="B11" s="32"/>
      <c r="C11" s="31"/>
      <c r="D11" s="26" t="s">
        <v>18</v>
      </c>
      <c r="E11" s="31"/>
      <c r="F11" s="24" t="s">
        <v>1</v>
      </c>
      <c r="G11" s="31"/>
      <c r="H11" s="31"/>
      <c r="I11" s="97" t="s">
        <v>19</v>
      </c>
      <c r="J11" s="24" t="s">
        <v>1</v>
      </c>
      <c r="K11" s="31"/>
      <c r="L11" s="4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56" s="2" customFormat="1" ht="12" customHeight="1">
      <c r="A12" s="31"/>
      <c r="B12" s="32"/>
      <c r="C12" s="31"/>
      <c r="D12" s="26" t="s">
        <v>20</v>
      </c>
      <c r="E12" s="31"/>
      <c r="F12" s="24" t="s">
        <v>21</v>
      </c>
      <c r="G12" s="31"/>
      <c r="H12" s="31"/>
      <c r="I12" s="97" t="s">
        <v>22</v>
      </c>
      <c r="J12" s="259" t="s">
        <v>609</v>
      </c>
      <c r="K12" s="31"/>
      <c r="L12" s="4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56" s="2" customFormat="1" ht="10.9" customHeight="1">
      <c r="A13" s="31"/>
      <c r="B13" s="32"/>
      <c r="C13" s="31"/>
      <c r="D13" s="31"/>
      <c r="E13" s="31"/>
      <c r="F13" s="31"/>
      <c r="G13" s="31"/>
      <c r="H13" s="31"/>
      <c r="I13" s="96"/>
      <c r="J13" s="31"/>
      <c r="K13" s="31"/>
      <c r="L13" s="4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56" s="2" customFormat="1" ht="12" customHeight="1">
      <c r="A14" s="31"/>
      <c r="B14" s="32"/>
      <c r="C14" s="31"/>
      <c r="D14" s="26" t="s">
        <v>23</v>
      </c>
      <c r="E14" s="31"/>
      <c r="F14" s="31"/>
      <c r="G14" s="31"/>
      <c r="H14" s="31"/>
      <c r="I14" s="97" t="s">
        <v>24</v>
      </c>
      <c r="J14" s="24" t="str">
        <f>IF('Rekapitulace stavby'!AN10="","",'Rekapitulace stavby'!AN10)</f>
        <v/>
      </c>
      <c r="K14" s="31"/>
      <c r="L14" s="4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56" s="2" customFormat="1" ht="18" customHeight="1">
      <c r="A15" s="31"/>
      <c r="B15" s="32"/>
      <c r="C15" s="31"/>
      <c r="D15" s="31"/>
      <c r="E15" s="24" t="str">
        <f>IF('Rekapitulace stavby'!E11="","",'Rekapitulace stavby'!E11)</f>
        <v xml:space="preserve"> </v>
      </c>
      <c r="F15" s="31"/>
      <c r="G15" s="31"/>
      <c r="H15" s="31"/>
      <c r="I15" s="97" t="s">
        <v>26</v>
      </c>
      <c r="J15" s="24" t="str">
        <f>IF('Rekapitulace stavby'!AN11="","",'Rekapitulace stavby'!AN11)</f>
        <v/>
      </c>
      <c r="K15" s="31"/>
      <c r="L15" s="4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56" s="2" customFormat="1" ht="6.95" customHeight="1">
      <c r="A16" s="31"/>
      <c r="B16" s="32"/>
      <c r="C16" s="31"/>
      <c r="D16" s="31"/>
      <c r="E16" s="31"/>
      <c r="F16" s="31"/>
      <c r="G16" s="31"/>
      <c r="H16" s="31"/>
      <c r="I16" s="96"/>
      <c r="J16" s="31"/>
      <c r="K16" s="31"/>
      <c r="L16" s="4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2"/>
      <c r="C17" s="31"/>
      <c r="D17" s="26" t="s">
        <v>27</v>
      </c>
      <c r="E17" s="31"/>
      <c r="F17" s="31"/>
      <c r="G17" s="31"/>
      <c r="H17" s="31"/>
      <c r="I17" s="97" t="s">
        <v>24</v>
      </c>
      <c r="J17" s="27" t="str">
        <f>'Rekapitulace stavby'!AN13</f>
        <v>Vyplň údaj</v>
      </c>
      <c r="K17" s="31"/>
      <c r="L17" s="4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2"/>
      <c r="C18" s="31"/>
      <c r="D18" s="31"/>
      <c r="E18" s="258" t="str">
        <f>'Rekapitulace stavby'!E14</f>
        <v>Vyplň údaj</v>
      </c>
      <c r="F18" s="220"/>
      <c r="G18" s="220"/>
      <c r="H18" s="220"/>
      <c r="I18" s="97" t="s">
        <v>26</v>
      </c>
      <c r="J18" s="27" t="str">
        <f>'Rekapitulace stavby'!AN14</f>
        <v>Vyplň údaj</v>
      </c>
      <c r="K18" s="31"/>
      <c r="L18" s="4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2"/>
      <c r="C19" s="31"/>
      <c r="D19" s="31"/>
      <c r="E19" s="31"/>
      <c r="F19" s="31"/>
      <c r="G19" s="31"/>
      <c r="H19" s="31"/>
      <c r="I19" s="96"/>
      <c r="J19" s="31"/>
      <c r="K19" s="31"/>
      <c r="L19" s="4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2"/>
      <c r="C20" s="31"/>
      <c r="D20" s="26" t="s">
        <v>29</v>
      </c>
      <c r="E20" s="31"/>
      <c r="F20" s="31"/>
      <c r="G20" s="31"/>
      <c r="H20" s="31"/>
      <c r="I20" s="97" t="s">
        <v>24</v>
      </c>
      <c r="J20" s="24" t="str">
        <f>IF('Rekapitulace stavby'!AN16="","",'Rekapitulace stavby'!AN16)</f>
        <v/>
      </c>
      <c r="K20" s="31"/>
      <c r="L20" s="4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2"/>
      <c r="C21" s="31"/>
      <c r="D21" s="31"/>
      <c r="E21" s="24" t="str">
        <f>IF('Rekapitulace stavby'!E17="","",'Rekapitulace stavby'!E17)</f>
        <v xml:space="preserve"> </v>
      </c>
      <c r="F21" s="31"/>
      <c r="G21" s="31"/>
      <c r="H21" s="31"/>
      <c r="I21" s="97" t="s">
        <v>26</v>
      </c>
      <c r="J21" s="24" t="str">
        <f>IF('Rekapitulace stavby'!AN17="","",'Rekapitulace stavby'!AN17)</f>
        <v/>
      </c>
      <c r="K21" s="31"/>
      <c r="L21" s="4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2"/>
      <c r="C22" s="31"/>
      <c r="D22" s="31"/>
      <c r="E22" s="31"/>
      <c r="F22" s="31"/>
      <c r="G22" s="31"/>
      <c r="H22" s="31"/>
      <c r="I22" s="96"/>
      <c r="J22" s="31"/>
      <c r="K22" s="31"/>
      <c r="L22" s="4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2"/>
      <c r="C23" s="31"/>
      <c r="D23" s="26" t="s">
        <v>31</v>
      </c>
      <c r="E23" s="31"/>
      <c r="F23" s="31"/>
      <c r="G23" s="31"/>
      <c r="H23" s="31"/>
      <c r="I23" s="97" t="s">
        <v>24</v>
      </c>
      <c r="J23" s="24" t="str">
        <f>IF('Rekapitulace stavby'!AN19="","",'Rekapitulace stavby'!AN19)</f>
        <v/>
      </c>
      <c r="K23" s="31"/>
      <c r="L23" s="4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2"/>
      <c r="C24" s="31"/>
      <c r="D24" s="31"/>
      <c r="E24" s="24" t="str">
        <f>IF('Rekapitulace stavby'!E20="","",'Rekapitulace stavby'!E20)</f>
        <v xml:space="preserve"> </v>
      </c>
      <c r="F24" s="31"/>
      <c r="G24" s="31"/>
      <c r="H24" s="31"/>
      <c r="I24" s="97" t="s">
        <v>26</v>
      </c>
      <c r="J24" s="24" t="str">
        <f>IF('Rekapitulace stavby'!AN20="","",'Rekapitulace stavby'!AN20)</f>
        <v/>
      </c>
      <c r="K24" s="31"/>
      <c r="L24" s="4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2"/>
      <c r="C25" s="31"/>
      <c r="D25" s="31"/>
      <c r="E25" s="31"/>
      <c r="F25" s="31"/>
      <c r="G25" s="31"/>
      <c r="H25" s="31"/>
      <c r="I25" s="96"/>
      <c r="J25" s="31"/>
      <c r="K25" s="31"/>
      <c r="L25" s="4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2"/>
      <c r="C26" s="31"/>
      <c r="D26" s="26" t="s">
        <v>32</v>
      </c>
      <c r="E26" s="31"/>
      <c r="F26" s="31"/>
      <c r="G26" s="31"/>
      <c r="H26" s="31"/>
      <c r="I26" s="96"/>
      <c r="J26" s="31"/>
      <c r="K26" s="31"/>
      <c r="L26" s="4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4.45" customHeight="1">
      <c r="A27" s="98"/>
      <c r="B27" s="99"/>
      <c r="C27" s="98"/>
      <c r="D27" s="98"/>
      <c r="E27" s="225" t="s">
        <v>1</v>
      </c>
      <c r="F27" s="225"/>
      <c r="G27" s="225"/>
      <c r="H27" s="225"/>
      <c r="I27" s="100"/>
      <c r="J27" s="98"/>
      <c r="K27" s="98"/>
      <c r="L27" s="101"/>
      <c r="S27" s="98"/>
      <c r="T27" s="98"/>
      <c r="U27" s="98"/>
      <c r="V27" s="98"/>
      <c r="W27" s="98"/>
      <c r="X27" s="98"/>
      <c r="Y27" s="98"/>
      <c r="Z27" s="98"/>
      <c r="AA27" s="98"/>
      <c r="AB27" s="98"/>
      <c r="AC27" s="98"/>
      <c r="AD27" s="98"/>
      <c r="AE27" s="98"/>
    </row>
    <row r="28" spans="1:31" s="2" customFormat="1" ht="6.95" customHeight="1">
      <c r="A28" s="31"/>
      <c r="B28" s="32"/>
      <c r="C28" s="31"/>
      <c r="D28" s="31"/>
      <c r="E28" s="31"/>
      <c r="F28" s="31"/>
      <c r="G28" s="31"/>
      <c r="H28" s="31"/>
      <c r="I28" s="96"/>
      <c r="J28" s="31"/>
      <c r="K28" s="31"/>
      <c r="L28" s="4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2"/>
      <c r="C29" s="31"/>
      <c r="D29" s="65"/>
      <c r="E29" s="65"/>
      <c r="F29" s="65"/>
      <c r="G29" s="65"/>
      <c r="H29" s="65"/>
      <c r="I29" s="102"/>
      <c r="J29" s="65"/>
      <c r="K29" s="65"/>
      <c r="L29" s="4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2"/>
      <c r="C30" s="31"/>
      <c r="D30" s="103" t="s">
        <v>33</v>
      </c>
      <c r="E30" s="31"/>
      <c r="F30" s="31"/>
      <c r="G30" s="31"/>
      <c r="H30" s="31"/>
      <c r="I30" s="96"/>
      <c r="J30" s="70">
        <f>ROUND(J130, 2)</f>
        <v>0</v>
      </c>
      <c r="K30" s="31"/>
      <c r="L30" s="4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2"/>
      <c r="C31" s="31"/>
      <c r="D31" s="65"/>
      <c r="E31" s="65"/>
      <c r="F31" s="65"/>
      <c r="G31" s="65"/>
      <c r="H31" s="65"/>
      <c r="I31" s="102"/>
      <c r="J31" s="65"/>
      <c r="K31" s="65"/>
      <c r="L31" s="4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2"/>
      <c r="C32" s="31"/>
      <c r="D32" s="31"/>
      <c r="E32" s="31"/>
      <c r="F32" s="35" t="s">
        <v>35</v>
      </c>
      <c r="G32" s="31"/>
      <c r="H32" s="31"/>
      <c r="I32" s="104" t="s">
        <v>34</v>
      </c>
      <c r="J32" s="35" t="s">
        <v>36</v>
      </c>
      <c r="K32" s="31"/>
      <c r="L32" s="4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2"/>
      <c r="C33" s="31"/>
      <c r="D33" s="105" t="s">
        <v>37</v>
      </c>
      <c r="E33" s="26" t="s">
        <v>38</v>
      </c>
      <c r="F33" s="106">
        <f>ROUND((SUM(BE130:BE254)),  2)</f>
        <v>0</v>
      </c>
      <c r="G33" s="31"/>
      <c r="H33" s="31"/>
      <c r="I33" s="107">
        <v>0.21</v>
      </c>
      <c r="J33" s="106">
        <f>ROUND(((SUM(BE130:BE254))*I33),  2)</f>
        <v>0</v>
      </c>
      <c r="K33" s="31"/>
      <c r="L33" s="41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2"/>
      <c r="C34" s="31"/>
      <c r="D34" s="31"/>
      <c r="E34" s="26" t="s">
        <v>39</v>
      </c>
      <c r="F34" s="106">
        <f>ROUND((SUM(BF130:BF254)),  2)</f>
        <v>0</v>
      </c>
      <c r="G34" s="31"/>
      <c r="H34" s="31"/>
      <c r="I34" s="107">
        <v>0.15</v>
      </c>
      <c r="J34" s="106">
        <f>ROUND(((SUM(BF130:BF254))*I34),  2)</f>
        <v>0</v>
      </c>
      <c r="K34" s="31"/>
      <c r="L34" s="4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2"/>
      <c r="C35" s="31"/>
      <c r="D35" s="31"/>
      <c r="E35" s="26" t="s">
        <v>40</v>
      </c>
      <c r="F35" s="106">
        <f>ROUND((SUM(BG130:BG254)),  2)</f>
        <v>0</v>
      </c>
      <c r="G35" s="31"/>
      <c r="H35" s="31"/>
      <c r="I35" s="107">
        <v>0.21</v>
      </c>
      <c r="J35" s="106">
        <f>0</f>
        <v>0</v>
      </c>
      <c r="K35" s="31"/>
      <c r="L35" s="4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2"/>
      <c r="C36" s="31"/>
      <c r="D36" s="31"/>
      <c r="E36" s="26" t="s">
        <v>41</v>
      </c>
      <c r="F36" s="106">
        <f>ROUND((SUM(BH130:BH254)),  2)</f>
        <v>0</v>
      </c>
      <c r="G36" s="31"/>
      <c r="H36" s="31"/>
      <c r="I36" s="107">
        <v>0.15</v>
      </c>
      <c r="J36" s="106">
        <f>0</f>
        <v>0</v>
      </c>
      <c r="K36" s="31"/>
      <c r="L36" s="4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2"/>
      <c r="C37" s="31"/>
      <c r="D37" s="31"/>
      <c r="E37" s="26" t="s">
        <v>42</v>
      </c>
      <c r="F37" s="106">
        <f>ROUND((SUM(BI130:BI254)),  2)</f>
        <v>0</v>
      </c>
      <c r="G37" s="31"/>
      <c r="H37" s="31"/>
      <c r="I37" s="107">
        <v>0</v>
      </c>
      <c r="J37" s="106">
        <f>0</f>
        <v>0</v>
      </c>
      <c r="K37" s="31"/>
      <c r="L37" s="4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2"/>
      <c r="C38" s="31"/>
      <c r="D38" s="31"/>
      <c r="E38" s="31"/>
      <c r="F38" s="31"/>
      <c r="G38" s="31"/>
      <c r="H38" s="31"/>
      <c r="I38" s="96"/>
      <c r="J38" s="31"/>
      <c r="K38" s="31"/>
      <c r="L38" s="41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2"/>
      <c r="C39" s="108"/>
      <c r="D39" s="109" t="s">
        <v>43</v>
      </c>
      <c r="E39" s="59"/>
      <c r="F39" s="59"/>
      <c r="G39" s="110" t="s">
        <v>44</v>
      </c>
      <c r="H39" s="111" t="s">
        <v>45</v>
      </c>
      <c r="I39" s="112"/>
      <c r="J39" s="113">
        <f>SUM(J30:J37)</f>
        <v>0</v>
      </c>
      <c r="K39" s="114"/>
      <c r="L39" s="4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2"/>
      <c r="C40" s="31"/>
      <c r="D40" s="31"/>
      <c r="E40" s="31"/>
      <c r="F40" s="31"/>
      <c r="G40" s="31"/>
      <c r="H40" s="31"/>
      <c r="I40" s="96"/>
      <c r="J40" s="31"/>
      <c r="K40" s="31"/>
      <c r="L40" s="4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9"/>
      <c r="I41" s="92"/>
      <c r="L41" s="19"/>
    </row>
    <row r="42" spans="1:31" s="1" customFormat="1" ht="14.45" customHeight="1">
      <c r="B42" s="19"/>
      <c r="I42" s="92"/>
      <c r="L42" s="19"/>
    </row>
    <row r="43" spans="1:31" s="1" customFormat="1" ht="14.45" customHeight="1">
      <c r="B43" s="19"/>
      <c r="I43" s="92"/>
      <c r="L43" s="19"/>
    </row>
    <row r="44" spans="1:31" s="1" customFormat="1" ht="14.45" customHeight="1">
      <c r="B44" s="19"/>
      <c r="I44" s="92"/>
      <c r="L44" s="19"/>
    </row>
    <row r="45" spans="1:31" s="1" customFormat="1" ht="14.45" customHeight="1">
      <c r="B45" s="19"/>
      <c r="I45" s="92"/>
      <c r="L45" s="19"/>
    </row>
    <row r="46" spans="1:31" s="1" customFormat="1" ht="14.45" customHeight="1">
      <c r="B46" s="19"/>
      <c r="I46" s="92"/>
      <c r="L46" s="19"/>
    </row>
    <row r="47" spans="1:31" s="1" customFormat="1" ht="14.45" customHeight="1">
      <c r="B47" s="19"/>
      <c r="I47" s="92"/>
      <c r="L47" s="19"/>
    </row>
    <row r="48" spans="1:31" s="1" customFormat="1" ht="14.45" customHeight="1">
      <c r="B48" s="19"/>
      <c r="I48" s="92"/>
      <c r="L48" s="19"/>
    </row>
    <row r="49" spans="1:31" s="1" customFormat="1" ht="14.45" customHeight="1">
      <c r="B49" s="19"/>
      <c r="I49" s="92"/>
      <c r="L49" s="19"/>
    </row>
    <row r="50" spans="1:31" s="2" customFormat="1" ht="14.45" customHeight="1">
      <c r="B50" s="41"/>
      <c r="D50" s="42" t="s">
        <v>46</v>
      </c>
      <c r="E50" s="43"/>
      <c r="F50" s="43"/>
      <c r="G50" s="42" t="s">
        <v>47</v>
      </c>
      <c r="H50" s="43"/>
      <c r="I50" s="115"/>
      <c r="J50" s="43"/>
      <c r="K50" s="43"/>
      <c r="L50" s="41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1"/>
      <c r="B61" s="32"/>
      <c r="C61" s="31"/>
      <c r="D61" s="44" t="s">
        <v>48</v>
      </c>
      <c r="E61" s="34"/>
      <c r="F61" s="116" t="s">
        <v>49</v>
      </c>
      <c r="G61" s="44" t="s">
        <v>48</v>
      </c>
      <c r="H61" s="34"/>
      <c r="I61" s="117"/>
      <c r="J61" s="118" t="s">
        <v>49</v>
      </c>
      <c r="K61" s="34"/>
      <c r="L61" s="41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1"/>
      <c r="B65" s="32"/>
      <c r="C65" s="31"/>
      <c r="D65" s="42" t="s">
        <v>50</v>
      </c>
      <c r="E65" s="45"/>
      <c r="F65" s="45"/>
      <c r="G65" s="42" t="s">
        <v>51</v>
      </c>
      <c r="H65" s="45"/>
      <c r="I65" s="119"/>
      <c r="J65" s="45"/>
      <c r="K65" s="45"/>
      <c r="L65" s="4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1"/>
      <c r="B76" s="32"/>
      <c r="C76" s="31"/>
      <c r="D76" s="44" t="s">
        <v>48</v>
      </c>
      <c r="E76" s="34"/>
      <c r="F76" s="116" t="s">
        <v>49</v>
      </c>
      <c r="G76" s="44" t="s">
        <v>48</v>
      </c>
      <c r="H76" s="34"/>
      <c r="I76" s="117"/>
      <c r="J76" s="118" t="s">
        <v>49</v>
      </c>
      <c r="K76" s="34"/>
      <c r="L76" s="4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46"/>
      <c r="C77" s="47"/>
      <c r="D77" s="47"/>
      <c r="E77" s="47"/>
      <c r="F77" s="47"/>
      <c r="G77" s="47"/>
      <c r="H77" s="47"/>
      <c r="I77" s="120"/>
      <c r="J77" s="47"/>
      <c r="K77" s="47"/>
      <c r="L77" s="4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48"/>
      <c r="C81" s="49"/>
      <c r="D81" s="49"/>
      <c r="E81" s="49"/>
      <c r="F81" s="49"/>
      <c r="G81" s="49"/>
      <c r="H81" s="49"/>
      <c r="I81" s="121"/>
      <c r="J81" s="49"/>
      <c r="K81" s="49"/>
      <c r="L81" s="4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99</v>
      </c>
      <c r="D82" s="31"/>
      <c r="E82" s="31"/>
      <c r="F82" s="31"/>
      <c r="G82" s="31"/>
      <c r="H82" s="31"/>
      <c r="I82" s="96"/>
      <c r="J82" s="31"/>
      <c r="K82" s="31"/>
      <c r="L82" s="4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1"/>
      <c r="D83" s="31"/>
      <c r="E83" s="31"/>
      <c r="F83" s="31"/>
      <c r="G83" s="31"/>
      <c r="H83" s="31"/>
      <c r="I83" s="96"/>
      <c r="J83" s="31"/>
      <c r="K83" s="31"/>
      <c r="L83" s="4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1"/>
      <c r="E84" s="31"/>
      <c r="F84" s="31"/>
      <c r="G84" s="31"/>
      <c r="H84" s="31"/>
      <c r="I84" s="96"/>
      <c r="J84" s="31"/>
      <c r="K84" s="31"/>
      <c r="L84" s="41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14.45" customHeight="1">
      <c r="A85" s="31"/>
      <c r="B85" s="32"/>
      <c r="C85" s="31"/>
      <c r="D85" s="31"/>
      <c r="E85" s="255" t="str">
        <f>E7</f>
        <v>Oplocení a vjezdové brány do heliportu</v>
      </c>
      <c r="F85" s="256"/>
      <c r="G85" s="256"/>
      <c r="H85" s="256"/>
      <c r="I85" s="96"/>
      <c r="J85" s="31"/>
      <c r="K85" s="31"/>
      <c r="L85" s="4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97</v>
      </c>
      <c r="D86" s="31"/>
      <c r="E86" s="31"/>
      <c r="F86" s="31"/>
      <c r="G86" s="31"/>
      <c r="H86" s="31"/>
      <c r="I86" s="96"/>
      <c r="J86" s="31"/>
      <c r="K86" s="31"/>
      <c r="L86" s="4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4.45" customHeight="1">
      <c r="A87" s="31"/>
      <c r="B87" s="32"/>
      <c r="C87" s="31"/>
      <c r="D87" s="31"/>
      <c r="E87" s="236" t="str">
        <f>E9</f>
        <v>jih - Jižní část</v>
      </c>
      <c r="F87" s="257"/>
      <c r="G87" s="257"/>
      <c r="H87" s="257"/>
      <c r="I87" s="96"/>
      <c r="J87" s="31"/>
      <c r="K87" s="31"/>
      <c r="L87" s="4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1"/>
      <c r="D88" s="31"/>
      <c r="E88" s="31"/>
      <c r="F88" s="31"/>
      <c r="G88" s="31"/>
      <c r="H88" s="31"/>
      <c r="I88" s="96"/>
      <c r="J88" s="31"/>
      <c r="K88" s="31"/>
      <c r="L88" s="4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1"/>
      <c r="E89" s="31"/>
      <c r="F89" s="24" t="str">
        <f>F12</f>
        <v>Hradec Králové, Heliport</v>
      </c>
      <c r="G89" s="31"/>
      <c r="H89" s="31"/>
      <c r="I89" s="97" t="s">
        <v>22</v>
      </c>
      <c r="J89" s="54" t="str">
        <f>IF(J12="","",J12)</f>
        <v>Vyplň datum</v>
      </c>
      <c r="K89" s="31"/>
      <c r="L89" s="4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1"/>
      <c r="D90" s="31"/>
      <c r="E90" s="31"/>
      <c r="F90" s="31"/>
      <c r="G90" s="31"/>
      <c r="H90" s="31"/>
      <c r="I90" s="96"/>
      <c r="J90" s="31"/>
      <c r="K90" s="31"/>
      <c r="L90" s="4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4.85" customHeight="1">
      <c r="A91" s="31"/>
      <c r="B91" s="32"/>
      <c r="C91" s="26" t="s">
        <v>23</v>
      </c>
      <c r="D91" s="31"/>
      <c r="E91" s="31"/>
      <c r="F91" s="24" t="str">
        <f>E15</f>
        <v xml:space="preserve"> </v>
      </c>
      <c r="G91" s="31"/>
      <c r="H91" s="31"/>
      <c r="I91" s="97" t="s">
        <v>29</v>
      </c>
      <c r="J91" s="29" t="str">
        <f>E21</f>
        <v xml:space="preserve"> </v>
      </c>
      <c r="K91" s="31"/>
      <c r="L91" s="4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4.85" customHeight="1">
      <c r="A92" s="31"/>
      <c r="B92" s="32"/>
      <c r="C92" s="26" t="s">
        <v>27</v>
      </c>
      <c r="D92" s="31"/>
      <c r="E92" s="31"/>
      <c r="F92" s="24" t="str">
        <f>IF(E18="","",E18)</f>
        <v>Vyplň údaj</v>
      </c>
      <c r="G92" s="31"/>
      <c r="H92" s="31"/>
      <c r="I92" s="97" t="s">
        <v>31</v>
      </c>
      <c r="J92" s="29" t="str">
        <f>E24</f>
        <v xml:space="preserve"> </v>
      </c>
      <c r="K92" s="31"/>
      <c r="L92" s="4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1"/>
      <c r="D93" s="31"/>
      <c r="E93" s="31"/>
      <c r="F93" s="31"/>
      <c r="G93" s="31"/>
      <c r="H93" s="31"/>
      <c r="I93" s="96"/>
      <c r="J93" s="31"/>
      <c r="K93" s="31"/>
      <c r="L93" s="4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22" t="s">
        <v>100</v>
      </c>
      <c r="D94" s="108"/>
      <c r="E94" s="108"/>
      <c r="F94" s="108"/>
      <c r="G94" s="108"/>
      <c r="H94" s="108"/>
      <c r="I94" s="123"/>
      <c r="J94" s="124" t="s">
        <v>101</v>
      </c>
      <c r="K94" s="108"/>
      <c r="L94" s="4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1"/>
      <c r="D95" s="31"/>
      <c r="E95" s="31"/>
      <c r="F95" s="31"/>
      <c r="G95" s="31"/>
      <c r="H95" s="31"/>
      <c r="I95" s="96"/>
      <c r="J95" s="31"/>
      <c r="K95" s="31"/>
      <c r="L95" s="4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25" t="s">
        <v>102</v>
      </c>
      <c r="D96" s="31"/>
      <c r="E96" s="31"/>
      <c r="F96" s="31"/>
      <c r="G96" s="31"/>
      <c r="H96" s="31"/>
      <c r="I96" s="96"/>
      <c r="J96" s="70">
        <f>J130</f>
        <v>0</v>
      </c>
      <c r="K96" s="31"/>
      <c r="L96" s="41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6" t="s">
        <v>103</v>
      </c>
    </row>
    <row r="97" spans="1:31" s="9" customFormat="1" ht="24.95" customHeight="1">
      <c r="B97" s="126"/>
      <c r="D97" s="127" t="s">
        <v>104</v>
      </c>
      <c r="E97" s="128"/>
      <c r="F97" s="128"/>
      <c r="G97" s="128"/>
      <c r="H97" s="128"/>
      <c r="I97" s="129"/>
      <c r="J97" s="130">
        <f>J131</f>
        <v>0</v>
      </c>
      <c r="L97" s="126"/>
    </row>
    <row r="98" spans="1:31" s="10" customFormat="1" ht="19.899999999999999" customHeight="1">
      <c r="B98" s="131"/>
      <c r="D98" s="132" t="s">
        <v>105</v>
      </c>
      <c r="E98" s="133"/>
      <c r="F98" s="133"/>
      <c r="G98" s="133"/>
      <c r="H98" s="133"/>
      <c r="I98" s="134"/>
      <c r="J98" s="135">
        <f>J132</f>
        <v>0</v>
      </c>
      <c r="L98" s="131"/>
    </row>
    <row r="99" spans="1:31" s="10" customFormat="1" ht="19.899999999999999" customHeight="1">
      <c r="B99" s="131"/>
      <c r="D99" s="132" t="s">
        <v>106</v>
      </c>
      <c r="E99" s="133"/>
      <c r="F99" s="133"/>
      <c r="G99" s="133"/>
      <c r="H99" s="133"/>
      <c r="I99" s="134"/>
      <c r="J99" s="135">
        <f>J157</f>
        <v>0</v>
      </c>
      <c r="L99" s="131"/>
    </row>
    <row r="100" spans="1:31" s="10" customFormat="1" ht="19.899999999999999" customHeight="1">
      <c r="B100" s="131"/>
      <c r="D100" s="132" t="s">
        <v>107</v>
      </c>
      <c r="E100" s="133"/>
      <c r="F100" s="133"/>
      <c r="G100" s="133"/>
      <c r="H100" s="133"/>
      <c r="I100" s="134"/>
      <c r="J100" s="135">
        <f>J164</f>
        <v>0</v>
      </c>
      <c r="L100" s="131"/>
    </row>
    <row r="101" spans="1:31" s="10" customFormat="1" ht="19.899999999999999" customHeight="1">
      <c r="B101" s="131"/>
      <c r="D101" s="132" t="s">
        <v>108</v>
      </c>
      <c r="E101" s="133"/>
      <c r="F101" s="133"/>
      <c r="G101" s="133"/>
      <c r="H101" s="133"/>
      <c r="I101" s="134"/>
      <c r="J101" s="135">
        <f>J187</f>
        <v>0</v>
      </c>
      <c r="L101" s="131"/>
    </row>
    <row r="102" spans="1:31" s="10" customFormat="1" ht="19.899999999999999" customHeight="1">
      <c r="B102" s="131"/>
      <c r="D102" s="132" t="s">
        <v>109</v>
      </c>
      <c r="E102" s="133"/>
      <c r="F102" s="133"/>
      <c r="G102" s="133"/>
      <c r="H102" s="133"/>
      <c r="I102" s="134"/>
      <c r="J102" s="135">
        <f>J200</f>
        <v>0</v>
      </c>
      <c r="L102" s="131"/>
    </row>
    <row r="103" spans="1:31" s="10" customFormat="1" ht="19.899999999999999" customHeight="1">
      <c r="B103" s="131"/>
      <c r="D103" s="132" t="s">
        <v>110</v>
      </c>
      <c r="E103" s="133"/>
      <c r="F103" s="133"/>
      <c r="G103" s="133"/>
      <c r="H103" s="133"/>
      <c r="I103" s="134"/>
      <c r="J103" s="135">
        <f>J214</f>
        <v>0</v>
      </c>
      <c r="L103" s="131"/>
    </row>
    <row r="104" spans="1:31" s="10" customFormat="1" ht="19.899999999999999" customHeight="1">
      <c r="B104" s="131"/>
      <c r="D104" s="132" t="s">
        <v>111</v>
      </c>
      <c r="E104" s="133"/>
      <c r="F104" s="133"/>
      <c r="G104" s="133"/>
      <c r="H104" s="133"/>
      <c r="I104" s="134"/>
      <c r="J104" s="135">
        <f>J226</f>
        <v>0</v>
      </c>
      <c r="L104" s="131"/>
    </row>
    <row r="105" spans="1:31" s="9" customFormat="1" ht="24.95" customHeight="1">
      <c r="B105" s="126"/>
      <c r="D105" s="127" t="s">
        <v>112</v>
      </c>
      <c r="E105" s="128"/>
      <c r="F105" s="128"/>
      <c r="G105" s="128"/>
      <c r="H105" s="128"/>
      <c r="I105" s="129"/>
      <c r="J105" s="130">
        <f>J229</f>
        <v>0</v>
      </c>
      <c r="L105" s="126"/>
    </row>
    <row r="106" spans="1:31" s="10" customFormat="1" ht="19.899999999999999" customHeight="1">
      <c r="B106" s="131"/>
      <c r="D106" s="132" t="s">
        <v>485</v>
      </c>
      <c r="E106" s="133"/>
      <c r="F106" s="133"/>
      <c r="G106" s="133"/>
      <c r="H106" s="133"/>
      <c r="I106" s="134"/>
      <c r="J106" s="135">
        <f>J230</f>
        <v>0</v>
      </c>
      <c r="L106" s="131"/>
    </row>
    <row r="107" spans="1:31" s="9" customFormat="1" ht="24.95" customHeight="1">
      <c r="B107" s="126"/>
      <c r="D107" s="127" t="s">
        <v>114</v>
      </c>
      <c r="E107" s="128"/>
      <c r="F107" s="128"/>
      <c r="G107" s="128"/>
      <c r="H107" s="128"/>
      <c r="I107" s="129"/>
      <c r="J107" s="130">
        <f>J243</f>
        <v>0</v>
      </c>
      <c r="L107" s="126"/>
    </row>
    <row r="108" spans="1:31" s="10" customFormat="1" ht="19.899999999999999" customHeight="1">
      <c r="B108" s="131"/>
      <c r="D108" s="132" t="s">
        <v>115</v>
      </c>
      <c r="E108" s="133"/>
      <c r="F108" s="133"/>
      <c r="G108" s="133"/>
      <c r="H108" s="133"/>
      <c r="I108" s="134"/>
      <c r="J108" s="135">
        <f>J244</f>
        <v>0</v>
      </c>
      <c r="L108" s="131"/>
    </row>
    <row r="109" spans="1:31" s="10" customFormat="1" ht="19.899999999999999" customHeight="1">
      <c r="B109" s="131"/>
      <c r="D109" s="132" t="s">
        <v>116</v>
      </c>
      <c r="E109" s="133"/>
      <c r="F109" s="133"/>
      <c r="G109" s="133"/>
      <c r="H109" s="133"/>
      <c r="I109" s="134"/>
      <c r="J109" s="135">
        <f>J249</f>
        <v>0</v>
      </c>
      <c r="L109" s="131"/>
    </row>
    <row r="110" spans="1:31" s="10" customFormat="1" ht="19.899999999999999" customHeight="1">
      <c r="B110" s="131"/>
      <c r="D110" s="132" t="s">
        <v>117</v>
      </c>
      <c r="E110" s="133"/>
      <c r="F110" s="133"/>
      <c r="G110" s="133"/>
      <c r="H110" s="133"/>
      <c r="I110" s="134"/>
      <c r="J110" s="135">
        <f>J252</f>
        <v>0</v>
      </c>
      <c r="L110" s="131"/>
    </row>
    <row r="111" spans="1:31" s="2" customFormat="1" ht="21.75" customHeight="1">
      <c r="A111" s="31"/>
      <c r="B111" s="32"/>
      <c r="C111" s="31"/>
      <c r="D111" s="31"/>
      <c r="E111" s="31"/>
      <c r="F111" s="31"/>
      <c r="G111" s="31"/>
      <c r="H111" s="31"/>
      <c r="I111" s="96"/>
      <c r="J111" s="31"/>
      <c r="K111" s="31"/>
      <c r="L111" s="41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46"/>
      <c r="C112" s="47"/>
      <c r="D112" s="47"/>
      <c r="E112" s="47"/>
      <c r="F112" s="47"/>
      <c r="G112" s="47"/>
      <c r="H112" s="47"/>
      <c r="I112" s="120"/>
      <c r="J112" s="47"/>
      <c r="K112" s="47"/>
      <c r="L112" s="41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6" spans="1:31" s="2" customFormat="1" ht="6.95" customHeight="1">
      <c r="A116" s="31"/>
      <c r="B116" s="48"/>
      <c r="C116" s="49"/>
      <c r="D116" s="49"/>
      <c r="E116" s="49"/>
      <c r="F116" s="49"/>
      <c r="G116" s="49"/>
      <c r="H116" s="49"/>
      <c r="I116" s="121"/>
      <c r="J116" s="49"/>
      <c r="K116" s="49"/>
      <c r="L116" s="41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31" s="2" customFormat="1" ht="24.95" customHeight="1">
      <c r="A117" s="31"/>
      <c r="B117" s="32"/>
      <c r="C117" s="20" t="s">
        <v>118</v>
      </c>
      <c r="D117" s="31"/>
      <c r="E117" s="31"/>
      <c r="F117" s="31"/>
      <c r="G117" s="31"/>
      <c r="H117" s="31"/>
      <c r="I117" s="96"/>
      <c r="J117" s="31"/>
      <c r="K117" s="31"/>
      <c r="L117" s="41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6.95" customHeight="1">
      <c r="A118" s="31"/>
      <c r="B118" s="32"/>
      <c r="C118" s="31"/>
      <c r="D118" s="31"/>
      <c r="E118" s="31"/>
      <c r="F118" s="31"/>
      <c r="G118" s="31"/>
      <c r="H118" s="31"/>
      <c r="I118" s="96"/>
      <c r="J118" s="31"/>
      <c r="K118" s="31"/>
      <c r="L118" s="4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12" customHeight="1">
      <c r="A119" s="31"/>
      <c r="B119" s="32"/>
      <c r="C119" s="26" t="s">
        <v>16</v>
      </c>
      <c r="D119" s="31"/>
      <c r="E119" s="31"/>
      <c r="F119" s="31"/>
      <c r="G119" s="31"/>
      <c r="H119" s="31"/>
      <c r="I119" s="96"/>
      <c r="J119" s="31"/>
      <c r="K119" s="31"/>
      <c r="L119" s="41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4.45" customHeight="1">
      <c r="A120" s="31"/>
      <c r="B120" s="32"/>
      <c r="C120" s="31"/>
      <c r="D120" s="31"/>
      <c r="E120" s="255" t="str">
        <f>E7</f>
        <v>Oplocení a vjezdové brány do heliportu</v>
      </c>
      <c r="F120" s="256"/>
      <c r="G120" s="256"/>
      <c r="H120" s="256"/>
      <c r="I120" s="96"/>
      <c r="J120" s="31"/>
      <c r="K120" s="31"/>
      <c r="L120" s="4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12" customHeight="1">
      <c r="A121" s="31"/>
      <c r="B121" s="32"/>
      <c r="C121" s="26" t="s">
        <v>97</v>
      </c>
      <c r="D121" s="31"/>
      <c r="E121" s="31"/>
      <c r="F121" s="31"/>
      <c r="G121" s="31"/>
      <c r="H121" s="31"/>
      <c r="I121" s="96"/>
      <c r="J121" s="31"/>
      <c r="K121" s="31"/>
      <c r="L121" s="4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14.45" customHeight="1">
      <c r="A122" s="31"/>
      <c r="B122" s="32"/>
      <c r="C122" s="31"/>
      <c r="D122" s="31"/>
      <c r="E122" s="236" t="str">
        <f>E9</f>
        <v>jih - Jižní část</v>
      </c>
      <c r="F122" s="257"/>
      <c r="G122" s="257"/>
      <c r="H122" s="257"/>
      <c r="I122" s="96"/>
      <c r="J122" s="31"/>
      <c r="K122" s="31"/>
      <c r="L122" s="41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6.95" customHeight="1">
      <c r="A123" s="31"/>
      <c r="B123" s="32"/>
      <c r="C123" s="31"/>
      <c r="D123" s="31"/>
      <c r="E123" s="31"/>
      <c r="F123" s="31"/>
      <c r="G123" s="31"/>
      <c r="H123" s="31"/>
      <c r="I123" s="96"/>
      <c r="J123" s="31"/>
      <c r="K123" s="31"/>
      <c r="L123" s="41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12" customHeight="1">
      <c r="A124" s="31"/>
      <c r="B124" s="32"/>
      <c r="C124" s="26" t="s">
        <v>20</v>
      </c>
      <c r="D124" s="31"/>
      <c r="E124" s="31"/>
      <c r="F124" s="24" t="str">
        <f>F12</f>
        <v>Hradec Králové, Heliport</v>
      </c>
      <c r="G124" s="31"/>
      <c r="H124" s="31"/>
      <c r="I124" s="97" t="s">
        <v>22</v>
      </c>
      <c r="J124" s="54" t="str">
        <f>IF(J12="","",J12)</f>
        <v>Vyplň datum</v>
      </c>
      <c r="K124" s="31"/>
      <c r="L124" s="41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6.95" customHeight="1">
      <c r="A125" s="31"/>
      <c r="B125" s="32"/>
      <c r="C125" s="31"/>
      <c r="D125" s="31"/>
      <c r="E125" s="31"/>
      <c r="F125" s="31"/>
      <c r="G125" s="31"/>
      <c r="H125" s="31"/>
      <c r="I125" s="96"/>
      <c r="J125" s="31"/>
      <c r="K125" s="31"/>
      <c r="L125" s="4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4.85" customHeight="1">
      <c r="A126" s="31"/>
      <c r="B126" s="32"/>
      <c r="C126" s="26" t="s">
        <v>23</v>
      </c>
      <c r="D126" s="31"/>
      <c r="E126" s="31"/>
      <c r="F126" s="24" t="str">
        <f>E15</f>
        <v xml:space="preserve"> </v>
      </c>
      <c r="G126" s="31"/>
      <c r="H126" s="31"/>
      <c r="I126" s="97" t="s">
        <v>29</v>
      </c>
      <c r="J126" s="29" t="str">
        <f>E21</f>
        <v xml:space="preserve"> </v>
      </c>
      <c r="K126" s="31"/>
      <c r="L126" s="41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4.85" customHeight="1">
      <c r="A127" s="31"/>
      <c r="B127" s="32"/>
      <c r="C127" s="26" t="s">
        <v>27</v>
      </c>
      <c r="D127" s="31"/>
      <c r="E127" s="31"/>
      <c r="F127" s="24" t="str">
        <f>IF(E18="","",E18)</f>
        <v>Vyplň údaj</v>
      </c>
      <c r="G127" s="31"/>
      <c r="H127" s="31"/>
      <c r="I127" s="97" t="s">
        <v>31</v>
      </c>
      <c r="J127" s="29" t="str">
        <f>E24</f>
        <v xml:space="preserve"> </v>
      </c>
      <c r="K127" s="31"/>
      <c r="L127" s="41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2" customFormat="1" ht="10.35" customHeight="1">
      <c r="A128" s="31"/>
      <c r="B128" s="32"/>
      <c r="C128" s="31"/>
      <c r="D128" s="31"/>
      <c r="E128" s="31"/>
      <c r="F128" s="31"/>
      <c r="G128" s="31"/>
      <c r="H128" s="31"/>
      <c r="I128" s="96"/>
      <c r="J128" s="31"/>
      <c r="K128" s="31"/>
      <c r="L128" s="41"/>
      <c r="S128" s="31"/>
      <c r="T128" s="31"/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</row>
    <row r="129" spans="1:65" s="11" customFormat="1" ht="29.25" customHeight="1">
      <c r="A129" s="136"/>
      <c r="B129" s="137"/>
      <c r="C129" s="138" t="s">
        <v>119</v>
      </c>
      <c r="D129" s="139" t="s">
        <v>58</v>
      </c>
      <c r="E129" s="139" t="s">
        <v>54</v>
      </c>
      <c r="F129" s="139" t="s">
        <v>55</v>
      </c>
      <c r="G129" s="139" t="s">
        <v>120</v>
      </c>
      <c r="H129" s="139" t="s">
        <v>121</v>
      </c>
      <c r="I129" s="140" t="s">
        <v>122</v>
      </c>
      <c r="J129" s="139" t="s">
        <v>101</v>
      </c>
      <c r="K129" s="141" t="s">
        <v>123</v>
      </c>
      <c r="L129" s="142"/>
      <c r="M129" s="61" t="s">
        <v>1</v>
      </c>
      <c r="N129" s="62" t="s">
        <v>37</v>
      </c>
      <c r="O129" s="62" t="s">
        <v>124</v>
      </c>
      <c r="P129" s="62" t="s">
        <v>125</v>
      </c>
      <c r="Q129" s="62" t="s">
        <v>126</v>
      </c>
      <c r="R129" s="62" t="s">
        <v>127</v>
      </c>
      <c r="S129" s="62" t="s">
        <v>128</v>
      </c>
      <c r="T129" s="63" t="s">
        <v>129</v>
      </c>
      <c r="U129" s="136"/>
      <c r="V129" s="136"/>
      <c r="W129" s="136"/>
      <c r="X129" s="136"/>
      <c r="Y129" s="136"/>
      <c r="Z129" s="136"/>
      <c r="AA129" s="136"/>
      <c r="AB129" s="136"/>
      <c r="AC129" s="136"/>
      <c r="AD129" s="136"/>
      <c r="AE129" s="136"/>
    </row>
    <row r="130" spans="1:65" s="2" customFormat="1" ht="22.9" customHeight="1">
      <c r="A130" s="31"/>
      <c r="B130" s="32"/>
      <c r="C130" s="68" t="s">
        <v>130</v>
      </c>
      <c r="D130" s="31"/>
      <c r="E130" s="31"/>
      <c r="F130" s="31"/>
      <c r="G130" s="31"/>
      <c r="H130" s="31"/>
      <c r="I130" s="96"/>
      <c r="J130" s="143">
        <f>BK130</f>
        <v>0</v>
      </c>
      <c r="K130" s="31"/>
      <c r="L130" s="32"/>
      <c r="M130" s="64"/>
      <c r="N130" s="55"/>
      <c r="O130" s="65"/>
      <c r="P130" s="144">
        <f>P131+P229+P243</f>
        <v>0</v>
      </c>
      <c r="Q130" s="65"/>
      <c r="R130" s="144">
        <f>R131+R229+R243</f>
        <v>11.509550280000001</v>
      </c>
      <c r="S130" s="65"/>
      <c r="T130" s="145">
        <f>T131+T229+T243</f>
        <v>7.5099199999999991E-2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T130" s="16" t="s">
        <v>72</v>
      </c>
      <c r="AU130" s="16" t="s">
        <v>103</v>
      </c>
      <c r="BK130" s="146">
        <f>BK131+BK229+BK243</f>
        <v>0</v>
      </c>
    </row>
    <row r="131" spans="1:65" s="12" customFormat="1" ht="25.9" customHeight="1">
      <c r="B131" s="147"/>
      <c r="D131" s="148" t="s">
        <v>72</v>
      </c>
      <c r="E131" s="149" t="s">
        <v>131</v>
      </c>
      <c r="F131" s="149" t="s">
        <v>132</v>
      </c>
      <c r="I131" s="150"/>
      <c r="J131" s="151">
        <f>BK131</f>
        <v>0</v>
      </c>
      <c r="L131" s="147"/>
      <c r="M131" s="152"/>
      <c r="N131" s="153"/>
      <c r="O131" s="153"/>
      <c r="P131" s="154">
        <f>P132+P157+P164+P187+P200+P214+P226</f>
        <v>0</v>
      </c>
      <c r="Q131" s="153"/>
      <c r="R131" s="154">
        <f>R132+R157+R164+R187+R200+R214+R226</f>
        <v>11.50165548</v>
      </c>
      <c r="S131" s="153"/>
      <c r="T131" s="155">
        <f>T132+T157+T164+T187+T200+T214+T226</f>
        <v>7.5099199999999991E-2</v>
      </c>
      <c r="AR131" s="148" t="s">
        <v>81</v>
      </c>
      <c r="AT131" s="156" t="s">
        <v>72</v>
      </c>
      <c r="AU131" s="156" t="s">
        <v>73</v>
      </c>
      <c r="AY131" s="148" t="s">
        <v>133</v>
      </c>
      <c r="BK131" s="157">
        <f>BK132+BK157+BK164+BK187+BK200+BK214+BK226</f>
        <v>0</v>
      </c>
    </row>
    <row r="132" spans="1:65" s="12" customFormat="1" ht="22.9" customHeight="1">
      <c r="B132" s="147"/>
      <c r="D132" s="148" t="s">
        <v>72</v>
      </c>
      <c r="E132" s="158" t="s">
        <v>81</v>
      </c>
      <c r="F132" s="158" t="s">
        <v>134</v>
      </c>
      <c r="I132" s="150"/>
      <c r="J132" s="159">
        <f>BK132</f>
        <v>0</v>
      </c>
      <c r="L132" s="147"/>
      <c r="M132" s="152"/>
      <c r="N132" s="153"/>
      <c r="O132" s="153"/>
      <c r="P132" s="154">
        <f>SUM(P133:P156)</f>
        <v>0</v>
      </c>
      <c r="Q132" s="153"/>
      <c r="R132" s="154">
        <f>SUM(R133:R156)</f>
        <v>0</v>
      </c>
      <c r="S132" s="153"/>
      <c r="T132" s="155">
        <f>SUM(T133:T156)</f>
        <v>0</v>
      </c>
      <c r="AR132" s="148" t="s">
        <v>81</v>
      </c>
      <c r="AT132" s="156" t="s">
        <v>72</v>
      </c>
      <c r="AU132" s="156" t="s">
        <v>81</v>
      </c>
      <c r="AY132" s="148" t="s">
        <v>133</v>
      </c>
      <c r="BK132" s="157">
        <f>SUM(BK133:BK156)</f>
        <v>0</v>
      </c>
    </row>
    <row r="133" spans="1:65" s="2" customFormat="1" ht="20.45" customHeight="1">
      <c r="A133" s="31"/>
      <c r="B133" s="160"/>
      <c r="C133" s="161" t="s">
        <v>81</v>
      </c>
      <c r="D133" s="161" t="s">
        <v>135</v>
      </c>
      <c r="E133" s="162" t="s">
        <v>486</v>
      </c>
      <c r="F133" s="163" t="s">
        <v>487</v>
      </c>
      <c r="G133" s="164" t="s">
        <v>138</v>
      </c>
      <c r="H133" s="165">
        <v>20.466999999999999</v>
      </c>
      <c r="I133" s="166"/>
      <c r="J133" s="167">
        <f>ROUND(I133*H133,2)</f>
        <v>0</v>
      </c>
      <c r="K133" s="163" t="s">
        <v>139</v>
      </c>
      <c r="L133" s="32"/>
      <c r="M133" s="168" t="s">
        <v>1</v>
      </c>
      <c r="N133" s="169" t="s">
        <v>38</v>
      </c>
      <c r="O133" s="57"/>
      <c r="P133" s="170">
        <f>O133*H133</f>
        <v>0</v>
      </c>
      <c r="Q133" s="170">
        <v>0</v>
      </c>
      <c r="R133" s="170">
        <f>Q133*H133</f>
        <v>0</v>
      </c>
      <c r="S133" s="170">
        <v>0</v>
      </c>
      <c r="T133" s="171">
        <f>S133*H133</f>
        <v>0</v>
      </c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R133" s="172" t="s">
        <v>140</v>
      </c>
      <c r="AT133" s="172" t="s">
        <v>135</v>
      </c>
      <c r="AU133" s="172" t="s">
        <v>83</v>
      </c>
      <c r="AY133" s="16" t="s">
        <v>133</v>
      </c>
      <c r="BE133" s="173">
        <f>IF(N133="základní",J133,0)</f>
        <v>0</v>
      </c>
      <c r="BF133" s="173">
        <f>IF(N133="snížená",J133,0)</f>
        <v>0</v>
      </c>
      <c r="BG133" s="173">
        <f>IF(N133="zákl. přenesená",J133,0)</f>
        <v>0</v>
      </c>
      <c r="BH133" s="173">
        <f>IF(N133="sníž. přenesená",J133,0)</f>
        <v>0</v>
      </c>
      <c r="BI133" s="173">
        <f>IF(N133="nulová",J133,0)</f>
        <v>0</v>
      </c>
      <c r="BJ133" s="16" t="s">
        <v>81</v>
      </c>
      <c r="BK133" s="173">
        <f>ROUND(I133*H133,2)</f>
        <v>0</v>
      </c>
      <c r="BL133" s="16" t="s">
        <v>140</v>
      </c>
      <c r="BM133" s="172" t="s">
        <v>488</v>
      </c>
    </row>
    <row r="134" spans="1:65" s="2" customFormat="1" ht="19.5">
      <c r="A134" s="31"/>
      <c r="B134" s="32"/>
      <c r="C134" s="31"/>
      <c r="D134" s="174" t="s">
        <v>142</v>
      </c>
      <c r="E134" s="31"/>
      <c r="F134" s="175" t="s">
        <v>489</v>
      </c>
      <c r="G134" s="31"/>
      <c r="H134" s="31"/>
      <c r="I134" s="96"/>
      <c r="J134" s="31"/>
      <c r="K134" s="31"/>
      <c r="L134" s="32"/>
      <c r="M134" s="176"/>
      <c r="N134" s="177"/>
      <c r="O134" s="57"/>
      <c r="P134" s="57"/>
      <c r="Q134" s="57"/>
      <c r="R134" s="57"/>
      <c r="S134" s="57"/>
      <c r="T134" s="58"/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T134" s="16" t="s">
        <v>142</v>
      </c>
      <c r="AU134" s="16" t="s">
        <v>83</v>
      </c>
    </row>
    <row r="135" spans="1:65" s="13" customFormat="1" ht="11.25">
      <c r="B135" s="178"/>
      <c r="D135" s="174" t="s">
        <v>144</v>
      </c>
      <c r="E135" s="179" t="s">
        <v>87</v>
      </c>
      <c r="F135" s="180" t="s">
        <v>490</v>
      </c>
      <c r="H135" s="181">
        <v>20.466999999999999</v>
      </c>
      <c r="I135" s="182"/>
      <c r="L135" s="178"/>
      <c r="M135" s="183"/>
      <c r="N135" s="184"/>
      <c r="O135" s="184"/>
      <c r="P135" s="184"/>
      <c r="Q135" s="184"/>
      <c r="R135" s="184"/>
      <c r="S135" s="184"/>
      <c r="T135" s="185"/>
      <c r="AT135" s="179" t="s">
        <v>144</v>
      </c>
      <c r="AU135" s="179" t="s">
        <v>83</v>
      </c>
      <c r="AV135" s="13" t="s">
        <v>83</v>
      </c>
      <c r="AW135" s="13" t="s">
        <v>30</v>
      </c>
      <c r="AX135" s="13" t="s">
        <v>81</v>
      </c>
      <c r="AY135" s="179" t="s">
        <v>133</v>
      </c>
    </row>
    <row r="136" spans="1:65" s="2" customFormat="1" ht="30.95" customHeight="1">
      <c r="A136" s="31"/>
      <c r="B136" s="160"/>
      <c r="C136" s="161" t="s">
        <v>83</v>
      </c>
      <c r="D136" s="161" t="s">
        <v>135</v>
      </c>
      <c r="E136" s="162" t="s">
        <v>491</v>
      </c>
      <c r="F136" s="163" t="s">
        <v>492</v>
      </c>
      <c r="G136" s="164" t="s">
        <v>181</v>
      </c>
      <c r="H136" s="165">
        <v>2.0470000000000002</v>
      </c>
      <c r="I136" s="166"/>
      <c r="J136" s="167">
        <f>ROUND(I136*H136,2)</f>
        <v>0</v>
      </c>
      <c r="K136" s="163" t="s">
        <v>139</v>
      </c>
      <c r="L136" s="32"/>
      <c r="M136" s="168" t="s">
        <v>1</v>
      </c>
      <c r="N136" s="169" t="s">
        <v>38</v>
      </c>
      <c r="O136" s="57"/>
      <c r="P136" s="170">
        <f>O136*H136</f>
        <v>0</v>
      </c>
      <c r="Q136" s="170">
        <v>0</v>
      </c>
      <c r="R136" s="170">
        <f>Q136*H136</f>
        <v>0</v>
      </c>
      <c r="S136" s="170">
        <v>0</v>
      </c>
      <c r="T136" s="171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72" t="s">
        <v>140</v>
      </c>
      <c r="AT136" s="172" t="s">
        <v>135</v>
      </c>
      <c r="AU136" s="172" t="s">
        <v>83</v>
      </c>
      <c r="AY136" s="16" t="s">
        <v>133</v>
      </c>
      <c r="BE136" s="173">
        <f>IF(N136="základní",J136,0)</f>
        <v>0</v>
      </c>
      <c r="BF136" s="173">
        <f>IF(N136="snížená",J136,0)</f>
        <v>0</v>
      </c>
      <c r="BG136" s="173">
        <f>IF(N136="zákl. přenesená",J136,0)</f>
        <v>0</v>
      </c>
      <c r="BH136" s="173">
        <f>IF(N136="sníž. přenesená",J136,0)</f>
        <v>0</v>
      </c>
      <c r="BI136" s="173">
        <f>IF(N136="nulová",J136,0)</f>
        <v>0</v>
      </c>
      <c r="BJ136" s="16" t="s">
        <v>81</v>
      </c>
      <c r="BK136" s="173">
        <f>ROUND(I136*H136,2)</f>
        <v>0</v>
      </c>
      <c r="BL136" s="16" t="s">
        <v>140</v>
      </c>
      <c r="BM136" s="172" t="s">
        <v>493</v>
      </c>
    </row>
    <row r="137" spans="1:65" s="2" customFormat="1" ht="39">
      <c r="A137" s="31"/>
      <c r="B137" s="32"/>
      <c r="C137" s="31"/>
      <c r="D137" s="174" t="s">
        <v>142</v>
      </c>
      <c r="E137" s="31"/>
      <c r="F137" s="175" t="s">
        <v>494</v>
      </c>
      <c r="G137" s="31"/>
      <c r="H137" s="31"/>
      <c r="I137" s="96"/>
      <c r="J137" s="31"/>
      <c r="K137" s="31"/>
      <c r="L137" s="32"/>
      <c r="M137" s="176"/>
      <c r="N137" s="177"/>
      <c r="O137" s="57"/>
      <c r="P137" s="57"/>
      <c r="Q137" s="57"/>
      <c r="R137" s="57"/>
      <c r="S137" s="57"/>
      <c r="T137" s="58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6" t="s">
        <v>142</v>
      </c>
      <c r="AU137" s="16" t="s">
        <v>83</v>
      </c>
    </row>
    <row r="138" spans="1:65" s="13" customFormat="1" ht="11.25">
      <c r="B138" s="178"/>
      <c r="D138" s="174" t="s">
        <v>144</v>
      </c>
      <c r="E138" s="179" t="s">
        <v>89</v>
      </c>
      <c r="F138" s="180" t="s">
        <v>495</v>
      </c>
      <c r="H138" s="181">
        <v>2.0470000000000002</v>
      </c>
      <c r="I138" s="182"/>
      <c r="L138" s="178"/>
      <c r="M138" s="183"/>
      <c r="N138" s="184"/>
      <c r="O138" s="184"/>
      <c r="P138" s="184"/>
      <c r="Q138" s="184"/>
      <c r="R138" s="184"/>
      <c r="S138" s="184"/>
      <c r="T138" s="185"/>
      <c r="AT138" s="179" t="s">
        <v>144</v>
      </c>
      <c r="AU138" s="179" t="s">
        <v>83</v>
      </c>
      <c r="AV138" s="13" t="s">
        <v>83</v>
      </c>
      <c r="AW138" s="13" t="s">
        <v>30</v>
      </c>
      <c r="AX138" s="13" t="s">
        <v>81</v>
      </c>
      <c r="AY138" s="179" t="s">
        <v>133</v>
      </c>
    </row>
    <row r="139" spans="1:65" s="2" customFormat="1" ht="30.95" customHeight="1">
      <c r="A139" s="31"/>
      <c r="B139" s="160"/>
      <c r="C139" s="161" t="s">
        <v>151</v>
      </c>
      <c r="D139" s="161" t="s">
        <v>135</v>
      </c>
      <c r="E139" s="162" t="s">
        <v>496</v>
      </c>
      <c r="F139" s="163" t="s">
        <v>497</v>
      </c>
      <c r="G139" s="164" t="s">
        <v>181</v>
      </c>
      <c r="H139" s="165">
        <v>0.16</v>
      </c>
      <c r="I139" s="166"/>
      <c r="J139" s="167">
        <f>ROUND(I139*H139,2)</f>
        <v>0</v>
      </c>
      <c r="K139" s="163" t="s">
        <v>139</v>
      </c>
      <c r="L139" s="32"/>
      <c r="M139" s="168" t="s">
        <v>1</v>
      </c>
      <c r="N139" s="169" t="s">
        <v>38</v>
      </c>
      <c r="O139" s="57"/>
      <c r="P139" s="170">
        <f>O139*H139</f>
        <v>0</v>
      </c>
      <c r="Q139" s="170">
        <v>0</v>
      </c>
      <c r="R139" s="170">
        <f>Q139*H139</f>
        <v>0</v>
      </c>
      <c r="S139" s="170">
        <v>0</v>
      </c>
      <c r="T139" s="171">
        <f>S139*H139</f>
        <v>0</v>
      </c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R139" s="172" t="s">
        <v>140</v>
      </c>
      <c r="AT139" s="172" t="s">
        <v>135</v>
      </c>
      <c r="AU139" s="172" t="s">
        <v>83</v>
      </c>
      <c r="AY139" s="16" t="s">
        <v>133</v>
      </c>
      <c r="BE139" s="173">
        <f>IF(N139="základní",J139,0)</f>
        <v>0</v>
      </c>
      <c r="BF139" s="173">
        <f>IF(N139="snížená",J139,0)</f>
        <v>0</v>
      </c>
      <c r="BG139" s="173">
        <f>IF(N139="zákl. přenesená",J139,0)</f>
        <v>0</v>
      </c>
      <c r="BH139" s="173">
        <f>IF(N139="sníž. přenesená",J139,0)</f>
        <v>0</v>
      </c>
      <c r="BI139" s="173">
        <f>IF(N139="nulová",J139,0)</f>
        <v>0</v>
      </c>
      <c r="BJ139" s="16" t="s">
        <v>81</v>
      </c>
      <c r="BK139" s="173">
        <f>ROUND(I139*H139,2)</f>
        <v>0</v>
      </c>
      <c r="BL139" s="16" t="s">
        <v>140</v>
      </c>
      <c r="BM139" s="172" t="s">
        <v>498</v>
      </c>
    </row>
    <row r="140" spans="1:65" s="2" customFormat="1" ht="39">
      <c r="A140" s="31"/>
      <c r="B140" s="32"/>
      <c r="C140" s="31"/>
      <c r="D140" s="174" t="s">
        <v>142</v>
      </c>
      <c r="E140" s="31"/>
      <c r="F140" s="175" t="s">
        <v>499</v>
      </c>
      <c r="G140" s="31"/>
      <c r="H140" s="31"/>
      <c r="I140" s="96"/>
      <c r="J140" s="31"/>
      <c r="K140" s="31"/>
      <c r="L140" s="32"/>
      <c r="M140" s="176"/>
      <c r="N140" s="177"/>
      <c r="O140" s="57"/>
      <c r="P140" s="57"/>
      <c r="Q140" s="57"/>
      <c r="R140" s="57"/>
      <c r="S140" s="57"/>
      <c r="T140" s="58"/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T140" s="16" t="s">
        <v>142</v>
      </c>
      <c r="AU140" s="16" t="s">
        <v>83</v>
      </c>
    </row>
    <row r="141" spans="1:65" s="13" customFormat="1" ht="11.25">
      <c r="B141" s="178"/>
      <c r="D141" s="174" t="s">
        <v>144</v>
      </c>
      <c r="E141" s="179" t="s">
        <v>92</v>
      </c>
      <c r="F141" s="180" t="s">
        <v>500</v>
      </c>
      <c r="H141" s="181">
        <v>0.16</v>
      </c>
      <c r="I141" s="182"/>
      <c r="L141" s="178"/>
      <c r="M141" s="183"/>
      <c r="N141" s="184"/>
      <c r="O141" s="184"/>
      <c r="P141" s="184"/>
      <c r="Q141" s="184"/>
      <c r="R141" s="184"/>
      <c r="S141" s="184"/>
      <c r="T141" s="185"/>
      <c r="AT141" s="179" t="s">
        <v>144</v>
      </c>
      <c r="AU141" s="179" t="s">
        <v>83</v>
      </c>
      <c r="AV141" s="13" t="s">
        <v>83</v>
      </c>
      <c r="AW141" s="13" t="s">
        <v>30</v>
      </c>
      <c r="AX141" s="13" t="s">
        <v>81</v>
      </c>
      <c r="AY141" s="179" t="s">
        <v>133</v>
      </c>
    </row>
    <row r="142" spans="1:65" s="2" customFormat="1" ht="30.95" customHeight="1">
      <c r="A142" s="31"/>
      <c r="B142" s="160"/>
      <c r="C142" s="161" t="s">
        <v>140</v>
      </c>
      <c r="D142" s="161" t="s">
        <v>135</v>
      </c>
      <c r="E142" s="162" t="s">
        <v>501</v>
      </c>
      <c r="F142" s="163" t="s">
        <v>502</v>
      </c>
      <c r="G142" s="164" t="s">
        <v>181</v>
      </c>
      <c r="H142" s="165">
        <v>3.07</v>
      </c>
      <c r="I142" s="166"/>
      <c r="J142" s="167">
        <f>ROUND(I142*H142,2)</f>
        <v>0</v>
      </c>
      <c r="K142" s="163" t="s">
        <v>139</v>
      </c>
      <c r="L142" s="32"/>
      <c r="M142" s="168" t="s">
        <v>1</v>
      </c>
      <c r="N142" s="169" t="s">
        <v>38</v>
      </c>
      <c r="O142" s="57"/>
      <c r="P142" s="170">
        <f>O142*H142</f>
        <v>0</v>
      </c>
      <c r="Q142" s="170">
        <v>0</v>
      </c>
      <c r="R142" s="170">
        <f>Q142*H142</f>
        <v>0</v>
      </c>
      <c r="S142" s="170">
        <v>0</v>
      </c>
      <c r="T142" s="171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72" t="s">
        <v>140</v>
      </c>
      <c r="AT142" s="172" t="s">
        <v>135</v>
      </c>
      <c r="AU142" s="172" t="s">
        <v>83</v>
      </c>
      <c r="AY142" s="16" t="s">
        <v>133</v>
      </c>
      <c r="BE142" s="173">
        <f>IF(N142="základní",J142,0)</f>
        <v>0</v>
      </c>
      <c r="BF142" s="173">
        <f>IF(N142="snížená",J142,0)</f>
        <v>0</v>
      </c>
      <c r="BG142" s="173">
        <f>IF(N142="zákl. přenesená",J142,0)</f>
        <v>0</v>
      </c>
      <c r="BH142" s="173">
        <f>IF(N142="sníž. přenesená",J142,0)</f>
        <v>0</v>
      </c>
      <c r="BI142" s="173">
        <f>IF(N142="nulová",J142,0)</f>
        <v>0</v>
      </c>
      <c r="BJ142" s="16" t="s">
        <v>81</v>
      </c>
      <c r="BK142" s="173">
        <f>ROUND(I142*H142,2)</f>
        <v>0</v>
      </c>
      <c r="BL142" s="16" t="s">
        <v>140</v>
      </c>
      <c r="BM142" s="172" t="s">
        <v>503</v>
      </c>
    </row>
    <row r="143" spans="1:65" s="2" customFormat="1" ht="58.5">
      <c r="A143" s="31"/>
      <c r="B143" s="32"/>
      <c r="C143" s="31"/>
      <c r="D143" s="174" t="s">
        <v>142</v>
      </c>
      <c r="E143" s="31"/>
      <c r="F143" s="175" t="s">
        <v>504</v>
      </c>
      <c r="G143" s="31"/>
      <c r="H143" s="31"/>
      <c r="I143" s="96"/>
      <c r="J143" s="31"/>
      <c r="K143" s="31"/>
      <c r="L143" s="32"/>
      <c r="M143" s="176"/>
      <c r="N143" s="177"/>
      <c r="O143" s="57"/>
      <c r="P143" s="57"/>
      <c r="Q143" s="57"/>
      <c r="R143" s="57"/>
      <c r="S143" s="57"/>
      <c r="T143" s="58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6" t="s">
        <v>142</v>
      </c>
      <c r="AU143" s="16" t="s">
        <v>83</v>
      </c>
    </row>
    <row r="144" spans="1:65" s="13" customFormat="1" ht="11.25">
      <c r="B144" s="178"/>
      <c r="D144" s="174" t="s">
        <v>144</v>
      </c>
      <c r="E144" s="179" t="s">
        <v>1</v>
      </c>
      <c r="F144" s="180" t="s">
        <v>505</v>
      </c>
      <c r="H144" s="181">
        <v>3.07</v>
      </c>
      <c r="I144" s="182"/>
      <c r="L144" s="178"/>
      <c r="M144" s="183"/>
      <c r="N144" s="184"/>
      <c r="O144" s="184"/>
      <c r="P144" s="184"/>
      <c r="Q144" s="184"/>
      <c r="R144" s="184"/>
      <c r="S144" s="184"/>
      <c r="T144" s="185"/>
      <c r="AT144" s="179" t="s">
        <v>144</v>
      </c>
      <c r="AU144" s="179" t="s">
        <v>83</v>
      </c>
      <c r="AV144" s="13" t="s">
        <v>83</v>
      </c>
      <c r="AW144" s="13" t="s">
        <v>30</v>
      </c>
      <c r="AX144" s="13" t="s">
        <v>81</v>
      </c>
      <c r="AY144" s="179" t="s">
        <v>133</v>
      </c>
    </row>
    <row r="145" spans="1:65" s="2" customFormat="1" ht="30.95" customHeight="1">
      <c r="A145" s="31"/>
      <c r="B145" s="160"/>
      <c r="C145" s="161" t="s">
        <v>160</v>
      </c>
      <c r="D145" s="161" t="s">
        <v>135</v>
      </c>
      <c r="E145" s="162" t="s">
        <v>198</v>
      </c>
      <c r="F145" s="163" t="s">
        <v>199</v>
      </c>
      <c r="G145" s="164" t="s">
        <v>181</v>
      </c>
      <c r="H145" s="165">
        <v>2.2069999999999999</v>
      </c>
      <c r="I145" s="166"/>
      <c r="J145" s="167">
        <f>ROUND(I145*H145,2)</f>
        <v>0</v>
      </c>
      <c r="K145" s="163" t="s">
        <v>139</v>
      </c>
      <c r="L145" s="32"/>
      <c r="M145" s="168" t="s">
        <v>1</v>
      </c>
      <c r="N145" s="169" t="s">
        <v>38</v>
      </c>
      <c r="O145" s="57"/>
      <c r="P145" s="170">
        <f>O145*H145</f>
        <v>0</v>
      </c>
      <c r="Q145" s="170">
        <v>0</v>
      </c>
      <c r="R145" s="170">
        <f>Q145*H145</f>
        <v>0</v>
      </c>
      <c r="S145" s="170">
        <v>0</v>
      </c>
      <c r="T145" s="171">
        <f>S145*H145</f>
        <v>0</v>
      </c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R145" s="172" t="s">
        <v>140</v>
      </c>
      <c r="AT145" s="172" t="s">
        <v>135</v>
      </c>
      <c r="AU145" s="172" t="s">
        <v>83</v>
      </c>
      <c r="AY145" s="16" t="s">
        <v>133</v>
      </c>
      <c r="BE145" s="173">
        <f>IF(N145="základní",J145,0)</f>
        <v>0</v>
      </c>
      <c r="BF145" s="173">
        <f>IF(N145="snížená",J145,0)</f>
        <v>0</v>
      </c>
      <c r="BG145" s="173">
        <f>IF(N145="zákl. přenesená",J145,0)</f>
        <v>0</v>
      </c>
      <c r="BH145" s="173">
        <f>IF(N145="sníž. přenesená",J145,0)</f>
        <v>0</v>
      </c>
      <c r="BI145" s="173">
        <f>IF(N145="nulová",J145,0)</f>
        <v>0</v>
      </c>
      <c r="BJ145" s="16" t="s">
        <v>81</v>
      </c>
      <c r="BK145" s="173">
        <f>ROUND(I145*H145,2)</f>
        <v>0</v>
      </c>
      <c r="BL145" s="16" t="s">
        <v>140</v>
      </c>
      <c r="BM145" s="172" t="s">
        <v>506</v>
      </c>
    </row>
    <row r="146" spans="1:65" s="2" customFormat="1" ht="58.5">
      <c r="A146" s="31"/>
      <c r="B146" s="32"/>
      <c r="C146" s="31"/>
      <c r="D146" s="174" t="s">
        <v>142</v>
      </c>
      <c r="E146" s="31"/>
      <c r="F146" s="175" t="s">
        <v>201</v>
      </c>
      <c r="G146" s="31"/>
      <c r="H146" s="31"/>
      <c r="I146" s="96"/>
      <c r="J146" s="31"/>
      <c r="K146" s="31"/>
      <c r="L146" s="32"/>
      <c r="M146" s="176"/>
      <c r="N146" s="177"/>
      <c r="O146" s="57"/>
      <c r="P146" s="57"/>
      <c r="Q146" s="57"/>
      <c r="R146" s="57"/>
      <c r="S146" s="57"/>
      <c r="T146" s="58"/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T146" s="16" t="s">
        <v>142</v>
      </c>
      <c r="AU146" s="16" t="s">
        <v>83</v>
      </c>
    </row>
    <row r="147" spans="1:65" s="13" customFormat="1" ht="11.25">
      <c r="B147" s="178"/>
      <c r="D147" s="174" t="s">
        <v>144</v>
      </c>
      <c r="E147" s="179" t="s">
        <v>476</v>
      </c>
      <c r="F147" s="180" t="s">
        <v>184</v>
      </c>
      <c r="H147" s="181">
        <v>2.2069999999999999</v>
      </c>
      <c r="I147" s="182"/>
      <c r="L147" s="178"/>
      <c r="M147" s="183"/>
      <c r="N147" s="184"/>
      <c r="O147" s="184"/>
      <c r="P147" s="184"/>
      <c r="Q147" s="184"/>
      <c r="R147" s="184"/>
      <c r="S147" s="184"/>
      <c r="T147" s="185"/>
      <c r="AT147" s="179" t="s">
        <v>144</v>
      </c>
      <c r="AU147" s="179" t="s">
        <v>83</v>
      </c>
      <c r="AV147" s="13" t="s">
        <v>83</v>
      </c>
      <c r="AW147" s="13" t="s">
        <v>30</v>
      </c>
      <c r="AX147" s="13" t="s">
        <v>81</v>
      </c>
      <c r="AY147" s="179" t="s">
        <v>133</v>
      </c>
    </row>
    <row r="148" spans="1:65" s="2" customFormat="1" ht="30.95" customHeight="1">
      <c r="A148" s="31"/>
      <c r="B148" s="160"/>
      <c r="C148" s="161" t="s">
        <v>166</v>
      </c>
      <c r="D148" s="161" t="s">
        <v>135</v>
      </c>
      <c r="E148" s="162" t="s">
        <v>507</v>
      </c>
      <c r="F148" s="163" t="s">
        <v>508</v>
      </c>
      <c r="G148" s="164" t="s">
        <v>181</v>
      </c>
      <c r="H148" s="165">
        <v>2.2069999999999999</v>
      </c>
      <c r="I148" s="166"/>
      <c r="J148" s="167">
        <f>ROUND(I148*H148,2)</f>
        <v>0</v>
      </c>
      <c r="K148" s="163" t="s">
        <v>139</v>
      </c>
      <c r="L148" s="32"/>
      <c r="M148" s="168" t="s">
        <v>1</v>
      </c>
      <c r="N148" s="169" t="s">
        <v>38</v>
      </c>
      <c r="O148" s="57"/>
      <c r="P148" s="170">
        <f>O148*H148</f>
        <v>0</v>
      </c>
      <c r="Q148" s="170">
        <v>0</v>
      </c>
      <c r="R148" s="170">
        <f>Q148*H148</f>
        <v>0</v>
      </c>
      <c r="S148" s="170">
        <v>0</v>
      </c>
      <c r="T148" s="171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72" t="s">
        <v>140</v>
      </c>
      <c r="AT148" s="172" t="s">
        <v>135</v>
      </c>
      <c r="AU148" s="172" t="s">
        <v>83</v>
      </c>
      <c r="AY148" s="16" t="s">
        <v>133</v>
      </c>
      <c r="BE148" s="173">
        <f>IF(N148="základní",J148,0)</f>
        <v>0</v>
      </c>
      <c r="BF148" s="173">
        <f>IF(N148="snížená",J148,0)</f>
        <v>0</v>
      </c>
      <c r="BG148" s="173">
        <f>IF(N148="zákl. přenesená",J148,0)</f>
        <v>0</v>
      </c>
      <c r="BH148" s="173">
        <f>IF(N148="sníž. přenesená",J148,0)</f>
        <v>0</v>
      </c>
      <c r="BI148" s="173">
        <f>IF(N148="nulová",J148,0)</f>
        <v>0</v>
      </c>
      <c r="BJ148" s="16" t="s">
        <v>81</v>
      </c>
      <c r="BK148" s="173">
        <f>ROUND(I148*H148,2)</f>
        <v>0</v>
      </c>
      <c r="BL148" s="16" t="s">
        <v>140</v>
      </c>
      <c r="BM148" s="172" t="s">
        <v>509</v>
      </c>
    </row>
    <row r="149" spans="1:65" s="2" customFormat="1" ht="39">
      <c r="A149" s="31"/>
      <c r="B149" s="32"/>
      <c r="C149" s="31"/>
      <c r="D149" s="174" t="s">
        <v>142</v>
      </c>
      <c r="E149" s="31"/>
      <c r="F149" s="175" t="s">
        <v>510</v>
      </c>
      <c r="G149" s="31"/>
      <c r="H149" s="31"/>
      <c r="I149" s="96"/>
      <c r="J149" s="31"/>
      <c r="K149" s="31"/>
      <c r="L149" s="32"/>
      <c r="M149" s="176"/>
      <c r="N149" s="177"/>
      <c r="O149" s="57"/>
      <c r="P149" s="57"/>
      <c r="Q149" s="57"/>
      <c r="R149" s="57"/>
      <c r="S149" s="57"/>
      <c r="T149" s="58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6" t="s">
        <v>142</v>
      </c>
      <c r="AU149" s="16" t="s">
        <v>83</v>
      </c>
    </row>
    <row r="150" spans="1:65" s="13" customFormat="1" ht="11.25">
      <c r="B150" s="178"/>
      <c r="D150" s="174" t="s">
        <v>144</v>
      </c>
      <c r="E150" s="179" t="s">
        <v>1</v>
      </c>
      <c r="F150" s="180" t="s">
        <v>476</v>
      </c>
      <c r="H150" s="181">
        <v>2.2069999999999999</v>
      </c>
      <c r="I150" s="182"/>
      <c r="L150" s="178"/>
      <c r="M150" s="183"/>
      <c r="N150" s="184"/>
      <c r="O150" s="184"/>
      <c r="P150" s="184"/>
      <c r="Q150" s="184"/>
      <c r="R150" s="184"/>
      <c r="S150" s="184"/>
      <c r="T150" s="185"/>
      <c r="AT150" s="179" t="s">
        <v>144</v>
      </c>
      <c r="AU150" s="179" t="s">
        <v>83</v>
      </c>
      <c r="AV150" s="13" t="s">
        <v>83</v>
      </c>
      <c r="AW150" s="13" t="s">
        <v>30</v>
      </c>
      <c r="AX150" s="13" t="s">
        <v>81</v>
      </c>
      <c r="AY150" s="179" t="s">
        <v>133</v>
      </c>
    </row>
    <row r="151" spans="1:65" s="2" customFormat="1" ht="30.95" customHeight="1">
      <c r="A151" s="31"/>
      <c r="B151" s="160"/>
      <c r="C151" s="161" t="s">
        <v>172</v>
      </c>
      <c r="D151" s="161" t="s">
        <v>135</v>
      </c>
      <c r="E151" s="162" t="s">
        <v>511</v>
      </c>
      <c r="F151" s="163" t="s">
        <v>512</v>
      </c>
      <c r="G151" s="164" t="s">
        <v>205</v>
      </c>
      <c r="H151" s="165">
        <v>3.9729999999999999</v>
      </c>
      <c r="I151" s="166"/>
      <c r="J151" s="167">
        <f>ROUND(I151*H151,2)</f>
        <v>0</v>
      </c>
      <c r="K151" s="163" t="s">
        <v>139</v>
      </c>
      <c r="L151" s="32"/>
      <c r="M151" s="168" t="s">
        <v>1</v>
      </c>
      <c r="N151" s="169" t="s">
        <v>38</v>
      </c>
      <c r="O151" s="57"/>
      <c r="P151" s="170">
        <f>O151*H151</f>
        <v>0</v>
      </c>
      <c r="Q151" s="170">
        <v>0</v>
      </c>
      <c r="R151" s="170">
        <f>Q151*H151</f>
        <v>0</v>
      </c>
      <c r="S151" s="170">
        <v>0</v>
      </c>
      <c r="T151" s="171">
        <f>S151*H151</f>
        <v>0</v>
      </c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72" t="s">
        <v>140</v>
      </c>
      <c r="AT151" s="172" t="s">
        <v>135</v>
      </c>
      <c r="AU151" s="172" t="s">
        <v>83</v>
      </c>
      <c r="AY151" s="16" t="s">
        <v>133</v>
      </c>
      <c r="BE151" s="173">
        <f>IF(N151="základní",J151,0)</f>
        <v>0</v>
      </c>
      <c r="BF151" s="173">
        <f>IF(N151="snížená",J151,0)</f>
        <v>0</v>
      </c>
      <c r="BG151" s="173">
        <f>IF(N151="zákl. přenesená",J151,0)</f>
        <v>0</v>
      </c>
      <c r="BH151" s="173">
        <f>IF(N151="sníž. přenesená",J151,0)</f>
        <v>0</v>
      </c>
      <c r="BI151" s="173">
        <f>IF(N151="nulová",J151,0)</f>
        <v>0</v>
      </c>
      <c r="BJ151" s="16" t="s">
        <v>81</v>
      </c>
      <c r="BK151" s="173">
        <f>ROUND(I151*H151,2)</f>
        <v>0</v>
      </c>
      <c r="BL151" s="16" t="s">
        <v>140</v>
      </c>
      <c r="BM151" s="172" t="s">
        <v>513</v>
      </c>
    </row>
    <row r="152" spans="1:65" s="2" customFormat="1" ht="39">
      <c r="A152" s="31"/>
      <c r="B152" s="32"/>
      <c r="C152" s="31"/>
      <c r="D152" s="174" t="s">
        <v>142</v>
      </c>
      <c r="E152" s="31"/>
      <c r="F152" s="175" t="s">
        <v>514</v>
      </c>
      <c r="G152" s="31"/>
      <c r="H152" s="31"/>
      <c r="I152" s="96"/>
      <c r="J152" s="31"/>
      <c r="K152" s="31"/>
      <c r="L152" s="32"/>
      <c r="M152" s="176"/>
      <c r="N152" s="177"/>
      <c r="O152" s="57"/>
      <c r="P152" s="57"/>
      <c r="Q152" s="57"/>
      <c r="R152" s="57"/>
      <c r="S152" s="57"/>
      <c r="T152" s="58"/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6" t="s">
        <v>142</v>
      </c>
      <c r="AU152" s="16" t="s">
        <v>83</v>
      </c>
    </row>
    <row r="153" spans="1:65" s="13" customFormat="1" ht="11.25">
      <c r="B153" s="178"/>
      <c r="D153" s="174" t="s">
        <v>144</v>
      </c>
      <c r="E153" s="179" t="s">
        <v>1</v>
      </c>
      <c r="F153" s="180" t="s">
        <v>515</v>
      </c>
      <c r="H153" s="181">
        <v>3.9729999999999999</v>
      </c>
      <c r="I153" s="182"/>
      <c r="L153" s="178"/>
      <c r="M153" s="183"/>
      <c r="N153" s="184"/>
      <c r="O153" s="184"/>
      <c r="P153" s="184"/>
      <c r="Q153" s="184"/>
      <c r="R153" s="184"/>
      <c r="S153" s="184"/>
      <c r="T153" s="185"/>
      <c r="AT153" s="179" t="s">
        <v>144</v>
      </c>
      <c r="AU153" s="179" t="s">
        <v>83</v>
      </c>
      <c r="AV153" s="13" t="s">
        <v>83</v>
      </c>
      <c r="AW153" s="13" t="s">
        <v>30</v>
      </c>
      <c r="AX153" s="13" t="s">
        <v>81</v>
      </c>
      <c r="AY153" s="179" t="s">
        <v>133</v>
      </c>
    </row>
    <row r="154" spans="1:65" s="2" customFormat="1" ht="30.95" customHeight="1">
      <c r="A154" s="31"/>
      <c r="B154" s="160"/>
      <c r="C154" s="161" t="s">
        <v>178</v>
      </c>
      <c r="D154" s="161" t="s">
        <v>135</v>
      </c>
      <c r="E154" s="162" t="s">
        <v>215</v>
      </c>
      <c r="F154" s="163" t="s">
        <v>216</v>
      </c>
      <c r="G154" s="164" t="s">
        <v>138</v>
      </c>
      <c r="H154" s="165">
        <v>20.466999999999999</v>
      </c>
      <c r="I154" s="166"/>
      <c r="J154" s="167">
        <f>ROUND(I154*H154,2)</f>
        <v>0</v>
      </c>
      <c r="K154" s="163" t="s">
        <v>139</v>
      </c>
      <c r="L154" s="32"/>
      <c r="M154" s="168" t="s">
        <v>1</v>
      </c>
      <c r="N154" s="169" t="s">
        <v>38</v>
      </c>
      <c r="O154" s="57"/>
      <c r="P154" s="170">
        <f>O154*H154</f>
        <v>0</v>
      </c>
      <c r="Q154" s="170">
        <v>0</v>
      </c>
      <c r="R154" s="170">
        <f>Q154*H154</f>
        <v>0</v>
      </c>
      <c r="S154" s="170">
        <v>0</v>
      </c>
      <c r="T154" s="171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72" t="s">
        <v>140</v>
      </c>
      <c r="AT154" s="172" t="s">
        <v>135</v>
      </c>
      <c r="AU154" s="172" t="s">
        <v>83</v>
      </c>
      <c r="AY154" s="16" t="s">
        <v>133</v>
      </c>
      <c r="BE154" s="173">
        <f>IF(N154="základní",J154,0)</f>
        <v>0</v>
      </c>
      <c r="BF154" s="173">
        <f>IF(N154="snížená",J154,0)</f>
        <v>0</v>
      </c>
      <c r="BG154" s="173">
        <f>IF(N154="zákl. přenesená",J154,0)</f>
        <v>0</v>
      </c>
      <c r="BH154" s="173">
        <f>IF(N154="sníž. přenesená",J154,0)</f>
        <v>0</v>
      </c>
      <c r="BI154" s="173">
        <f>IF(N154="nulová",J154,0)</f>
        <v>0</v>
      </c>
      <c r="BJ154" s="16" t="s">
        <v>81</v>
      </c>
      <c r="BK154" s="173">
        <f>ROUND(I154*H154,2)</f>
        <v>0</v>
      </c>
      <c r="BL154" s="16" t="s">
        <v>140</v>
      </c>
      <c r="BM154" s="172" t="s">
        <v>516</v>
      </c>
    </row>
    <row r="155" spans="1:65" s="2" customFormat="1" ht="29.25">
      <c r="A155" s="31"/>
      <c r="B155" s="32"/>
      <c r="C155" s="31"/>
      <c r="D155" s="174" t="s">
        <v>142</v>
      </c>
      <c r="E155" s="31"/>
      <c r="F155" s="175" t="s">
        <v>218</v>
      </c>
      <c r="G155" s="31"/>
      <c r="H155" s="31"/>
      <c r="I155" s="96"/>
      <c r="J155" s="31"/>
      <c r="K155" s="31"/>
      <c r="L155" s="32"/>
      <c r="M155" s="176"/>
      <c r="N155" s="177"/>
      <c r="O155" s="57"/>
      <c r="P155" s="57"/>
      <c r="Q155" s="57"/>
      <c r="R155" s="57"/>
      <c r="S155" s="57"/>
      <c r="T155" s="58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6" t="s">
        <v>142</v>
      </c>
      <c r="AU155" s="16" t="s">
        <v>83</v>
      </c>
    </row>
    <row r="156" spans="1:65" s="13" customFormat="1" ht="11.25">
      <c r="B156" s="178"/>
      <c r="D156" s="174" t="s">
        <v>144</v>
      </c>
      <c r="E156" s="179" t="s">
        <v>1</v>
      </c>
      <c r="F156" s="180" t="s">
        <v>87</v>
      </c>
      <c r="H156" s="181">
        <v>20.466999999999999</v>
      </c>
      <c r="I156" s="182"/>
      <c r="L156" s="178"/>
      <c r="M156" s="183"/>
      <c r="N156" s="184"/>
      <c r="O156" s="184"/>
      <c r="P156" s="184"/>
      <c r="Q156" s="184"/>
      <c r="R156" s="184"/>
      <c r="S156" s="184"/>
      <c r="T156" s="185"/>
      <c r="AT156" s="179" t="s">
        <v>144</v>
      </c>
      <c r="AU156" s="179" t="s">
        <v>83</v>
      </c>
      <c r="AV156" s="13" t="s">
        <v>83</v>
      </c>
      <c r="AW156" s="13" t="s">
        <v>30</v>
      </c>
      <c r="AX156" s="13" t="s">
        <v>81</v>
      </c>
      <c r="AY156" s="179" t="s">
        <v>133</v>
      </c>
    </row>
    <row r="157" spans="1:65" s="12" customFormat="1" ht="22.9" customHeight="1">
      <c r="B157" s="147"/>
      <c r="D157" s="148" t="s">
        <v>72</v>
      </c>
      <c r="E157" s="158" t="s">
        <v>83</v>
      </c>
      <c r="F157" s="158" t="s">
        <v>220</v>
      </c>
      <c r="I157" s="150"/>
      <c r="J157" s="159">
        <f>BK157</f>
        <v>0</v>
      </c>
      <c r="L157" s="147"/>
      <c r="M157" s="152"/>
      <c r="N157" s="153"/>
      <c r="O157" s="153"/>
      <c r="P157" s="154">
        <f>SUM(P158:P163)</f>
        <v>0</v>
      </c>
      <c r="Q157" s="153"/>
      <c r="R157" s="154">
        <f>SUM(R158:R163)</f>
        <v>0.40936648000000003</v>
      </c>
      <c r="S157" s="153"/>
      <c r="T157" s="155">
        <f>SUM(T158:T163)</f>
        <v>0</v>
      </c>
      <c r="AR157" s="148" t="s">
        <v>81</v>
      </c>
      <c r="AT157" s="156" t="s">
        <v>72</v>
      </c>
      <c r="AU157" s="156" t="s">
        <v>81</v>
      </c>
      <c r="AY157" s="148" t="s">
        <v>133</v>
      </c>
      <c r="BK157" s="157">
        <f>SUM(BK158:BK163)</f>
        <v>0</v>
      </c>
    </row>
    <row r="158" spans="1:65" s="2" customFormat="1" ht="20.45" customHeight="1">
      <c r="A158" s="31"/>
      <c r="B158" s="160"/>
      <c r="C158" s="161" t="s">
        <v>185</v>
      </c>
      <c r="D158" s="161" t="s">
        <v>135</v>
      </c>
      <c r="E158" s="162" t="s">
        <v>233</v>
      </c>
      <c r="F158" s="163" t="s">
        <v>234</v>
      </c>
      <c r="G158" s="164" t="s">
        <v>181</v>
      </c>
      <c r="H158" s="165">
        <v>0.16600000000000001</v>
      </c>
      <c r="I158" s="166"/>
      <c r="J158" s="167">
        <f>ROUND(I158*H158,2)</f>
        <v>0</v>
      </c>
      <c r="K158" s="163" t="s">
        <v>139</v>
      </c>
      <c r="L158" s="32"/>
      <c r="M158" s="168" t="s">
        <v>1</v>
      </c>
      <c r="N158" s="169" t="s">
        <v>38</v>
      </c>
      <c r="O158" s="57"/>
      <c r="P158" s="170">
        <f>O158*H158</f>
        <v>0</v>
      </c>
      <c r="Q158" s="170">
        <v>2.45329</v>
      </c>
      <c r="R158" s="170">
        <f>Q158*H158</f>
        <v>0.40724614000000003</v>
      </c>
      <c r="S158" s="170">
        <v>0</v>
      </c>
      <c r="T158" s="171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72" t="s">
        <v>140</v>
      </c>
      <c r="AT158" s="172" t="s">
        <v>135</v>
      </c>
      <c r="AU158" s="172" t="s">
        <v>83</v>
      </c>
      <c r="AY158" s="16" t="s">
        <v>133</v>
      </c>
      <c r="BE158" s="173">
        <f>IF(N158="základní",J158,0)</f>
        <v>0</v>
      </c>
      <c r="BF158" s="173">
        <f>IF(N158="snížená",J158,0)</f>
        <v>0</v>
      </c>
      <c r="BG158" s="173">
        <f>IF(N158="zákl. přenesená",J158,0)</f>
        <v>0</v>
      </c>
      <c r="BH158" s="173">
        <f>IF(N158="sníž. přenesená",J158,0)</f>
        <v>0</v>
      </c>
      <c r="BI158" s="173">
        <f>IF(N158="nulová",J158,0)</f>
        <v>0</v>
      </c>
      <c r="BJ158" s="16" t="s">
        <v>81</v>
      </c>
      <c r="BK158" s="173">
        <f>ROUND(I158*H158,2)</f>
        <v>0</v>
      </c>
      <c r="BL158" s="16" t="s">
        <v>140</v>
      </c>
      <c r="BM158" s="172" t="s">
        <v>517</v>
      </c>
    </row>
    <row r="159" spans="1:65" s="2" customFormat="1" ht="19.5">
      <c r="A159" s="31"/>
      <c r="B159" s="32"/>
      <c r="C159" s="31"/>
      <c r="D159" s="174" t="s">
        <v>142</v>
      </c>
      <c r="E159" s="31"/>
      <c r="F159" s="175" t="s">
        <v>236</v>
      </c>
      <c r="G159" s="31"/>
      <c r="H159" s="31"/>
      <c r="I159" s="96"/>
      <c r="J159" s="31"/>
      <c r="K159" s="31"/>
      <c r="L159" s="32"/>
      <c r="M159" s="176"/>
      <c r="N159" s="177"/>
      <c r="O159" s="57"/>
      <c r="P159" s="57"/>
      <c r="Q159" s="57"/>
      <c r="R159" s="57"/>
      <c r="S159" s="57"/>
      <c r="T159" s="58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6" t="s">
        <v>142</v>
      </c>
      <c r="AU159" s="16" t="s">
        <v>83</v>
      </c>
    </row>
    <row r="160" spans="1:65" s="13" customFormat="1" ht="11.25">
      <c r="B160" s="178"/>
      <c r="D160" s="174" t="s">
        <v>144</v>
      </c>
      <c r="E160" s="179" t="s">
        <v>1</v>
      </c>
      <c r="F160" s="180" t="s">
        <v>225</v>
      </c>
      <c r="H160" s="181">
        <v>0.16600000000000001</v>
      </c>
      <c r="I160" s="182"/>
      <c r="L160" s="178"/>
      <c r="M160" s="183"/>
      <c r="N160" s="184"/>
      <c r="O160" s="184"/>
      <c r="P160" s="184"/>
      <c r="Q160" s="184"/>
      <c r="R160" s="184"/>
      <c r="S160" s="184"/>
      <c r="T160" s="185"/>
      <c r="AT160" s="179" t="s">
        <v>144</v>
      </c>
      <c r="AU160" s="179" t="s">
        <v>83</v>
      </c>
      <c r="AV160" s="13" t="s">
        <v>83</v>
      </c>
      <c r="AW160" s="13" t="s">
        <v>30</v>
      </c>
      <c r="AX160" s="13" t="s">
        <v>81</v>
      </c>
      <c r="AY160" s="179" t="s">
        <v>133</v>
      </c>
    </row>
    <row r="161" spans="1:65" s="2" customFormat="1" ht="20.45" customHeight="1">
      <c r="A161" s="31"/>
      <c r="B161" s="160"/>
      <c r="C161" s="161" t="s">
        <v>191</v>
      </c>
      <c r="D161" s="161" t="s">
        <v>135</v>
      </c>
      <c r="E161" s="162" t="s">
        <v>239</v>
      </c>
      <c r="F161" s="163" t="s">
        <v>240</v>
      </c>
      <c r="G161" s="164" t="s">
        <v>205</v>
      </c>
      <c r="H161" s="165">
        <v>2E-3</v>
      </c>
      <c r="I161" s="166"/>
      <c r="J161" s="167">
        <f>ROUND(I161*H161,2)</f>
        <v>0</v>
      </c>
      <c r="K161" s="163" t="s">
        <v>139</v>
      </c>
      <c r="L161" s="32"/>
      <c r="M161" s="168" t="s">
        <v>1</v>
      </c>
      <c r="N161" s="169" t="s">
        <v>38</v>
      </c>
      <c r="O161" s="57"/>
      <c r="P161" s="170">
        <f>O161*H161</f>
        <v>0</v>
      </c>
      <c r="Q161" s="170">
        <v>1.0601700000000001</v>
      </c>
      <c r="R161" s="170">
        <f>Q161*H161</f>
        <v>2.1203400000000001E-3</v>
      </c>
      <c r="S161" s="170">
        <v>0</v>
      </c>
      <c r="T161" s="171">
        <f>S161*H161</f>
        <v>0</v>
      </c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R161" s="172" t="s">
        <v>140</v>
      </c>
      <c r="AT161" s="172" t="s">
        <v>135</v>
      </c>
      <c r="AU161" s="172" t="s">
        <v>83</v>
      </c>
      <c r="AY161" s="16" t="s">
        <v>133</v>
      </c>
      <c r="BE161" s="173">
        <f>IF(N161="základní",J161,0)</f>
        <v>0</v>
      </c>
      <c r="BF161" s="173">
        <f>IF(N161="snížená",J161,0)</f>
        <v>0</v>
      </c>
      <c r="BG161" s="173">
        <f>IF(N161="zákl. přenesená",J161,0)</f>
        <v>0</v>
      </c>
      <c r="BH161" s="173">
        <f>IF(N161="sníž. přenesená",J161,0)</f>
        <v>0</v>
      </c>
      <c r="BI161" s="173">
        <f>IF(N161="nulová",J161,0)</f>
        <v>0</v>
      </c>
      <c r="BJ161" s="16" t="s">
        <v>81</v>
      </c>
      <c r="BK161" s="173">
        <f>ROUND(I161*H161,2)</f>
        <v>0</v>
      </c>
      <c r="BL161" s="16" t="s">
        <v>140</v>
      </c>
      <c r="BM161" s="172" t="s">
        <v>518</v>
      </c>
    </row>
    <row r="162" spans="1:65" s="2" customFormat="1" ht="19.5">
      <c r="A162" s="31"/>
      <c r="B162" s="32"/>
      <c r="C162" s="31"/>
      <c r="D162" s="174" t="s">
        <v>142</v>
      </c>
      <c r="E162" s="31"/>
      <c r="F162" s="175" t="s">
        <v>242</v>
      </c>
      <c r="G162" s="31"/>
      <c r="H162" s="31"/>
      <c r="I162" s="96"/>
      <c r="J162" s="31"/>
      <c r="K162" s="31"/>
      <c r="L162" s="32"/>
      <c r="M162" s="176"/>
      <c r="N162" s="177"/>
      <c r="O162" s="57"/>
      <c r="P162" s="57"/>
      <c r="Q162" s="57"/>
      <c r="R162" s="57"/>
      <c r="S162" s="57"/>
      <c r="T162" s="58"/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T162" s="16" t="s">
        <v>142</v>
      </c>
      <c r="AU162" s="16" t="s">
        <v>83</v>
      </c>
    </row>
    <row r="163" spans="1:65" s="13" customFormat="1" ht="11.25">
      <c r="B163" s="178"/>
      <c r="D163" s="174" t="s">
        <v>144</v>
      </c>
      <c r="E163" s="179" t="s">
        <v>1</v>
      </c>
      <c r="F163" s="180" t="s">
        <v>519</v>
      </c>
      <c r="H163" s="181">
        <v>2E-3</v>
      </c>
      <c r="I163" s="182"/>
      <c r="L163" s="178"/>
      <c r="M163" s="183"/>
      <c r="N163" s="184"/>
      <c r="O163" s="184"/>
      <c r="P163" s="184"/>
      <c r="Q163" s="184"/>
      <c r="R163" s="184"/>
      <c r="S163" s="184"/>
      <c r="T163" s="185"/>
      <c r="AT163" s="179" t="s">
        <v>144</v>
      </c>
      <c r="AU163" s="179" t="s">
        <v>83</v>
      </c>
      <c r="AV163" s="13" t="s">
        <v>83</v>
      </c>
      <c r="AW163" s="13" t="s">
        <v>30</v>
      </c>
      <c r="AX163" s="13" t="s">
        <v>81</v>
      </c>
      <c r="AY163" s="179" t="s">
        <v>133</v>
      </c>
    </row>
    <row r="164" spans="1:65" s="12" customFormat="1" ht="22.9" customHeight="1">
      <c r="B164" s="147"/>
      <c r="D164" s="148" t="s">
        <v>72</v>
      </c>
      <c r="E164" s="158" t="s">
        <v>151</v>
      </c>
      <c r="F164" s="158" t="s">
        <v>244</v>
      </c>
      <c r="I164" s="150"/>
      <c r="J164" s="159">
        <f>BK164</f>
        <v>0</v>
      </c>
      <c r="L164" s="147"/>
      <c r="M164" s="152"/>
      <c r="N164" s="153"/>
      <c r="O164" s="153"/>
      <c r="P164" s="154">
        <f>SUM(P165:P186)</f>
        <v>0</v>
      </c>
      <c r="Q164" s="153"/>
      <c r="R164" s="154">
        <f>SUM(R165:R186)</f>
        <v>1.261E-2</v>
      </c>
      <c r="S164" s="153"/>
      <c r="T164" s="155">
        <f>SUM(T165:T186)</f>
        <v>0</v>
      </c>
      <c r="AR164" s="148" t="s">
        <v>81</v>
      </c>
      <c r="AT164" s="156" t="s">
        <v>72</v>
      </c>
      <c r="AU164" s="156" t="s">
        <v>81</v>
      </c>
      <c r="AY164" s="148" t="s">
        <v>133</v>
      </c>
      <c r="BK164" s="157">
        <f>SUM(BK165:BK186)</f>
        <v>0</v>
      </c>
    </row>
    <row r="165" spans="1:65" s="2" customFormat="1" ht="20.45" customHeight="1">
      <c r="A165" s="31"/>
      <c r="B165" s="160"/>
      <c r="C165" s="161" t="s">
        <v>197</v>
      </c>
      <c r="D165" s="161" t="s">
        <v>135</v>
      </c>
      <c r="E165" s="162" t="s">
        <v>520</v>
      </c>
      <c r="F165" s="163" t="s">
        <v>521</v>
      </c>
      <c r="G165" s="164" t="s">
        <v>248</v>
      </c>
      <c r="H165" s="165">
        <v>1</v>
      </c>
      <c r="I165" s="166"/>
      <c r="J165" s="167">
        <f>ROUND(I165*H165,2)</f>
        <v>0</v>
      </c>
      <c r="K165" s="163" t="s">
        <v>1</v>
      </c>
      <c r="L165" s="32"/>
      <c r="M165" s="168" t="s">
        <v>1</v>
      </c>
      <c r="N165" s="169" t="s">
        <v>38</v>
      </c>
      <c r="O165" s="57"/>
      <c r="P165" s="170">
        <f>O165*H165</f>
        <v>0</v>
      </c>
      <c r="Q165" s="170">
        <v>0</v>
      </c>
      <c r="R165" s="170">
        <f>Q165*H165</f>
        <v>0</v>
      </c>
      <c r="S165" s="170">
        <v>0</v>
      </c>
      <c r="T165" s="171">
        <f>S165*H165</f>
        <v>0</v>
      </c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72" t="s">
        <v>140</v>
      </c>
      <c r="AT165" s="172" t="s">
        <v>135</v>
      </c>
      <c r="AU165" s="172" t="s">
        <v>83</v>
      </c>
      <c r="AY165" s="16" t="s">
        <v>133</v>
      </c>
      <c r="BE165" s="173">
        <f>IF(N165="základní",J165,0)</f>
        <v>0</v>
      </c>
      <c r="BF165" s="173">
        <f>IF(N165="snížená",J165,0)</f>
        <v>0</v>
      </c>
      <c r="BG165" s="173">
        <f>IF(N165="zákl. přenesená",J165,0)</f>
        <v>0</v>
      </c>
      <c r="BH165" s="173">
        <f>IF(N165="sníž. přenesená",J165,0)</f>
        <v>0</v>
      </c>
      <c r="BI165" s="173">
        <f>IF(N165="nulová",J165,0)</f>
        <v>0</v>
      </c>
      <c r="BJ165" s="16" t="s">
        <v>81</v>
      </c>
      <c r="BK165" s="173">
        <f>ROUND(I165*H165,2)</f>
        <v>0</v>
      </c>
      <c r="BL165" s="16" t="s">
        <v>140</v>
      </c>
      <c r="BM165" s="172" t="s">
        <v>522</v>
      </c>
    </row>
    <row r="166" spans="1:65" s="2" customFormat="1" ht="19.5">
      <c r="A166" s="31"/>
      <c r="B166" s="32"/>
      <c r="C166" s="31"/>
      <c r="D166" s="174" t="s">
        <v>142</v>
      </c>
      <c r="E166" s="31"/>
      <c r="F166" s="175" t="s">
        <v>521</v>
      </c>
      <c r="G166" s="31"/>
      <c r="H166" s="31"/>
      <c r="I166" s="96"/>
      <c r="J166" s="31"/>
      <c r="K166" s="31"/>
      <c r="L166" s="32"/>
      <c r="M166" s="176"/>
      <c r="N166" s="177"/>
      <c r="O166" s="57"/>
      <c r="P166" s="57"/>
      <c r="Q166" s="57"/>
      <c r="R166" s="57"/>
      <c r="S166" s="57"/>
      <c r="T166" s="58"/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6" t="s">
        <v>142</v>
      </c>
      <c r="AU166" s="16" t="s">
        <v>83</v>
      </c>
    </row>
    <row r="167" spans="1:65" s="2" customFormat="1" ht="30.95" customHeight="1">
      <c r="A167" s="31"/>
      <c r="B167" s="160"/>
      <c r="C167" s="161" t="s">
        <v>202</v>
      </c>
      <c r="D167" s="161" t="s">
        <v>135</v>
      </c>
      <c r="E167" s="162" t="s">
        <v>523</v>
      </c>
      <c r="F167" s="163" t="s">
        <v>524</v>
      </c>
      <c r="G167" s="164" t="s">
        <v>248</v>
      </c>
      <c r="H167" s="165">
        <v>2</v>
      </c>
      <c r="I167" s="166"/>
      <c r="J167" s="167">
        <f>ROUND(I167*H167,2)</f>
        <v>0</v>
      </c>
      <c r="K167" s="163" t="s">
        <v>1</v>
      </c>
      <c r="L167" s="32"/>
      <c r="M167" s="168" t="s">
        <v>1</v>
      </c>
      <c r="N167" s="169" t="s">
        <v>38</v>
      </c>
      <c r="O167" s="57"/>
      <c r="P167" s="170">
        <f>O167*H167</f>
        <v>0</v>
      </c>
      <c r="Q167" s="170">
        <v>0</v>
      </c>
      <c r="R167" s="170">
        <f>Q167*H167</f>
        <v>0</v>
      </c>
      <c r="S167" s="170">
        <v>0</v>
      </c>
      <c r="T167" s="171">
        <f>S167*H167</f>
        <v>0</v>
      </c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R167" s="172" t="s">
        <v>140</v>
      </c>
      <c r="AT167" s="172" t="s">
        <v>135</v>
      </c>
      <c r="AU167" s="172" t="s">
        <v>83</v>
      </c>
      <c r="AY167" s="16" t="s">
        <v>133</v>
      </c>
      <c r="BE167" s="173">
        <f>IF(N167="základní",J167,0)</f>
        <v>0</v>
      </c>
      <c r="BF167" s="173">
        <f>IF(N167="snížená",J167,0)</f>
        <v>0</v>
      </c>
      <c r="BG167" s="173">
        <f>IF(N167="zákl. přenesená",J167,0)</f>
        <v>0</v>
      </c>
      <c r="BH167" s="173">
        <f>IF(N167="sníž. přenesená",J167,0)</f>
        <v>0</v>
      </c>
      <c r="BI167" s="173">
        <f>IF(N167="nulová",J167,0)</f>
        <v>0</v>
      </c>
      <c r="BJ167" s="16" t="s">
        <v>81</v>
      </c>
      <c r="BK167" s="173">
        <f>ROUND(I167*H167,2)</f>
        <v>0</v>
      </c>
      <c r="BL167" s="16" t="s">
        <v>140</v>
      </c>
      <c r="BM167" s="172" t="s">
        <v>525</v>
      </c>
    </row>
    <row r="168" spans="1:65" s="2" customFormat="1" ht="29.25">
      <c r="A168" s="31"/>
      <c r="B168" s="32"/>
      <c r="C168" s="31"/>
      <c r="D168" s="174" t="s">
        <v>142</v>
      </c>
      <c r="E168" s="31"/>
      <c r="F168" s="175" t="s">
        <v>524</v>
      </c>
      <c r="G168" s="31"/>
      <c r="H168" s="31"/>
      <c r="I168" s="96"/>
      <c r="J168" s="31"/>
      <c r="K168" s="31"/>
      <c r="L168" s="32"/>
      <c r="M168" s="176"/>
      <c r="N168" s="177"/>
      <c r="O168" s="57"/>
      <c r="P168" s="57"/>
      <c r="Q168" s="57"/>
      <c r="R168" s="57"/>
      <c r="S168" s="57"/>
      <c r="T168" s="58"/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T168" s="16" t="s">
        <v>142</v>
      </c>
      <c r="AU168" s="16" t="s">
        <v>83</v>
      </c>
    </row>
    <row r="169" spans="1:65" s="2" customFormat="1" ht="30.95" customHeight="1">
      <c r="A169" s="31"/>
      <c r="B169" s="160"/>
      <c r="C169" s="161" t="s">
        <v>209</v>
      </c>
      <c r="D169" s="161" t="s">
        <v>135</v>
      </c>
      <c r="E169" s="162" t="s">
        <v>246</v>
      </c>
      <c r="F169" s="163" t="s">
        <v>247</v>
      </c>
      <c r="G169" s="164" t="s">
        <v>248</v>
      </c>
      <c r="H169" s="165">
        <v>1</v>
      </c>
      <c r="I169" s="166"/>
      <c r="J169" s="167">
        <f>ROUND(I169*H169,2)</f>
        <v>0</v>
      </c>
      <c r="K169" s="163" t="s">
        <v>139</v>
      </c>
      <c r="L169" s="32"/>
      <c r="M169" s="168" t="s">
        <v>1</v>
      </c>
      <c r="N169" s="169" t="s">
        <v>38</v>
      </c>
      <c r="O169" s="57"/>
      <c r="P169" s="170">
        <f>O169*H169</f>
        <v>0</v>
      </c>
      <c r="Q169" s="170">
        <v>7.0200000000000002E-3</v>
      </c>
      <c r="R169" s="170">
        <f>Q169*H169</f>
        <v>7.0200000000000002E-3</v>
      </c>
      <c r="S169" s="170">
        <v>0</v>
      </c>
      <c r="T169" s="171">
        <f>S169*H169</f>
        <v>0</v>
      </c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R169" s="172" t="s">
        <v>140</v>
      </c>
      <c r="AT169" s="172" t="s">
        <v>135</v>
      </c>
      <c r="AU169" s="172" t="s">
        <v>83</v>
      </c>
      <c r="AY169" s="16" t="s">
        <v>133</v>
      </c>
      <c r="BE169" s="173">
        <f>IF(N169="základní",J169,0)</f>
        <v>0</v>
      </c>
      <c r="BF169" s="173">
        <f>IF(N169="snížená",J169,0)</f>
        <v>0</v>
      </c>
      <c r="BG169" s="173">
        <f>IF(N169="zákl. přenesená",J169,0)</f>
        <v>0</v>
      </c>
      <c r="BH169" s="173">
        <f>IF(N169="sníž. přenesená",J169,0)</f>
        <v>0</v>
      </c>
      <c r="BI169" s="173">
        <f>IF(N169="nulová",J169,0)</f>
        <v>0</v>
      </c>
      <c r="BJ169" s="16" t="s">
        <v>81</v>
      </c>
      <c r="BK169" s="173">
        <f>ROUND(I169*H169,2)</f>
        <v>0</v>
      </c>
      <c r="BL169" s="16" t="s">
        <v>140</v>
      </c>
      <c r="BM169" s="172" t="s">
        <v>526</v>
      </c>
    </row>
    <row r="170" spans="1:65" s="2" customFormat="1" ht="39">
      <c r="A170" s="31"/>
      <c r="B170" s="32"/>
      <c r="C170" s="31"/>
      <c r="D170" s="174" t="s">
        <v>142</v>
      </c>
      <c r="E170" s="31"/>
      <c r="F170" s="175" t="s">
        <v>250</v>
      </c>
      <c r="G170" s="31"/>
      <c r="H170" s="31"/>
      <c r="I170" s="96"/>
      <c r="J170" s="31"/>
      <c r="K170" s="31"/>
      <c r="L170" s="32"/>
      <c r="M170" s="176"/>
      <c r="N170" s="177"/>
      <c r="O170" s="57"/>
      <c r="P170" s="57"/>
      <c r="Q170" s="57"/>
      <c r="R170" s="57"/>
      <c r="S170" s="57"/>
      <c r="T170" s="58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T170" s="16" t="s">
        <v>142</v>
      </c>
      <c r="AU170" s="16" t="s">
        <v>83</v>
      </c>
    </row>
    <row r="171" spans="1:65" s="13" customFormat="1" ht="11.25">
      <c r="B171" s="178"/>
      <c r="D171" s="174" t="s">
        <v>144</v>
      </c>
      <c r="E171" s="179" t="s">
        <v>1</v>
      </c>
      <c r="F171" s="180" t="s">
        <v>527</v>
      </c>
      <c r="H171" s="181">
        <v>1</v>
      </c>
      <c r="I171" s="182"/>
      <c r="L171" s="178"/>
      <c r="M171" s="183"/>
      <c r="N171" s="184"/>
      <c r="O171" s="184"/>
      <c r="P171" s="184"/>
      <c r="Q171" s="184"/>
      <c r="R171" s="184"/>
      <c r="S171" s="184"/>
      <c r="T171" s="185"/>
      <c r="AT171" s="179" t="s">
        <v>144</v>
      </c>
      <c r="AU171" s="179" t="s">
        <v>83</v>
      </c>
      <c r="AV171" s="13" t="s">
        <v>83</v>
      </c>
      <c r="AW171" s="13" t="s">
        <v>30</v>
      </c>
      <c r="AX171" s="13" t="s">
        <v>73</v>
      </c>
      <c r="AY171" s="179" t="s">
        <v>133</v>
      </c>
    </row>
    <row r="172" spans="1:65" s="14" customFormat="1" ht="11.25">
      <c r="B172" s="186"/>
      <c r="D172" s="174" t="s">
        <v>144</v>
      </c>
      <c r="E172" s="187" t="s">
        <v>1</v>
      </c>
      <c r="F172" s="188" t="s">
        <v>254</v>
      </c>
      <c r="H172" s="189">
        <v>1</v>
      </c>
      <c r="I172" s="190"/>
      <c r="L172" s="186"/>
      <c r="M172" s="191"/>
      <c r="N172" s="192"/>
      <c r="O172" s="192"/>
      <c r="P172" s="192"/>
      <c r="Q172" s="192"/>
      <c r="R172" s="192"/>
      <c r="S172" s="192"/>
      <c r="T172" s="193"/>
      <c r="AT172" s="187" t="s">
        <v>144</v>
      </c>
      <c r="AU172" s="187" t="s">
        <v>83</v>
      </c>
      <c r="AV172" s="14" t="s">
        <v>140</v>
      </c>
      <c r="AW172" s="14" t="s">
        <v>30</v>
      </c>
      <c r="AX172" s="14" t="s">
        <v>81</v>
      </c>
      <c r="AY172" s="187" t="s">
        <v>133</v>
      </c>
    </row>
    <row r="173" spans="1:65" s="2" customFormat="1" ht="30.95" customHeight="1">
      <c r="A173" s="31"/>
      <c r="B173" s="160"/>
      <c r="C173" s="194" t="s">
        <v>214</v>
      </c>
      <c r="D173" s="194" t="s">
        <v>256</v>
      </c>
      <c r="E173" s="195" t="s">
        <v>261</v>
      </c>
      <c r="F173" s="196" t="s">
        <v>262</v>
      </c>
      <c r="G173" s="197" t="s">
        <v>248</v>
      </c>
      <c r="H173" s="198">
        <v>1</v>
      </c>
      <c r="I173" s="199"/>
      <c r="J173" s="200">
        <f>ROUND(I173*H173,2)</f>
        <v>0</v>
      </c>
      <c r="K173" s="196" t="s">
        <v>1</v>
      </c>
      <c r="L173" s="201"/>
      <c r="M173" s="202" t="s">
        <v>1</v>
      </c>
      <c r="N173" s="203" t="s">
        <v>38</v>
      </c>
      <c r="O173" s="57"/>
      <c r="P173" s="170">
        <f>O173*H173</f>
        <v>0</v>
      </c>
      <c r="Q173" s="170">
        <v>5.5900000000000004E-3</v>
      </c>
      <c r="R173" s="170">
        <f>Q173*H173</f>
        <v>5.5900000000000004E-3</v>
      </c>
      <c r="S173" s="170">
        <v>0</v>
      </c>
      <c r="T173" s="171">
        <f>S173*H173</f>
        <v>0</v>
      </c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72" t="s">
        <v>178</v>
      </c>
      <c r="AT173" s="172" t="s">
        <v>256</v>
      </c>
      <c r="AU173" s="172" t="s">
        <v>83</v>
      </c>
      <c r="AY173" s="16" t="s">
        <v>133</v>
      </c>
      <c r="BE173" s="173">
        <f>IF(N173="základní",J173,0)</f>
        <v>0</v>
      </c>
      <c r="BF173" s="173">
        <f>IF(N173="snížená",J173,0)</f>
        <v>0</v>
      </c>
      <c r="BG173" s="173">
        <f>IF(N173="zákl. přenesená",J173,0)</f>
        <v>0</v>
      </c>
      <c r="BH173" s="173">
        <f>IF(N173="sníž. přenesená",J173,0)</f>
        <v>0</v>
      </c>
      <c r="BI173" s="173">
        <f>IF(N173="nulová",J173,0)</f>
        <v>0</v>
      </c>
      <c r="BJ173" s="16" t="s">
        <v>81</v>
      </c>
      <c r="BK173" s="173">
        <f>ROUND(I173*H173,2)</f>
        <v>0</v>
      </c>
      <c r="BL173" s="16" t="s">
        <v>140</v>
      </c>
      <c r="BM173" s="172" t="s">
        <v>528</v>
      </c>
    </row>
    <row r="174" spans="1:65" s="2" customFormat="1" ht="29.25">
      <c r="A174" s="31"/>
      <c r="B174" s="32"/>
      <c r="C174" s="31"/>
      <c r="D174" s="174" t="s">
        <v>142</v>
      </c>
      <c r="E174" s="31"/>
      <c r="F174" s="175" t="s">
        <v>262</v>
      </c>
      <c r="G174" s="31"/>
      <c r="H174" s="31"/>
      <c r="I174" s="96"/>
      <c r="J174" s="31"/>
      <c r="K174" s="31"/>
      <c r="L174" s="32"/>
      <c r="M174" s="176"/>
      <c r="N174" s="177"/>
      <c r="O174" s="57"/>
      <c r="P174" s="57"/>
      <c r="Q174" s="57"/>
      <c r="R174" s="57"/>
      <c r="S174" s="57"/>
      <c r="T174" s="58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6" t="s">
        <v>142</v>
      </c>
      <c r="AU174" s="16" t="s">
        <v>83</v>
      </c>
    </row>
    <row r="175" spans="1:65" s="13" customFormat="1" ht="11.25">
      <c r="B175" s="178"/>
      <c r="D175" s="174" t="s">
        <v>144</v>
      </c>
      <c r="E175" s="179" t="s">
        <v>1</v>
      </c>
      <c r="F175" s="180" t="s">
        <v>529</v>
      </c>
      <c r="H175" s="181">
        <v>1</v>
      </c>
      <c r="I175" s="182"/>
      <c r="L175" s="178"/>
      <c r="M175" s="183"/>
      <c r="N175" s="184"/>
      <c r="O175" s="184"/>
      <c r="P175" s="184"/>
      <c r="Q175" s="184"/>
      <c r="R175" s="184"/>
      <c r="S175" s="184"/>
      <c r="T175" s="185"/>
      <c r="AT175" s="179" t="s">
        <v>144</v>
      </c>
      <c r="AU175" s="179" t="s">
        <v>83</v>
      </c>
      <c r="AV175" s="13" t="s">
        <v>83</v>
      </c>
      <c r="AW175" s="13" t="s">
        <v>30</v>
      </c>
      <c r="AX175" s="13" t="s">
        <v>81</v>
      </c>
      <c r="AY175" s="179" t="s">
        <v>133</v>
      </c>
    </row>
    <row r="176" spans="1:65" s="2" customFormat="1" ht="20.45" customHeight="1">
      <c r="A176" s="31"/>
      <c r="B176" s="160"/>
      <c r="C176" s="161" t="s">
        <v>8</v>
      </c>
      <c r="D176" s="161" t="s">
        <v>135</v>
      </c>
      <c r="E176" s="162" t="s">
        <v>530</v>
      </c>
      <c r="F176" s="163" t="s">
        <v>531</v>
      </c>
      <c r="G176" s="164" t="s">
        <v>248</v>
      </c>
      <c r="H176" s="165">
        <v>1</v>
      </c>
      <c r="I176" s="166"/>
      <c r="J176" s="167">
        <f>ROUND(I176*H176,2)</f>
        <v>0</v>
      </c>
      <c r="K176" s="163" t="s">
        <v>139</v>
      </c>
      <c r="L176" s="32"/>
      <c r="M176" s="168" t="s">
        <v>1</v>
      </c>
      <c r="N176" s="169" t="s">
        <v>38</v>
      </c>
      <c r="O176" s="57"/>
      <c r="P176" s="170">
        <f>O176*H176</f>
        <v>0</v>
      </c>
      <c r="Q176" s="170">
        <v>0</v>
      </c>
      <c r="R176" s="170">
        <f>Q176*H176</f>
        <v>0</v>
      </c>
      <c r="S176" s="170">
        <v>0</v>
      </c>
      <c r="T176" s="171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72" t="s">
        <v>140</v>
      </c>
      <c r="AT176" s="172" t="s">
        <v>135</v>
      </c>
      <c r="AU176" s="172" t="s">
        <v>83</v>
      </c>
      <c r="AY176" s="16" t="s">
        <v>133</v>
      </c>
      <c r="BE176" s="173">
        <f>IF(N176="základní",J176,0)</f>
        <v>0</v>
      </c>
      <c r="BF176" s="173">
        <f>IF(N176="snížená",J176,0)</f>
        <v>0</v>
      </c>
      <c r="BG176" s="173">
        <f>IF(N176="zákl. přenesená",J176,0)</f>
        <v>0</v>
      </c>
      <c r="BH176" s="173">
        <f>IF(N176="sníž. přenesená",J176,0)</f>
        <v>0</v>
      </c>
      <c r="BI176" s="173">
        <f>IF(N176="nulová",J176,0)</f>
        <v>0</v>
      </c>
      <c r="BJ176" s="16" t="s">
        <v>81</v>
      </c>
      <c r="BK176" s="173">
        <f>ROUND(I176*H176,2)</f>
        <v>0</v>
      </c>
      <c r="BL176" s="16" t="s">
        <v>140</v>
      </c>
      <c r="BM176" s="172" t="s">
        <v>532</v>
      </c>
    </row>
    <row r="177" spans="1:65" s="2" customFormat="1" ht="19.5">
      <c r="A177" s="31"/>
      <c r="B177" s="32"/>
      <c r="C177" s="31"/>
      <c r="D177" s="174" t="s">
        <v>142</v>
      </c>
      <c r="E177" s="31"/>
      <c r="F177" s="175" t="s">
        <v>533</v>
      </c>
      <c r="G177" s="31"/>
      <c r="H177" s="31"/>
      <c r="I177" s="96"/>
      <c r="J177" s="31"/>
      <c r="K177" s="31"/>
      <c r="L177" s="32"/>
      <c r="M177" s="176"/>
      <c r="N177" s="177"/>
      <c r="O177" s="57"/>
      <c r="P177" s="57"/>
      <c r="Q177" s="57"/>
      <c r="R177" s="57"/>
      <c r="S177" s="57"/>
      <c r="T177" s="58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6" t="s">
        <v>142</v>
      </c>
      <c r="AU177" s="16" t="s">
        <v>83</v>
      </c>
    </row>
    <row r="178" spans="1:65" s="2" customFormat="1" ht="51.95" customHeight="1">
      <c r="A178" s="31"/>
      <c r="B178" s="160"/>
      <c r="C178" s="194" t="s">
        <v>226</v>
      </c>
      <c r="D178" s="194" t="s">
        <v>256</v>
      </c>
      <c r="E178" s="195" t="s">
        <v>281</v>
      </c>
      <c r="F178" s="196" t="s">
        <v>534</v>
      </c>
      <c r="G178" s="197" t="s">
        <v>248</v>
      </c>
      <c r="H178" s="198">
        <v>1</v>
      </c>
      <c r="I178" s="199"/>
      <c r="J178" s="200">
        <f>ROUND(I178*H178,2)</f>
        <v>0</v>
      </c>
      <c r="K178" s="196" t="s">
        <v>1</v>
      </c>
      <c r="L178" s="201"/>
      <c r="M178" s="202" t="s">
        <v>1</v>
      </c>
      <c r="N178" s="203" t="s">
        <v>38</v>
      </c>
      <c r="O178" s="57"/>
      <c r="P178" s="170">
        <f>O178*H178</f>
        <v>0</v>
      </c>
      <c r="Q178" s="170">
        <v>0</v>
      </c>
      <c r="R178" s="170">
        <f>Q178*H178</f>
        <v>0</v>
      </c>
      <c r="S178" s="170">
        <v>0</v>
      </c>
      <c r="T178" s="171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72" t="s">
        <v>178</v>
      </c>
      <c r="AT178" s="172" t="s">
        <v>256</v>
      </c>
      <c r="AU178" s="172" t="s">
        <v>83</v>
      </c>
      <c r="AY178" s="16" t="s">
        <v>133</v>
      </c>
      <c r="BE178" s="173">
        <f>IF(N178="základní",J178,0)</f>
        <v>0</v>
      </c>
      <c r="BF178" s="173">
        <f>IF(N178="snížená",J178,0)</f>
        <v>0</v>
      </c>
      <c r="BG178" s="173">
        <f>IF(N178="zákl. přenesená",J178,0)</f>
        <v>0</v>
      </c>
      <c r="BH178" s="173">
        <f>IF(N178="sníž. přenesená",J178,0)</f>
        <v>0</v>
      </c>
      <c r="BI178" s="173">
        <f>IF(N178="nulová",J178,0)</f>
        <v>0</v>
      </c>
      <c r="BJ178" s="16" t="s">
        <v>81</v>
      </c>
      <c r="BK178" s="173">
        <f>ROUND(I178*H178,2)</f>
        <v>0</v>
      </c>
      <c r="BL178" s="16" t="s">
        <v>140</v>
      </c>
      <c r="BM178" s="172" t="s">
        <v>535</v>
      </c>
    </row>
    <row r="179" spans="1:65" s="2" customFormat="1" ht="29.25">
      <c r="A179" s="31"/>
      <c r="B179" s="32"/>
      <c r="C179" s="31"/>
      <c r="D179" s="174" t="s">
        <v>142</v>
      </c>
      <c r="E179" s="31"/>
      <c r="F179" s="175" t="s">
        <v>282</v>
      </c>
      <c r="G179" s="31"/>
      <c r="H179" s="31"/>
      <c r="I179" s="96"/>
      <c r="J179" s="31"/>
      <c r="K179" s="31"/>
      <c r="L179" s="32"/>
      <c r="M179" s="176"/>
      <c r="N179" s="177"/>
      <c r="O179" s="57"/>
      <c r="P179" s="57"/>
      <c r="Q179" s="57"/>
      <c r="R179" s="57"/>
      <c r="S179" s="57"/>
      <c r="T179" s="58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6" t="s">
        <v>142</v>
      </c>
      <c r="AU179" s="16" t="s">
        <v>83</v>
      </c>
    </row>
    <row r="180" spans="1:65" s="13" customFormat="1" ht="11.25">
      <c r="B180" s="178"/>
      <c r="D180" s="174" t="s">
        <v>144</v>
      </c>
      <c r="E180" s="179" t="s">
        <v>1</v>
      </c>
      <c r="F180" s="180" t="s">
        <v>81</v>
      </c>
      <c r="H180" s="181">
        <v>1</v>
      </c>
      <c r="I180" s="182"/>
      <c r="L180" s="178"/>
      <c r="M180" s="183"/>
      <c r="N180" s="184"/>
      <c r="O180" s="184"/>
      <c r="P180" s="184"/>
      <c r="Q180" s="184"/>
      <c r="R180" s="184"/>
      <c r="S180" s="184"/>
      <c r="T180" s="185"/>
      <c r="AT180" s="179" t="s">
        <v>144</v>
      </c>
      <c r="AU180" s="179" t="s">
        <v>83</v>
      </c>
      <c r="AV180" s="13" t="s">
        <v>83</v>
      </c>
      <c r="AW180" s="13" t="s">
        <v>30</v>
      </c>
      <c r="AX180" s="13" t="s">
        <v>81</v>
      </c>
      <c r="AY180" s="179" t="s">
        <v>133</v>
      </c>
    </row>
    <row r="181" spans="1:65" s="2" customFormat="1" ht="30.95" customHeight="1">
      <c r="A181" s="31"/>
      <c r="B181" s="160"/>
      <c r="C181" s="161" t="s">
        <v>232</v>
      </c>
      <c r="D181" s="161" t="s">
        <v>135</v>
      </c>
      <c r="E181" s="162" t="s">
        <v>536</v>
      </c>
      <c r="F181" s="163" t="s">
        <v>537</v>
      </c>
      <c r="G181" s="164" t="s">
        <v>175</v>
      </c>
      <c r="H181" s="165">
        <v>2.33</v>
      </c>
      <c r="I181" s="166"/>
      <c r="J181" s="167">
        <f>ROUND(I181*H181,2)</f>
        <v>0</v>
      </c>
      <c r="K181" s="163" t="s">
        <v>139</v>
      </c>
      <c r="L181" s="32"/>
      <c r="M181" s="168" t="s">
        <v>1</v>
      </c>
      <c r="N181" s="169" t="s">
        <v>38</v>
      </c>
      <c r="O181" s="57"/>
      <c r="P181" s="170">
        <f>O181*H181</f>
        <v>0</v>
      </c>
      <c r="Q181" s="170">
        <v>0</v>
      </c>
      <c r="R181" s="170">
        <f>Q181*H181</f>
        <v>0</v>
      </c>
      <c r="S181" s="170">
        <v>0</v>
      </c>
      <c r="T181" s="171">
        <f>S181*H181</f>
        <v>0</v>
      </c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72" t="s">
        <v>140</v>
      </c>
      <c r="AT181" s="172" t="s">
        <v>135</v>
      </c>
      <c r="AU181" s="172" t="s">
        <v>83</v>
      </c>
      <c r="AY181" s="16" t="s">
        <v>133</v>
      </c>
      <c r="BE181" s="173">
        <f>IF(N181="základní",J181,0)</f>
        <v>0</v>
      </c>
      <c r="BF181" s="173">
        <f>IF(N181="snížená",J181,0)</f>
        <v>0</v>
      </c>
      <c r="BG181" s="173">
        <f>IF(N181="zákl. přenesená",J181,0)</f>
        <v>0</v>
      </c>
      <c r="BH181" s="173">
        <f>IF(N181="sníž. přenesená",J181,0)</f>
        <v>0</v>
      </c>
      <c r="BI181" s="173">
        <f>IF(N181="nulová",J181,0)</f>
        <v>0</v>
      </c>
      <c r="BJ181" s="16" t="s">
        <v>81</v>
      </c>
      <c r="BK181" s="173">
        <f>ROUND(I181*H181,2)</f>
        <v>0</v>
      </c>
      <c r="BL181" s="16" t="s">
        <v>140</v>
      </c>
      <c r="BM181" s="172" t="s">
        <v>538</v>
      </c>
    </row>
    <row r="182" spans="1:65" s="2" customFormat="1" ht="19.5">
      <c r="A182" s="31"/>
      <c r="B182" s="32"/>
      <c r="C182" s="31"/>
      <c r="D182" s="174" t="s">
        <v>142</v>
      </c>
      <c r="E182" s="31"/>
      <c r="F182" s="175" t="s">
        <v>539</v>
      </c>
      <c r="G182" s="31"/>
      <c r="H182" s="31"/>
      <c r="I182" s="96"/>
      <c r="J182" s="31"/>
      <c r="K182" s="31"/>
      <c r="L182" s="32"/>
      <c r="M182" s="176"/>
      <c r="N182" s="177"/>
      <c r="O182" s="57"/>
      <c r="P182" s="57"/>
      <c r="Q182" s="57"/>
      <c r="R182" s="57"/>
      <c r="S182" s="57"/>
      <c r="T182" s="58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T182" s="16" t="s">
        <v>142</v>
      </c>
      <c r="AU182" s="16" t="s">
        <v>83</v>
      </c>
    </row>
    <row r="183" spans="1:65" s="13" customFormat="1" ht="11.25">
      <c r="B183" s="178"/>
      <c r="D183" s="174" t="s">
        <v>144</v>
      </c>
      <c r="E183" s="179" t="s">
        <v>1</v>
      </c>
      <c r="F183" s="180" t="s">
        <v>540</v>
      </c>
      <c r="H183" s="181">
        <v>2.33</v>
      </c>
      <c r="I183" s="182"/>
      <c r="L183" s="178"/>
      <c r="M183" s="183"/>
      <c r="N183" s="184"/>
      <c r="O183" s="184"/>
      <c r="P183" s="184"/>
      <c r="Q183" s="184"/>
      <c r="R183" s="184"/>
      <c r="S183" s="184"/>
      <c r="T183" s="185"/>
      <c r="AT183" s="179" t="s">
        <v>144</v>
      </c>
      <c r="AU183" s="179" t="s">
        <v>83</v>
      </c>
      <c r="AV183" s="13" t="s">
        <v>83</v>
      </c>
      <c r="AW183" s="13" t="s">
        <v>30</v>
      </c>
      <c r="AX183" s="13" t="s">
        <v>81</v>
      </c>
      <c r="AY183" s="179" t="s">
        <v>133</v>
      </c>
    </row>
    <row r="184" spans="1:65" s="2" customFormat="1" ht="20.45" customHeight="1">
      <c r="A184" s="31"/>
      <c r="B184" s="160"/>
      <c r="C184" s="161" t="s">
        <v>238</v>
      </c>
      <c r="D184" s="161" t="s">
        <v>135</v>
      </c>
      <c r="E184" s="162" t="s">
        <v>315</v>
      </c>
      <c r="F184" s="163" t="s">
        <v>316</v>
      </c>
      <c r="G184" s="164" t="s">
        <v>175</v>
      </c>
      <c r="H184" s="165">
        <v>6.99</v>
      </c>
      <c r="I184" s="166"/>
      <c r="J184" s="167">
        <f>ROUND(I184*H184,2)</f>
        <v>0</v>
      </c>
      <c r="K184" s="163" t="s">
        <v>139</v>
      </c>
      <c r="L184" s="32"/>
      <c r="M184" s="168" t="s">
        <v>1</v>
      </c>
      <c r="N184" s="169" t="s">
        <v>38</v>
      </c>
      <c r="O184" s="57"/>
      <c r="P184" s="170">
        <f>O184*H184</f>
        <v>0</v>
      </c>
      <c r="Q184" s="170">
        <v>0</v>
      </c>
      <c r="R184" s="170">
        <f>Q184*H184</f>
        <v>0</v>
      </c>
      <c r="S184" s="170">
        <v>0</v>
      </c>
      <c r="T184" s="171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72" t="s">
        <v>140</v>
      </c>
      <c r="AT184" s="172" t="s">
        <v>135</v>
      </c>
      <c r="AU184" s="172" t="s">
        <v>83</v>
      </c>
      <c r="AY184" s="16" t="s">
        <v>133</v>
      </c>
      <c r="BE184" s="173">
        <f>IF(N184="základní",J184,0)</f>
        <v>0</v>
      </c>
      <c r="BF184" s="173">
        <f>IF(N184="snížená",J184,0)</f>
        <v>0</v>
      </c>
      <c r="BG184" s="173">
        <f>IF(N184="zákl. přenesená",J184,0)</f>
        <v>0</v>
      </c>
      <c r="BH184" s="173">
        <f>IF(N184="sníž. přenesená",J184,0)</f>
        <v>0</v>
      </c>
      <c r="BI184" s="173">
        <f>IF(N184="nulová",J184,0)</f>
        <v>0</v>
      </c>
      <c r="BJ184" s="16" t="s">
        <v>81</v>
      </c>
      <c r="BK184" s="173">
        <f>ROUND(I184*H184,2)</f>
        <v>0</v>
      </c>
      <c r="BL184" s="16" t="s">
        <v>140</v>
      </c>
      <c r="BM184" s="172" t="s">
        <v>541</v>
      </c>
    </row>
    <row r="185" spans="1:65" s="2" customFormat="1" ht="19.5">
      <c r="A185" s="31"/>
      <c r="B185" s="32"/>
      <c r="C185" s="31"/>
      <c r="D185" s="174" t="s">
        <v>142</v>
      </c>
      <c r="E185" s="31"/>
      <c r="F185" s="175" t="s">
        <v>318</v>
      </c>
      <c r="G185" s="31"/>
      <c r="H185" s="31"/>
      <c r="I185" s="96"/>
      <c r="J185" s="31"/>
      <c r="K185" s="31"/>
      <c r="L185" s="32"/>
      <c r="M185" s="176"/>
      <c r="N185" s="177"/>
      <c r="O185" s="57"/>
      <c r="P185" s="57"/>
      <c r="Q185" s="57"/>
      <c r="R185" s="57"/>
      <c r="S185" s="57"/>
      <c r="T185" s="58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6" t="s">
        <v>142</v>
      </c>
      <c r="AU185" s="16" t="s">
        <v>83</v>
      </c>
    </row>
    <row r="186" spans="1:65" s="13" customFormat="1" ht="11.25">
      <c r="B186" s="178"/>
      <c r="D186" s="174" t="s">
        <v>144</v>
      </c>
      <c r="E186" s="179" t="s">
        <v>1</v>
      </c>
      <c r="F186" s="180" t="s">
        <v>542</v>
      </c>
      <c r="H186" s="181">
        <v>6.99</v>
      </c>
      <c r="I186" s="182"/>
      <c r="L186" s="178"/>
      <c r="M186" s="183"/>
      <c r="N186" s="184"/>
      <c r="O186" s="184"/>
      <c r="P186" s="184"/>
      <c r="Q186" s="184"/>
      <c r="R186" s="184"/>
      <c r="S186" s="184"/>
      <c r="T186" s="185"/>
      <c r="AT186" s="179" t="s">
        <v>144</v>
      </c>
      <c r="AU186" s="179" t="s">
        <v>83</v>
      </c>
      <c r="AV186" s="13" t="s">
        <v>83</v>
      </c>
      <c r="AW186" s="13" t="s">
        <v>30</v>
      </c>
      <c r="AX186" s="13" t="s">
        <v>81</v>
      </c>
      <c r="AY186" s="179" t="s">
        <v>133</v>
      </c>
    </row>
    <row r="187" spans="1:65" s="12" customFormat="1" ht="22.9" customHeight="1">
      <c r="B187" s="147"/>
      <c r="D187" s="148" t="s">
        <v>72</v>
      </c>
      <c r="E187" s="158" t="s">
        <v>160</v>
      </c>
      <c r="F187" s="158" t="s">
        <v>324</v>
      </c>
      <c r="I187" s="150"/>
      <c r="J187" s="159">
        <f>BK187</f>
        <v>0</v>
      </c>
      <c r="L187" s="147"/>
      <c r="M187" s="152"/>
      <c r="N187" s="153"/>
      <c r="O187" s="153"/>
      <c r="P187" s="154">
        <f>SUM(P188:P199)</f>
        <v>0</v>
      </c>
      <c r="Q187" s="153"/>
      <c r="R187" s="154">
        <f>SUM(R188:R199)</f>
        <v>4.0609960000000003</v>
      </c>
      <c r="S187" s="153"/>
      <c r="T187" s="155">
        <f>SUM(T188:T199)</f>
        <v>0</v>
      </c>
      <c r="AR187" s="148" t="s">
        <v>81</v>
      </c>
      <c r="AT187" s="156" t="s">
        <v>72</v>
      </c>
      <c r="AU187" s="156" t="s">
        <v>81</v>
      </c>
      <c r="AY187" s="148" t="s">
        <v>133</v>
      </c>
      <c r="BK187" s="157">
        <f>SUM(BK188:BK199)</f>
        <v>0</v>
      </c>
    </row>
    <row r="188" spans="1:65" s="2" customFormat="1" ht="20.45" customHeight="1">
      <c r="A188" s="31"/>
      <c r="B188" s="160"/>
      <c r="C188" s="161" t="s">
        <v>245</v>
      </c>
      <c r="D188" s="161" t="s">
        <v>135</v>
      </c>
      <c r="E188" s="162" t="s">
        <v>543</v>
      </c>
      <c r="F188" s="163" t="s">
        <v>544</v>
      </c>
      <c r="G188" s="164" t="s">
        <v>138</v>
      </c>
      <c r="H188" s="165">
        <v>18.751999999999999</v>
      </c>
      <c r="I188" s="166"/>
      <c r="J188" s="167">
        <f>ROUND(I188*H188,2)</f>
        <v>0</v>
      </c>
      <c r="K188" s="163" t="s">
        <v>139</v>
      </c>
      <c r="L188" s="32"/>
      <c r="M188" s="168" t="s">
        <v>1</v>
      </c>
      <c r="N188" s="169" t="s">
        <v>38</v>
      </c>
      <c r="O188" s="57"/>
      <c r="P188" s="170">
        <f>O188*H188</f>
        <v>0</v>
      </c>
      <c r="Q188" s="170">
        <v>0</v>
      </c>
      <c r="R188" s="170">
        <f>Q188*H188</f>
        <v>0</v>
      </c>
      <c r="S188" s="170">
        <v>0</v>
      </c>
      <c r="T188" s="171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72" t="s">
        <v>140</v>
      </c>
      <c r="AT188" s="172" t="s">
        <v>135</v>
      </c>
      <c r="AU188" s="172" t="s">
        <v>83</v>
      </c>
      <c r="AY188" s="16" t="s">
        <v>133</v>
      </c>
      <c r="BE188" s="173">
        <f>IF(N188="základní",J188,0)</f>
        <v>0</v>
      </c>
      <c r="BF188" s="173">
        <f>IF(N188="snížená",J188,0)</f>
        <v>0</v>
      </c>
      <c r="BG188" s="173">
        <f>IF(N188="zákl. přenesená",J188,0)</f>
        <v>0</v>
      </c>
      <c r="BH188" s="173">
        <f>IF(N188="sníž. přenesená",J188,0)</f>
        <v>0</v>
      </c>
      <c r="BI188" s="173">
        <f>IF(N188="nulová",J188,0)</f>
        <v>0</v>
      </c>
      <c r="BJ188" s="16" t="s">
        <v>81</v>
      </c>
      <c r="BK188" s="173">
        <f>ROUND(I188*H188,2)</f>
        <v>0</v>
      </c>
      <c r="BL188" s="16" t="s">
        <v>140</v>
      </c>
      <c r="BM188" s="172" t="s">
        <v>545</v>
      </c>
    </row>
    <row r="189" spans="1:65" s="2" customFormat="1" ht="29.25">
      <c r="A189" s="31"/>
      <c r="B189" s="32"/>
      <c r="C189" s="31"/>
      <c r="D189" s="174" t="s">
        <v>142</v>
      </c>
      <c r="E189" s="31"/>
      <c r="F189" s="175" t="s">
        <v>546</v>
      </c>
      <c r="G189" s="31"/>
      <c r="H189" s="31"/>
      <c r="I189" s="96"/>
      <c r="J189" s="31"/>
      <c r="K189" s="31"/>
      <c r="L189" s="32"/>
      <c r="M189" s="176"/>
      <c r="N189" s="177"/>
      <c r="O189" s="57"/>
      <c r="P189" s="57"/>
      <c r="Q189" s="57"/>
      <c r="R189" s="57"/>
      <c r="S189" s="57"/>
      <c r="T189" s="58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6" t="s">
        <v>142</v>
      </c>
      <c r="AU189" s="16" t="s">
        <v>83</v>
      </c>
    </row>
    <row r="190" spans="1:65" s="13" customFormat="1" ht="11.25">
      <c r="B190" s="178"/>
      <c r="D190" s="174" t="s">
        <v>144</v>
      </c>
      <c r="E190" s="179" t="s">
        <v>1</v>
      </c>
      <c r="F190" s="180" t="s">
        <v>480</v>
      </c>
      <c r="H190" s="181">
        <v>18.751999999999999</v>
      </c>
      <c r="I190" s="182"/>
      <c r="L190" s="178"/>
      <c r="M190" s="183"/>
      <c r="N190" s="184"/>
      <c r="O190" s="184"/>
      <c r="P190" s="184"/>
      <c r="Q190" s="184"/>
      <c r="R190" s="184"/>
      <c r="S190" s="184"/>
      <c r="T190" s="185"/>
      <c r="AT190" s="179" t="s">
        <v>144</v>
      </c>
      <c r="AU190" s="179" t="s">
        <v>83</v>
      </c>
      <c r="AV190" s="13" t="s">
        <v>83</v>
      </c>
      <c r="AW190" s="13" t="s">
        <v>30</v>
      </c>
      <c r="AX190" s="13" t="s">
        <v>81</v>
      </c>
      <c r="AY190" s="179" t="s">
        <v>133</v>
      </c>
    </row>
    <row r="191" spans="1:65" s="2" customFormat="1" ht="20.45" customHeight="1">
      <c r="A191" s="31"/>
      <c r="B191" s="160"/>
      <c r="C191" s="161" t="s">
        <v>255</v>
      </c>
      <c r="D191" s="161" t="s">
        <v>135</v>
      </c>
      <c r="E191" s="162" t="s">
        <v>547</v>
      </c>
      <c r="F191" s="163" t="s">
        <v>548</v>
      </c>
      <c r="G191" s="164" t="s">
        <v>138</v>
      </c>
      <c r="H191" s="165">
        <v>18.751999999999999</v>
      </c>
      <c r="I191" s="166"/>
      <c r="J191" s="167">
        <f>ROUND(I191*H191,2)</f>
        <v>0</v>
      </c>
      <c r="K191" s="163" t="s">
        <v>139</v>
      </c>
      <c r="L191" s="32"/>
      <c r="M191" s="168" t="s">
        <v>1</v>
      </c>
      <c r="N191" s="169" t="s">
        <v>38</v>
      </c>
      <c r="O191" s="57"/>
      <c r="P191" s="170">
        <f>O191*H191</f>
        <v>0</v>
      </c>
      <c r="Q191" s="170">
        <v>0</v>
      </c>
      <c r="R191" s="170">
        <f>Q191*H191</f>
        <v>0</v>
      </c>
      <c r="S191" s="170">
        <v>0</v>
      </c>
      <c r="T191" s="171">
        <f>S191*H191</f>
        <v>0</v>
      </c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R191" s="172" t="s">
        <v>140</v>
      </c>
      <c r="AT191" s="172" t="s">
        <v>135</v>
      </c>
      <c r="AU191" s="172" t="s">
        <v>83</v>
      </c>
      <c r="AY191" s="16" t="s">
        <v>133</v>
      </c>
      <c r="BE191" s="173">
        <f>IF(N191="základní",J191,0)</f>
        <v>0</v>
      </c>
      <c r="BF191" s="173">
        <f>IF(N191="snížená",J191,0)</f>
        <v>0</v>
      </c>
      <c r="BG191" s="173">
        <f>IF(N191="zákl. přenesená",J191,0)</f>
        <v>0</v>
      </c>
      <c r="BH191" s="173">
        <f>IF(N191="sníž. přenesená",J191,0)</f>
        <v>0</v>
      </c>
      <c r="BI191" s="173">
        <f>IF(N191="nulová",J191,0)</f>
        <v>0</v>
      </c>
      <c r="BJ191" s="16" t="s">
        <v>81</v>
      </c>
      <c r="BK191" s="173">
        <f>ROUND(I191*H191,2)</f>
        <v>0</v>
      </c>
      <c r="BL191" s="16" t="s">
        <v>140</v>
      </c>
      <c r="BM191" s="172" t="s">
        <v>549</v>
      </c>
    </row>
    <row r="192" spans="1:65" s="2" customFormat="1" ht="19.5">
      <c r="A192" s="31"/>
      <c r="B192" s="32"/>
      <c r="C192" s="31"/>
      <c r="D192" s="174" t="s">
        <v>142</v>
      </c>
      <c r="E192" s="31"/>
      <c r="F192" s="175" t="s">
        <v>550</v>
      </c>
      <c r="G192" s="31"/>
      <c r="H192" s="31"/>
      <c r="I192" s="96"/>
      <c r="J192" s="31"/>
      <c r="K192" s="31"/>
      <c r="L192" s="32"/>
      <c r="M192" s="176"/>
      <c r="N192" s="177"/>
      <c r="O192" s="57"/>
      <c r="P192" s="57"/>
      <c r="Q192" s="57"/>
      <c r="R192" s="57"/>
      <c r="S192" s="57"/>
      <c r="T192" s="58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T192" s="16" t="s">
        <v>142</v>
      </c>
      <c r="AU192" s="16" t="s">
        <v>83</v>
      </c>
    </row>
    <row r="193" spans="1:65" s="13" customFormat="1" ht="11.25">
      <c r="B193" s="178"/>
      <c r="D193" s="174" t="s">
        <v>144</v>
      </c>
      <c r="E193" s="179" t="s">
        <v>480</v>
      </c>
      <c r="F193" s="180" t="s">
        <v>551</v>
      </c>
      <c r="H193" s="181">
        <v>18.751999999999999</v>
      </c>
      <c r="I193" s="182"/>
      <c r="L193" s="178"/>
      <c r="M193" s="183"/>
      <c r="N193" s="184"/>
      <c r="O193" s="184"/>
      <c r="P193" s="184"/>
      <c r="Q193" s="184"/>
      <c r="R193" s="184"/>
      <c r="S193" s="184"/>
      <c r="T193" s="185"/>
      <c r="AT193" s="179" t="s">
        <v>144</v>
      </c>
      <c r="AU193" s="179" t="s">
        <v>83</v>
      </c>
      <c r="AV193" s="13" t="s">
        <v>83</v>
      </c>
      <c r="AW193" s="13" t="s">
        <v>30</v>
      </c>
      <c r="AX193" s="13" t="s">
        <v>81</v>
      </c>
      <c r="AY193" s="179" t="s">
        <v>133</v>
      </c>
    </row>
    <row r="194" spans="1:65" s="2" customFormat="1" ht="30.95" customHeight="1">
      <c r="A194" s="31"/>
      <c r="B194" s="160"/>
      <c r="C194" s="161" t="s">
        <v>7</v>
      </c>
      <c r="D194" s="161" t="s">
        <v>135</v>
      </c>
      <c r="E194" s="162" t="s">
        <v>343</v>
      </c>
      <c r="F194" s="163" t="s">
        <v>344</v>
      </c>
      <c r="G194" s="164" t="s">
        <v>138</v>
      </c>
      <c r="H194" s="165">
        <v>18.751999999999999</v>
      </c>
      <c r="I194" s="166"/>
      <c r="J194" s="167">
        <f>ROUND(I194*H194,2)</f>
        <v>0</v>
      </c>
      <c r="K194" s="163" t="s">
        <v>139</v>
      </c>
      <c r="L194" s="32"/>
      <c r="M194" s="168" t="s">
        <v>1</v>
      </c>
      <c r="N194" s="169" t="s">
        <v>38</v>
      </c>
      <c r="O194" s="57"/>
      <c r="P194" s="170">
        <f>O194*H194</f>
        <v>0</v>
      </c>
      <c r="Q194" s="170">
        <v>8.4250000000000005E-2</v>
      </c>
      <c r="R194" s="170">
        <f>Q194*H194</f>
        <v>1.5798559999999999</v>
      </c>
      <c r="S194" s="170">
        <v>0</v>
      </c>
      <c r="T194" s="171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72" t="s">
        <v>140</v>
      </c>
      <c r="AT194" s="172" t="s">
        <v>135</v>
      </c>
      <c r="AU194" s="172" t="s">
        <v>83</v>
      </c>
      <c r="AY194" s="16" t="s">
        <v>133</v>
      </c>
      <c r="BE194" s="173">
        <f>IF(N194="základní",J194,0)</f>
        <v>0</v>
      </c>
      <c r="BF194" s="173">
        <f>IF(N194="snížená",J194,0)</f>
        <v>0</v>
      </c>
      <c r="BG194" s="173">
        <f>IF(N194="zákl. přenesená",J194,0)</f>
        <v>0</v>
      </c>
      <c r="BH194" s="173">
        <f>IF(N194="sníž. přenesená",J194,0)</f>
        <v>0</v>
      </c>
      <c r="BI194" s="173">
        <f>IF(N194="nulová",J194,0)</f>
        <v>0</v>
      </c>
      <c r="BJ194" s="16" t="s">
        <v>81</v>
      </c>
      <c r="BK194" s="173">
        <f>ROUND(I194*H194,2)</f>
        <v>0</v>
      </c>
      <c r="BL194" s="16" t="s">
        <v>140</v>
      </c>
      <c r="BM194" s="172" t="s">
        <v>552</v>
      </c>
    </row>
    <row r="195" spans="1:65" s="2" customFormat="1" ht="68.25">
      <c r="A195" s="31"/>
      <c r="B195" s="32"/>
      <c r="C195" s="31"/>
      <c r="D195" s="174" t="s">
        <v>142</v>
      </c>
      <c r="E195" s="31"/>
      <c r="F195" s="175" t="s">
        <v>346</v>
      </c>
      <c r="G195" s="31"/>
      <c r="H195" s="31"/>
      <c r="I195" s="96"/>
      <c r="J195" s="31"/>
      <c r="K195" s="31"/>
      <c r="L195" s="32"/>
      <c r="M195" s="176"/>
      <c r="N195" s="177"/>
      <c r="O195" s="57"/>
      <c r="P195" s="57"/>
      <c r="Q195" s="57"/>
      <c r="R195" s="57"/>
      <c r="S195" s="57"/>
      <c r="T195" s="58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6" t="s">
        <v>142</v>
      </c>
      <c r="AU195" s="16" t="s">
        <v>83</v>
      </c>
    </row>
    <row r="196" spans="1:65" s="13" customFormat="1" ht="11.25">
      <c r="B196" s="178"/>
      <c r="D196" s="174" t="s">
        <v>144</v>
      </c>
      <c r="E196" s="179" t="s">
        <v>1</v>
      </c>
      <c r="F196" s="180" t="s">
        <v>480</v>
      </c>
      <c r="H196" s="181">
        <v>18.751999999999999</v>
      </c>
      <c r="I196" s="182"/>
      <c r="L196" s="178"/>
      <c r="M196" s="183"/>
      <c r="N196" s="184"/>
      <c r="O196" s="184"/>
      <c r="P196" s="184"/>
      <c r="Q196" s="184"/>
      <c r="R196" s="184"/>
      <c r="S196" s="184"/>
      <c r="T196" s="185"/>
      <c r="AT196" s="179" t="s">
        <v>144</v>
      </c>
      <c r="AU196" s="179" t="s">
        <v>83</v>
      </c>
      <c r="AV196" s="13" t="s">
        <v>83</v>
      </c>
      <c r="AW196" s="13" t="s">
        <v>30</v>
      </c>
      <c r="AX196" s="13" t="s">
        <v>81</v>
      </c>
      <c r="AY196" s="179" t="s">
        <v>133</v>
      </c>
    </row>
    <row r="197" spans="1:65" s="2" customFormat="1" ht="20.45" customHeight="1">
      <c r="A197" s="31"/>
      <c r="B197" s="160"/>
      <c r="C197" s="194" t="s">
        <v>265</v>
      </c>
      <c r="D197" s="194" t="s">
        <v>256</v>
      </c>
      <c r="E197" s="195" t="s">
        <v>553</v>
      </c>
      <c r="F197" s="196" t="s">
        <v>554</v>
      </c>
      <c r="G197" s="197" t="s">
        <v>138</v>
      </c>
      <c r="H197" s="198">
        <v>18.940000000000001</v>
      </c>
      <c r="I197" s="199"/>
      <c r="J197" s="200">
        <f>ROUND(I197*H197,2)</f>
        <v>0</v>
      </c>
      <c r="K197" s="196" t="s">
        <v>139</v>
      </c>
      <c r="L197" s="201"/>
      <c r="M197" s="202" t="s">
        <v>1</v>
      </c>
      <c r="N197" s="203" t="s">
        <v>38</v>
      </c>
      <c r="O197" s="57"/>
      <c r="P197" s="170">
        <f>O197*H197</f>
        <v>0</v>
      </c>
      <c r="Q197" s="170">
        <v>0.13100000000000001</v>
      </c>
      <c r="R197" s="170">
        <f>Q197*H197</f>
        <v>2.4811400000000003</v>
      </c>
      <c r="S197" s="170">
        <v>0</v>
      </c>
      <c r="T197" s="171">
        <f>S197*H197</f>
        <v>0</v>
      </c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R197" s="172" t="s">
        <v>178</v>
      </c>
      <c r="AT197" s="172" t="s">
        <v>256</v>
      </c>
      <c r="AU197" s="172" t="s">
        <v>83</v>
      </c>
      <c r="AY197" s="16" t="s">
        <v>133</v>
      </c>
      <c r="BE197" s="173">
        <f>IF(N197="základní",J197,0)</f>
        <v>0</v>
      </c>
      <c r="BF197" s="173">
        <f>IF(N197="snížená",J197,0)</f>
        <v>0</v>
      </c>
      <c r="BG197" s="173">
        <f>IF(N197="zákl. přenesená",J197,0)</f>
        <v>0</v>
      </c>
      <c r="BH197" s="173">
        <f>IF(N197="sníž. přenesená",J197,0)</f>
        <v>0</v>
      </c>
      <c r="BI197" s="173">
        <f>IF(N197="nulová",J197,0)</f>
        <v>0</v>
      </c>
      <c r="BJ197" s="16" t="s">
        <v>81</v>
      </c>
      <c r="BK197" s="173">
        <f>ROUND(I197*H197,2)</f>
        <v>0</v>
      </c>
      <c r="BL197" s="16" t="s">
        <v>140</v>
      </c>
      <c r="BM197" s="172" t="s">
        <v>555</v>
      </c>
    </row>
    <row r="198" spans="1:65" s="2" customFormat="1" ht="19.5">
      <c r="A198" s="31"/>
      <c r="B198" s="32"/>
      <c r="C198" s="31"/>
      <c r="D198" s="174" t="s">
        <v>142</v>
      </c>
      <c r="E198" s="31"/>
      <c r="F198" s="175" t="s">
        <v>554</v>
      </c>
      <c r="G198" s="31"/>
      <c r="H198" s="31"/>
      <c r="I198" s="96"/>
      <c r="J198" s="31"/>
      <c r="K198" s="31"/>
      <c r="L198" s="32"/>
      <c r="M198" s="176"/>
      <c r="N198" s="177"/>
      <c r="O198" s="57"/>
      <c r="P198" s="57"/>
      <c r="Q198" s="57"/>
      <c r="R198" s="57"/>
      <c r="S198" s="57"/>
      <c r="T198" s="58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T198" s="16" t="s">
        <v>142</v>
      </c>
      <c r="AU198" s="16" t="s">
        <v>83</v>
      </c>
    </row>
    <row r="199" spans="1:65" s="13" customFormat="1" ht="11.25">
      <c r="B199" s="178"/>
      <c r="D199" s="174" t="s">
        <v>144</v>
      </c>
      <c r="E199" s="179" t="s">
        <v>1</v>
      </c>
      <c r="F199" s="180" t="s">
        <v>556</v>
      </c>
      <c r="H199" s="181">
        <v>18.940000000000001</v>
      </c>
      <c r="I199" s="182"/>
      <c r="L199" s="178"/>
      <c r="M199" s="183"/>
      <c r="N199" s="184"/>
      <c r="O199" s="184"/>
      <c r="P199" s="184"/>
      <c r="Q199" s="184"/>
      <c r="R199" s="184"/>
      <c r="S199" s="184"/>
      <c r="T199" s="185"/>
      <c r="AT199" s="179" t="s">
        <v>144</v>
      </c>
      <c r="AU199" s="179" t="s">
        <v>83</v>
      </c>
      <c r="AV199" s="13" t="s">
        <v>83</v>
      </c>
      <c r="AW199" s="13" t="s">
        <v>30</v>
      </c>
      <c r="AX199" s="13" t="s">
        <v>81</v>
      </c>
      <c r="AY199" s="179" t="s">
        <v>133</v>
      </c>
    </row>
    <row r="200" spans="1:65" s="12" customFormat="1" ht="22.9" customHeight="1">
      <c r="B200" s="147"/>
      <c r="D200" s="148" t="s">
        <v>72</v>
      </c>
      <c r="E200" s="158" t="s">
        <v>185</v>
      </c>
      <c r="F200" s="158" t="s">
        <v>354</v>
      </c>
      <c r="I200" s="150"/>
      <c r="J200" s="159">
        <f>BK200</f>
        <v>0</v>
      </c>
      <c r="L200" s="147"/>
      <c r="M200" s="152"/>
      <c r="N200" s="153"/>
      <c r="O200" s="153"/>
      <c r="P200" s="154">
        <f>SUM(P201:P213)</f>
        <v>0</v>
      </c>
      <c r="Q200" s="153"/>
      <c r="R200" s="154">
        <f>SUM(R201:R213)</f>
        <v>7.0186829999999993</v>
      </c>
      <c r="S200" s="153"/>
      <c r="T200" s="155">
        <f>SUM(T201:T213)</f>
        <v>7.5099199999999991E-2</v>
      </c>
      <c r="AR200" s="148" t="s">
        <v>81</v>
      </c>
      <c r="AT200" s="156" t="s">
        <v>72</v>
      </c>
      <c r="AU200" s="156" t="s">
        <v>81</v>
      </c>
      <c r="AY200" s="148" t="s">
        <v>133</v>
      </c>
      <c r="BK200" s="157">
        <f>SUM(BK201:BK213)</f>
        <v>0</v>
      </c>
    </row>
    <row r="201" spans="1:65" s="2" customFormat="1" ht="30.95" customHeight="1">
      <c r="A201" s="31"/>
      <c r="B201" s="160"/>
      <c r="C201" s="161" t="s">
        <v>269</v>
      </c>
      <c r="D201" s="161" t="s">
        <v>135</v>
      </c>
      <c r="E201" s="162" t="s">
        <v>356</v>
      </c>
      <c r="F201" s="163" t="s">
        <v>357</v>
      </c>
      <c r="G201" s="164" t="s">
        <v>175</v>
      </c>
      <c r="H201" s="165">
        <v>34.945</v>
      </c>
      <c r="I201" s="166"/>
      <c r="J201" s="167">
        <f>ROUND(I201*H201,2)</f>
        <v>0</v>
      </c>
      <c r="K201" s="163" t="s">
        <v>139</v>
      </c>
      <c r="L201" s="32"/>
      <c r="M201" s="168" t="s">
        <v>1</v>
      </c>
      <c r="N201" s="169" t="s">
        <v>38</v>
      </c>
      <c r="O201" s="57"/>
      <c r="P201" s="170">
        <f>O201*H201</f>
        <v>0</v>
      </c>
      <c r="Q201" s="170">
        <v>0.15540000000000001</v>
      </c>
      <c r="R201" s="170">
        <f>Q201*H201</f>
        <v>5.430453</v>
      </c>
      <c r="S201" s="170">
        <v>0</v>
      </c>
      <c r="T201" s="171">
        <f>S201*H201</f>
        <v>0</v>
      </c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R201" s="172" t="s">
        <v>140</v>
      </c>
      <c r="AT201" s="172" t="s">
        <v>135</v>
      </c>
      <c r="AU201" s="172" t="s">
        <v>83</v>
      </c>
      <c r="AY201" s="16" t="s">
        <v>133</v>
      </c>
      <c r="BE201" s="173">
        <f>IF(N201="základní",J201,0)</f>
        <v>0</v>
      </c>
      <c r="BF201" s="173">
        <f>IF(N201="snížená",J201,0)</f>
        <v>0</v>
      </c>
      <c r="BG201" s="173">
        <f>IF(N201="zákl. přenesená",J201,0)</f>
        <v>0</v>
      </c>
      <c r="BH201" s="173">
        <f>IF(N201="sníž. přenesená",J201,0)</f>
        <v>0</v>
      </c>
      <c r="BI201" s="173">
        <f>IF(N201="nulová",J201,0)</f>
        <v>0</v>
      </c>
      <c r="BJ201" s="16" t="s">
        <v>81</v>
      </c>
      <c r="BK201" s="173">
        <f>ROUND(I201*H201,2)</f>
        <v>0</v>
      </c>
      <c r="BL201" s="16" t="s">
        <v>140</v>
      </c>
      <c r="BM201" s="172" t="s">
        <v>557</v>
      </c>
    </row>
    <row r="202" spans="1:65" s="2" customFormat="1" ht="39">
      <c r="A202" s="31"/>
      <c r="B202" s="32"/>
      <c r="C202" s="31"/>
      <c r="D202" s="174" t="s">
        <v>142</v>
      </c>
      <c r="E202" s="31"/>
      <c r="F202" s="175" t="s">
        <v>359</v>
      </c>
      <c r="G202" s="31"/>
      <c r="H202" s="31"/>
      <c r="I202" s="96"/>
      <c r="J202" s="31"/>
      <c r="K202" s="31"/>
      <c r="L202" s="32"/>
      <c r="M202" s="176"/>
      <c r="N202" s="177"/>
      <c r="O202" s="57"/>
      <c r="P202" s="57"/>
      <c r="Q202" s="57"/>
      <c r="R202" s="57"/>
      <c r="S202" s="57"/>
      <c r="T202" s="58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T202" s="16" t="s">
        <v>142</v>
      </c>
      <c r="AU202" s="16" t="s">
        <v>83</v>
      </c>
    </row>
    <row r="203" spans="1:65" s="13" customFormat="1" ht="11.25">
      <c r="B203" s="178"/>
      <c r="D203" s="174" t="s">
        <v>144</v>
      </c>
      <c r="E203" s="179" t="s">
        <v>482</v>
      </c>
      <c r="F203" s="180" t="s">
        <v>558</v>
      </c>
      <c r="H203" s="181">
        <v>34.945</v>
      </c>
      <c r="I203" s="182"/>
      <c r="L203" s="178"/>
      <c r="M203" s="183"/>
      <c r="N203" s="184"/>
      <c r="O203" s="184"/>
      <c r="P203" s="184"/>
      <c r="Q203" s="184"/>
      <c r="R203" s="184"/>
      <c r="S203" s="184"/>
      <c r="T203" s="185"/>
      <c r="AT203" s="179" t="s">
        <v>144</v>
      </c>
      <c r="AU203" s="179" t="s">
        <v>83</v>
      </c>
      <c r="AV203" s="13" t="s">
        <v>83</v>
      </c>
      <c r="AW203" s="13" t="s">
        <v>30</v>
      </c>
      <c r="AX203" s="13" t="s">
        <v>81</v>
      </c>
      <c r="AY203" s="179" t="s">
        <v>133</v>
      </c>
    </row>
    <row r="204" spans="1:65" s="2" customFormat="1" ht="20.45" customHeight="1">
      <c r="A204" s="31"/>
      <c r="B204" s="160"/>
      <c r="C204" s="194" t="s">
        <v>275</v>
      </c>
      <c r="D204" s="194" t="s">
        <v>256</v>
      </c>
      <c r="E204" s="195" t="s">
        <v>559</v>
      </c>
      <c r="F204" s="196" t="s">
        <v>560</v>
      </c>
      <c r="G204" s="197" t="s">
        <v>175</v>
      </c>
      <c r="H204" s="198">
        <v>35.293999999999997</v>
      </c>
      <c r="I204" s="199"/>
      <c r="J204" s="200">
        <f>ROUND(I204*H204,2)</f>
        <v>0</v>
      </c>
      <c r="K204" s="196" t="s">
        <v>139</v>
      </c>
      <c r="L204" s="201"/>
      <c r="M204" s="202" t="s">
        <v>1</v>
      </c>
      <c r="N204" s="203" t="s">
        <v>38</v>
      </c>
      <c r="O204" s="57"/>
      <c r="P204" s="170">
        <f>O204*H204</f>
        <v>0</v>
      </c>
      <c r="Q204" s="170">
        <v>4.4999999999999998E-2</v>
      </c>
      <c r="R204" s="170">
        <f>Q204*H204</f>
        <v>1.5882299999999998</v>
      </c>
      <c r="S204" s="170">
        <v>0</v>
      </c>
      <c r="T204" s="171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72" t="s">
        <v>178</v>
      </c>
      <c r="AT204" s="172" t="s">
        <v>256</v>
      </c>
      <c r="AU204" s="172" t="s">
        <v>83</v>
      </c>
      <c r="AY204" s="16" t="s">
        <v>133</v>
      </c>
      <c r="BE204" s="173">
        <f>IF(N204="základní",J204,0)</f>
        <v>0</v>
      </c>
      <c r="BF204" s="173">
        <f>IF(N204="snížená",J204,0)</f>
        <v>0</v>
      </c>
      <c r="BG204" s="173">
        <f>IF(N204="zákl. přenesená",J204,0)</f>
        <v>0</v>
      </c>
      <c r="BH204" s="173">
        <f>IF(N204="sníž. přenesená",J204,0)</f>
        <v>0</v>
      </c>
      <c r="BI204" s="173">
        <f>IF(N204="nulová",J204,0)</f>
        <v>0</v>
      </c>
      <c r="BJ204" s="16" t="s">
        <v>81</v>
      </c>
      <c r="BK204" s="173">
        <f>ROUND(I204*H204,2)</f>
        <v>0</v>
      </c>
      <c r="BL204" s="16" t="s">
        <v>140</v>
      </c>
      <c r="BM204" s="172" t="s">
        <v>561</v>
      </c>
    </row>
    <row r="205" spans="1:65" s="2" customFormat="1" ht="19.5">
      <c r="A205" s="31"/>
      <c r="B205" s="32"/>
      <c r="C205" s="31"/>
      <c r="D205" s="174" t="s">
        <v>142</v>
      </c>
      <c r="E205" s="31"/>
      <c r="F205" s="175" t="s">
        <v>560</v>
      </c>
      <c r="G205" s="31"/>
      <c r="H205" s="31"/>
      <c r="I205" s="96"/>
      <c r="J205" s="31"/>
      <c r="K205" s="31"/>
      <c r="L205" s="32"/>
      <c r="M205" s="176"/>
      <c r="N205" s="177"/>
      <c r="O205" s="57"/>
      <c r="P205" s="57"/>
      <c r="Q205" s="57"/>
      <c r="R205" s="57"/>
      <c r="S205" s="57"/>
      <c r="T205" s="58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6" t="s">
        <v>142</v>
      </c>
      <c r="AU205" s="16" t="s">
        <v>83</v>
      </c>
    </row>
    <row r="206" spans="1:65" s="13" customFormat="1" ht="11.25">
      <c r="B206" s="178"/>
      <c r="D206" s="174" t="s">
        <v>144</v>
      </c>
      <c r="E206" s="179" t="s">
        <v>1</v>
      </c>
      <c r="F206" s="180" t="s">
        <v>562</v>
      </c>
      <c r="H206" s="181">
        <v>35.293999999999997</v>
      </c>
      <c r="I206" s="182"/>
      <c r="L206" s="178"/>
      <c r="M206" s="183"/>
      <c r="N206" s="184"/>
      <c r="O206" s="184"/>
      <c r="P206" s="184"/>
      <c r="Q206" s="184"/>
      <c r="R206" s="184"/>
      <c r="S206" s="184"/>
      <c r="T206" s="185"/>
      <c r="AT206" s="179" t="s">
        <v>144</v>
      </c>
      <c r="AU206" s="179" t="s">
        <v>83</v>
      </c>
      <c r="AV206" s="13" t="s">
        <v>83</v>
      </c>
      <c r="AW206" s="13" t="s">
        <v>30</v>
      </c>
      <c r="AX206" s="13" t="s">
        <v>81</v>
      </c>
      <c r="AY206" s="179" t="s">
        <v>133</v>
      </c>
    </row>
    <row r="207" spans="1:65" s="2" customFormat="1" ht="14.45" customHeight="1">
      <c r="A207" s="31"/>
      <c r="B207" s="160"/>
      <c r="C207" s="161" t="s">
        <v>280</v>
      </c>
      <c r="D207" s="161" t="s">
        <v>135</v>
      </c>
      <c r="E207" s="162" t="s">
        <v>374</v>
      </c>
      <c r="F207" s="163" t="s">
        <v>375</v>
      </c>
      <c r="G207" s="164" t="s">
        <v>376</v>
      </c>
      <c r="H207" s="165">
        <v>10</v>
      </c>
      <c r="I207" s="166"/>
      <c r="J207" s="167">
        <f>ROUND(I207*H207,2)</f>
        <v>0</v>
      </c>
      <c r="K207" s="163" t="s">
        <v>1</v>
      </c>
      <c r="L207" s="32"/>
      <c r="M207" s="168" t="s">
        <v>1</v>
      </c>
      <c r="N207" s="169" t="s">
        <v>38</v>
      </c>
      <c r="O207" s="57"/>
      <c r="P207" s="170">
        <f>O207*H207</f>
        <v>0</v>
      </c>
      <c r="Q207" s="170">
        <v>0</v>
      </c>
      <c r="R207" s="170">
        <f>Q207*H207</f>
        <v>0</v>
      </c>
      <c r="S207" s="170">
        <v>0</v>
      </c>
      <c r="T207" s="171">
        <f>S207*H207</f>
        <v>0</v>
      </c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R207" s="172" t="s">
        <v>140</v>
      </c>
      <c r="AT207" s="172" t="s">
        <v>135</v>
      </c>
      <c r="AU207" s="172" t="s">
        <v>83</v>
      </c>
      <c r="AY207" s="16" t="s">
        <v>133</v>
      </c>
      <c r="BE207" s="173">
        <f>IF(N207="základní",J207,0)</f>
        <v>0</v>
      </c>
      <c r="BF207" s="173">
        <f>IF(N207="snížená",J207,0)</f>
        <v>0</v>
      </c>
      <c r="BG207" s="173">
        <f>IF(N207="zákl. přenesená",J207,0)</f>
        <v>0</v>
      </c>
      <c r="BH207" s="173">
        <f>IF(N207="sníž. přenesená",J207,0)</f>
        <v>0</v>
      </c>
      <c r="BI207" s="173">
        <f>IF(N207="nulová",J207,0)</f>
        <v>0</v>
      </c>
      <c r="BJ207" s="16" t="s">
        <v>81</v>
      </c>
      <c r="BK207" s="173">
        <f>ROUND(I207*H207,2)</f>
        <v>0</v>
      </c>
      <c r="BL207" s="16" t="s">
        <v>140</v>
      </c>
      <c r="BM207" s="172" t="s">
        <v>563</v>
      </c>
    </row>
    <row r="208" spans="1:65" s="2" customFormat="1" ht="11.25">
      <c r="A208" s="31"/>
      <c r="B208" s="32"/>
      <c r="C208" s="31"/>
      <c r="D208" s="174" t="s">
        <v>142</v>
      </c>
      <c r="E208" s="31"/>
      <c r="F208" s="175" t="s">
        <v>375</v>
      </c>
      <c r="G208" s="31"/>
      <c r="H208" s="31"/>
      <c r="I208" s="96"/>
      <c r="J208" s="31"/>
      <c r="K208" s="31"/>
      <c r="L208" s="32"/>
      <c r="M208" s="176"/>
      <c r="N208" s="177"/>
      <c r="O208" s="57"/>
      <c r="P208" s="57"/>
      <c r="Q208" s="57"/>
      <c r="R208" s="57"/>
      <c r="S208" s="57"/>
      <c r="T208" s="58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T208" s="16" t="s">
        <v>142</v>
      </c>
      <c r="AU208" s="16" t="s">
        <v>83</v>
      </c>
    </row>
    <row r="209" spans="1:65" s="2" customFormat="1" ht="20.45" customHeight="1">
      <c r="A209" s="31"/>
      <c r="B209" s="160"/>
      <c r="C209" s="161" t="s">
        <v>284</v>
      </c>
      <c r="D209" s="161" t="s">
        <v>135</v>
      </c>
      <c r="E209" s="162" t="s">
        <v>564</v>
      </c>
      <c r="F209" s="163" t="s">
        <v>565</v>
      </c>
      <c r="G209" s="164" t="s">
        <v>248</v>
      </c>
      <c r="H209" s="165">
        <v>1</v>
      </c>
      <c r="I209" s="166"/>
      <c r="J209" s="167">
        <f>ROUND(I209*H209,2)</f>
        <v>0</v>
      </c>
      <c r="K209" s="163" t="s">
        <v>139</v>
      </c>
      <c r="L209" s="32"/>
      <c r="M209" s="168" t="s">
        <v>1</v>
      </c>
      <c r="N209" s="169" t="s">
        <v>38</v>
      </c>
      <c r="O209" s="57"/>
      <c r="P209" s="170">
        <f>O209*H209</f>
        <v>0</v>
      </c>
      <c r="Q209" s="170">
        <v>0</v>
      </c>
      <c r="R209" s="170">
        <f>Q209*H209</f>
        <v>0</v>
      </c>
      <c r="S209" s="170">
        <v>6.5699999999999995E-2</v>
      </c>
      <c r="T209" s="171">
        <f>S209*H209</f>
        <v>6.5699999999999995E-2</v>
      </c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R209" s="172" t="s">
        <v>140</v>
      </c>
      <c r="AT209" s="172" t="s">
        <v>135</v>
      </c>
      <c r="AU209" s="172" t="s">
        <v>83</v>
      </c>
      <c r="AY209" s="16" t="s">
        <v>133</v>
      </c>
      <c r="BE209" s="173">
        <f>IF(N209="základní",J209,0)</f>
        <v>0</v>
      </c>
      <c r="BF209" s="173">
        <f>IF(N209="snížená",J209,0)</f>
        <v>0</v>
      </c>
      <c r="BG209" s="173">
        <f>IF(N209="zákl. přenesená",J209,0)</f>
        <v>0</v>
      </c>
      <c r="BH209" s="173">
        <f>IF(N209="sníž. přenesená",J209,0)</f>
        <v>0</v>
      </c>
      <c r="BI209" s="173">
        <f>IF(N209="nulová",J209,0)</f>
        <v>0</v>
      </c>
      <c r="BJ209" s="16" t="s">
        <v>81</v>
      </c>
      <c r="BK209" s="173">
        <f>ROUND(I209*H209,2)</f>
        <v>0</v>
      </c>
      <c r="BL209" s="16" t="s">
        <v>140</v>
      </c>
      <c r="BM209" s="172" t="s">
        <v>566</v>
      </c>
    </row>
    <row r="210" spans="1:65" s="2" customFormat="1" ht="29.25">
      <c r="A210" s="31"/>
      <c r="B210" s="32"/>
      <c r="C210" s="31"/>
      <c r="D210" s="174" t="s">
        <v>142</v>
      </c>
      <c r="E210" s="31"/>
      <c r="F210" s="175" t="s">
        <v>567</v>
      </c>
      <c r="G210" s="31"/>
      <c r="H210" s="31"/>
      <c r="I210" s="96"/>
      <c r="J210" s="31"/>
      <c r="K210" s="31"/>
      <c r="L210" s="32"/>
      <c r="M210" s="176"/>
      <c r="N210" s="177"/>
      <c r="O210" s="57"/>
      <c r="P210" s="57"/>
      <c r="Q210" s="57"/>
      <c r="R210" s="57"/>
      <c r="S210" s="57"/>
      <c r="T210" s="58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T210" s="16" t="s">
        <v>142</v>
      </c>
      <c r="AU210" s="16" t="s">
        <v>83</v>
      </c>
    </row>
    <row r="211" spans="1:65" s="2" customFormat="1" ht="30.95" customHeight="1">
      <c r="A211" s="31"/>
      <c r="B211" s="160"/>
      <c r="C211" s="161" t="s">
        <v>289</v>
      </c>
      <c r="D211" s="161" t="s">
        <v>135</v>
      </c>
      <c r="E211" s="162" t="s">
        <v>568</v>
      </c>
      <c r="F211" s="163" t="s">
        <v>569</v>
      </c>
      <c r="G211" s="164" t="s">
        <v>175</v>
      </c>
      <c r="H211" s="165">
        <v>3.79</v>
      </c>
      <c r="I211" s="166"/>
      <c r="J211" s="167">
        <f>ROUND(I211*H211,2)</f>
        <v>0</v>
      </c>
      <c r="K211" s="163" t="s">
        <v>139</v>
      </c>
      <c r="L211" s="32"/>
      <c r="M211" s="168" t="s">
        <v>1</v>
      </c>
      <c r="N211" s="169" t="s">
        <v>38</v>
      </c>
      <c r="O211" s="57"/>
      <c r="P211" s="170">
        <f>O211*H211</f>
        <v>0</v>
      </c>
      <c r="Q211" s="170">
        <v>0</v>
      </c>
      <c r="R211" s="170">
        <f>Q211*H211</f>
        <v>0</v>
      </c>
      <c r="S211" s="170">
        <v>2.48E-3</v>
      </c>
      <c r="T211" s="171">
        <f>S211*H211</f>
        <v>9.3991999999999999E-3</v>
      </c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R211" s="172" t="s">
        <v>140</v>
      </c>
      <c r="AT211" s="172" t="s">
        <v>135</v>
      </c>
      <c r="AU211" s="172" t="s">
        <v>83</v>
      </c>
      <c r="AY211" s="16" t="s">
        <v>133</v>
      </c>
      <c r="BE211" s="173">
        <f>IF(N211="základní",J211,0)</f>
        <v>0</v>
      </c>
      <c r="BF211" s="173">
        <f>IF(N211="snížená",J211,0)</f>
        <v>0</v>
      </c>
      <c r="BG211" s="173">
        <f>IF(N211="zákl. přenesená",J211,0)</f>
        <v>0</v>
      </c>
      <c r="BH211" s="173">
        <f>IF(N211="sníž. přenesená",J211,0)</f>
        <v>0</v>
      </c>
      <c r="BI211" s="173">
        <f>IF(N211="nulová",J211,0)</f>
        <v>0</v>
      </c>
      <c r="BJ211" s="16" t="s">
        <v>81</v>
      </c>
      <c r="BK211" s="173">
        <f>ROUND(I211*H211,2)</f>
        <v>0</v>
      </c>
      <c r="BL211" s="16" t="s">
        <v>140</v>
      </c>
      <c r="BM211" s="172" t="s">
        <v>570</v>
      </c>
    </row>
    <row r="212" spans="1:65" s="2" customFormat="1" ht="19.5">
      <c r="A212" s="31"/>
      <c r="B212" s="32"/>
      <c r="C212" s="31"/>
      <c r="D212" s="174" t="s">
        <v>142</v>
      </c>
      <c r="E212" s="31"/>
      <c r="F212" s="175" t="s">
        <v>571</v>
      </c>
      <c r="G212" s="31"/>
      <c r="H212" s="31"/>
      <c r="I212" s="96"/>
      <c r="J212" s="31"/>
      <c r="K212" s="31"/>
      <c r="L212" s="32"/>
      <c r="M212" s="176"/>
      <c r="N212" s="177"/>
      <c r="O212" s="57"/>
      <c r="P212" s="57"/>
      <c r="Q212" s="57"/>
      <c r="R212" s="57"/>
      <c r="S212" s="57"/>
      <c r="T212" s="58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T212" s="16" t="s">
        <v>142</v>
      </c>
      <c r="AU212" s="16" t="s">
        <v>83</v>
      </c>
    </row>
    <row r="213" spans="1:65" s="13" customFormat="1" ht="11.25">
      <c r="B213" s="178"/>
      <c r="D213" s="174" t="s">
        <v>144</v>
      </c>
      <c r="E213" s="179" t="s">
        <v>1</v>
      </c>
      <c r="F213" s="180" t="s">
        <v>572</v>
      </c>
      <c r="H213" s="181">
        <v>3.79</v>
      </c>
      <c r="I213" s="182"/>
      <c r="L213" s="178"/>
      <c r="M213" s="183"/>
      <c r="N213" s="184"/>
      <c r="O213" s="184"/>
      <c r="P213" s="184"/>
      <c r="Q213" s="184"/>
      <c r="R213" s="184"/>
      <c r="S213" s="184"/>
      <c r="T213" s="185"/>
      <c r="AT213" s="179" t="s">
        <v>144</v>
      </c>
      <c r="AU213" s="179" t="s">
        <v>83</v>
      </c>
      <c r="AV213" s="13" t="s">
        <v>83</v>
      </c>
      <c r="AW213" s="13" t="s">
        <v>30</v>
      </c>
      <c r="AX213" s="13" t="s">
        <v>81</v>
      </c>
      <c r="AY213" s="179" t="s">
        <v>133</v>
      </c>
    </row>
    <row r="214" spans="1:65" s="12" customFormat="1" ht="22.9" customHeight="1">
      <c r="B214" s="147"/>
      <c r="D214" s="148" t="s">
        <v>72</v>
      </c>
      <c r="E214" s="158" t="s">
        <v>399</v>
      </c>
      <c r="F214" s="158" t="s">
        <v>400</v>
      </c>
      <c r="I214" s="150"/>
      <c r="J214" s="159">
        <f>BK214</f>
        <v>0</v>
      </c>
      <c r="L214" s="147"/>
      <c r="M214" s="152"/>
      <c r="N214" s="153"/>
      <c r="O214" s="153"/>
      <c r="P214" s="154">
        <f>SUM(P215:P225)</f>
        <v>0</v>
      </c>
      <c r="Q214" s="153"/>
      <c r="R214" s="154">
        <f>SUM(R215:R225)</f>
        <v>0</v>
      </c>
      <c r="S214" s="153"/>
      <c r="T214" s="155">
        <f>SUM(T215:T225)</f>
        <v>0</v>
      </c>
      <c r="AR214" s="148" t="s">
        <v>81</v>
      </c>
      <c r="AT214" s="156" t="s">
        <v>72</v>
      </c>
      <c r="AU214" s="156" t="s">
        <v>81</v>
      </c>
      <c r="AY214" s="148" t="s">
        <v>133</v>
      </c>
      <c r="BK214" s="157">
        <f>SUM(BK215:BK225)</f>
        <v>0</v>
      </c>
    </row>
    <row r="215" spans="1:65" s="2" customFormat="1" ht="30.95" customHeight="1">
      <c r="A215" s="31"/>
      <c r="B215" s="160"/>
      <c r="C215" s="161" t="s">
        <v>294</v>
      </c>
      <c r="D215" s="161" t="s">
        <v>135</v>
      </c>
      <c r="E215" s="162" t="s">
        <v>402</v>
      </c>
      <c r="F215" s="163" t="s">
        <v>403</v>
      </c>
      <c r="G215" s="164" t="s">
        <v>205</v>
      </c>
      <c r="H215" s="165">
        <v>7.4999999999999997E-2</v>
      </c>
      <c r="I215" s="166"/>
      <c r="J215" s="167">
        <f>ROUND(I215*H215,2)</f>
        <v>0</v>
      </c>
      <c r="K215" s="163" t="s">
        <v>139</v>
      </c>
      <c r="L215" s="32"/>
      <c r="M215" s="168" t="s">
        <v>1</v>
      </c>
      <c r="N215" s="169" t="s">
        <v>38</v>
      </c>
      <c r="O215" s="57"/>
      <c r="P215" s="170">
        <f>O215*H215</f>
        <v>0</v>
      </c>
      <c r="Q215" s="170">
        <v>0</v>
      </c>
      <c r="R215" s="170">
        <f>Q215*H215</f>
        <v>0</v>
      </c>
      <c r="S215" s="170">
        <v>0</v>
      </c>
      <c r="T215" s="171">
        <f>S215*H215</f>
        <v>0</v>
      </c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R215" s="172" t="s">
        <v>140</v>
      </c>
      <c r="AT215" s="172" t="s">
        <v>135</v>
      </c>
      <c r="AU215" s="172" t="s">
        <v>83</v>
      </c>
      <c r="AY215" s="16" t="s">
        <v>133</v>
      </c>
      <c r="BE215" s="173">
        <f>IF(N215="základní",J215,0)</f>
        <v>0</v>
      </c>
      <c r="BF215" s="173">
        <f>IF(N215="snížená",J215,0)</f>
        <v>0</v>
      </c>
      <c r="BG215" s="173">
        <f>IF(N215="zákl. přenesená",J215,0)</f>
        <v>0</v>
      </c>
      <c r="BH215" s="173">
        <f>IF(N215="sníž. přenesená",J215,0)</f>
        <v>0</v>
      </c>
      <c r="BI215" s="173">
        <f>IF(N215="nulová",J215,0)</f>
        <v>0</v>
      </c>
      <c r="BJ215" s="16" t="s">
        <v>81</v>
      </c>
      <c r="BK215" s="173">
        <f>ROUND(I215*H215,2)</f>
        <v>0</v>
      </c>
      <c r="BL215" s="16" t="s">
        <v>140</v>
      </c>
      <c r="BM215" s="172" t="s">
        <v>573</v>
      </c>
    </row>
    <row r="216" spans="1:65" s="2" customFormat="1" ht="39">
      <c r="A216" s="31"/>
      <c r="B216" s="32"/>
      <c r="C216" s="31"/>
      <c r="D216" s="174" t="s">
        <v>142</v>
      </c>
      <c r="E216" s="31"/>
      <c r="F216" s="175" t="s">
        <v>405</v>
      </c>
      <c r="G216" s="31"/>
      <c r="H216" s="31"/>
      <c r="I216" s="96"/>
      <c r="J216" s="31"/>
      <c r="K216" s="31"/>
      <c r="L216" s="32"/>
      <c r="M216" s="176"/>
      <c r="N216" s="177"/>
      <c r="O216" s="57"/>
      <c r="P216" s="57"/>
      <c r="Q216" s="57"/>
      <c r="R216" s="57"/>
      <c r="S216" s="57"/>
      <c r="T216" s="58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T216" s="16" t="s">
        <v>142</v>
      </c>
      <c r="AU216" s="16" t="s">
        <v>83</v>
      </c>
    </row>
    <row r="217" spans="1:65" s="2" customFormat="1" ht="30.95" customHeight="1">
      <c r="A217" s="31"/>
      <c r="B217" s="160"/>
      <c r="C217" s="161" t="s">
        <v>299</v>
      </c>
      <c r="D217" s="161" t="s">
        <v>135</v>
      </c>
      <c r="E217" s="162" t="s">
        <v>407</v>
      </c>
      <c r="F217" s="163" t="s">
        <v>408</v>
      </c>
      <c r="G217" s="164" t="s">
        <v>205</v>
      </c>
      <c r="H217" s="165">
        <v>7.4999999999999997E-2</v>
      </c>
      <c r="I217" s="166"/>
      <c r="J217" s="167">
        <f>ROUND(I217*H217,2)</f>
        <v>0</v>
      </c>
      <c r="K217" s="163" t="s">
        <v>139</v>
      </c>
      <c r="L217" s="32"/>
      <c r="M217" s="168" t="s">
        <v>1</v>
      </c>
      <c r="N217" s="169" t="s">
        <v>38</v>
      </c>
      <c r="O217" s="57"/>
      <c r="P217" s="170">
        <f>O217*H217</f>
        <v>0</v>
      </c>
      <c r="Q217" s="170">
        <v>0</v>
      </c>
      <c r="R217" s="170">
        <f>Q217*H217</f>
        <v>0</v>
      </c>
      <c r="S217" s="170">
        <v>0</v>
      </c>
      <c r="T217" s="171">
        <f>S217*H217</f>
        <v>0</v>
      </c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R217" s="172" t="s">
        <v>140</v>
      </c>
      <c r="AT217" s="172" t="s">
        <v>135</v>
      </c>
      <c r="AU217" s="172" t="s">
        <v>83</v>
      </c>
      <c r="AY217" s="16" t="s">
        <v>133</v>
      </c>
      <c r="BE217" s="173">
        <f>IF(N217="základní",J217,0)</f>
        <v>0</v>
      </c>
      <c r="BF217" s="173">
        <f>IF(N217="snížená",J217,0)</f>
        <v>0</v>
      </c>
      <c r="BG217" s="173">
        <f>IF(N217="zákl. přenesená",J217,0)</f>
        <v>0</v>
      </c>
      <c r="BH217" s="173">
        <f>IF(N217="sníž. přenesená",J217,0)</f>
        <v>0</v>
      </c>
      <c r="BI217" s="173">
        <f>IF(N217="nulová",J217,0)</f>
        <v>0</v>
      </c>
      <c r="BJ217" s="16" t="s">
        <v>81</v>
      </c>
      <c r="BK217" s="173">
        <f>ROUND(I217*H217,2)</f>
        <v>0</v>
      </c>
      <c r="BL217" s="16" t="s">
        <v>140</v>
      </c>
      <c r="BM217" s="172" t="s">
        <v>574</v>
      </c>
    </row>
    <row r="218" spans="1:65" s="2" customFormat="1" ht="29.25">
      <c r="A218" s="31"/>
      <c r="B218" s="32"/>
      <c r="C218" s="31"/>
      <c r="D218" s="174" t="s">
        <v>142</v>
      </c>
      <c r="E218" s="31"/>
      <c r="F218" s="175" t="s">
        <v>410</v>
      </c>
      <c r="G218" s="31"/>
      <c r="H218" s="31"/>
      <c r="I218" s="96"/>
      <c r="J218" s="31"/>
      <c r="K218" s="31"/>
      <c r="L218" s="32"/>
      <c r="M218" s="176"/>
      <c r="N218" s="177"/>
      <c r="O218" s="57"/>
      <c r="P218" s="57"/>
      <c r="Q218" s="57"/>
      <c r="R218" s="57"/>
      <c r="S218" s="57"/>
      <c r="T218" s="58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T218" s="16" t="s">
        <v>142</v>
      </c>
      <c r="AU218" s="16" t="s">
        <v>83</v>
      </c>
    </row>
    <row r="219" spans="1:65" s="2" customFormat="1" ht="30.95" customHeight="1">
      <c r="A219" s="31"/>
      <c r="B219" s="160"/>
      <c r="C219" s="161" t="s">
        <v>304</v>
      </c>
      <c r="D219" s="161" t="s">
        <v>135</v>
      </c>
      <c r="E219" s="162" t="s">
        <v>412</v>
      </c>
      <c r="F219" s="163" t="s">
        <v>413</v>
      </c>
      <c r="G219" s="164" t="s">
        <v>205</v>
      </c>
      <c r="H219" s="165">
        <v>1.05</v>
      </c>
      <c r="I219" s="166"/>
      <c r="J219" s="167">
        <f>ROUND(I219*H219,2)</f>
        <v>0</v>
      </c>
      <c r="K219" s="163" t="s">
        <v>139</v>
      </c>
      <c r="L219" s="32"/>
      <c r="M219" s="168" t="s">
        <v>1</v>
      </c>
      <c r="N219" s="169" t="s">
        <v>38</v>
      </c>
      <c r="O219" s="57"/>
      <c r="P219" s="170">
        <f>O219*H219</f>
        <v>0</v>
      </c>
      <c r="Q219" s="170">
        <v>0</v>
      </c>
      <c r="R219" s="170">
        <f>Q219*H219</f>
        <v>0</v>
      </c>
      <c r="S219" s="170">
        <v>0</v>
      </c>
      <c r="T219" s="171">
        <f>S219*H219</f>
        <v>0</v>
      </c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R219" s="172" t="s">
        <v>140</v>
      </c>
      <c r="AT219" s="172" t="s">
        <v>135</v>
      </c>
      <c r="AU219" s="172" t="s">
        <v>83</v>
      </c>
      <c r="AY219" s="16" t="s">
        <v>133</v>
      </c>
      <c r="BE219" s="173">
        <f>IF(N219="základní",J219,0)</f>
        <v>0</v>
      </c>
      <c r="BF219" s="173">
        <f>IF(N219="snížená",J219,0)</f>
        <v>0</v>
      </c>
      <c r="BG219" s="173">
        <f>IF(N219="zákl. přenesená",J219,0)</f>
        <v>0</v>
      </c>
      <c r="BH219" s="173">
        <f>IF(N219="sníž. přenesená",J219,0)</f>
        <v>0</v>
      </c>
      <c r="BI219" s="173">
        <f>IF(N219="nulová",J219,0)</f>
        <v>0</v>
      </c>
      <c r="BJ219" s="16" t="s">
        <v>81</v>
      </c>
      <c r="BK219" s="173">
        <f>ROUND(I219*H219,2)</f>
        <v>0</v>
      </c>
      <c r="BL219" s="16" t="s">
        <v>140</v>
      </c>
      <c r="BM219" s="172" t="s">
        <v>575</v>
      </c>
    </row>
    <row r="220" spans="1:65" s="2" customFormat="1" ht="39">
      <c r="A220" s="31"/>
      <c r="B220" s="32"/>
      <c r="C220" s="31"/>
      <c r="D220" s="174" t="s">
        <v>142</v>
      </c>
      <c r="E220" s="31"/>
      <c r="F220" s="175" t="s">
        <v>415</v>
      </c>
      <c r="G220" s="31"/>
      <c r="H220" s="31"/>
      <c r="I220" s="96"/>
      <c r="J220" s="31"/>
      <c r="K220" s="31"/>
      <c r="L220" s="32"/>
      <c r="M220" s="176"/>
      <c r="N220" s="177"/>
      <c r="O220" s="57"/>
      <c r="P220" s="57"/>
      <c r="Q220" s="57"/>
      <c r="R220" s="57"/>
      <c r="S220" s="57"/>
      <c r="T220" s="58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T220" s="16" t="s">
        <v>142</v>
      </c>
      <c r="AU220" s="16" t="s">
        <v>83</v>
      </c>
    </row>
    <row r="221" spans="1:65" s="13" customFormat="1" ht="22.5">
      <c r="B221" s="178"/>
      <c r="D221" s="174" t="s">
        <v>144</v>
      </c>
      <c r="F221" s="180" t="s">
        <v>576</v>
      </c>
      <c r="H221" s="181">
        <v>1.05</v>
      </c>
      <c r="I221" s="182"/>
      <c r="L221" s="178"/>
      <c r="M221" s="183"/>
      <c r="N221" s="184"/>
      <c r="O221" s="184"/>
      <c r="P221" s="184"/>
      <c r="Q221" s="184"/>
      <c r="R221" s="184"/>
      <c r="S221" s="184"/>
      <c r="T221" s="185"/>
      <c r="AT221" s="179" t="s">
        <v>144</v>
      </c>
      <c r="AU221" s="179" t="s">
        <v>83</v>
      </c>
      <c r="AV221" s="13" t="s">
        <v>83</v>
      </c>
      <c r="AW221" s="13" t="s">
        <v>3</v>
      </c>
      <c r="AX221" s="13" t="s">
        <v>81</v>
      </c>
      <c r="AY221" s="179" t="s">
        <v>133</v>
      </c>
    </row>
    <row r="222" spans="1:65" s="2" customFormat="1" ht="30.95" customHeight="1">
      <c r="A222" s="31"/>
      <c r="B222" s="160"/>
      <c r="C222" s="161" t="s">
        <v>310</v>
      </c>
      <c r="D222" s="161" t="s">
        <v>135</v>
      </c>
      <c r="E222" s="162" t="s">
        <v>418</v>
      </c>
      <c r="F222" s="163" t="s">
        <v>419</v>
      </c>
      <c r="G222" s="164" t="s">
        <v>205</v>
      </c>
      <c r="H222" s="165">
        <v>1.1279999999999999</v>
      </c>
      <c r="I222" s="166"/>
      <c r="J222" s="167">
        <f>ROUND(I222*H222,2)</f>
        <v>0</v>
      </c>
      <c r="K222" s="163" t="s">
        <v>139</v>
      </c>
      <c r="L222" s="32"/>
      <c r="M222" s="168" t="s">
        <v>1</v>
      </c>
      <c r="N222" s="169" t="s">
        <v>38</v>
      </c>
      <c r="O222" s="57"/>
      <c r="P222" s="170">
        <f>O222*H222</f>
        <v>0</v>
      </c>
      <c r="Q222" s="170">
        <v>0</v>
      </c>
      <c r="R222" s="170">
        <f>Q222*H222</f>
        <v>0</v>
      </c>
      <c r="S222" s="170">
        <v>0</v>
      </c>
      <c r="T222" s="171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72" t="s">
        <v>140</v>
      </c>
      <c r="AT222" s="172" t="s">
        <v>135</v>
      </c>
      <c r="AU222" s="172" t="s">
        <v>83</v>
      </c>
      <c r="AY222" s="16" t="s">
        <v>133</v>
      </c>
      <c r="BE222" s="173">
        <f>IF(N222="základní",J222,0)</f>
        <v>0</v>
      </c>
      <c r="BF222" s="173">
        <f>IF(N222="snížená",J222,0)</f>
        <v>0</v>
      </c>
      <c r="BG222" s="173">
        <f>IF(N222="zákl. přenesená",J222,0)</f>
        <v>0</v>
      </c>
      <c r="BH222" s="173">
        <f>IF(N222="sníž. přenesená",J222,0)</f>
        <v>0</v>
      </c>
      <c r="BI222" s="173">
        <f>IF(N222="nulová",J222,0)</f>
        <v>0</v>
      </c>
      <c r="BJ222" s="16" t="s">
        <v>81</v>
      </c>
      <c r="BK222" s="173">
        <f>ROUND(I222*H222,2)</f>
        <v>0</v>
      </c>
      <c r="BL222" s="16" t="s">
        <v>140</v>
      </c>
      <c r="BM222" s="172" t="s">
        <v>577</v>
      </c>
    </row>
    <row r="223" spans="1:65" s="2" customFormat="1" ht="39">
      <c r="A223" s="31"/>
      <c r="B223" s="32"/>
      <c r="C223" s="31"/>
      <c r="D223" s="174" t="s">
        <v>142</v>
      </c>
      <c r="E223" s="31"/>
      <c r="F223" s="175" t="s">
        <v>421</v>
      </c>
      <c r="G223" s="31"/>
      <c r="H223" s="31"/>
      <c r="I223" s="96"/>
      <c r="J223" s="31"/>
      <c r="K223" s="31"/>
      <c r="L223" s="32"/>
      <c r="M223" s="176"/>
      <c r="N223" s="177"/>
      <c r="O223" s="57"/>
      <c r="P223" s="57"/>
      <c r="Q223" s="57"/>
      <c r="R223" s="57"/>
      <c r="S223" s="57"/>
      <c r="T223" s="58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6" t="s">
        <v>142</v>
      </c>
      <c r="AU223" s="16" t="s">
        <v>83</v>
      </c>
    </row>
    <row r="224" spans="1:65" s="2" customFormat="1" ht="30.95" customHeight="1">
      <c r="A224" s="31"/>
      <c r="B224" s="160"/>
      <c r="C224" s="161" t="s">
        <v>314</v>
      </c>
      <c r="D224" s="161" t="s">
        <v>135</v>
      </c>
      <c r="E224" s="162" t="s">
        <v>423</v>
      </c>
      <c r="F224" s="163" t="s">
        <v>424</v>
      </c>
      <c r="G224" s="164" t="s">
        <v>205</v>
      </c>
      <c r="H224" s="165">
        <v>4.3999999999999997E-2</v>
      </c>
      <c r="I224" s="166"/>
      <c r="J224" s="167">
        <f>ROUND(I224*H224,2)</f>
        <v>0</v>
      </c>
      <c r="K224" s="163" t="s">
        <v>139</v>
      </c>
      <c r="L224" s="32"/>
      <c r="M224" s="168" t="s">
        <v>1</v>
      </c>
      <c r="N224" s="169" t="s">
        <v>38</v>
      </c>
      <c r="O224" s="57"/>
      <c r="P224" s="170">
        <f>O224*H224</f>
        <v>0</v>
      </c>
      <c r="Q224" s="170">
        <v>0</v>
      </c>
      <c r="R224" s="170">
        <f>Q224*H224</f>
        <v>0</v>
      </c>
      <c r="S224" s="170">
        <v>0</v>
      </c>
      <c r="T224" s="171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72" t="s">
        <v>140</v>
      </c>
      <c r="AT224" s="172" t="s">
        <v>135</v>
      </c>
      <c r="AU224" s="172" t="s">
        <v>83</v>
      </c>
      <c r="AY224" s="16" t="s">
        <v>133</v>
      </c>
      <c r="BE224" s="173">
        <f>IF(N224="základní",J224,0)</f>
        <v>0</v>
      </c>
      <c r="BF224" s="173">
        <f>IF(N224="snížená",J224,0)</f>
        <v>0</v>
      </c>
      <c r="BG224" s="173">
        <f>IF(N224="zákl. přenesená",J224,0)</f>
        <v>0</v>
      </c>
      <c r="BH224" s="173">
        <f>IF(N224="sníž. přenesená",J224,0)</f>
        <v>0</v>
      </c>
      <c r="BI224" s="173">
        <f>IF(N224="nulová",J224,0)</f>
        <v>0</v>
      </c>
      <c r="BJ224" s="16" t="s">
        <v>81</v>
      </c>
      <c r="BK224" s="173">
        <f>ROUND(I224*H224,2)</f>
        <v>0</v>
      </c>
      <c r="BL224" s="16" t="s">
        <v>140</v>
      </c>
      <c r="BM224" s="172" t="s">
        <v>578</v>
      </c>
    </row>
    <row r="225" spans="1:65" s="2" customFormat="1" ht="39">
      <c r="A225" s="31"/>
      <c r="B225" s="32"/>
      <c r="C225" s="31"/>
      <c r="D225" s="174" t="s">
        <v>142</v>
      </c>
      <c r="E225" s="31"/>
      <c r="F225" s="175" t="s">
        <v>426</v>
      </c>
      <c r="G225" s="31"/>
      <c r="H225" s="31"/>
      <c r="I225" s="96"/>
      <c r="J225" s="31"/>
      <c r="K225" s="31"/>
      <c r="L225" s="32"/>
      <c r="M225" s="176"/>
      <c r="N225" s="177"/>
      <c r="O225" s="57"/>
      <c r="P225" s="57"/>
      <c r="Q225" s="57"/>
      <c r="R225" s="57"/>
      <c r="S225" s="57"/>
      <c r="T225" s="58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6" t="s">
        <v>142</v>
      </c>
      <c r="AU225" s="16" t="s">
        <v>83</v>
      </c>
    </row>
    <row r="226" spans="1:65" s="12" customFormat="1" ht="22.9" customHeight="1">
      <c r="B226" s="147"/>
      <c r="D226" s="148" t="s">
        <v>72</v>
      </c>
      <c r="E226" s="158" t="s">
        <v>427</v>
      </c>
      <c r="F226" s="158" t="s">
        <v>428</v>
      </c>
      <c r="I226" s="150"/>
      <c r="J226" s="159">
        <f>BK226</f>
        <v>0</v>
      </c>
      <c r="L226" s="147"/>
      <c r="M226" s="152"/>
      <c r="N226" s="153"/>
      <c r="O226" s="153"/>
      <c r="P226" s="154">
        <f>SUM(P227:P228)</f>
        <v>0</v>
      </c>
      <c r="Q226" s="153"/>
      <c r="R226" s="154">
        <f>SUM(R227:R228)</f>
        <v>0</v>
      </c>
      <c r="S226" s="153"/>
      <c r="T226" s="155">
        <f>SUM(T227:T228)</f>
        <v>0</v>
      </c>
      <c r="AR226" s="148" t="s">
        <v>81</v>
      </c>
      <c r="AT226" s="156" t="s">
        <v>72</v>
      </c>
      <c r="AU226" s="156" t="s">
        <v>81</v>
      </c>
      <c r="AY226" s="148" t="s">
        <v>133</v>
      </c>
      <c r="BK226" s="157">
        <f>SUM(BK227:BK228)</f>
        <v>0</v>
      </c>
    </row>
    <row r="227" spans="1:65" s="2" customFormat="1" ht="20.45" customHeight="1">
      <c r="A227" s="31"/>
      <c r="B227" s="160"/>
      <c r="C227" s="161" t="s">
        <v>320</v>
      </c>
      <c r="D227" s="161" t="s">
        <v>135</v>
      </c>
      <c r="E227" s="162" t="s">
        <v>430</v>
      </c>
      <c r="F227" s="163" t="s">
        <v>431</v>
      </c>
      <c r="G227" s="164" t="s">
        <v>205</v>
      </c>
      <c r="H227" s="165">
        <v>11.502000000000001</v>
      </c>
      <c r="I227" s="166"/>
      <c r="J227" s="167">
        <f>ROUND(I227*H227,2)</f>
        <v>0</v>
      </c>
      <c r="K227" s="163" t="s">
        <v>139</v>
      </c>
      <c r="L227" s="32"/>
      <c r="M227" s="168" t="s">
        <v>1</v>
      </c>
      <c r="N227" s="169" t="s">
        <v>38</v>
      </c>
      <c r="O227" s="57"/>
      <c r="P227" s="170">
        <f>O227*H227</f>
        <v>0</v>
      </c>
      <c r="Q227" s="170">
        <v>0</v>
      </c>
      <c r="R227" s="170">
        <f>Q227*H227</f>
        <v>0</v>
      </c>
      <c r="S227" s="170">
        <v>0</v>
      </c>
      <c r="T227" s="171">
        <f>S227*H227</f>
        <v>0</v>
      </c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R227" s="172" t="s">
        <v>140</v>
      </c>
      <c r="AT227" s="172" t="s">
        <v>135</v>
      </c>
      <c r="AU227" s="172" t="s">
        <v>83</v>
      </c>
      <c r="AY227" s="16" t="s">
        <v>133</v>
      </c>
      <c r="BE227" s="173">
        <f>IF(N227="základní",J227,0)</f>
        <v>0</v>
      </c>
      <c r="BF227" s="173">
        <f>IF(N227="snížená",J227,0)</f>
        <v>0</v>
      </c>
      <c r="BG227" s="173">
        <f>IF(N227="zákl. přenesená",J227,0)</f>
        <v>0</v>
      </c>
      <c r="BH227" s="173">
        <f>IF(N227="sníž. přenesená",J227,0)</f>
        <v>0</v>
      </c>
      <c r="BI227" s="173">
        <f>IF(N227="nulová",J227,0)</f>
        <v>0</v>
      </c>
      <c r="BJ227" s="16" t="s">
        <v>81</v>
      </c>
      <c r="BK227" s="173">
        <f>ROUND(I227*H227,2)</f>
        <v>0</v>
      </c>
      <c r="BL227" s="16" t="s">
        <v>140</v>
      </c>
      <c r="BM227" s="172" t="s">
        <v>579</v>
      </c>
    </row>
    <row r="228" spans="1:65" s="2" customFormat="1" ht="48.75">
      <c r="A228" s="31"/>
      <c r="B228" s="32"/>
      <c r="C228" s="31"/>
      <c r="D228" s="174" t="s">
        <v>142</v>
      </c>
      <c r="E228" s="31"/>
      <c r="F228" s="175" t="s">
        <v>433</v>
      </c>
      <c r="G228" s="31"/>
      <c r="H228" s="31"/>
      <c r="I228" s="96"/>
      <c r="J228" s="31"/>
      <c r="K228" s="31"/>
      <c r="L228" s="32"/>
      <c r="M228" s="176"/>
      <c r="N228" s="177"/>
      <c r="O228" s="57"/>
      <c r="P228" s="57"/>
      <c r="Q228" s="57"/>
      <c r="R228" s="57"/>
      <c r="S228" s="57"/>
      <c r="T228" s="58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T228" s="16" t="s">
        <v>142</v>
      </c>
      <c r="AU228" s="16" t="s">
        <v>83</v>
      </c>
    </row>
    <row r="229" spans="1:65" s="12" customFormat="1" ht="25.9" customHeight="1">
      <c r="B229" s="147"/>
      <c r="D229" s="148" t="s">
        <v>72</v>
      </c>
      <c r="E229" s="149" t="s">
        <v>434</v>
      </c>
      <c r="F229" s="149" t="s">
        <v>435</v>
      </c>
      <c r="I229" s="150"/>
      <c r="J229" s="151">
        <f>BK229</f>
        <v>0</v>
      </c>
      <c r="L229" s="147"/>
      <c r="M229" s="152"/>
      <c r="N229" s="153"/>
      <c r="O229" s="153"/>
      <c r="P229" s="154">
        <f>P230</f>
        <v>0</v>
      </c>
      <c r="Q229" s="153"/>
      <c r="R229" s="154">
        <f>R230</f>
        <v>7.8948000000000004E-3</v>
      </c>
      <c r="S229" s="153"/>
      <c r="T229" s="155">
        <f>T230</f>
        <v>0</v>
      </c>
      <c r="AR229" s="148" t="s">
        <v>83</v>
      </c>
      <c r="AT229" s="156" t="s">
        <v>72</v>
      </c>
      <c r="AU229" s="156" t="s">
        <v>73</v>
      </c>
      <c r="AY229" s="148" t="s">
        <v>133</v>
      </c>
      <c r="BK229" s="157">
        <f>BK230</f>
        <v>0</v>
      </c>
    </row>
    <row r="230" spans="1:65" s="12" customFormat="1" ht="22.9" customHeight="1">
      <c r="B230" s="147"/>
      <c r="D230" s="148" t="s">
        <v>72</v>
      </c>
      <c r="E230" s="158" t="s">
        <v>580</v>
      </c>
      <c r="F230" s="158" t="s">
        <v>581</v>
      </c>
      <c r="I230" s="150"/>
      <c r="J230" s="159">
        <f>BK230</f>
        <v>0</v>
      </c>
      <c r="L230" s="147"/>
      <c r="M230" s="152"/>
      <c r="N230" s="153"/>
      <c r="O230" s="153"/>
      <c r="P230" s="154">
        <f>SUM(P231:P242)</f>
        <v>0</v>
      </c>
      <c r="Q230" s="153"/>
      <c r="R230" s="154">
        <f>SUM(R231:R242)</f>
        <v>7.8948000000000004E-3</v>
      </c>
      <c r="S230" s="153"/>
      <c r="T230" s="155">
        <f>SUM(T231:T242)</f>
        <v>0</v>
      </c>
      <c r="AR230" s="148" t="s">
        <v>83</v>
      </c>
      <c r="AT230" s="156" t="s">
        <v>72</v>
      </c>
      <c r="AU230" s="156" t="s">
        <v>81</v>
      </c>
      <c r="AY230" s="148" t="s">
        <v>133</v>
      </c>
      <c r="BK230" s="157">
        <f>SUM(BK231:BK242)</f>
        <v>0</v>
      </c>
    </row>
    <row r="231" spans="1:65" s="2" customFormat="1" ht="20.45" customHeight="1">
      <c r="A231" s="31"/>
      <c r="B231" s="160"/>
      <c r="C231" s="161" t="s">
        <v>325</v>
      </c>
      <c r="D231" s="161" t="s">
        <v>135</v>
      </c>
      <c r="E231" s="162" t="s">
        <v>582</v>
      </c>
      <c r="F231" s="163" t="s">
        <v>583</v>
      </c>
      <c r="G231" s="164" t="s">
        <v>138</v>
      </c>
      <c r="H231" s="165">
        <v>18.36</v>
      </c>
      <c r="I231" s="166"/>
      <c r="J231" s="167">
        <f>ROUND(I231*H231,2)</f>
        <v>0</v>
      </c>
      <c r="K231" s="163" t="s">
        <v>139</v>
      </c>
      <c r="L231" s="32"/>
      <c r="M231" s="168" t="s">
        <v>1</v>
      </c>
      <c r="N231" s="169" t="s">
        <v>38</v>
      </c>
      <c r="O231" s="57"/>
      <c r="P231" s="170">
        <f>O231*H231</f>
        <v>0</v>
      </c>
      <c r="Q231" s="170">
        <v>2.0000000000000002E-5</v>
      </c>
      <c r="R231" s="170">
        <f>Q231*H231</f>
        <v>3.6720000000000004E-4</v>
      </c>
      <c r="S231" s="170">
        <v>0</v>
      </c>
      <c r="T231" s="171">
        <f>S231*H231</f>
        <v>0</v>
      </c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R231" s="172" t="s">
        <v>226</v>
      </c>
      <c r="AT231" s="172" t="s">
        <v>135</v>
      </c>
      <c r="AU231" s="172" t="s">
        <v>83</v>
      </c>
      <c r="AY231" s="16" t="s">
        <v>133</v>
      </c>
      <c r="BE231" s="173">
        <f>IF(N231="základní",J231,0)</f>
        <v>0</v>
      </c>
      <c r="BF231" s="173">
        <f>IF(N231="snížená",J231,0)</f>
        <v>0</v>
      </c>
      <c r="BG231" s="173">
        <f>IF(N231="zákl. přenesená",J231,0)</f>
        <v>0</v>
      </c>
      <c r="BH231" s="173">
        <f>IF(N231="sníž. přenesená",J231,0)</f>
        <v>0</v>
      </c>
      <c r="BI231" s="173">
        <f>IF(N231="nulová",J231,0)</f>
        <v>0</v>
      </c>
      <c r="BJ231" s="16" t="s">
        <v>81</v>
      </c>
      <c r="BK231" s="173">
        <f>ROUND(I231*H231,2)</f>
        <v>0</v>
      </c>
      <c r="BL231" s="16" t="s">
        <v>226</v>
      </c>
      <c r="BM231" s="172" t="s">
        <v>584</v>
      </c>
    </row>
    <row r="232" spans="1:65" s="2" customFormat="1" ht="19.5">
      <c r="A232" s="31"/>
      <c r="B232" s="32"/>
      <c r="C232" s="31"/>
      <c r="D232" s="174" t="s">
        <v>142</v>
      </c>
      <c r="E232" s="31"/>
      <c r="F232" s="175" t="s">
        <v>585</v>
      </c>
      <c r="G232" s="31"/>
      <c r="H232" s="31"/>
      <c r="I232" s="96"/>
      <c r="J232" s="31"/>
      <c r="K232" s="31"/>
      <c r="L232" s="32"/>
      <c r="M232" s="176"/>
      <c r="N232" s="177"/>
      <c r="O232" s="57"/>
      <c r="P232" s="57"/>
      <c r="Q232" s="57"/>
      <c r="R232" s="57"/>
      <c r="S232" s="57"/>
      <c r="T232" s="58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T232" s="16" t="s">
        <v>142</v>
      </c>
      <c r="AU232" s="16" t="s">
        <v>83</v>
      </c>
    </row>
    <row r="233" spans="1:65" s="13" customFormat="1" ht="11.25">
      <c r="B233" s="178"/>
      <c r="D233" s="174" t="s">
        <v>144</v>
      </c>
      <c r="E233" s="179" t="s">
        <v>95</v>
      </c>
      <c r="F233" s="180" t="s">
        <v>586</v>
      </c>
      <c r="H233" s="181">
        <v>18.36</v>
      </c>
      <c r="I233" s="182"/>
      <c r="L233" s="178"/>
      <c r="M233" s="183"/>
      <c r="N233" s="184"/>
      <c r="O233" s="184"/>
      <c r="P233" s="184"/>
      <c r="Q233" s="184"/>
      <c r="R233" s="184"/>
      <c r="S233" s="184"/>
      <c r="T233" s="185"/>
      <c r="AT233" s="179" t="s">
        <v>144</v>
      </c>
      <c r="AU233" s="179" t="s">
        <v>83</v>
      </c>
      <c r="AV233" s="13" t="s">
        <v>83</v>
      </c>
      <c r="AW233" s="13" t="s">
        <v>30</v>
      </c>
      <c r="AX233" s="13" t="s">
        <v>81</v>
      </c>
      <c r="AY233" s="179" t="s">
        <v>133</v>
      </c>
    </row>
    <row r="234" spans="1:65" s="2" customFormat="1" ht="30.95" customHeight="1">
      <c r="A234" s="31"/>
      <c r="B234" s="160"/>
      <c r="C234" s="161" t="s">
        <v>331</v>
      </c>
      <c r="D234" s="161" t="s">
        <v>135</v>
      </c>
      <c r="E234" s="162" t="s">
        <v>587</v>
      </c>
      <c r="F234" s="163" t="s">
        <v>588</v>
      </c>
      <c r="G234" s="164" t="s">
        <v>138</v>
      </c>
      <c r="H234" s="165">
        <v>18.36</v>
      </c>
      <c r="I234" s="166"/>
      <c r="J234" s="167">
        <f>ROUND(I234*H234,2)</f>
        <v>0</v>
      </c>
      <c r="K234" s="163" t="s">
        <v>139</v>
      </c>
      <c r="L234" s="32"/>
      <c r="M234" s="168" t="s">
        <v>1</v>
      </c>
      <c r="N234" s="169" t="s">
        <v>38</v>
      </c>
      <c r="O234" s="57"/>
      <c r="P234" s="170">
        <f>O234*H234</f>
        <v>0</v>
      </c>
      <c r="Q234" s="170">
        <v>1.7000000000000001E-4</v>
      </c>
      <c r="R234" s="170">
        <f>Q234*H234</f>
        <v>3.1212000000000002E-3</v>
      </c>
      <c r="S234" s="170">
        <v>0</v>
      </c>
      <c r="T234" s="171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72" t="s">
        <v>226</v>
      </c>
      <c r="AT234" s="172" t="s">
        <v>135</v>
      </c>
      <c r="AU234" s="172" t="s">
        <v>83</v>
      </c>
      <c r="AY234" s="16" t="s">
        <v>133</v>
      </c>
      <c r="BE234" s="173">
        <f>IF(N234="základní",J234,0)</f>
        <v>0</v>
      </c>
      <c r="BF234" s="173">
        <f>IF(N234="snížená",J234,0)</f>
        <v>0</v>
      </c>
      <c r="BG234" s="173">
        <f>IF(N234="zákl. přenesená",J234,0)</f>
        <v>0</v>
      </c>
      <c r="BH234" s="173">
        <f>IF(N234="sníž. přenesená",J234,0)</f>
        <v>0</v>
      </c>
      <c r="BI234" s="173">
        <f>IF(N234="nulová",J234,0)</f>
        <v>0</v>
      </c>
      <c r="BJ234" s="16" t="s">
        <v>81</v>
      </c>
      <c r="BK234" s="173">
        <f>ROUND(I234*H234,2)</f>
        <v>0</v>
      </c>
      <c r="BL234" s="16" t="s">
        <v>226</v>
      </c>
      <c r="BM234" s="172" t="s">
        <v>589</v>
      </c>
    </row>
    <row r="235" spans="1:65" s="2" customFormat="1" ht="29.25">
      <c r="A235" s="31"/>
      <c r="B235" s="32"/>
      <c r="C235" s="31"/>
      <c r="D235" s="174" t="s">
        <v>142</v>
      </c>
      <c r="E235" s="31"/>
      <c r="F235" s="175" t="s">
        <v>590</v>
      </c>
      <c r="G235" s="31"/>
      <c r="H235" s="31"/>
      <c r="I235" s="96"/>
      <c r="J235" s="31"/>
      <c r="K235" s="31"/>
      <c r="L235" s="32"/>
      <c r="M235" s="176"/>
      <c r="N235" s="177"/>
      <c r="O235" s="57"/>
      <c r="P235" s="57"/>
      <c r="Q235" s="57"/>
      <c r="R235" s="57"/>
      <c r="S235" s="57"/>
      <c r="T235" s="58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6" t="s">
        <v>142</v>
      </c>
      <c r="AU235" s="16" t="s">
        <v>83</v>
      </c>
    </row>
    <row r="236" spans="1:65" s="13" customFormat="1" ht="11.25">
      <c r="B236" s="178"/>
      <c r="D236" s="174" t="s">
        <v>144</v>
      </c>
      <c r="E236" s="179" t="s">
        <v>1</v>
      </c>
      <c r="F236" s="180" t="s">
        <v>95</v>
      </c>
      <c r="H236" s="181">
        <v>18.36</v>
      </c>
      <c r="I236" s="182"/>
      <c r="L236" s="178"/>
      <c r="M236" s="183"/>
      <c r="N236" s="184"/>
      <c r="O236" s="184"/>
      <c r="P236" s="184"/>
      <c r="Q236" s="184"/>
      <c r="R236" s="184"/>
      <c r="S236" s="184"/>
      <c r="T236" s="185"/>
      <c r="AT236" s="179" t="s">
        <v>144</v>
      </c>
      <c r="AU236" s="179" t="s">
        <v>83</v>
      </c>
      <c r="AV236" s="13" t="s">
        <v>83</v>
      </c>
      <c r="AW236" s="13" t="s">
        <v>30</v>
      </c>
      <c r="AX236" s="13" t="s">
        <v>81</v>
      </c>
      <c r="AY236" s="179" t="s">
        <v>133</v>
      </c>
    </row>
    <row r="237" spans="1:65" s="2" customFormat="1" ht="20.45" customHeight="1">
      <c r="A237" s="31"/>
      <c r="B237" s="160"/>
      <c r="C237" s="161" t="s">
        <v>336</v>
      </c>
      <c r="D237" s="161" t="s">
        <v>135</v>
      </c>
      <c r="E237" s="162" t="s">
        <v>591</v>
      </c>
      <c r="F237" s="163" t="s">
        <v>592</v>
      </c>
      <c r="G237" s="164" t="s">
        <v>138</v>
      </c>
      <c r="H237" s="165">
        <v>18.36</v>
      </c>
      <c r="I237" s="166"/>
      <c r="J237" s="167">
        <f>ROUND(I237*H237,2)</f>
        <v>0</v>
      </c>
      <c r="K237" s="163" t="s">
        <v>139</v>
      </c>
      <c r="L237" s="32"/>
      <c r="M237" s="168" t="s">
        <v>1</v>
      </c>
      <c r="N237" s="169" t="s">
        <v>38</v>
      </c>
      <c r="O237" s="57"/>
      <c r="P237" s="170">
        <f>O237*H237</f>
        <v>0</v>
      </c>
      <c r="Q237" s="170">
        <v>1.2E-4</v>
      </c>
      <c r="R237" s="170">
        <f>Q237*H237</f>
        <v>2.2031999999999998E-3</v>
      </c>
      <c r="S237" s="170">
        <v>0</v>
      </c>
      <c r="T237" s="171">
        <f>S237*H237</f>
        <v>0</v>
      </c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R237" s="172" t="s">
        <v>226</v>
      </c>
      <c r="AT237" s="172" t="s">
        <v>135</v>
      </c>
      <c r="AU237" s="172" t="s">
        <v>83</v>
      </c>
      <c r="AY237" s="16" t="s">
        <v>133</v>
      </c>
      <c r="BE237" s="173">
        <f>IF(N237="základní",J237,0)</f>
        <v>0</v>
      </c>
      <c r="BF237" s="173">
        <f>IF(N237="snížená",J237,0)</f>
        <v>0</v>
      </c>
      <c r="BG237" s="173">
        <f>IF(N237="zákl. přenesená",J237,0)</f>
        <v>0</v>
      </c>
      <c r="BH237" s="173">
        <f>IF(N237="sníž. přenesená",J237,0)</f>
        <v>0</v>
      </c>
      <c r="BI237" s="173">
        <f>IF(N237="nulová",J237,0)</f>
        <v>0</v>
      </c>
      <c r="BJ237" s="16" t="s">
        <v>81</v>
      </c>
      <c r="BK237" s="173">
        <f>ROUND(I237*H237,2)</f>
        <v>0</v>
      </c>
      <c r="BL237" s="16" t="s">
        <v>226</v>
      </c>
      <c r="BM237" s="172" t="s">
        <v>593</v>
      </c>
    </row>
    <row r="238" spans="1:65" s="2" customFormat="1" ht="19.5">
      <c r="A238" s="31"/>
      <c r="B238" s="32"/>
      <c r="C238" s="31"/>
      <c r="D238" s="174" t="s">
        <v>142</v>
      </c>
      <c r="E238" s="31"/>
      <c r="F238" s="175" t="s">
        <v>594</v>
      </c>
      <c r="G238" s="31"/>
      <c r="H238" s="31"/>
      <c r="I238" s="96"/>
      <c r="J238" s="31"/>
      <c r="K238" s="31"/>
      <c r="L238" s="32"/>
      <c r="M238" s="176"/>
      <c r="N238" s="177"/>
      <c r="O238" s="57"/>
      <c r="P238" s="57"/>
      <c r="Q238" s="57"/>
      <c r="R238" s="57"/>
      <c r="S238" s="57"/>
      <c r="T238" s="58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T238" s="16" t="s">
        <v>142</v>
      </c>
      <c r="AU238" s="16" t="s">
        <v>83</v>
      </c>
    </row>
    <row r="239" spans="1:65" s="13" customFormat="1" ht="11.25">
      <c r="B239" s="178"/>
      <c r="D239" s="174" t="s">
        <v>144</v>
      </c>
      <c r="E239" s="179" t="s">
        <v>1</v>
      </c>
      <c r="F239" s="180" t="s">
        <v>95</v>
      </c>
      <c r="H239" s="181">
        <v>18.36</v>
      </c>
      <c r="I239" s="182"/>
      <c r="L239" s="178"/>
      <c r="M239" s="183"/>
      <c r="N239" s="184"/>
      <c r="O239" s="184"/>
      <c r="P239" s="184"/>
      <c r="Q239" s="184"/>
      <c r="R239" s="184"/>
      <c r="S239" s="184"/>
      <c r="T239" s="185"/>
      <c r="AT239" s="179" t="s">
        <v>144</v>
      </c>
      <c r="AU239" s="179" t="s">
        <v>83</v>
      </c>
      <c r="AV239" s="13" t="s">
        <v>83</v>
      </c>
      <c r="AW239" s="13" t="s">
        <v>30</v>
      </c>
      <c r="AX239" s="13" t="s">
        <v>81</v>
      </c>
      <c r="AY239" s="179" t="s">
        <v>133</v>
      </c>
    </row>
    <row r="240" spans="1:65" s="2" customFormat="1" ht="30.95" customHeight="1">
      <c r="A240" s="31"/>
      <c r="B240" s="160"/>
      <c r="C240" s="161" t="s">
        <v>342</v>
      </c>
      <c r="D240" s="161" t="s">
        <v>135</v>
      </c>
      <c r="E240" s="162" t="s">
        <v>595</v>
      </c>
      <c r="F240" s="163" t="s">
        <v>596</v>
      </c>
      <c r="G240" s="164" t="s">
        <v>138</v>
      </c>
      <c r="H240" s="165">
        <v>18.36</v>
      </c>
      <c r="I240" s="166"/>
      <c r="J240" s="167">
        <f>ROUND(I240*H240,2)</f>
        <v>0</v>
      </c>
      <c r="K240" s="163" t="s">
        <v>139</v>
      </c>
      <c r="L240" s="32"/>
      <c r="M240" s="168" t="s">
        <v>1</v>
      </c>
      <c r="N240" s="169" t="s">
        <v>38</v>
      </c>
      <c r="O240" s="57"/>
      <c r="P240" s="170">
        <f>O240*H240</f>
        <v>0</v>
      </c>
      <c r="Q240" s="170">
        <v>1.2E-4</v>
      </c>
      <c r="R240" s="170">
        <f>Q240*H240</f>
        <v>2.2031999999999998E-3</v>
      </c>
      <c r="S240" s="170">
        <v>0</v>
      </c>
      <c r="T240" s="171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72" t="s">
        <v>226</v>
      </c>
      <c r="AT240" s="172" t="s">
        <v>135</v>
      </c>
      <c r="AU240" s="172" t="s">
        <v>83</v>
      </c>
      <c r="AY240" s="16" t="s">
        <v>133</v>
      </c>
      <c r="BE240" s="173">
        <f>IF(N240="základní",J240,0)</f>
        <v>0</v>
      </c>
      <c r="BF240" s="173">
        <f>IF(N240="snížená",J240,0)</f>
        <v>0</v>
      </c>
      <c r="BG240" s="173">
        <f>IF(N240="zákl. přenesená",J240,0)</f>
        <v>0</v>
      </c>
      <c r="BH240" s="173">
        <f>IF(N240="sníž. přenesená",J240,0)</f>
        <v>0</v>
      </c>
      <c r="BI240" s="173">
        <f>IF(N240="nulová",J240,0)</f>
        <v>0</v>
      </c>
      <c r="BJ240" s="16" t="s">
        <v>81</v>
      </c>
      <c r="BK240" s="173">
        <f>ROUND(I240*H240,2)</f>
        <v>0</v>
      </c>
      <c r="BL240" s="16" t="s">
        <v>226</v>
      </c>
      <c r="BM240" s="172" t="s">
        <v>597</v>
      </c>
    </row>
    <row r="241" spans="1:65" s="2" customFormat="1" ht="19.5">
      <c r="A241" s="31"/>
      <c r="B241" s="32"/>
      <c r="C241" s="31"/>
      <c r="D241" s="174" t="s">
        <v>142</v>
      </c>
      <c r="E241" s="31"/>
      <c r="F241" s="175" t="s">
        <v>598</v>
      </c>
      <c r="G241" s="31"/>
      <c r="H241" s="31"/>
      <c r="I241" s="96"/>
      <c r="J241" s="31"/>
      <c r="K241" s="31"/>
      <c r="L241" s="32"/>
      <c r="M241" s="176"/>
      <c r="N241" s="177"/>
      <c r="O241" s="57"/>
      <c r="P241" s="57"/>
      <c r="Q241" s="57"/>
      <c r="R241" s="57"/>
      <c r="S241" s="57"/>
      <c r="T241" s="58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6" t="s">
        <v>142</v>
      </c>
      <c r="AU241" s="16" t="s">
        <v>83</v>
      </c>
    </row>
    <row r="242" spans="1:65" s="13" customFormat="1" ht="11.25">
      <c r="B242" s="178"/>
      <c r="D242" s="174" t="s">
        <v>144</v>
      </c>
      <c r="E242" s="179" t="s">
        <v>1</v>
      </c>
      <c r="F242" s="180" t="s">
        <v>95</v>
      </c>
      <c r="H242" s="181">
        <v>18.36</v>
      </c>
      <c r="I242" s="182"/>
      <c r="L242" s="178"/>
      <c r="M242" s="183"/>
      <c r="N242" s="184"/>
      <c r="O242" s="184"/>
      <c r="P242" s="184"/>
      <c r="Q242" s="184"/>
      <c r="R242" s="184"/>
      <c r="S242" s="184"/>
      <c r="T242" s="185"/>
      <c r="AT242" s="179" t="s">
        <v>144</v>
      </c>
      <c r="AU242" s="179" t="s">
        <v>83</v>
      </c>
      <c r="AV242" s="13" t="s">
        <v>83</v>
      </c>
      <c r="AW242" s="13" t="s">
        <v>30</v>
      </c>
      <c r="AX242" s="13" t="s">
        <v>81</v>
      </c>
      <c r="AY242" s="179" t="s">
        <v>133</v>
      </c>
    </row>
    <row r="243" spans="1:65" s="12" customFormat="1" ht="25.9" customHeight="1">
      <c r="B243" s="147"/>
      <c r="D243" s="148" t="s">
        <v>72</v>
      </c>
      <c r="E243" s="149" t="s">
        <v>443</v>
      </c>
      <c r="F243" s="149" t="s">
        <v>444</v>
      </c>
      <c r="I243" s="150"/>
      <c r="J243" s="151">
        <f>BK243</f>
        <v>0</v>
      </c>
      <c r="L243" s="147"/>
      <c r="M243" s="152"/>
      <c r="N243" s="153"/>
      <c r="O243" s="153"/>
      <c r="P243" s="154">
        <f>P244+P249+P252</f>
        <v>0</v>
      </c>
      <c r="Q243" s="153"/>
      <c r="R243" s="154">
        <f>R244+R249+R252</f>
        <v>0</v>
      </c>
      <c r="S243" s="153"/>
      <c r="T243" s="155">
        <f>T244+T249+T252</f>
        <v>0</v>
      </c>
      <c r="AR243" s="148" t="s">
        <v>160</v>
      </c>
      <c r="AT243" s="156" t="s">
        <v>72</v>
      </c>
      <c r="AU243" s="156" t="s">
        <v>73</v>
      </c>
      <c r="AY243" s="148" t="s">
        <v>133</v>
      </c>
      <c r="BK243" s="157">
        <f>BK244+BK249+BK252</f>
        <v>0</v>
      </c>
    </row>
    <row r="244" spans="1:65" s="12" customFormat="1" ht="22.9" customHeight="1">
      <c r="B244" s="147"/>
      <c r="D244" s="148" t="s">
        <v>72</v>
      </c>
      <c r="E244" s="158" t="s">
        <v>445</v>
      </c>
      <c r="F244" s="158" t="s">
        <v>446</v>
      </c>
      <c r="I244" s="150"/>
      <c r="J244" s="159">
        <f>BK244</f>
        <v>0</v>
      </c>
      <c r="L244" s="147"/>
      <c r="M244" s="152"/>
      <c r="N244" s="153"/>
      <c r="O244" s="153"/>
      <c r="P244" s="154">
        <f>SUM(P245:P248)</f>
        <v>0</v>
      </c>
      <c r="Q244" s="153"/>
      <c r="R244" s="154">
        <f>SUM(R245:R248)</f>
        <v>0</v>
      </c>
      <c r="S244" s="153"/>
      <c r="T244" s="155">
        <f>SUM(T245:T248)</f>
        <v>0</v>
      </c>
      <c r="AR244" s="148" t="s">
        <v>160</v>
      </c>
      <c r="AT244" s="156" t="s">
        <v>72</v>
      </c>
      <c r="AU244" s="156" t="s">
        <v>81</v>
      </c>
      <c r="AY244" s="148" t="s">
        <v>133</v>
      </c>
      <c r="BK244" s="157">
        <f>SUM(BK245:BK248)</f>
        <v>0</v>
      </c>
    </row>
    <row r="245" spans="1:65" s="2" customFormat="1" ht="20.45" customHeight="1">
      <c r="A245" s="31"/>
      <c r="B245" s="160"/>
      <c r="C245" s="161" t="s">
        <v>348</v>
      </c>
      <c r="D245" s="161" t="s">
        <v>135</v>
      </c>
      <c r="E245" s="162" t="s">
        <v>453</v>
      </c>
      <c r="F245" s="163" t="s">
        <v>454</v>
      </c>
      <c r="G245" s="164" t="s">
        <v>441</v>
      </c>
      <c r="H245" s="165">
        <v>1</v>
      </c>
      <c r="I245" s="166"/>
      <c r="J245" s="167">
        <f>ROUND(I245*H245,2)</f>
        <v>0</v>
      </c>
      <c r="K245" s="163" t="s">
        <v>139</v>
      </c>
      <c r="L245" s="32"/>
      <c r="M245" s="168" t="s">
        <v>1</v>
      </c>
      <c r="N245" s="169" t="s">
        <v>38</v>
      </c>
      <c r="O245" s="57"/>
      <c r="P245" s="170">
        <f>O245*H245</f>
        <v>0</v>
      </c>
      <c r="Q245" s="170">
        <v>0</v>
      </c>
      <c r="R245" s="170">
        <f>Q245*H245</f>
        <v>0</v>
      </c>
      <c r="S245" s="170">
        <v>0</v>
      </c>
      <c r="T245" s="171">
        <f>S245*H245</f>
        <v>0</v>
      </c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R245" s="172" t="s">
        <v>450</v>
      </c>
      <c r="AT245" s="172" t="s">
        <v>135</v>
      </c>
      <c r="AU245" s="172" t="s">
        <v>83</v>
      </c>
      <c r="AY245" s="16" t="s">
        <v>133</v>
      </c>
      <c r="BE245" s="173">
        <f>IF(N245="základní",J245,0)</f>
        <v>0</v>
      </c>
      <c r="BF245" s="173">
        <f>IF(N245="snížená",J245,0)</f>
        <v>0</v>
      </c>
      <c r="BG245" s="173">
        <f>IF(N245="zákl. přenesená",J245,0)</f>
        <v>0</v>
      </c>
      <c r="BH245" s="173">
        <f>IF(N245="sníž. přenesená",J245,0)</f>
        <v>0</v>
      </c>
      <c r="BI245" s="173">
        <f>IF(N245="nulová",J245,0)</f>
        <v>0</v>
      </c>
      <c r="BJ245" s="16" t="s">
        <v>81</v>
      </c>
      <c r="BK245" s="173">
        <f>ROUND(I245*H245,2)</f>
        <v>0</v>
      </c>
      <c r="BL245" s="16" t="s">
        <v>450</v>
      </c>
      <c r="BM245" s="172" t="s">
        <v>599</v>
      </c>
    </row>
    <row r="246" spans="1:65" s="2" customFormat="1" ht="11.25">
      <c r="A246" s="31"/>
      <c r="B246" s="32"/>
      <c r="C246" s="31"/>
      <c r="D246" s="174" t="s">
        <v>142</v>
      </c>
      <c r="E246" s="31"/>
      <c r="F246" s="175" t="s">
        <v>454</v>
      </c>
      <c r="G246" s="31"/>
      <c r="H246" s="31"/>
      <c r="I246" s="96"/>
      <c r="J246" s="31"/>
      <c r="K246" s="31"/>
      <c r="L246" s="32"/>
      <c r="M246" s="176"/>
      <c r="N246" s="177"/>
      <c r="O246" s="57"/>
      <c r="P246" s="57"/>
      <c r="Q246" s="57"/>
      <c r="R246" s="57"/>
      <c r="S246" s="57"/>
      <c r="T246" s="58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T246" s="16" t="s">
        <v>142</v>
      </c>
      <c r="AU246" s="16" t="s">
        <v>83</v>
      </c>
    </row>
    <row r="247" spans="1:65" s="2" customFormat="1" ht="20.45" customHeight="1">
      <c r="A247" s="31"/>
      <c r="B247" s="160"/>
      <c r="C247" s="161" t="s">
        <v>355</v>
      </c>
      <c r="D247" s="161" t="s">
        <v>135</v>
      </c>
      <c r="E247" s="162" t="s">
        <v>457</v>
      </c>
      <c r="F247" s="163" t="s">
        <v>458</v>
      </c>
      <c r="G247" s="164" t="s">
        <v>441</v>
      </c>
      <c r="H247" s="165">
        <v>1</v>
      </c>
      <c r="I247" s="166"/>
      <c r="J247" s="167">
        <f>ROUND(I247*H247,2)</f>
        <v>0</v>
      </c>
      <c r="K247" s="163" t="s">
        <v>139</v>
      </c>
      <c r="L247" s="32"/>
      <c r="M247" s="168" t="s">
        <v>1</v>
      </c>
      <c r="N247" s="169" t="s">
        <v>38</v>
      </c>
      <c r="O247" s="57"/>
      <c r="P247" s="170">
        <f>O247*H247</f>
        <v>0</v>
      </c>
      <c r="Q247" s="170">
        <v>0</v>
      </c>
      <c r="R247" s="170">
        <f>Q247*H247</f>
        <v>0</v>
      </c>
      <c r="S247" s="170">
        <v>0</v>
      </c>
      <c r="T247" s="171">
        <f>S247*H247</f>
        <v>0</v>
      </c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R247" s="172" t="s">
        <v>450</v>
      </c>
      <c r="AT247" s="172" t="s">
        <v>135</v>
      </c>
      <c r="AU247" s="172" t="s">
        <v>83</v>
      </c>
      <c r="AY247" s="16" t="s">
        <v>133</v>
      </c>
      <c r="BE247" s="173">
        <f>IF(N247="základní",J247,0)</f>
        <v>0</v>
      </c>
      <c r="BF247" s="173">
        <f>IF(N247="snížená",J247,0)</f>
        <v>0</v>
      </c>
      <c r="BG247" s="173">
        <f>IF(N247="zákl. přenesená",J247,0)</f>
        <v>0</v>
      </c>
      <c r="BH247" s="173">
        <f>IF(N247="sníž. přenesená",J247,0)</f>
        <v>0</v>
      </c>
      <c r="BI247" s="173">
        <f>IF(N247="nulová",J247,0)</f>
        <v>0</v>
      </c>
      <c r="BJ247" s="16" t="s">
        <v>81</v>
      </c>
      <c r="BK247" s="173">
        <f>ROUND(I247*H247,2)</f>
        <v>0</v>
      </c>
      <c r="BL247" s="16" t="s">
        <v>450</v>
      </c>
      <c r="BM247" s="172" t="s">
        <v>600</v>
      </c>
    </row>
    <row r="248" spans="1:65" s="2" customFormat="1" ht="11.25">
      <c r="A248" s="31"/>
      <c r="B248" s="32"/>
      <c r="C248" s="31"/>
      <c r="D248" s="174" t="s">
        <v>142</v>
      </c>
      <c r="E248" s="31"/>
      <c r="F248" s="175" t="s">
        <v>458</v>
      </c>
      <c r="G248" s="31"/>
      <c r="H248" s="31"/>
      <c r="I248" s="96"/>
      <c r="J248" s="31"/>
      <c r="K248" s="31"/>
      <c r="L248" s="32"/>
      <c r="M248" s="176"/>
      <c r="N248" s="177"/>
      <c r="O248" s="57"/>
      <c r="P248" s="57"/>
      <c r="Q248" s="57"/>
      <c r="R248" s="57"/>
      <c r="S248" s="57"/>
      <c r="T248" s="58"/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T248" s="16" t="s">
        <v>142</v>
      </c>
      <c r="AU248" s="16" t="s">
        <v>83</v>
      </c>
    </row>
    <row r="249" spans="1:65" s="12" customFormat="1" ht="22.9" customHeight="1">
      <c r="B249" s="147"/>
      <c r="D249" s="148" t="s">
        <v>72</v>
      </c>
      <c r="E249" s="158" t="s">
        <v>460</v>
      </c>
      <c r="F249" s="158" t="s">
        <v>461</v>
      </c>
      <c r="I249" s="150"/>
      <c r="J249" s="159">
        <f>BK249</f>
        <v>0</v>
      </c>
      <c r="L249" s="147"/>
      <c r="M249" s="152"/>
      <c r="N249" s="153"/>
      <c r="O249" s="153"/>
      <c r="P249" s="154">
        <f>SUM(P250:P251)</f>
        <v>0</v>
      </c>
      <c r="Q249" s="153"/>
      <c r="R249" s="154">
        <f>SUM(R250:R251)</f>
        <v>0</v>
      </c>
      <c r="S249" s="153"/>
      <c r="T249" s="155">
        <f>SUM(T250:T251)</f>
        <v>0</v>
      </c>
      <c r="AR249" s="148" t="s">
        <v>160</v>
      </c>
      <c r="AT249" s="156" t="s">
        <v>72</v>
      </c>
      <c r="AU249" s="156" t="s">
        <v>81</v>
      </c>
      <c r="AY249" s="148" t="s">
        <v>133</v>
      </c>
      <c r="BK249" s="157">
        <f>SUM(BK250:BK251)</f>
        <v>0</v>
      </c>
    </row>
    <row r="250" spans="1:65" s="2" customFormat="1" ht="20.45" customHeight="1">
      <c r="A250" s="31"/>
      <c r="B250" s="160"/>
      <c r="C250" s="161" t="s">
        <v>361</v>
      </c>
      <c r="D250" s="161" t="s">
        <v>135</v>
      </c>
      <c r="E250" s="162" t="s">
        <v>463</v>
      </c>
      <c r="F250" s="163" t="s">
        <v>461</v>
      </c>
      <c r="G250" s="164" t="s">
        <v>441</v>
      </c>
      <c r="H250" s="165">
        <v>1</v>
      </c>
      <c r="I250" s="166"/>
      <c r="J250" s="167">
        <f>ROUND(I250*H250,2)</f>
        <v>0</v>
      </c>
      <c r="K250" s="163" t="s">
        <v>139</v>
      </c>
      <c r="L250" s="32"/>
      <c r="M250" s="168" t="s">
        <v>1</v>
      </c>
      <c r="N250" s="169" t="s">
        <v>38</v>
      </c>
      <c r="O250" s="57"/>
      <c r="P250" s="170">
        <f>O250*H250</f>
        <v>0</v>
      </c>
      <c r="Q250" s="170">
        <v>0</v>
      </c>
      <c r="R250" s="170">
        <f>Q250*H250</f>
        <v>0</v>
      </c>
      <c r="S250" s="170">
        <v>0</v>
      </c>
      <c r="T250" s="171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72" t="s">
        <v>450</v>
      </c>
      <c r="AT250" s="172" t="s">
        <v>135</v>
      </c>
      <c r="AU250" s="172" t="s">
        <v>83</v>
      </c>
      <c r="AY250" s="16" t="s">
        <v>133</v>
      </c>
      <c r="BE250" s="173">
        <f>IF(N250="základní",J250,0)</f>
        <v>0</v>
      </c>
      <c r="BF250" s="173">
        <f>IF(N250="snížená",J250,0)</f>
        <v>0</v>
      </c>
      <c r="BG250" s="173">
        <f>IF(N250="zákl. přenesená",J250,0)</f>
        <v>0</v>
      </c>
      <c r="BH250" s="173">
        <f>IF(N250="sníž. přenesená",J250,0)</f>
        <v>0</v>
      </c>
      <c r="BI250" s="173">
        <f>IF(N250="nulová",J250,0)</f>
        <v>0</v>
      </c>
      <c r="BJ250" s="16" t="s">
        <v>81</v>
      </c>
      <c r="BK250" s="173">
        <f>ROUND(I250*H250,2)</f>
        <v>0</v>
      </c>
      <c r="BL250" s="16" t="s">
        <v>450</v>
      </c>
      <c r="BM250" s="172" t="s">
        <v>601</v>
      </c>
    </row>
    <row r="251" spans="1:65" s="2" customFormat="1" ht="11.25">
      <c r="A251" s="31"/>
      <c r="B251" s="32"/>
      <c r="C251" s="31"/>
      <c r="D251" s="174" t="s">
        <v>142</v>
      </c>
      <c r="E251" s="31"/>
      <c r="F251" s="175" t="s">
        <v>461</v>
      </c>
      <c r="G251" s="31"/>
      <c r="H251" s="31"/>
      <c r="I251" s="96"/>
      <c r="J251" s="31"/>
      <c r="K251" s="31"/>
      <c r="L251" s="32"/>
      <c r="M251" s="176"/>
      <c r="N251" s="177"/>
      <c r="O251" s="57"/>
      <c r="P251" s="57"/>
      <c r="Q251" s="57"/>
      <c r="R251" s="57"/>
      <c r="S251" s="57"/>
      <c r="T251" s="58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6" t="s">
        <v>142</v>
      </c>
      <c r="AU251" s="16" t="s">
        <v>83</v>
      </c>
    </row>
    <row r="252" spans="1:65" s="12" customFormat="1" ht="22.9" customHeight="1">
      <c r="B252" s="147"/>
      <c r="D252" s="148" t="s">
        <v>72</v>
      </c>
      <c r="E252" s="158" t="s">
        <v>465</v>
      </c>
      <c r="F252" s="158" t="s">
        <v>466</v>
      </c>
      <c r="I252" s="150"/>
      <c r="J252" s="159">
        <f>BK252</f>
        <v>0</v>
      </c>
      <c r="L252" s="147"/>
      <c r="M252" s="152"/>
      <c r="N252" s="153"/>
      <c r="O252" s="153"/>
      <c r="P252" s="154">
        <f>SUM(P253:P254)</f>
        <v>0</v>
      </c>
      <c r="Q252" s="153"/>
      <c r="R252" s="154">
        <f>SUM(R253:R254)</f>
        <v>0</v>
      </c>
      <c r="S252" s="153"/>
      <c r="T252" s="155">
        <f>SUM(T253:T254)</f>
        <v>0</v>
      </c>
      <c r="AR252" s="148" t="s">
        <v>160</v>
      </c>
      <c r="AT252" s="156" t="s">
        <v>72</v>
      </c>
      <c r="AU252" s="156" t="s">
        <v>81</v>
      </c>
      <c r="AY252" s="148" t="s">
        <v>133</v>
      </c>
      <c r="BK252" s="157">
        <f>SUM(BK253:BK254)</f>
        <v>0</v>
      </c>
    </row>
    <row r="253" spans="1:65" s="2" customFormat="1" ht="20.45" customHeight="1">
      <c r="A253" s="31"/>
      <c r="B253" s="160"/>
      <c r="C253" s="161" t="s">
        <v>367</v>
      </c>
      <c r="D253" s="161" t="s">
        <v>135</v>
      </c>
      <c r="E253" s="162" t="s">
        <v>468</v>
      </c>
      <c r="F253" s="163" t="s">
        <v>466</v>
      </c>
      <c r="G253" s="164" t="s">
        <v>441</v>
      </c>
      <c r="H253" s="165">
        <v>1</v>
      </c>
      <c r="I253" s="166"/>
      <c r="J253" s="167">
        <f>ROUND(I253*H253,2)</f>
        <v>0</v>
      </c>
      <c r="K253" s="163" t="s">
        <v>139</v>
      </c>
      <c r="L253" s="32"/>
      <c r="M253" s="168" t="s">
        <v>1</v>
      </c>
      <c r="N253" s="169" t="s">
        <v>38</v>
      </c>
      <c r="O253" s="57"/>
      <c r="P253" s="170">
        <f>O253*H253</f>
        <v>0</v>
      </c>
      <c r="Q253" s="170">
        <v>0</v>
      </c>
      <c r="R253" s="170">
        <f>Q253*H253</f>
        <v>0</v>
      </c>
      <c r="S253" s="170">
        <v>0</v>
      </c>
      <c r="T253" s="171">
        <f>S253*H253</f>
        <v>0</v>
      </c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R253" s="172" t="s">
        <v>450</v>
      </c>
      <c r="AT253" s="172" t="s">
        <v>135</v>
      </c>
      <c r="AU253" s="172" t="s">
        <v>83</v>
      </c>
      <c r="AY253" s="16" t="s">
        <v>133</v>
      </c>
      <c r="BE253" s="173">
        <f>IF(N253="základní",J253,0)</f>
        <v>0</v>
      </c>
      <c r="BF253" s="173">
        <f>IF(N253="snížená",J253,0)</f>
        <v>0</v>
      </c>
      <c r="BG253" s="173">
        <f>IF(N253="zákl. přenesená",J253,0)</f>
        <v>0</v>
      </c>
      <c r="BH253" s="173">
        <f>IF(N253="sníž. přenesená",J253,0)</f>
        <v>0</v>
      </c>
      <c r="BI253" s="173">
        <f>IF(N253="nulová",J253,0)</f>
        <v>0</v>
      </c>
      <c r="BJ253" s="16" t="s">
        <v>81</v>
      </c>
      <c r="BK253" s="173">
        <f>ROUND(I253*H253,2)</f>
        <v>0</v>
      </c>
      <c r="BL253" s="16" t="s">
        <v>450</v>
      </c>
      <c r="BM253" s="172" t="s">
        <v>602</v>
      </c>
    </row>
    <row r="254" spans="1:65" s="2" customFormat="1" ht="11.25">
      <c r="A254" s="31"/>
      <c r="B254" s="32"/>
      <c r="C254" s="31"/>
      <c r="D254" s="174" t="s">
        <v>142</v>
      </c>
      <c r="E254" s="31"/>
      <c r="F254" s="175" t="s">
        <v>466</v>
      </c>
      <c r="G254" s="31"/>
      <c r="H254" s="31"/>
      <c r="I254" s="96"/>
      <c r="J254" s="31"/>
      <c r="K254" s="31"/>
      <c r="L254" s="32"/>
      <c r="M254" s="205"/>
      <c r="N254" s="206"/>
      <c r="O254" s="207"/>
      <c r="P254" s="207"/>
      <c r="Q254" s="207"/>
      <c r="R254" s="207"/>
      <c r="S254" s="207"/>
      <c r="T254" s="208"/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T254" s="16" t="s">
        <v>142</v>
      </c>
      <c r="AU254" s="16" t="s">
        <v>83</v>
      </c>
    </row>
    <row r="255" spans="1:65" s="2" customFormat="1" ht="6.95" customHeight="1">
      <c r="A255" s="31"/>
      <c r="B255" s="46"/>
      <c r="C255" s="47"/>
      <c r="D255" s="47"/>
      <c r="E255" s="47"/>
      <c r="F255" s="47"/>
      <c r="G255" s="47"/>
      <c r="H255" s="47"/>
      <c r="I255" s="120"/>
      <c r="J255" s="47"/>
      <c r="K255" s="47"/>
      <c r="L255" s="32"/>
      <c r="M255" s="31"/>
      <c r="O255" s="31"/>
      <c r="P255" s="31"/>
      <c r="Q255" s="31"/>
      <c r="R255" s="31"/>
      <c r="S255" s="31"/>
      <c r="T255" s="31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</row>
  </sheetData>
  <autoFilter ref="C129:K254"/>
  <mergeCells count="9">
    <mergeCell ref="E87:H87"/>
    <mergeCell ref="E120:H120"/>
    <mergeCell ref="E122:H12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7"/>
  <sheetViews>
    <sheetView showGridLines="0" tabSelected="1" workbookViewId="0">
      <selection activeCell="D7" sqref="D7"/>
    </sheetView>
  </sheetViews>
  <sheetFormatPr defaultRowHeight="15"/>
  <cols>
    <col min="1" max="1" width="5.5" style="1" customWidth="1"/>
    <col min="2" max="2" width="1.1640625" style="1" customWidth="1"/>
    <col min="3" max="3" width="16.6640625" style="1" customWidth="1"/>
    <col min="4" max="4" width="50.5" style="1" customWidth="1"/>
    <col min="5" max="5" width="8.83203125" style="1" customWidth="1"/>
    <col min="6" max="6" width="13.33203125" style="1" customWidth="1"/>
    <col min="7" max="7" width="1.1640625" style="1" customWidth="1"/>
    <col min="8" max="8" width="5.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7"/>
      <c r="C3" s="18"/>
      <c r="D3" s="18"/>
      <c r="E3" s="18"/>
      <c r="F3" s="18"/>
      <c r="G3" s="18"/>
      <c r="H3" s="19"/>
    </row>
    <row r="4" spans="1:8" s="1" customFormat="1" ht="24.95" customHeight="1">
      <c r="B4" s="19"/>
      <c r="C4" s="20" t="s">
        <v>603</v>
      </c>
      <c r="H4" s="19"/>
    </row>
    <row r="5" spans="1:8" s="1" customFormat="1" ht="12" customHeight="1">
      <c r="B5" s="19"/>
      <c r="C5" s="23" t="s">
        <v>13</v>
      </c>
      <c r="D5" s="225" t="s">
        <v>14</v>
      </c>
      <c r="E5" s="221"/>
      <c r="F5" s="221"/>
      <c r="H5" s="19"/>
    </row>
    <row r="6" spans="1:8" s="1" customFormat="1" ht="36.950000000000003" customHeight="1">
      <c r="B6" s="19"/>
      <c r="C6" s="25" t="s">
        <v>16</v>
      </c>
      <c r="D6" s="222" t="s">
        <v>17</v>
      </c>
      <c r="E6" s="221"/>
      <c r="F6" s="221"/>
      <c r="H6" s="19"/>
    </row>
    <row r="7" spans="1:8" s="1" customFormat="1" ht="14.45" customHeight="1">
      <c r="B7" s="19"/>
      <c r="C7" s="26" t="s">
        <v>22</v>
      </c>
      <c r="D7" s="259" t="s">
        <v>609</v>
      </c>
      <c r="H7" s="19"/>
    </row>
    <row r="8" spans="1:8" s="2" customFormat="1" ht="10.9" customHeight="1">
      <c r="A8" s="31"/>
      <c r="B8" s="32"/>
      <c r="C8" s="31"/>
      <c r="D8" s="31"/>
      <c r="E8" s="31"/>
      <c r="F8" s="31"/>
      <c r="G8" s="31"/>
      <c r="H8" s="32"/>
    </row>
    <row r="9" spans="1:8" s="11" customFormat="1" ht="29.25" customHeight="1">
      <c r="A9" s="136"/>
      <c r="B9" s="137"/>
      <c r="C9" s="138" t="s">
        <v>54</v>
      </c>
      <c r="D9" s="139" t="s">
        <v>55</v>
      </c>
      <c r="E9" s="139" t="s">
        <v>120</v>
      </c>
      <c r="F9" s="141" t="s">
        <v>604</v>
      </c>
      <c r="G9" s="136"/>
      <c r="H9" s="137"/>
    </row>
    <row r="10" spans="1:8" s="2" customFormat="1" ht="26.45" customHeight="1">
      <c r="A10" s="31"/>
      <c r="B10" s="32"/>
      <c r="C10" s="209" t="s">
        <v>605</v>
      </c>
      <c r="D10" s="209" t="s">
        <v>79</v>
      </c>
      <c r="E10" s="31"/>
      <c r="F10" s="31"/>
      <c r="G10" s="31"/>
      <c r="H10" s="32"/>
    </row>
    <row r="11" spans="1:8" s="2" customFormat="1" ht="16.899999999999999" customHeight="1">
      <c r="A11" s="31"/>
      <c r="B11" s="32"/>
      <c r="C11" s="210" t="s">
        <v>87</v>
      </c>
      <c r="D11" s="211" t="s">
        <v>1</v>
      </c>
      <c r="E11" s="212" t="s">
        <v>1</v>
      </c>
      <c r="F11" s="213">
        <v>2.1</v>
      </c>
      <c r="G11" s="31"/>
      <c r="H11" s="32"/>
    </row>
    <row r="12" spans="1:8" s="2" customFormat="1" ht="16.899999999999999" customHeight="1">
      <c r="A12" s="31"/>
      <c r="B12" s="32"/>
      <c r="C12" s="214" t="s">
        <v>87</v>
      </c>
      <c r="D12" s="214" t="s">
        <v>150</v>
      </c>
      <c r="E12" s="16" t="s">
        <v>1</v>
      </c>
      <c r="F12" s="215">
        <v>2.1</v>
      </c>
      <c r="G12" s="31"/>
      <c r="H12" s="32"/>
    </row>
    <row r="13" spans="1:8" s="2" customFormat="1" ht="16.899999999999999" customHeight="1">
      <c r="A13" s="31"/>
      <c r="B13" s="32"/>
      <c r="C13" s="216" t="s">
        <v>606</v>
      </c>
      <c r="D13" s="31"/>
      <c r="E13" s="31"/>
      <c r="F13" s="31"/>
      <c r="G13" s="31"/>
      <c r="H13" s="32"/>
    </row>
    <row r="14" spans="1:8" s="2" customFormat="1" ht="22.5">
      <c r="A14" s="31"/>
      <c r="B14" s="32"/>
      <c r="C14" s="214" t="s">
        <v>146</v>
      </c>
      <c r="D14" s="214" t="s">
        <v>147</v>
      </c>
      <c r="E14" s="16" t="s">
        <v>138</v>
      </c>
      <c r="F14" s="215">
        <v>2.1</v>
      </c>
      <c r="G14" s="31"/>
      <c r="H14" s="32"/>
    </row>
    <row r="15" spans="1:8" s="2" customFormat="1" ht="16.899999999999999" customHeight="1">
      <c r="A15" s="31"/>
      <c r="B15" s="32"/>
      <c r="C15" s="214" t="s">
        <v>152</v>
      </c>
      <c r="D15" s="214" t="s">
        <v>153</v>
      </c>
      <c r="E15" s="16" t="s">
        <v>138</v>
      </c>
      <c r="F15" s="215">
        <v>2.1</v>
      </c>
      <c r="G15" s="31"/>
      <c r="H15" s="32"/>
    </row>
    <row r="16" spans="1:8" s="2" customFormat="1" ht="22.5">
      <c r="A16" s="31"/>
      <c r="B16" s="32"/>
      <c r="C16" s="214" t="s">
        <v>343</v>
      </c>
      <c r="D16" s="214" t="s">
        <v>344</v>
      </c>
      <c r="E16" s="16" t="s">
        <v>138</v>
      </c>
      <c r="F16" s="215">
        <v>2.1</v>
      </c>
      <c r="G16" s="31"/>
      <c r="H16" s="32"/>
    </row>
    <row r="17" spans="1:8" s="2" customFormat="1" ht="22.5">
      <c r="A17" s="31"/>
      <c r="B17" s="32"/>
      <c r="C17" s="214" t="s">
        <v>395</v>
      </c>
      <c r="D17" s="214" t="s">
        <v>396</v>
      </c>
      <c r="E17" s="16" t="s">
        <v>138</v>
      </c>
      <c r="F17" s="215">
        <v>2.1</v>
      </c>
      <c r="G17" s="31"/>
      <c r="H17" s="32"/>
    </row>
    <row r="18" spans="1:8" s="2" customFormat="1" ht="16.899999999999999" customHeight="1">
      <c r="A18" s="31"/>
      <c r="B18" s="32"/>
      <c r="C18" s="210" t="s">
        <v>89</v>
      </c>
      <c r="D18" s="211" t="s">
        <v>1</v>
      </c>
      <c r="E18" s="212" t="s">
        <v>1</v>
      </c>
      <c r="F18" s="213">
        <v>1.1599999999999999</v>
      </c>
      <c r="G18" s="31"/>
      <c r="H18" s="32"/>
    </row>
    <row r="19" spans="1:8" s="2" customFormat="1" ht="16.899999999999999" customHeight="1">
      <c r="A19" s="31"/>
      <c r="B19" s="32"/>
      <c r="C19" s="214" t="s">
        <v>89</v>
      </c>
      <c r="D19" s="214" t="s">
        <v>196</v>
      </c>
      <c r="E19" s="16" t="s">
        <v>1</v>
      </c>
      <c r="F19" s="215">
        <v>1.1599999999999999</v>
      </c>
      <c r="G19" s="31"/>
      <c r="H19" s="32"/>
    </row>
    <row r="20" spans="1:8" s="2" customFormat="1" ht="16.899999999999999" customHeight="1">
      <c r="A20" s="31"/>
      <c r="B20" s="32"/>
      <c r="C20" s="216" t="s">
        <v>606</v>
      </c>
      <c r="D20" s="31"/>
      <c r="E20" s="31"/>
      <c r="F20" s="31"/>
      <c r="G20" s="31"/>
      <c r="H20" s="32"/>
    </row>
    <row r="21" spans="1:8" s="2" customFormat="1" ht="22.5">
      <c r="A21" s="31"/>
      <c r="B21" s="32"/>
      <c r="C21" s="214" t="s">
        <v>192</v>
      </c>
      <c r="D21" s="214" t="s">
        <v>193</v>
      </c>
      <c r="E21" s="16" t="s">
        <v>181</v>
      </c>
      <c r="F21" s="215">
        <v>1.1599999999999999</v>
      </c>
      <c r="G21" s="31"/>
      <c r="H21" s="32"/>
    </row>
    <row r="22" spans="1:8" s="2" customFormat="1" ht="22.5">
      <c r="A22" s="31"/>
      <c r="B22" s="32"/>
      <c r="C22" s="214" t="s">
        <v>179</v>
      </c>
      <c r="D22" s="214" t="s">
        <v>180</v>
      </c>
      <c r="E22" s="16" t="s">
        <v>181</v>
      </c>
      <c r="F22" s="215">
        <v>2.36</v>
      </c>
      <c r="G22" s="31"/>
      <c r="H22" s="32"/>
    </row>
    <row r="23" spans="1:8" s="2" customFormat="1" ht="22.5">
      <c r="A23" s="31"/>
      <c r="B23" s="32"/>
      <c r="C23" s="214" t="s">
        <v>198</v>
      </c>
      <c r="D23" s="214" t="s">
        <v>199</v>
      </c>
      <c r="E23" s="16" t="s">
        <v>181</v>
      </c>
      <c r="F23" s="215">
        <v>2.36</v>
      </c>
      <c r="G23" s="31"/>
      <c r="H23" s="32"/>
    </row>
    <row r="24" spans="1:8" s="2" customFormat="1" ht="22.5">
      <c r="A24" s="31"/>
      <c r="B24" s="32"/>
      <c r="C24" s="214" t="s">
        <v>203</v>
      </c>
      <c r="D24" s="214" t="s">
        <v>204</v>
      </c>
      <c r="E24" s="16" t="s">
        <v>205</v>
      </c>
      <c r="F24" s="215">
        <v>4.2480000000000002</v>
      </c>
      <c r="G24" s="31"/>
      <c r="H24" s="32"/>
    </row>
    <row r="25" spans="1:8" s="2" customFormat="1" ht="16.899999999999999" customHeight="1">
      <c r="A25" s="31"/>
      <c r="B25" s="32"/>
      <c r="C25" s="214" t="s">
        <v>210</v>
      </c>
      <c r="D25" s="214" t="s">
        <v>211</v>
      </c>
      <c r="E25" s="16" t="s">
        <v>181</v>
      </c>
      <c r="F25" s="215">
        <v>2.36</v>
      </c>
      <c r="G25" s="31"/>
      <c r="H25" s="32"/>
    </row>
    <row r="26" spans="1:8" s="2" customFormat="1" ht="16.899999999999999" customHeight="1">
      <c r="A26" s="31"/>
      <c r="B26" s="32"/>
      <c r="C26" s="214" t="s">
        <v>233</v>
      </c>
      <c r="D26" s="214" t="s">
        <v>234</v>
      </c>
      <c r="E26" s="16" t="s">
        <v>181</v>
      </c>
      <c r="F26" s="215">
        <v>1.2010000000000001</v>
      </c>
      <c r="G26" s="31"/>
      <c r="H26" s="32"/>
    </row>
    <row r="27" spans="1:8" s="2" customFormat="1" ht="16.899999999999999" customHeight="1">
      <c r="A27" s="31"/>
      <c r="B27" s="32"/>
      <c r="C27" s="214" t="s">
        <v>239</v>
      </c>
      <c r="D27" s="214" t="s">
        <v>240</v>
      </c>
      <c r="E27" s="16" t="s">
        <v>205</v>
      </c>
      <c r="F27" s="215">
        <v>1.7000000000000001E-2</v>
      </c>
      <c r="G27" s="31"/>
      <c r="H27" s="32"/>
    </row>
    <row r="28" spans="1:8" s="2" customFormat="1" ht="16.899999999999999" customHeight="1">
      <c r="A28" s="31"/>
      <c r="B28" s="32"/>
      <c r="C28" s="210" t="s">
        <v>92</v>
      </c>
      <c r="D28" s="211" t="s">
        <v>1</v>
      </c>
      <c r="E28" s="212" t="s">
        <v>1</v>
      </c>
      <c r="F28" s="213">
        <v>1.2</v>
      </c>
      <c r="G28" s="31"/>
      <c r="H28" s="32"/>
    </row>
    <row r="29" spans="1:8" s="2" customFormat="1" ht="16.899999999999999" customHeight="1">
      <c r="A29" s="31"/>
      <c r="B29" s="32"/>
      <c r="C29" s="214" t="s">
        <v>92</v>
      </c>
      <c r="D29" s="214" t="s">
        <v>190</v>
      </c>
      <c r="E29" s="16" t="s">
        <v>1</v>
      </c>
      <c r="F29" s="215">
        <v>1.2</v>
      </c>
      <c r="G29" s="31"/>
      <c r="H29" s="32"/>
    </row>
    <row r="30" spans="1:8" s="2" customFormat="1" ht="16.899999999999999" customHeight="1">
      <c r="A30" s="31"/>
      <c r="B30" s="32"/>
      <c r="C30" s="216" t="s">
        <v>606</v>
      </c>
      <c r="D30" s="31"/>
      <c r="E30" s="31"/>
      <c r="F30" s="31"/>
      <c r="G30" s="31"/>
      <c r="H30" s="32"/>
    </row>
    <row r="31" spans="1:8" s="2" customFormat="1" ht="22.5">
      <c r="A31" s="31"/>
      <c r="B31" s="32"/>
      <c r="C31" s="214" t="s">
        <v>186</v>
      </c>
      <c r="D31" s="214" t="s">
        <v>187</v>
      </c>
      <c r="E31" s="16" t="s">
        <v>181</v>
      </c>
      <c r="F31" s="215">
        <v>1.2</v>
      </c>
      <c r="G31" s="31"/>
      <c r="H31" s="32"/>
    </row>
    <row r="32" spans="1:8" s="2" customFormat="1" ht="22.5">
      <c r="A32" s="31"/>
      <c r="B32" s="32"/>
      <c r="C32" s="214" t="s">
        <v>179</v>
      </c>
      <c r="D32" s="214" t="s">
        <v>180</v>
      </c>
      <c r="E32" s="16" t="s">
        <v>181</v>
      </c>
      <c r="F32" s="215">
        <v>2.36</v>
      </c>
      <c r="G32" s="31"/>
      <c r="H32" s="32"/>
    </row>
    <row r="33" spans="1:8" s="2" customFormat="1" ht="22.5">
      <c r="A33" s="31"/>
      <c r="B33" s="32"/>
      <c r="C33" s="214" t="s">
        <v>198</v>
      </c>
      <c r="D33" s="214" t="s">
        <v>199</v>
      </c>
      <c r="E33" s="16" t="s">
        <v>181</v>
      </c>
      <c r="F33" s="215">
        <v>2.36</v>
      </c>
      <c r="G33" s="31"/>
      <c r="H33" s="32"/>
    </row>
    <row r="34" spans="1:8" s="2" customFormat="1" ht="22.5">
      <c r="A34" s="31"/>
      <c r="B34" s="32"/>
      <c r="C34" s="214" t="s">
        <v>203</v>
      </c>
      <c r="D34" s="214" t="s">
        <v>204</v>
      </c>
      <c r="E34" s="16" t="s">
        <v>205</v>
      </c>
      <c r="F34" s="215">
        <v>4.2480000000000002</v>
      </c>
      <c r="G34" s="31"/>
      <c r="H34" s="32"/>
    </row>
    <row r="35" spans="1:8" s="2" customFormat="1" ht="16.899999999999999" customHeight="1">
      <c r="A35" s="31"/>
      <c r="B35" s="32"/>
      <c r="C35" s="214" t="s">
        <v>210</v>
      </c>
      <c r="D35" s="214" t="s">
        <v>211</v>
      </c>
      <c r="E35" s="16" t="s">
        <v>181</v>
      </c>
      <c r="F35" s="215">
        <v>2.36</v>
      </c>
      <c r="G35" s="31"/>
      <c r="H35" s="32"/>
    </row>
    <row r="36" spans="1:8" s="2" customFormat="1" ht="22.5">
      <c r="A36" s="31"/>
      <c r="B36" s="32"/>
      <c r="C36" s="214" t="s">
        <v>221</v>
      </c>
      <c r="D36" s="214" t="s">
        <v>222</v>
      </c>
      <c r="E36" s="16" t="s">
        <v>181</v>
      </c>
      <c r="F36" s="215">
        <v>1.242</v>
      </c>
      <c r="G36" s="31"/>
      <c r="H36" s="32"/>
    </row>
    <row r="37" spans="1:8" s="2" customFormat="1" ht="16.899999999999999" customHeight="1">
      <c r="A37" s="31"/>
      <c r="B37" s="32"/>
      <c r="C37" s="214" t="s">
        <v>227</v>
      </c>
      <c r="D37" s="214" t="s">
        <v>228</v>
      </c>
      <c r="E37" s="16" t="s">
        <v>205</v>
      </c>
      <c r="F37" s="215">
        <v>4.2000000000000003E-2</v>
      </c>
      <c r="G37" s="31"/>
      <c r="H37" s="32"/>
    </row>
    <row r="38" spans="1:8" s="2" customFormat="1" ht="16.899999999999999" customHeight="1">
      <c r="A38" s="31"/>
      <c r="B38" s="32"/>
      <c r="C38" s="210" t="s">
        <v>94</v>
      </c>
      <c r="D38" s="211" t="s">
        <v>1</v>
      </c>
      <c r="E38" s="212" t="s">
        <v>1</v>
      </c>
      <c r="F38" s="213">
        <v>1.2</v>
      </c>
      <c r="G38" s="31"/>
      <c r="H38" s="32"/>
    </row>
    <row r="39" spans="1:8" s="2" customFormat="1" ht="16.899999999999999" customHeight="1">
      <c r="A39" s="31"/>
      <c r="B39" s="32"/>
      <c r="C39" s="214" t="s">
        <v>94</v>
      </c>
      <c r="D39" s="214" t="s">
        <v>165</v>
      </c>
      <c r="E39" s="16" t="s">
        <v>1</v>
      </c>
      <c r="F39" s="215">
        <v>1.2</v>
      </c>
      <c r="G39" s="31"/>
      <c r="H39" s="32"/>
    </row>
    <row r="40" spans="1:8" s="2" customFormat="1" ht="16.899999999999999" customHeight="1">
      <c r="A40" s="31"/>
      <c r="B40" s="32"/>
      <c r="C40" s="216" t="s">
        <v>606</v>
      </c>
      <c r="D40" s="31"/>
      <c r="E40" s="31"/>
      <c r="F40" s="31"/>
      <c r="G40" s="31"/>
      <c r="H40" s="32"/>
    </row>
    <row r="41" spans="1:8" s="2" customFormat="1" ht="16.899999999999999" customHeight="1">
      <c r="A41" s="31"/>
      <c r="B41" s="32"/>
      <c r="C41" s="214" t="s">
        <v>161</v>
      </c>
      <c r="D41" s="214" t="s">
        <v>162</v>
      </c>
      <c r="E41" s="16" t="s">
        <v>138</v>
      </c>
      <c r="F41" s="215">
        <v>1.2</v>
      </c>
      <c r="G41" s="31"/>
      <c r="H41" s="32"/>
    </row>
    <row r="42" spans="1:8" s="2" customFormat="1" ht="16.899999999999999" customHeight="1">
      <c r="A42" s="31"/>
      <c r="B42" s="32"/>
      <c r="C42" s="214" t="s">
        <v>156</v>
      </c>
      <c r="D42" s="214" t="s">
        <v>157</v>
      </c>
      <c r="E42" s="16" t="s">
        <v>138</v>
      </c>
      <c r="F42" s="215">
        <v>1.2</v>
      </c>
      <c r="G42" s="31"/>
      <c r="H42" s="32"/>
    </row>
    <row r="43" spans="1:8" s="2" customFormat="1" ht="16.899999999999999" customHeight="1">
      <c r="A43" s="31"/>
      <c r="B43" s="32"/>
      <c r="C43" s="210" t="s">
        <v>95</v>
      </c>
      <c r="D43" s="211" t="s">
        <v>1</v>
      </c>
      <c r="E43" s="212" t="s">
        <v>1</v>
      </c>
      <c r="F43" s="213">
        <v>12.2</v>
      </c>
      <c r="G43" s="31"/>
      <c r="H43" s="32"/>
    </row>
    <row r="44" spans="1:8" s="2" customFormat="1" ht="16.899999999999999" customHeight="1">
      <c r="A44" s="31"/>
      <c r="B44" s="32"/>
      <c r="C44" s="214" t="s">
        <v>95</v>
      </c>
      <c r="D44" s="214" t="s">
        <v>309</v>
      </c>
      <c r="E44" s="16" t="s">
        <v>1</v>
      </c>
      <c r="F44" s="215">
        <v>12.2</v>
      </c>
      <c r="G44" s="31"/>
      <c r="H44" s="32"/>
    </row>
    <row r="45" spans="1:8" s="2" customFormat="1" ht="16.899999999999999" customHeight="1">
      <c r="A45" s="31"/>
      <c r="B45" s="32"/>
      <c r="C45" s="216" t="s">
        <v>606</v>
      </c>
      <c r="D45" s="31"/>
      <c r="E45" s="31"/>
      <c r="F45" s="31"/>
      <c r="G45" s="31"/>
      <c r="H45" s="32"/>
    </row>
    <row r="46" spans="1:8" s="2" customFormat="1" ht="22.5">
      <c r="A46" s="31"/>
      <c r="B46" s="32"/>
      <c r="C46" s="214" t="s">
        <v>305</v>
      </c>
      <c r="D46" s="214" t="s">
        <v>306</v>
      </c>
      <c r="E46" s="16" t="s">
        <v>175</v>
      </c>
      <c r="F46" s="215">
        <v>12.2</v>
      </c>
      <c r="G46" s="31"/>
      <c r="H46" s="32"/>
    </row>
    <row r="47" spans="1:8" s="2" customFormat="1" ht="16.899999999999999" customHeight="1">
      <c r="A47" s="31"/>
      <c r="B47" s="32"/>
      <c r="C47" s="214" t="s">
        <v>315</v>
      </c>
      <c r="D47" s="214" t="s">
        <v>316</v>
      </c>
      <c r="E47" s="16" t="s">
        <v>175</v>
      </c>
      <c r="F47" s="215">
        <v>36.6</v>
      </c>
      <c r="G47" s="31"/>
      <c r="H47" s="32"/>
    </row>
    <row r="48" spans="1:8" s="2" customFormat="1" ht="16.899999999999999" customHeight="1">
      <c r="A48" s="31"/>
      <c r="B48" s="32"/>
      <c r="C48" s="214" t="s">
        <v>321</v>
      </c>
      <c r="D48" s="214" t="s">
        <v>322</v>
      </c>
      <c r="E48" s="16" t="s">
        <v>175</v>
      </c>
      <c r="F48" s="215">
        <v>36.6</v>
      </c>
      <c r="G48" s="31"/>
      <c r="H48" s="32"/>
    </row>
    <row r="49" spans="1:8" s="2" customFormat="1" ht="22.5">
      <c r="A49" s="31"/>
      <c r="B49" s="32"/>
      <c r="C49" s="214" t="s">
        <v>311</v>
      </c>
      <c r="D49" s="214" t="s">
        <v>312</v>
      </c>
      <c r="E49" s="16" t="s">
        <v>175</v>
      </c>
      <c r="F49" s="215">
        <v>12.2</v>
      </c>
      <c r="G49" s="31"/>
      <c r="H49" s="32"/>
    </row>
    <row r="50" spans="1:8" s="2" customFormat="1" ht="26.45" customHeight="1">
      <c r="A50" s="31"/>
      <c r="B50" s="32"/>
      <c r="C50" s="209" t="s">
        <v>607</v>
      </c>
      <c r="D50" s="209" t="s">
        <v>85</v>
      </c>
      <c r="E50" s="31"/>
      <c r="F50" s="31"/>
      <c r="G50" s="31"/>
      <c r="H50" s="32"/>
    </row>
    <row r="51" spans="1:8" s="2" customFormat="1" ht="16.899999999999999" customHeight="1">
      <c r="A51" s="31"/>
      <c r="B51" s="32"/>
      <c r="C51" s="210" t="s">
        <v>87</v>
      </c>
      <c r="D51" s="211" t="s">
        <v>1</v>
      </c>
      <c r="E51" s="212" t="s">
        <v>1</v>
      </c>
      <c r="F51" s="213">
        <v>20.466999999999999</v>
      </c>
      <c r="G51" s="31"/>
      <c r="H51" s="32"/>
    </row>
    <row r="52" spans="1:8" s="2" customFormat="1" ht="16.899999999999999" customHeight="1">
      <c r="A52" s="31"/>
      <c r="B52" s="32"/>
      <c r="C52" s="214" t="s">
        <v>87</v>
      </c>
      <c r="D52" s="214" t="s">
        <v>490</v>
      </c>
      <c r="E52" s="16" t="s">
        <v>1</v>
      </c>
      <c r="F52" s="215">
        <v>20.466999999999999</v>
      </c>
      <c r="G52" s="31"/>
      <c r="H52" s="32"/>
    </row>
    <row r="53" spans="1:8" s="2" customFormat="1" ht="16.899999999999999" customHeight="1">
      <c r="A53" s="31"/>
      <c r="B53" s="32"/>
      <c r="C53" s="216" t="s">
        <v>606</v>
      </c>
      <c r="D53" s="31"/>
      <c r="E53" s="31"/>
      <c r="F53" s="31"/>
      <c r="G53" s="31"/>
      <c r="H53" s="32"/>
    </row>
    <row r="54" spans="1:8" s="2" customFormat="1" ht="16.899999999999999" customHeight="1">
      <c r="A54" s="31"/>
      <c r="B54" s="32"/>
      <c r="C54" s="214" t="s">
        <v>486</v>
      </c>
      <c r="D54" s="214" t="s">
        <v>487</v>
      </c>
      <c r="E54" s="16" t="s">
        <v>138</v>
      </c>
      <c r="F54" s="215">
        <v>20.466999999999999</v>
      </c>
      <c r="G54" s="31"/>
      <c r="H54" s="32"/>
    </row>
    <row r="55" spans="1:8" s="2" customFormat="1" ht="22.5">
      <c r="A55" s="31"/>
      <c r="B55" s="32"/>
      <c r="C55" s="214" t="s">
        <v>491</v>
      </c>
      <c r="D55" s="214" t="s">
        <v>492</v>
      </c>
      <c r="E55" s="16" t="s">
        <v>181</v>
      </c>
      <c r="F55" s="215">
        <v>2.0470000000000002</v>
      </c>
      <c r="G55" s="31"/>
      <c r="H55" s="32"/>
    </row>
    <row r="56" spans="1:8" s="2" customFormat="1" ht="22.5">
      <c r="A56" s="31"/>
      <c r="B56" s="32"/>
      <c r="C56" s="214" t="s">
        <v>501</v>
      </c>
      <c r="D56" s="214" t="s">
        <v>502</v>
      </c>
      <c r="E56" s="16" t="s">
        <v>181</v>
      </c>
      <c r="F56" s="215">
        <v>3.07</v>
      </c>
      <c r="G56" s="31"/>
      <c r="H56" s="32"/>
    </row>
    <row r="57" spans="1:8" s="2" customFormat="1" ht="22.5">
      <c r="A57" s="31"/>
      <c r="B57" s="32"/>
      <c r="C57" s="214" t="s">
        <v>215</v>
      </c>
      <c r="D57" s="214" t="s">
        <v>216</v>
      </c>
      <c r="E57" s="16" t="s">
        <v>138</v>
      </c>
      <c r="F57" s="215">
        <v>20.466999999999999</v>
      </c>
      <c r="G57" s="31"/>
      <c r="H57" s="32"/>
    </row>
    <row r="58" spans="1:8" s="2" customFormat="1" ht="16.899999999999999" customHeight="1">
      <c r="A58" s="31"/>
      <c r="B58" s="32"/>
      <c r="C58" s="210" t="s">
        <v>89</v>
      </c>
      <c r="D58" s="211" t="s">
        <v>1</v>
      </c>
      <c r="E58" s="212" t="s">
        <v>1</v>
      </c>
      <c r="F58" s="213">
        <v>2.0470000000000002</v>
      </c>
      <c r="G58" s="31"/>
      <c r="H58" s="32"/>
    </row>
    <row r="59" spans="1:8" s="2" customFormat="1" ht="16.899999999999999" customHeight="1">
      <c r="A59" s="31"/>
      <c r="B59" s="32"/>
      <c r="C59" s="214" t="s">
        <v>89</v>
      </c>
      <c r="D59" s="214" t="s">
        <v>495</v>
      </c>
      <c r="E59" s="16" t="s">
        <v>1</v>
      </c>
      <c r="F59" s="215">
        <v>2.0470000000000002</v>
      </c>
      <c r="G59" s="31"/>
      <c r="H59" s="32"/>
    </row>
    <row r="60" spans="1:8" s="2" customFormat="1" ht="16.899999999999999" customHeight="1">
      <c r="A60" s="31"/>
      <c r="B60" s="32"/>
      <c r="C60" s="216" t="s">
        <v>606</v>
      </c>
      <c r="D60" s="31"/>
      <c r="E60" s="31"/>
      <c r="F60" s="31"/>
      <c r="G60" s="31"/>
      <c r="H60" s="32"/>
    </row>
    <row r="61" spans="1:8" s="2" customFormat="1" ht="22.5">
      <c r="A61" s="31"/>
      <c r="B61" s="32"/>
      <c r="C61" s="214" t="s">
        <v>491</v>
      </c>
      <c r="D61" s="214" t="s">
        <v>492</v>
      </c>
      <c r="E61" s="16" t="s">
        <v>181</v>
      </c>
      <c r="F61" s="215">
        <v>2.0470000000000002</v>
      </c>
      <c r="G61" s="31"/>
      <c r="H61" s="32"/>
    </row>
    <row r="62" spans="1:8" s="2" customFormat="1" ht="22.5">
      <c r="A62" s="31"/>
      <c r="B62" s="32"/>
      <c r="C62" s="214" t="s">
        <v>198</v>
      </c>
      <c r="D62" s="214" t="s">
        <v>199</v>
      </c>
      <c r="E62" s="16" t="s">
        <v>181</v>
      </c>
      <c r="F62" s="215">
        <v>2.2069999999999999</v>
      </c>
      <c r="G62" s="31"/>
      <c r="H62" s="32"/>
    </row>
    <row r="63" spans="1:8" s="2" customFormat="1" ht="16.899999999999999" customHeight="1">
      <c r="A63" s="31"/>
      <c r="B63" s="32"/>
      <c r="C63" s="210" t="s">
        <v>608</v>
      </c>
      <c r="D63" s="211" t="s">
        <v>1</v>
      </c>
      <c r="E63" s="212" t="s">
        <v>1</v>
      </c>
      <c r="F63" s="213">
        <v>1.1599999999999999</v>
      </c>
      <c r="G63" s="31"/>
      <c r="H63" s="32"/>
    </row>
    <row r="64" spans="1:8" s="2" customFormat="1" ht="16.899999999999999" customHeight="1">
      <c r="A64" s="31"/>
      <c r="B64" s="32"/>
      <c r="C64" s="210" t="s">
        <v>92</v>
      </c>
      <c r="D64" s="211" t="s">
        <v>1</v>
      </c>
      <c r="E64" s="212" t="s">
        <v>1</v>
      </c>
      <c r="F64" s="213">
        <v>0.16</v>
      </c>
      <c r="G64" s="31"/>
      <c r="H64" s="32"/>
    </row>
    <row r="65" spans="1:8" s="2" customFormat="1" ht="16.899999999999999" customHeight="1">
      <c r="A65" s="31"/>
      <c r="B65" s="32"/>
      <c r="C65" s="214" t="s">
        <v>92</v>
      </c>
      <c r="D65" s="214" t="s">
        <v>500</v>
      </c>
      <c r="E65" s="16" t="s">
        <v>1</v>
      </c>
      <c r="F65" s="215">
        <v>0.16</v>
      </c>
      <c r="G65" s="31"/>
      <c r="H65" s="32"/>
    </row>
    <row r="66" spans="1:8" s="2" customFormat="1" ht="16.899999999999999" customHeight="1">
      <c r="A66" s="31"/>
      <c r="B66" s="32"/>
      <c r="C66" s="216" t="s">
        <v>606</v>
      </c>
      <c r="D66" s="31"/>
      <c r="E66" s="31"/>
      <c r="F66" s="31"/>
      <c r="G66" s="31"/>
      <c r="H66" s="32"/>
    </row>
    <row r="67" spans="1:8" s="2" customFormat="1" ht="22.5">
      <c r="A67" s="31"/>
      <c r="B67" s="32"/>
      <c r="C67" s="214" t="s">
        <v>496</v>
      </c>
      <c r="D67" s="214" t="s">
        <v>497</v>
      </c>
      <c r="E67" s="16" t="s">
        <v>181</v>
      </c>
      <c r="F67" s="215">
        <v>0.16</v>
      </c>
      <c r="G67" s="31"/>
      <c r="H67" s="32"/>
    </row>
    <row r="68" spans="1:8" s="2" customFormat="1" ht="22.5">
      <c r="A68" s="31"/>
      <c r="B68" s="32"/>
      <c r="C68" s="214" t="s">
        <v>198</v>
      </c>
      <c r="D68" s="214" t="s">
        <v>199</v>
      </c>
      <c r="E68" s="16" t="s">
        <v>181</v>
      </c>
      <c r="F68" s="215">
        <v>2.2069999999999999</v>
      </c>
      <c r="G68" s="31"/>
      <c r="H68" s="32"/>
    </row>
    <row r="69" spans="1:8" s="2" customFormat="1" ht="16.899999999999999" customHeight="1">
      <c r="A69" s="31"/>
      <c r="B69" s="32"/>
      <c r="C69" s="214" t="s">
        <v>233</v>
      </c>
      <c r="D69" s="214" t="s">
        <v>234</v>
      </c>
      <c r="E69" s="16" t="s">
        <v>181</v>
      </c>
      <c r="F69" s="215">
        <v>0.16600000000000001</v>
      </c>
      <c r="G69" s="31"/>
      <c r="H69" s="32"/>
    </row>
    <row r="70" spans="1:8" s="2" customFormat="1" ht="16.899999999999999" customHeight="1">
      <c r="A70" s="31"/>
      <c r="B70" s="32"/>
      <c r="C70" s="214" t="s">
        <v>239</v>
      </c>
      <c r="D70" s="214" t="s">
        <v>240</v>
      </c>
      <c r="E70" s="16" t="s">
        <v>205</v>
      </c>
      <c r="F70" s="215">
        <v>2E-3</v>
      </c>
      <c r="G70" s="31"/>
      <c r="H70" s="32"/>
    </row>
    <row r="71" spans="1:8" s="2" customFormat="1" ht="16.899999999999999" customHeight="1">
      <c r="A71" s="31"/>
      <c r="B71" s="32"/>
      <c r="C71" s="210" t="s">
        <v>476</v>
      </c>
      <c r="D71" s="211" t="s">
        <v>1</v>
      </c>
      <c r="E71" s="212" t="s">
        <v>1</v>
      </c>
      <c r="F71" s="213">
        <v>2.2069999999999999</v>
      </c>
      <c r="G71" s="31"/>
      <c r="H71" s="32"/>
    </row>
    <row r="72" spans="1:8" s="2" customFormat="1" ht="16.899999999999999" customHeight="1">
      <c r="A72" s="31"/>
      <c r="B72" s="32"/>
      <c r="C72" s="214" t="s">
        <v>476</v>
      </c>
      <c r="D72" s="214" t="s">
        <v>184</v>
      </c>
      <c r="E72" s="16" t="s">
        <v>1</v>
      </c>
      <c r="F72" s="215">
        <v>2.2069999999999999</v>
      </c>
      <c r="G72" s="31"/>
      <c r="H72" s="32"/>
    </row>
    <row r="73" spans="1:8" s="2" customFormat="1" ht="16.899999999999999" customHeight="1">
      <c r="A73" s="31"/>
      <c r="B73" s="32"/>
      <c r="C73" s="216" t="s">
        <v>606</v>
      </c>
      <c r="D73" s="31"/>
      <c r="E73" s="31"/>
      <c r="F73" s="31"/>
      <c r="G73" s="31"/>
      <c r="H73" s="32"/>
    </row>
    <row r="74" spans="1:8" s="2" customFormat="1" ht="22.5">
      <c r="A74" s="31"/>
      <c r="B74" s="32"/>
      <c r="C74" s="214" t="s">
        <v>198</v>
      </c>
      <c r="D74" s="214" t="s">
        <v>199</v>
      </c>
      <c r="E74" s="16" t="s">
        <v>181</v>
      </c>
      <c r="F74" s="215">
        <v>2.2069999999999999</v>
      </c>
      <c r="G74" s="31"/>
      <c r="H74" s="32"/>
    </row>
    <row r="75" spans="1:8" s="2" customFormat="1" ht="22.5">
      <c r="A75" s="31"/>
      <c r="B75" s="32"/>
      <c r="C75" s="214" t="s">
        <v>507</v>
      </c>
      <c r="D75" s="214" t="s">
        <v>508</v>
      </c>
      <c r="E75" s="16" t="s">
        <v>181</v>
      </c>
      <c r="F75" s="215">
        <v>2.2069999999999999</v>
      </c>
      <c r="G75" s="31"/>
      <c r="H75" s="32"/>
    </row>
    <row r="76" spans="1:8" s="2" customFormat="1" ht="22.5">
      <c r="A76" s="31"/>
      <c r="B76" s="32"/>
      <c r="C76" s="214" t="s">
        <v>511</v>
      </c>
      <c r="D76" s="214" t="s">
        <v>512</v>
      </c>
      <c r="E76" s="16" t="s">
        <v>205</v>
      </c>
      <c r="F76" s="215">
        <v>3.9729999999999999</v>
      </c>
      <c r="G76" s="31"/>
      <c r="H76" s="32"/>
    </row>
    <row r="77" spans="1:8" s="2" customFormat="1" ht="16.899999999999999" customHeight="1">
      <c r="A77" s="31"/>
      <c r="B77" s="32"/>
      <c r="C77" s="210" t="s">
        <v>95</v>
      </c>
      <c r="D77" s="211" t="s">
        <v>1</v>
      </c>
      <c r="E77" s="212" t="s">
        <v>1</v>
      </c>
      <c r="F77" s="213">
        <v>18.36</v>
      </c>
      <c r="G77" s="31"/>
      <c r="H77" s="32"/>
    </row>
    <row r="78" spans="1:8" s="2" customFormat="1" ht="16.899999999999999" customHeight="1">
      <c r="A78" s="31"/>
      <c r="B78" s="32"/>
      <c r="C78" s="214" t="s">
        <v>95</v>
      </c>
      <c r="D78" s="214" t="s">
        <v>586</v>
      </c>
      <c r="E78" s="16" t="s">
        <v>1</v>
      </c>
      <c r="F78" s="215">
        <v>18.36</v>
      </c>
      <c r="G78" s="31"/>
      <c r="H78" s="32"/>
    </row>
    <row r="79" spans="1:8" s="2" customFormat="1" ht="16.899999999999999" customHeight="1">
      <c r="A79" s="31"/>
      <c r="B79" s="32"/>
      <c r="C79" s="216" t="s">
        <v>606</v>
      </c>
      <c r="D79" s="31"/>
      <c r="E79" s="31"/>
      <c r="F79" s="31"/>
      <c r="G79" s="31"/>
      <c r="H79" s="32"/>
    </row>
    <row r="80" spans="1:8" s="2" customFormat="1" ht="16.899999999999999" customHeight="1">
      <c r="A80" s="31"/>
      <c r="B80" s="32"/>
      <c r="C80" s="214" t="s">
        <v>582</v>
      </c>
      <c r="D80" s="214" t="s">
        <v>583</v>
      </c>
      <c r="E80" s="16" t="s">
        <v>138</v>
      </c>
      <c r="F80" s="215">
        <v>18.36</v>
      </c>
      <c r="G80" s="31"/>
      <c r="H80" s="32"/>
    </row>
    <row r="81" spans="1:8" s="2" customFormat="1" ht="22.5">
      <c r="A81" s="31"/>
      <c r="B81" s="32"/>
      <c r="C81" s="214" t="s">
        <v>587</v>
      </c>
      <c r="D81" s="214" t="s">
        <v>588</v>
      </c>
      <c r="E81" s="16" t="s">
        <v>138</v>
      </c>
      <c r="F81" s="215">
        <v>18.36</v>
      </c>
      <c r="G81" s="31"/>
      <c r="H81" s="32"/>
    </row>
    <row r="82" spans="1:8" s="2" customFormat="1" ht="22.5">
      <c r="A82" s="31"/>
      <c r="B82" s="32"/>
      <c r="C82" s="214" t="s">
        <v>591</v>
      </c>
      <c r="D82" s="214" t="s">
        <v>592</v>
      </c>
      <c r="E82" s="16" t="s">
        <v>138</v>
      </c>
      <c r="F82" s="215">
        <v>18.36</v>
      </c>
      <c r="G82" s="31"/>
      <c r="H82" s="32"/>
    </row>
    <row r="83" spans="1:8" s="2" customFormat="1" ht="22.5">
      <c r="A83" s="31"/>
      <c r="B83" s="32"/>
      <c r="C83" s="214" t="s">
        <v>595</v>
      </c>
      <c r="D83" s="214" t="s">
        <v>596</v>
      </c>
      <c r="E83" s="16" t="s">
        <v>138</v>
      </c>
      <c r="F83" s="215">
        <v>18.36</v>
      </c>
      <c r="G83" s="31"/>
      <c r="H83" s="32"/>
    </row>
    <row r="84" spans="1:8" s="2" customFormat="1" ht="16.899999999999999" customHeight="1">
      <c r="A84" s="31"/>
      <c r="B84" s="32"/>
      <c r="C84" s="210" t="s">
        <v>480</v>
      </c>
      <c r="D84" s="211" t="s">
        <v>1</v>
      </c>
      <c r="E84" s="212" t="s">
        <v>1</v>
      </c>
      <c r="F84" s="213">
        <v>18.751999999999999</v>
      </c>
      <c r="G84" s="31"/>
      <c r="H84" s="32"/>
    </row>
    <row r="85" spans="1:8" s="2" customFormat="1" ht="16.899999999999999" customHeight="1">
      <c r="A85" s="31"/>
      <c r="B85" s="32"/>
      <c r="C85" s="214" t="s">
        <v>480</v>
      </c>
      <c r="D85" s="214" t="s">
        <v>551</v>
      </c>
      <c r="E85" s="16" t="s">
        <v>1</v>
      </c>
      <c r="F85" s="215">
        <v>18.751999999999999</v>
      </c>
      <c r="G85" s="31"/>
      <c r="H85" s="32"/>
    </row>
    <row r="86" spans="1:8" s="2" customFormat="1" ht="16.899999999999999" customHeight="1">
      <c r="A86" s="31"/>
      <c r="B86" s="32"/>
      <c r="C86" s="216" t="s">
        <v>606</v>
      </c>
      <c r="D86" s="31"/>
      <c r="E86" s="31"/>
      <c r="F86" s="31"/>
      <c r="G86" s="31"/>
      <c r="H86" s="32"/>
    </row>
    <row r="87" spans="1:8" s="2" customFormat="1" ht="16.899999999999999" customHeight="1">
      <c r="A87" s="31"/>
      <c r="B87" s="32"/>
      <c r="C87" s="214" t="s">
        <v>547</v>
      </c>
      <c r="D87" s="214" t="s">
        <v>548</v>
      </c>
      <c r="E87" s="16" t="s">
        <v>138</v>
      </c>
      <c r="F87" s="215">
        <v>18.751999999999999</v>
      </c>
      <c r="G87" s="31"/>
      <c r="H87" s="32"/>
    </row>
    <row r="88" spans="1:8" s="2" customFormat="1" ht="16.899999999999999" customHeight="1">
      <c r="A88" s="31"/>
      <c r="B88" s="32"/>
      <c r="C88" s="214" t="s">
        <v>543</v>
      </c>
      <c r="D88" s="214" t="s">
        <v>544</v>
      </c>
      <c r="E88" s="16" t="s">
        <v>138</v>
      </c>
      <c r="F88" s="215">
        <v>18.751999999999999</v>
      </c>
      <c r="G88" s="31"/>
      <c r="H88" s="32"/>
    </row>
    <row r="89" spans="1:8" s="2" customFormat="1" ht="22.5">
      <c r="A89" s="31"/>
      <c r="B89" s="32"/>
      <c r="C89" s="214" t="s">
        <v>343</v>
      </c>
      <c r="D89" s="214" t="s">
        <v>344</v>
      </c>
      <c r="E89" s="16" t="s">
        <v>138</v>
      </c>
      <c r="F89" s="215">
        <v>18.751999999999999</v>
      </c>
      <c r="G89" s="31"/>
      <c r="H89" s="32"/>
    </row>
    <row r="90" spans="1:8" s="2" customFormat="1" ht="16.899999999999999" customHeight="1">
      <c r="A90" s="31"/>
      <c r="B90" s="32"/>
      <c r="C90" s="214" t="s">
        <v>553</v>
      </c>
      <c r="D90" s="214" t="s">
        <v>554</v>
      </c>
      <c r="E90" s="16" t="s">
        <v>138</v>
      </c>
      <c r="F90" s="215">
        <v>18.940000000000001</v>
      </c>
      <c r="G90" s="31"/>
      <c r="H90" s="32"/>
    </row>
    <row r="91" spans="1:8" s="2" customFormat="1" ht="16.899999999999999" customHeight="1">
      <c r="A91" s="31"/>
      <c r="B91" s="32"/>
      <c r="C91" s="210" t="s">
        <v>482</v>
      </c>
      <c r="D91" s="211" t="s">
        <v>1</v>
      </c>
      <c r="E91" s="212" t="s">
        <v>1</v>
      </c>
      <c r="F91" s="213">
        <v>34.945</v>
      </c>
      <c r="G91" s="31"/>
      <c r="H91" s="32"/>
    </row>
    <row r="92" spans="1:8" s="2" customFormat="1" ht="16.899999999999999" customHeight="1">
      <c r="A92" s="31"/>
      <c r="B92" s="32"/>
      <c r="C92" s="214" t="s">
        <v>482</v>
      </c>
      <c r="D92" s="214" t="s">
        <v>558</v>
      </c>
      <c r="E92" s="16" t="s">
        <v>1</v>
      </c>
      <c r="F92" s="215">
        <v>34.945</v>
      </c>
      <c r="G92" s="31"/>
      <c r="H92" s="32"/>
    </row>
    <row r="93" spans="1:8" s="2" customFormat="1" ht="16.899999999999999" customHeight="1">
      <c r="A93" s="31"/>
      <c r="B93" s="32"/>
      <c r="C93" s="216" t="s">
        <v>606</v>
      </c>
      <c r="D93" s="31"/>
      <c r="E93" s="31"/>
      <c r="F93" s="31"/>
      <c r="G93" s="31"/>
      <c r="H93" s="32"/>
    </row>
    <row r="94" spans="1:8" s="2" customFormat="1" ht="22.5">
      <c r="A94" s="31"/>
      <c r="B94" s="32"/>
      <c r="C94" s="214" t="s">
        <v>356</v>
      </c>
      <c r="D94" s="214" t="s">
        <v>357</v>
      </c>
      <c r="E94" s="16" t="s">
        <v>175</v>
      </c>
      <c r="F94" s="215">
        <v>34.945</v>
      </c>
      <c r="G94" s="31"/>
      <c r="H94" s="32"/>
    </row>
    <row r="95" spans="1:8" s="2" customFormat="1" ht="16.899999999999999" customHeight="1">
      <c r="A95" s="31"/>
      <c r="B95" s="32"/>
      <c r="C95" s="214" t="s">
        <v>559</v>
      </c>
      <c r="D95" s="214" t="s">
        <v>560</v>
      </c>
      <c r="E95" s="16" t="s">
        <v>175</v>
      </c>
      <c r="F95" s="215">
        <v>35.293999999999997</v>
      </c>
      <c r="G95" s="31"/>
      <c r="H95" s="32"/>
    </row>
    <row r="96" spans="1:8" s="2" customFormat="1" ht="7.35" customHeight="1">
      <c r="A96" s="31"/>
      <c r="B96" s="46"/>
      <c r="C96" s="47"/>
      <c r="D96" s="47"/>
      <c r="E96" s="47"/>
      <c r="F96" s="47"/>
      <c r="G96" s="47"/>
      <c r="H96" s="32"/>
    </row>
    <row r="97" spans="1:8" s="2" customFormat="1" ht="11.25">
      <c r="A97" s="31"/>
      <c r="B97" s="31"/>
      <c r="C97" s="31"/>
      <c r="D97" s="31"/>
      <c r="E97" s="31"/>
      <c r="F97" s="31"/>
      <c r="G97" s="31"/>
      <c r="H97" s="31"/>
    </row>
  </sheetData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sever - Severní část</vt:lpstr>
      <vt:lpstr>jih - Jižní část</vt:lpstr>
      <vt:lpstr>Seznam figur</vt:lpstr>
      <vt:lpstr>'jih - Jižní část'!Názvy_tisku</vt:lpstr>
      <vt:lpstr>'Rekapitulace stavby'!Názvy_tisku</vt:lpstr>
      <vt:lpstr>'sever - Severní část'!Názvy_tisku</vt:lpstr>
      <vt:lpstr>'Seznam figur'!Názvy_tisku</vt:lpstr>
      <vt:lpstr>'jih - Jižní část'!Oblast_tisku</vt:lpstr>
      <vt:lpstr>'Rekapitulace stavby'!Oblast_tisku</vt:lpstr>
      <vt:lpstr>'sever - Severní část'!Oblast_tisku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Havlista-PC\Havlista</dc:creator>
  <cp:lastModifiedBy>Patočková Dalimila</cp:lastModifiedBy>
  <dcterms:created xsi:type="dcterms:W3CDTF">2020-08-03T08:43:44Z</dcterms:created>
  <dcterms:modified xsi:type="dcterms:W3CDTF">2021-11-12T12:02:13Z</dcterms:modified>
</cp:coreProperties>
</file>