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28" yWindow="65428" windowWidth="23256" windowHeight="12696" activeTab="0"/>
  </bookViews>
  <sheets>
    <sheet name="Rekapitulace stavby" sheetId="1" r:id="rId1"/>
    <sheet name="SO 01 - Výměna dřevěných ..." sheetId="2" r:id="rId2"/>
  </sheets>
  <definedNames>
    <definedName name="_xlnm._FilterDatabase" localSheetId="1" hidden="1">'SO 01 - Výměna dřevěných ...'!$C$128:$K$375</definedName>
    <definedName name="_xlnm.Print_Area" localSheetId="0">'Rekapitulace stavby'!$D$4:$AO$76,'Rekapitulace stavby'!$C$82:$AQ$96</definedName>
    <definedName name="_xlnm.Print_Area" localSheetId="1">'SO 01 - Výměna dřevěných ...'!$C$4:$J$76,'SO 01 - Výměna dřevěných ...'!$C$82:$J$110,'SO 01 - Výměna dřevěných ...'!$C$116:$K$375</definedName>
    <definedName name="_xlnm.Print_Titles" localSheetId="0">'Rekapitulace stavby'!$92:$92</definedName>
    <definedName name="_xlnm.Print_Titles" localSheetId="1">'SO 01 - Výměna dřevěných ...'!$128:$128</definedName>
  </definedNames>
  <calcPr calcId="191029"/>
</workbook>
</file>

<file path=xl/sharedStrings.xml><?xml version="1.0" encoding="utf-8"?>
<sst xmlns="http://schemas.openxmlformats.org/spreadsheetml/2006/main" count="2782" uniqueCount="425">
  <si>
    <t>Export Komplet</t>
  </si>
  <si>
    <t/>
  </si>
  <si>
    <t>2.0</t>
  </si>
  <si>
    <t>ZAMOK</t>
  </si>
  <si>
    <t>False</t>
  </si>
  <si>
    <t>{a44d1900-a66f-4dd3-9534-17df51600688}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</si>
  <si>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</si>
  <si>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</si>
  <si>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</si>
  <si>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</si>
  <si>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</si>
  <si>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</si>
  <si>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</si>
  <si>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</si>
  <si>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24052021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</si>
  <si>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</si>
  <si>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</si>
  <si>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dřevěných oken a vchodových dveří do administrativní budovy cestmistrovství Dvůr Králové nad Labem</t>
  </si>
  <si>
    <t>KSO:</t>
  </si>
  <si>
    <t>CC-CZ:</t>
  </si>
  <si>
    <t>Místo:</t>
  </si>
  <si>
    <t>Dvůr Králové nad Labem</t>
  </si>
  <si>
    <t>Datum:</t>
  </si>
  <si>
    <t>Zadavatel:</t>
  </si>
  <si>
    <t>IČ:</t>
  </si>
  <si>
    <t>27502988</t>
  </si>
  <si>
    <t>ÚDRŽBA SILNIC Královéhradeckého kraje a.s.</t>
  </si>
  <si>
    <t>DIČ:</t>
  </si>
  <si>
    <t>CZ27502988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</si>
  <si>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</si>
  <si>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</si>
  <si>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</si>
  <si>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</si>
  <si>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</si>
  <si>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</si>
  <si>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</si>
  <si>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</si>
  <si>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</si>
  <si>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</si>
  <si>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</si>
  <si>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</si>
  <si>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</si>
  <si>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</si>
  <si>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</si>
  <si>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</si>
  <si>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</si>
  <si>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</si>
  <si>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</si>
  <si>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</si>
  <si>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</si>
  <si>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</si>
  <si>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</si>
  <si>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</si>
  <si>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</si>
  <si>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</si>
  <si>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</si>
  <si>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</si>
  <si>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</si>
  <si>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</si>
  <si>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</si>
  <si>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</si>
  <si>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</si>
  <si>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</si>
  <si>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</si>
  <si>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</si>
  <si>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</si>
  <si>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</si>
  <si>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</si>
  <si>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</si>
  <si>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</si>
  <si>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</si>
  <si>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</si>
  <si>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</si>
  <si>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</si>
  <si>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</si>
  <si>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</si>
  <si>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</si>
  <si>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</si>
  <si>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</si>
  <si>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</si>
  <si>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</si>
  <si>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</si>
  <si>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Výměna dřevěných oken a vchodových dveří</t>
  </si>
  <si>
    <t>STA</t>
  </si>
  <si>
    <t>1</t>
  </si>
  <si>
    <t>{1723687e-1396-43b0-a5ba-3cb51ef77898}</t>
  </si>
  <si>
    <t>2</t>
  </si>
  <si>
    <t>KRYCÍ LIST SOUPISU PRACÍ</t>
  </si>
  <si>
    <t>Objekt:</t>
  </si>
  <si>
    <t>SO 01 - Výměna dřevěných oken a vchodových dveří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</si>
  <si>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</si>
  <si>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</si>
  <si>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</si>
  <si>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</si>
  <si>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</si>
  <si>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</si>
  <si>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</si>
  <si>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</si>
  <si>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</si>
  <si>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</si>
  <si>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</si>
  <si>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</si>
  <si>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</si>
  <si>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</si>
  <si>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</si>
  <si>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</si>
  <si>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</si>
  <si>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</si>
  <si>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</si>
  <si>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</si>
  <si>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</si>
  <si>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</si>
  <si>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</si>
  <si>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</si>
  <si>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</si>
  <si>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</si>
  <si>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</si>
  <si>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</si>
  <si>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</si>
  <si>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</si>
  <si>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</si>
  <si>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</si>
  <si>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</si>
  <si>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</si>
  <si>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</si>
  <si>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</si>
  <si>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</si>
  <si>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619991001</t>
  </si>
  <si>
    <t>Zakrytí podlah fólií přilepenou lepící páskou</t>
  </si>
  <si>
    <t>m2</t>
  </si>
  <si>
    <t>CS ÚRS 2021 01</t>
  </si>
  <si>
    <t>4</t>
  </si>
  <si>
    <t>48802981</t>
  </si>
  <si>
    <t>619995001</t>
  </si>
  <si>
    <t>Začištění omítek kolem oken, dveří, podlah nebo obkladů</t>
  </si>
  <si>
    <t>m</t>
  </si>
  <si>
    <t>1873004388</t>
  </si>
  <si>
    <t>VV</t>
  </si>
  <si>
    <t>"Přízemí"</t>
  </si>
  <si>
    <t>"Ozn. 1" (1,2+1,5)*2*9</t>
  </si>
  <si>
    <t>"Ozn. 2" (0,9+0,6)*2*2</t>
  </si>
  <si>
    <t>"Ozn. 3" (1,2+0,6)*2*3</t>
  </si>
  <si>
    <t>"Ozn. 4" (0,6+0,6)*2</t>
  </si>
  <si>
    <t>Mezisoučet</t>
  </si>
  <si>
    <t>3</t>
  </si>
  <si>
    <t>"1. patro"</t>
  </si>
  <si>
    <t>"Ozn. 1" (1,2+1,5)*2*17</t>
  </si>
  <si>
    <t>"Ozn. 5" (1,2+2,4)*2*2</t>
  </si>
  <si>
    <t>Součet</t>
  </si>
  <si>
    <t>622215103</t>
  </si>
  <si>
    <t>Oprava kontaktního zateplení stěn z polystyrenových desek tloušťky do 40 mm plochy do 0,5 m2</t>
  </si>
  <si>
    <t>kus</t>
  </si>
  <si>
    <t>-1118934065</t>
  </si>
  <si>
    <t>"Ozn. 2" 2</t>
  </si>
  <si>
    <t>"Ozn. 3" 3</t>
  </si>
  <si>
    <t>"Ozn. 4" 1</t>
  </si>
  <si>
    <t>622215104</t>
  </si>
  <si>
    <t>Oprava kontaktního zateplení stěn z polystyrenových desek tloušťky do 40 mm plochy do 1,0 m2</t>
  </si>
  <si>
    <t>197019546</t>
  </si>
  <si>
    <t>"Ozn. 1" 9</t>
  </si>
  <si>
    <t>"Ozn. 1" 17</t>
  </si>
  <si>
    <t>"Ozn. 5" 2</t>
  </si>
  <si>
    <t>5</t>
  </si>
  <si>
    <t>622385103</t>
  </si>
  <si>
    <t>Tenkovrstvá minerální omítka malých ploch do 0,5 m2 na stěnách</t>
  </si>
  <si>
    <t>1932754145</t>
  </si>
  <si>
    <t>622385104</t>
  </si>
  <si>
    <t>Tenkovrstvá minerální omítka malých ploch do 1,0 m2 na stěnách</t>
  </si>
  <si>
    <t>-1911070534</t>
  </si>
  <si>
    <t>7</t>
  </si>
  <si>
    <t>629135102</t>
  </si>
  <si>
    <t>Vyrovnávací vrstva pod klempířské prvky z MC š do 300 mm</t>
  </si>
  <si>
    <t>-923640250</t>
  </si>
  <si>
    <t>9</t>
  </si>
  <si>
    <t>Ostatní konstrukce a práce, bourání</t>
  </si>
  <si>
    <t>8</t>
  </si>
  <si>
    <t>941111121</t>
  </si>
  <si>
    <t>Montáž lešení řadového trubkového lehkého s podlahami zatížení do 200 kg/m2 š do 1,2 m v do 10 m</t>
  </si>
  <si>
    <t>-1696412726</t>
  </si>
  <si>
    <t>"Fasádní lešení"</t>
  </si>
  <si>
    <t>(18,925+12,125)*2*6,0</t>
  </si>
  <si>
    <t>941111221</t>
  </si>
  <si>
    <t>Příplatek k lešení řadovému trubkovému lehkému s podlahami š 1,2 m v 10 m za první a ZKD den použití</t>
  </si>
  <si>
    <t>1831516766</t>
  </si>
  <si>
    <t>"Pronájem lešení na 30 dnů"</t>
  </si>
  <si>
    <t>372,6*30</t>
  </si>
  <si>
    <t>10</t>
  </si>
  <si>
    <t>941111821</t>
  </si>
  <si>
    <t>Demontáž lešení řadového trubkového lehkého s podlahami zatížení do 200 kg/m2 š do 1,2 m v do 10 m</t>
  </si>
  <si>
    <t>395339645</t>
  </si>
  <si>
    <t>11</t>
  </si>
  <si>
    <t>944511111</t>
  </si>
  <si>
    <t>Montáž ochranné sítě z textilie z umělých vláken</t>
  </si>
  <si>
    <t>-2003432207</t>
  </si>
  <si>
    <t>12</t>
  </si>
  <si>
    <t>944511211</t>
  </si>
  <si>
    <t>Příplatek k ochranné síti za první a ZKD den použití</t>
  </si>
  <si>
    <t>-858773062</t>
  </si>
  <si>
    <t>13</t>
  </si>
  <si>
    <t>944511811</t>
  </si>
  <si>
    <t>Demontáž ochranné sítě z textilie z umělých vláken</t>
  </si>
  <si>
    <t>-1260669066</t>
  </si>
  <si>
    <t>14</t>
  </si>
  <si>
    <t>952901111</t>
  </si>
  <si>
    <t>Vyčištění budov bytové a občanské výstavby při výšce podlaží do 4 m</t>
  </si>
  <si>
    <t>686992190</t>
  </si>
  <si>
    <t>5,76+21,3+6,63+15,75+10,13+8,67+12,0+4,14+1,68+1,08+8,76+3,6+9,66+42,0+3,6+19,83+10,02</t>
  </si>
  <si>
    <t>3,6+5,8+1,98+21,0+38,58+2,48+3,3+3,6+15,1+5,16+5,96+12,59+5,16+2,88+6,47+20,6+11,97+4,73+3,78</t>
  </si>
  <si>
    <t>967031132</t>
  </si>
  <si>
    <t>Přisekání rovných ostění v cihelném zdivu na MV nebo MVC</t>
  </si>
  <si>
    <t>-839524685</t>
  </si>
  <si>
    <t>"Ozn. 1" (1,5)*2*9*0,2</t>
  </si>
  <si>
    <t>"Ozn. 2" (0,6)*2*2*0,2</t>
  </si>
  <si>
    <t>"Ozn. 3" (0,6)*2*3*0,2</t>
  </si>
  <si>
    <t>"Ozn. 4" (0,6)*2*0,2</t>
  </si>
  <si>
    <t>"Ozn. 1" (1,5)*2*17*0,2</t>
  </si>
  <si>
    <t>"Ozn. 5" (2,4)*2*2*0,2</t>
  </si>
  <si>
    <t>16</t>
  </si>
  <si>
    <t>968062244</t>
  </si>
  <si>
    <t>Vybourání dřevěných rámů oken jednoduchých včetně křídel pl do 1 m2</t>
  </si>
  <si>
    <t>-1307152933</t>
  </si>
  <si>
    <t>"Ozn. 2" 0,9*0,6*2</t>
  </si>
  <si>
    <t>"Ozn. 3" 1,2*0,6*3</t>
  </si>
  <si>
    <t>"Ozn. 4" 0,6*0,6</t>
  </si>
  <si>
    <t>17</t>
  </si>
  <si>
    <t>968062245</t>
  </si>
  <si>
    <t>Vybourání dřevěných rámů oken jednoduchých včetně křídel pl do 2 m2</t>
  </si>
  <si>
    <t>1681045566</t>
  </si>
  <si>
    <t>"Ozn. 1" 1,2*1,5*9</t>
  </si>
  <si>
    <t>"Ozn. 1" 1,2*1,5*17</t>
  </si>
  <si>
    <t>18</t>
  </si>
  <si>
    <t>968062246</t>
  </si>
  <si>
    <t>Vybourání dřevěných rámů oken jednoduchých včetně křídel pl do 4 m2</t>
  </si>
  <si>
    <t>-1068465936</t>
  </si>
  <si>
    <t>"Ozn. 5" 1,2*2,4*2</t>
  </si>
  <si>
    <t>19</t>
  </si>
  <si>
    <t>968062455</t>
  </si>
  <si>
    <t>Vybourání dřevěných dveřních zárubní pl do 2 m2</t>
  </si>
  <si>
    <t>473756871</t>
  </si>
  <si>
    <t>"Ozn. 10" 0,8*2,0</t>
  </si>
  <si>
    <t>20</t>
  </si>
  <si>
    <t>968062456</t>
  </si>
  <si>
    <t>Vybourání dřevěných dveřních zárubní pl přes 2 m2</t>
  </si>
  <si>
    <t>-471895811</t>
  </si>
  <si>
    <t>"Ozn. 11" 1,3*2,0</t>
  </si>
  <si>
    <t>"Ozn. 17" (1,1*1,97)*2</t>
  </si>
  <si>
    <t>997</t>
  </si>
  <si>
    <t>Přesun sutě</t>
  </si>
  <si>
    <t>997013212</t>
  </si>
  <si>
    <t>Vnitrostaveništní doprava suti a vybouraných hmot pro budovy v do 9 m ručně</t>
  </si>
  <si>
    <t>t</t>
  </si>
  <si>
    <t>-462852437</t>
  </si>
  <si>
    <t>22</t>
  </si>
  <si>
    <t>997013501</t>
  </si>
  <si>
    <t>Odvoz suti a vybouraných hmot na skládku nebo meziskládku do 1 km se složením</t>
  </si>
  <si>
    <t>-1760195812</t>
  </si>
  <si>
    <t>23</t>
  </si>
  <si>
    <t>997013509</t>
  </si>
  <si>
    <t>Příplatek k odvozu suti a vybouraných hmot na skládku ZKD 1 km přes 1 km</t>
  </si>
  <si>
    <t>593431076</t>
  </si>
  <si>
    <t>3,744*19</t>
  </si>
  <si>
    <t>24</t>
  </si>
  <si>
    <t>997013631</t>
  </si>
  <si>
    <t>Poplatek za uložení na skládce (skládkovné) stavebního odpadu směsného kód odpadu 17 09 04</t>
  </si>
  <si>
    <t>-1172036845</t>
  </si>
  <si>
    <t>998</t>
  </si>
  <si>
    <t>Přesun hmot</t>
  </si>
  <si>
    <t>25</t>
  </si>
  <si>
    <t>998018002</t>
  </si>
  <si>
    <t>Přesun hmot ruční pro budovy v do 12 m</t>
  </si>
  <si>
    <t>840321259</t>
  </si>
  <si>
    <t>PSV</t>
  </si>
  <si>
    <t>Práce a dodávky PSV</t>
  </si>
  <si>
    <t>764</t>
  </si>
  <si>
    <t>Konstrukce klempířské</t>
  </si>
  <si>
    <t>26</t>
  </si>
  <si>
    <t>764002851</t>
  </si>
  <si>
    <t>Demontáž oplechování parapetů do suti</t>
  </si>
  <si>
    <t>-585410353</t>
  </si>
  <si>
    <t>"Ozn. 1" 1,2*9</t>
  </si>
  <si>
    <t>"Ozn. 2" 0,9*2</t>
  </si>
  <si>
    <t>"Ozn. 3" 1,2*3</t>
  </si>
  <si>
    <t>"Ozn. 4" 0,6</t>
  </si>
  <si>
    <t>"Ozn. 1" 1,2*17</t>
  </si>
  <si>
    <t>"Ozn. 5" 1,2*2</t>
  </si>
  <si>
    <t>27</t>
  </si>
  <si>
    <t>764216443</t>
  </si>
  <si>
    <t>Oplechování rovných parapetů celoplošně lepené z Pz plechu rš 250 mm</t>
  </si>
  <si>
    <t>-1664999694</t>
  </si>
  <si>
    <t>28</t>
  </si>
  <si>
    <t>998764202</t>
  </si>
  <si>
    <t>Přesun hmot procentní pro konstrukce klempířské v objektech v do 12 m</t>
  </si>
  <si>
    <t>%</t>
  </si>
  <si>
    <t>2044195481</t>
  </si>
  <si>
    <t>766</t>
  </si>
  <si>
    <t>Konstrukce truhlářské</t>
  </si>
  <si>
    <t>29</t>
  </si>
  <si>
    <t>766441811</t>
  </si>
  <si>
    <t>Demontáž parapetních desek dřevěných nebo plastových šířky do 30 cm délky do 1,0 m</t>
  </si>
  <si>
    <t>31727425</t>
  </si>
  <si>
    <t>30</t>
  </si>
  <si>
    <t>766441821</t>
  </si>
  <si>
    <t>Demontáž parapetních desek dřevěných nebo plastových šířky do 30 cm délky přes 1,0 m</t>
  </si>
  <si>
    <t>-1610097234</t>
  </si>
  <si>
    <t>31</t>
  </si>
  <si>
    <t>766622131</t>
  </si>
  <si>
    <t>Montáž plastových oken plochy přes 1 m2 otevíravých výšky do 1,5 m s rámem do zdiva</t>
  </si>
  <si>
    <t>-1822830964</t>
  </si>
  <si>
    <t>32</t>
  </si>
  <si>
    <t>M</t>
  </si>
  <si>
    <t>61140052</t>
  </si>
  <si>
    <t>okno plastové otevíravé/sklopné trojsklo přes plochu 1m2 do v 1,5m</t>
  </si>
  <si>
    <t>-115735859</t>
  </si>
  <si>
    <t>33</t>
  </si>
  <si>
    <t>766622216</t>
  </si>
  <si>
    <t>Montáž plastových oken plochy do 1 m2 otevíravých s rámem do zdiva</t>
  </si>
  <si>
    <t>-686549055</t>
  </si>
  <si>
    <t>34</t>
  </si>
  <si>
    <t>61140050</t>
  </si>
  <si>
    <t>okno plastové otevíravé/sklopné trojsklo do plochy 1m2</t>
  </si>
  <si>
    <t>415294328</t>
  </si>
  <si>
    <t>35</t>
  </si>
  <si>
    <t>766660411</t>
  </si>
  <si>
    <t>Montáž vchodových dveří jednokřídlových bez nadsvětlíku do zdiva</t>
  </si>
  <si>
    <t>-1593340066</t>
  </si>
  <si>
    <t>"Ozn. 10" 1</t>
  </si>
  <si>
    <t>"Ozn. 17" 1+1</t>
  </si>
  <si>
    <t>36</t>
  </si>
  <si>
    <t>61140500</t>
  </si>
  <si>
    <t>dveře jednokřídlé plastové bílé plné max rozměru otvoru 2,42m2 bezpečnostní třídy RC2</t>
  </si>
  <si>
    <t>1187707361</t>
  </si>
  <si>
    <t>"Ozn. 17" (1,3*2,07)*2</t>
  </si>
  <si>
    <t>37</t>
  </si>
  <si>
    <t>61140502</t>
  </si>
  <si>
    <t>dveře jednokřídlé plastové bílé prosklené max rozměru otvoru 2,42m2</t>
  </si>
  <si>
    <t>-726529349</t>
  </si>
  <si>
    <t>"Ozn. 10" 1,0*2,1</t>
  </si>
  <si>
    <t>38</t>
  </si>
  <si>
    <t>766660451</t>
  </si>
  <si>
    <t>Montáž vchodových dveří dvoukřídlových bez nadsvětlíku do zdiva</t>
  </si>
  <si>
    <t>1409087456</t>
  </si>
  <si>
    <t>"Ozn. 11" 1</t>
  </si>
  <si>
    <t>39</t>
  </si>
  <si>
    <t>61140508</t>
  </si>
  <si>
    <t>dveře dvoukřídlé plastové bílé prosklené max rozměru otvoru 4,84m2</t>
  </si>
  <si>
    <t>366286756</t>
  </si>
  <si>
    <t>"Ozn. 11" 1,5*2,1</t>
  </si>
  <si>
    <t>40</t>
  </si>
  <si>
    <t>766694111</t>
  </si>
  <si>
    <t>Montáž parapetních desek dřevěných nebo plastových šířky do 30 cm délky do 1,0 m</t>
  </si>
  <si>
    <t>1661985621</t>
  </si>
  <si>
    <t>41</t>
  </si>
  <si>
    <t>60794101</t>
  </si>
  <si>
    <t>parapet dřevotřískový vnitřní povrch laminátový š 200mm</t>
  </si>
  <si>
    <t>-1545379915</t>
  </si>
  <si>
    <t>42</t>
  </si>
  <si>
    <t>766694112</t>
  </si>
  <si>
    <t>Montáž parapetních desek dřevěných nebo plastových šířky do 30 cm délky do 1,6 m</t>
  </si>
  <si>
    <t>-1013646032</t>
  </si>
  <si>
    <t>43</t>
  </si>
  <si>
    <t>2051367904</t>
  </si>
  <si>
    <t>44</t>
  </si>
  <si>
    <t>998766202</t>
  </si>
  <si>
    <t>Přesun hmot procentní pro konstrukce truhlářské v objektech v do 12 m</t>
  </si>
  <si>
    <t>314998831</t>
  </si>
  <si>
    <t>784</t>
  </si>
  <si>
    <t>Dokončovací práce - malby a tapety</t>
  </si>
  <si>
    <t>45</t>
  </si>
  <si>
    <t>784181121</t>
  </si>
  <si>
    <t>Hloubková jednonásobná bezbarvá penetrace podkladu v místnostech výšky do 3,80 m</t>
  </si>
  <si>
    <t>805011496</t>
  </si>
  <si>
    <t>"Malba pouze na stěnách na kterých se mění okna nebo dveře"</t>
  </si>
  <si>
    <t>"m.č. 1.01" 2,4*2,75</t>
  </si>
  <si>
    <t>"m.č. 1.04" 3,15*2,75</t>
  </si>
  <si>
    <t>"m.č. 1.05" 2,775*2,75</t>
  </si>
  <si>
    <t>"m.č. 1.06" 2,375*2,75</t>
  </si>
  <si>
    <t>"m.č. 1.07" (2,775-0,375)*2,75</t>
  </si>
  <si>
    <t>"m.č. 1.11" (0,925+1,4)*(2,75-1,8)</t>
  </si>
  <si>
    <t>"m.č. 1.12" 2,4*2,75</t>
  </si>
  <si>
    <t>"m.č. 1.14" (10,025+4,2)*2,75</t>
  </si>
  <si>
    <t>"m.č. 1.16" 4,75*2,75</t>
  </si>
  <si>
    <t>"m.č. 1.17" (2,4+4,175)*2,75</t>
  </si>
  <si>
    <t>"m.č. 2.01" 2,4*(2,675+(3,12-1,5))</t>
  </si>
  <si>
    <t>"m.č. 2.04" (5,0+4,2)*2,675</t>
  </si>
  <si>
    <t>"m.č. 2.05" (5,0+7,775)*2,675</t>
  </si>
  <si>
    <t>"m.č. 2.07" 1,65*(2,675-1,8)</t>
  </si>
  <si>
    <t>"m.č. 2.08" 2,4*(2,675+(3,12-2,394))</t>
  </si>
  <si>
    <t xml:space="preserve">"m.č. 2.11+2.13" (4,3-0,15)*2,675 </t>
  </si>
  <si>
    <t>"m.č. 2.12" (3,0+2,025+0,15+2,0)*2,675</t>
  </si>
  <si>
    <t>"m.č. 2.15" 2,4*(2,675-1,8)</t>
  </si>
  <si>
    <t>"m.č. 2.16" (4,75+4,2)*2,675</t>
  </si>
  <si>
    <t>"m.č. 2.17" 2,85*2,675</t>
  </si>
  <si>
    <t>"m.č. 2.18" 2,1*2,675</t>
  </si>
  <si>
    <t>46</t>
  </si>
  <si>
    <t>784211101</t>
  </si>
  <si>
    <t>Dvojnásobné bílé malby ze směsí za mokra výborně otěruvzdorných v místnostech výšky do 3,80 m</t>
  </si>
  <si>
    <t>2096634347</t>
  </si>
  <si>
    <t>786</t>
  </si>
  <si>
    <t>Dokončovací práce - čalounické úpravy</t>
  </si>
  <si>
    <t>47</t>
  </si>
  <si>
    <t>786624121X</t>
  </si>
  <si>
    <t>Montáž lamelové žaluzie do oken plastových otevíravých, sklápěcích a vyklápěcích</t>
  </si>
  <si>
    <t>-1979241537</t>
  </si>
  <si>
    <t>48</t>
  </si>
  <si>
    <t>55346200</t>
  </si>
  <si>
    <t>žaluzie horizontální interiérové</t>
  </si>
  <si>
    <t>1328872429</t>
  </si>
  <si>
    <t>49</t>
  </si>
  <si>
    <t>998786202</t>
  </si>
  <si>
    <t>Přesun hmot procentní pro stínění a čalounické úpravy v objektech v do 12 m</t>
  </si>
  <si>
    <t>1223274904</t>
  </si>
  <si>
    <t>VRN</t>
  </si>
  <si>
    <t>Vedlejší rozpočtové náklady</t>
  </si>
  <si>
    <t>VRN3</t>
  </si>
  <si>
    <t>Zařízení staveniště</t>
  </si>
  <si>
    <t>50</t>
  </si>
  <si>
    <t>030001000</t>
  </si>
  <si>
    <t>CS ÚRS 2020 02</t>
  </si>
  <si>
    <t>1024</t>
  </si>
  <si>
    <t>82276870</t>
  </si>
  <si>
    <t>VRN7</t>
  </si>
  <si>
    <t>Provozní vlivy</t>
  </si>
  <si>
    <t>51</t>
  </si>
  <si>
    <t>070001000</t>
  </si>
  <si>
    <t>-1763592247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</si>
</sst>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8" t="s">
        <v>14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3"/>
      <c r="AQ5" s="23"/>
      <c r="AR5" s="21"/>
      <c r="BE5" s="285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0" t="s">
        <v>17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3"/>
      <c r="AQ6" s="23"/>
      <c r="AR6" s="21"/>
      <c r="BE6" s="28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6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/>
      <c r="AO8" s="23"/>
      <c r="AP8" s="23"/>
      <c r="AQ8" s="23"/>
      <c r="AR8" s="21"/>
      <c r="BE8" s="286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6"/>
      <c r="BS9" s="18" t="s">
        <v>6</v>
      </c>
    </row>
    <row r="10" spans="2:71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25</v>
      </c>
      <c r="AO10" s="23"/>
      <c r="AP10" s="23"/>
      <c r="AQ10" s="23"/>
      <c r="AR10" s="21"/>
      <c r="BE10" s="286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28</v>
      </c>
      <c r="AO11" s="23"/>
      <c r="AP11" s="23"/>
      <c r="AQ11" s="23"/>
      <c r="AR11" s="21"/>
      <c r="BE11" s="286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6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30</v>
      </c>
      <c r="AO13" s="23"/>
      <c r="AP13" s="23"/>
      <c r="AQ13" s="23"/>
      <c r="AR13" s="21"/>
      <c r="BE13" s="286"/>
      <c r="BS13" s="18" t="s">
        <v>6</v>
      </c>
    </row>
    <row r="14" spans="2:71" ht="13.2">
      <c r="B14" s="22"/>
      <c r="C14" s="23"/>
      <c r="D14" s="23"/>
      <c r="E14" s="291" t="s">
        <v>30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30" t="s">
        <v>27</v>
      </c>
      <c r="AL14" s="23"/>
      <c r="AM14" s="23"/>
      <c r="AN14" s="32" t="s">
        <v>30</v>
      </c>
      <c r="AO14" s="23"/>
      <c r="AP14" s="23"/>
      <c r="AQ14" s="23"/>
      <c r="AR14" s="21"/>
      <c r="BE14" s="286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6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286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86"/>
      <c r="BS17" s="18" t="s">
        <v>33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6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286"/>
      <c r="BS19" s="18" t="s">
        <v>6</v>
      </c>
    </row>
    <row r="20" spans="2:71" s="1" customFormat="1" ht="18.45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86"/>
      <c r="BS20" s="18" t="s">
        <v>33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6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6"/>
    </row>
    <row r="23" spans="2:57" s="1" customFormat="1" ht="16.5" customHeight="1">
      <c r="B23" s="22"/>
      <c r="C23" s="23"/>
      <c r="D23" s="23"/>
      <c r="E23" s="293" t="s">
        <v>1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3"/>
      <c r="AP23" s="23"/>
      <c r="AQ23" s="23"/>
      <c r="AR23" s="21"/>
      <c r="BE23" s="286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6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6"/>
    </row>
    <row r="26" spans="1:57" s="2" customFormat="1" ht="25.95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4">
        <f>ROUND(AG94,2)</f>
        <v>0</v>
      </c>
      <c r="AL26" s="295"/>
      <c r="AM26" s="295"/>
      <c r="AN26" s="295"/>
      <c r="AO26" s="295"/>
      <c r="AP26" s="37"/>
      <c r="AQ26" s="37"/>
      <c r="AR26" s="40"/>
      <c r="BE26" s="286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6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6" t="s">
        <v>37</v>
      </c>
      <c r="M28" s="296"/>
      <c r="N28" s="296"/>
      <c r="O28" s="296"/>
      <c r="P28" s="296"/>
      <c r="Q28" s="37"/>
      <c r="R28" s="37"/>
      <c r="S28" s="37"/>
      <c r="T28" s="37"/>
      <c r="U28" s="37"/>
      <c r="V28" s="37"/>
      <c r="W28" s="296" t="s">
        <v>38</v>
      </c>
      <c r="X28" s="296"/>
      <c r="Y28" s="296"/>
      <c r="Z28" s="296"/>
      <c r="AA28" s="296"/>
      <c r="AB28" s="296"/>
      <c r="AC28" s="296"/>
      <c r="AD28" s="296"/>
      <c r="AE28" s="296"/>
      <c r="AF28" s="37"/>
      <c r="AG28" s="37"/>
      <c r="AH28" s="37"/>
      <c r="AI28" s="37"/>
      <c r="AJ28" s="37"/>
      <c r="AK28" s="296" t="s">
        <v>39</v>
      </c>
      <c r="AL28" s="296"/>
      <c r="AM28" s="296"/>
      <c r="AN28" s="296"/>
      <c r="AO28" s="296"/>
      <c r="AP28" s="37"/>
      <c r="AQ28" s="37"/>
      <c r="AR28" s="40"/>
      <c r="BE28" s="286"/>
    </row>
    <row r="29" spans="2:57" s="3" customFormat="1" ht="14.4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80">
        <v>0.21</v>
      </c>
      <c r="M29" s="279"/>
      <c r="N29" s="279"/>
      <c r="O29" s="279"/>
      <c r="P29" s="279"/>
      <c r="Q29" s="42"/>
      <c r="R29" s="42"/>
      <c r="S29" s="42"/>
      <c r="T29" s="42"/>
      <c r="U29" s="42"/>
      <c r="V29" s="42"/>
      <c r="W29" s="278">
        <f>ROUND(AZ94,2)</f>
        <v>0</v>
      </c>
      <c r="X29" s="279"/>
      <c r="Y29" s="279"/>
      <c r="Z29" s="279"/>
      <c r="AA29" s="279"/>
      <c r="AB29" s="279"/>
      <c r="AC29" s="279"/>
      <c r="AD29" s="279"/>
      <c r="AE29" s="279"/>
      <c r="AF29" s="42"/>
      <c r="AG29" s="42"/>
      <c r="AH29" s="42"/>
      <c r="AI29" s="42"/>
      <c r="AJ29" s="42"/>
      <c r="AK29" s="278">
        <f>ROUND(AV94,2)</f>
        <v>0</v>
      </c>
      <c r="AL29" s="279"/>
      <c r="AM29" s="279"/>
      <c r="AN29" s="279"/>
      <c r="AO29" s="279"/>
      <c r="AP29" s="42"/>
      <c r="AQ29" s="42"/>
      <c r="AR29" s="43"/>
      <c r="BE29" s="287"/>
    </row>
    <row r="30" spans="2:57" s="3" customFormat="1" ht="14.4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80">
        <v>0.15</v>
      </c>
      <c r="M30" s="279"/>
      <c r="N30" s="279"/>
      <c r="O30" s="279"/>
      <c r="P30" s="279"/>
      <c r="Q30" s="42"/>
      <c r="R30" s="42"/>
      <c r="S30" s="42"/>
      <c r="T30" s="42"/>
      <c r="U30" s="42"/>
      <c r="V30" s="42"/>
      <c r="W30" s="278">
        <f>ROUND(BA94,2)</f>
        <v>0</v>
      </c>
      <c r="X30" s="279"/>
      <c r="Y30" s="279"/>
      <c r="Z30" s="279"/>
      <c r="AA30" s="279"/>
      <c r="AB30" s="279"/>
      <c r="AC30" s="279"/>
      <c r="AD30" s="279"/>
      <c r="AE30" s="279"/>
      <c r="AF30" s="42"/>
      <c r="AG30" s="42"/>
      <c r="AH30" s="42"/>
      <c r="AI30" s="42"/>
      <c r="AJ30" s="42"/>
      <c r="AK30" s="278">
        <f>ROUND(AW94,2)</f>
        <v>0</v>
      </c>
      <c r="AL30" s="279"/>
      <c r="AM30" s="279"/>
      <c r="AN30" s="279"/>
      <c r="AO30" s="279"/>
      <c r="AP30" s="42"/>
      <c r="AQ30" s="42"/>
      <c r="AR30" s="43"/>
      <c r="BE30" s="287"/>
    </row>
    <row r="31" spans="2:57" s="3" customFormat="1" ht="14.4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80">
        <v>0.21</v>
      </c>
      <c r="M31" s="279"/>
      <c r="N31" s="279"/>
      <c r="O31" s="279"/>
      <c r="P31" s="279"/>
      <c r="Q31" s="42"/>
      <c r="R31" s="42"/>
      <c r="S31" s="42"/>
      <c r="T31" s="42"/>
      <c r="U31" s="42"/>
      <c r="V31" s="42"/>
      <c r="W31" s="278">
        <f>ROUND(BB94,2)</f>
        <v>0</v>
      </c>
      <c r="X31" s="279"/>
      <c r="Y31" s="279"/>
      <c r="Z31" s="279"/>
      <c r="AA31" s="279"/>
      <c r="AB31" s="279"/>
      <c r="AC31" s="279"/>
      <c r="AD31" s="279"/>
      <c r="AE31" s="279"/>
      <c r="AF31" s="42"/>
      <c r="AG31" s="42"/>
      <c r="AH31" s="42"/>
      <c r="AI31" s="42"/>
      <c r="AJ31" s="42"/>
      <c r="AK31" s="278">
        <v>0</v>
      </c>
      <c r="AL31" s="279"/>
      <c r="AM31" s="279"/>
      <c r="AN31" s="279"/>
      <c r="AO31" s="279"/>
      <c r="AP31" s="42"/>
      <c r="AQ31" s="42"/>
      <c r="AR31" s="43"/>
      <c r="BE31" s="287"/>
    </row>
    <row r="32" spans="2:57" s="3" customFormat="1" ht="14.4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80">
        <v>0.15</v>
      </c>
      <c r="M32" s="279"/>
      <c r="N32" s="279"/>
      <c r="O32" s="279"/>
      <c r="P32" s="279"/>
      <c r="Q32" s="42"/>
      <c r="R32" s="42"/>
      <c r="S32" s="42"/>
      <c r="T32" s="42"/>
      <c r="U32" s="42"/>
      <c r="V32" s="42"/>
      <c r="W32" s="278">
        <f>ROUND(BC94,2)</f>
        <v>0</v>
      </c>
      <c r="X32" s="279"/>
      <c r="Y32" s="279"/>
      <c r="Z32" s="279"/>
      <c r="AA32" s="279"/>
      <c r="AB32" s="279"/>
      <c r="AC32" s="279"/>
      <c r="AD32" s="279"/>
      <c r="AE32" s="279"/>
      <c r="AF32" s="42"/>
      <c r="AG32" s="42"/>
      <c r="AH32" s="42"/>
      <c r="AI32" s="42"/>
      <c r="AJ32" s="42"/>
      <c r="AK32" s="278">
        <v>0</v>
      </c>
      <c r="AL32" s="279"/>
      <c r="AM32" s="279"/>
      <c r="AN32" s="279"/>
      <c r="AO32" s="279"/>
      <c r="AP32" s="42"/>
      <c r="AQ32" s="42"/>
      <c r="AR32" s="43"/>
      <c r="BE32" s="287"/>
    </row>
    <row r="33" spans="2:57" s="3" customFormat="1" ht="14.4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80">
        <v>0</v>
      </c>
      <c r="M33" s="279"/>
      <c r="N33" s="279"/>
      <c r="O33" s="279"/>
      <c r="P33" s="279"/>
      <c r="Q33" s="42"/>
      <c r="R33" s="42"/>
      <c r="S33" s="42"/>
      <c r="T33" s="42"/>
      <c r="U33" s="42"/>
      <c r="V33" s="42"/>
      <c r="W33" s="278">
        <f>ROUND(BD94,2)</f>
        <v>0</v>
      </c>
      <c r="X33" s="279"/>
      <c r="Y33" s="279"/>
      <c r="Z33" s="279"/>
      <c r="AA33" s="279"/>
      <c r="AB33" s="279"/>
      <c r="AC33" s="279"/>
      <c r="AD33" s="279"/>
      <c r="AE33" s="279"/>
      <c r="AF33" s="42"/>
      <c r="AG33" s="42"/>
      <c r="AH33" s="42"/>
      <c r="AI33" s="42"/>
      <c r="AJ33" s="42"/>
      <c r="AK33" s="278">
        <v>0</v>
      </c>
      <c r="AL33" s="279"/>
      <c r="AM33" s="279"/>
      <c r="AN33" s="279"/>
      <c r="AO33" s="279"/>
      <c r="AP33" s="42"/>
      <c r="AQ33" s="42"/>
      <c r="AR33" s="43"/>
      <c r="BE33" s="287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6"/>
    </row>
    <row r="35" spans="1:57" s="2" customFormat="1" ht="25.95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81" t="s">
        <v>48</v>
      </c>
      <c r="Y35" s="282"/>
      <c r="Z35" s="282"/>
      <c r="AA35" s="282"/>
      <c r="AB35" s="282"/>
      <c r="AC35" s="46"/>
      <c r="AD35" s="46"/>
      <c r="AE35" s="46"/>
      <c r="AF35" s="46"/>
      <c r="AG35" s="46"/>
      <c r="AH35" s="46"/>
      <c r="AI35" s="46"/>
      <c r="AJ35" s="46"/>
      <c r="AK35" s="283">
        <f>SUM(AK26:AK33)</f>
        <v>0</v>
      </c>
      <c r="AL35" s="282"/>
      <c r="AM35" s="282"/>
      <c r="AN35" s="282"/>
      <c r="AO35" s="284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24052021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67" t="str">
        <f>K6</f>
        <v>Výměna dřevěných oken a vchodových dveří do administrativní budovy cestmistrovství Dvůr Králové nad Labem</v>
      </c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64"/>
      <c r="AQ85" s="64"/>
      <c r="AR85" s="65"/>
    </row>
    <row r="86" spans="1:57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Dvůr Králové nad Labem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69" t="str">
        <f>IF(AN8="","",AN8)</f>
        <v/>
      </c>
      <c r="AN87" s="269"/>
      <c r="AO87" s="37"/>
      <c r="AP87" s="37"/>
      <c r="AQ87" s="37"/>
      <c r="AR87" s="40"/>
      <c r="BE87" s="35"/>
    </row>
    <row r="88" spans="1:5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15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ÚDRŽBA SILNIC Královéhradeckého kraje a.s.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31</v>
      </c>
      <c r="AJ89" s="37"/>
      <c r="AK89" s="37"/>
      <c r="AL89" s="37"/>
      <c r="AM89" s="270" t="str">
        <f>IF(E17="","",E17)</f>
        <v xml:space="preserve"> </v>
      </c>
      <c r="AN89" s="271"/>
      <c r="AO89" s="271"/>
      <c r="AP89" s="271"/>
      <c r="AQ89" s="37"/>
      <c r="AR89" s="40"/>
      <c r="AS89" s="272" t="s">
        <v>56</v>
      </c>
      <c r="AT89" s="273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15" customHeight="1">
      <c r="A90" s="35"/>
      <c r="B90" s="36"/>
      <c r="C90" s="30" t="s">
        <v>29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34</v>
      </c>
      <c r="AJ90" s="37"/>
      <c r="AK90" s="37"/>
      <c r="AL90" s="37"/>
      <c r="AM90" s="270" t="str">
        <f>IF(E20="","",E20)</f>
        <v xml:space="preserve"> </v>
      </c>
      <c r="AN90" s="271"/>
      <c r="AO90" s="271"/>
      <c r="AP90" s="271"/>
      <c r="AQ90" s="37"/>
      <c r="AR90" s="40"/>
      <c r="AS90" s="274"/>
      <c r="AT90" s="275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76"/>
      <c r="AT91" s="277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57" t="s">
        <v>57</v>
      </c>
      <c r="D92" s="258"/>
      <c r="E92" s="258"/>
      <c r="F92" s="258"/>
      <c r="G92" s="258"/>
      <c r="H92" s="74"/>
      <c r="I92" s="259" t="s">
        <v>58</v>
      </c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60" t="s">
        <v>59</v>
      </c>
      <c r="AH92" s="258"/>
      <c r="AI92" s="258"/>
      <c r="AJ92" s="258"/>
      <c r="AK92" s="258"/>
      <c r="AL92" s="258"/>
      <c r="AM92" s="258"/>
      <c r="AN92" s="259" t="s">
        <v>60</v>
      </c>
      <c r="AO92" s="258"/>
      <c r="AP92" s="261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65">
        <f>ROUND(AG95,2)</f>
        <v>0</v>
      </c>
      <c r="AH94" s="265"/>
      <c r="AI94" s="265"/>
      <c r="AJ94" s="265"/>
      <c r="AK94" s="265"/>
      <c r="AL94" s="265"/>
      <c r="AM94" s="265"/>
      <c r="AN94" s="266">
        <f>SUM(AG94,AT94)</f>
        <v>0</v>
      </c>
      <c r="AO94" s="266"/>
      <c r="AP94" s="266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24.75" customHeight="1">
      <c r="A95" s="94" t="s">
        <v>80</v>
      </c>
      <c r="B95" s="95"/>
      <c r="C95" s="96"/>
      <c r="D95" s="264" t="s">
        <v>81</v>
      </c>
      <c r="E95" s="264"/>
      <c r="F95" s="264"/>
      <c r="G95" s="264"/>
      <c r="H95" s="264"/>
      <c r="I95" s="97"/>
      <c r="J95" s="264" t="s">
        <v>82</v>
      </c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2">
        <f>'SO 01 - Výměna dřevěných ...'!J30</f>
        <v>0</v>
      </c>
      <c r="AH95" s="263"/>
      <c r="AI95" s="263"/>
      <c r="AJ95" s="263"/>
      <c r="AK95" s="263"/>
      <c r="AL95" s="263"/>
      <c r="AM95" s="263"/>
      <c r="AN95" s="262">
        <f>SUM(AG95,AT95)</f>
        <v>0</v>
      </c>
      <c r="AO95" s="263"/>
      <c r="AP95" s="263"/>
      <c r="AQ95" s="98" t="s">
        <v>83</v>
      </c>
      <c r="AR95" s="99"/>
      <c r="AS95" s="100">
        <v>0</v>
      </c>
      <c r="AT95" s="101">
        <f>ROUND(SUM(AV95:AW95),2)</f>
        <v>0</v>
      </c>
      <c r="AU95" s="102">
        <f>'SO 01 - Výměna dřevěných ...'!P129</f>
        <v>0</v>
      </c>
      <c r="AV95" s="101">
        <f>'SO 01 - Výměna dřevěných ...'!J33</f>
        <v>0</v>
      </c>
      <c r="AW95" s="101">
        <f>'SO 01 - Výměna dřevěných ...'!J34</f>
        <v>0</v>
      </c>
      <c r="AX95" s="101">
        <f>'SO 01 - Výměna dřevěných ...'!J35</f>
        <v>0</v>
      </c>
      <c r="AY95" s="101">
        <f>'SO 01 - Výměna dřevěných ...'!J36</f>
        <v>0</v>
      </c>
      <c r="AZ95" s="101">
        <f>'SO 01 - Výměna dřevěných ...'!F33</f>
        <v>0</v>
      </c>
      <c r="BA95" s="101">
        <f>'SO 01 - Výměna dřevěných ...'!F34</f>
        <v>0</v>
      </c>
      <c r="BB95" s="101">
        <f>'SO 01 - Výměna dřevěných ...'!F35</f>
        <v>0</v>
      </c>
      <c r="BC95" s="101">
        <f>'SO 01 - Výměna dřevěných ...'!F36</f>
        <v>0</v>
      </c>
      <c r="BD95" s="103">
        <f>'SO 01 - Výměna dřevěných ...'!F37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Mt1Ed2oAB+UKv6+g7qBDiimz3I3xRTv3T8kNgsxfyEqLwUSkeqaIvLLZHYdKawBg9rGhuUES/esLGBo4MHdpjg==" saltValue="B4LuYmcRGoDt0nyDnZxC4rS0ArbHk8sawOY05VURi2WXoPkTyl1FOyku8V9P8oEwoBOYwCcQ3uCyMZVoYCjlmg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01 - Výměna dřevěných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76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8" t="s">
        <v>85</v>
      </c>
    </row>
    <row r="3" spans="2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21"/>
      <c r="AT3" s="18" t="s">
        <v>86</v>
      </c>
    </row>
    <row r="4" spans="2:46" s="1" customFormat="1" ht="24.9" customHeight="1">
      <c r="B4" s="21"/>
      <c r="D4" s="107" t="s">
        <v>87</v>
      </c>
      <c r="L4" s="21"/>
      <c r="M4" s="108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09" t="s">
        <v>16</v>
      </c>
      <c r="L6" s="21"/>
    </row>
    <row r="7" spans="2:12" s="1" customFormat="1" ht="26.25" customHeight="1">
      <c r="B7" s="21"/>
      <c r="E7" s="300" t="str">
        <f>'Rekapitulace stavby'!K6</f>
        <v>Výměna dřevěných oken a vchodových dveří do administrativní budovy cestmistrovství Dvůr Králové nad Labem</v>
      </c>
      <c r="F7" s="301"/>
      <c r="G7" s="301"/>
      <c r="H7" s="301"/>
      <c r="L7" s="21"/>
    </row>
    <row r="8" spans="1:31" s="2" customFormat="1" ht="12" customHeight="1">
      <c r="A8" s="35"/>
      <c r="B8" s="40"/>
      <c r="C8" s="35"/>
      <c r="D8" s="109" t="s">
        <v>88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2" t="s">
        <v>89</v>
      </c>
      <c r="F9" s="303"/>
      <c r="G9" s="303"/>
      <c r="H9" s="30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18</v>
      </c>
      <c r="E11" s="35"/>
      <c r="F11" s="110" t="s">
        <v>1</v>
      </c>
      <c r="G11" s="35"/>
      <c r="H11" s="35"/>
      <c r="I11" s="109" t="s">
        <v>19</v>
      </c>
      <c r="J11" s="110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20</v>
      </c>
      <c r="E12" s="35"/>
      <c r="F12" s="110" t="s">
        <v>21</v>
      </c>
      <c r="G12" s="35"/>
      <c r="H12" s="35"/>
      <c r="I12" s="109" t="s">
        <v>22</v>
      </c>
      <c r="J12" s="111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23</v>
      </c>
      <c r="E14" s="35"/>
      <c r="F14" s="35"/>
      <c r="G14" s="35"/>
      <c r="H14" s="35"/>
      <c r="I14" s="109" t="s">
        <v>24</v>
      </c>
      <c r="J14" s="110" t="s">
        <v>25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0" t="s">
        <v>26</v>
      </c>
      <c r="F15" s="35"/>
      <c r="G15" s="35"/>
      <c r="H15" s="35"/>
      <c r="I15" s="109" t="s">
        <v>27</v>
      </c>
      <c r="J15" s="110" t="s">
        <v>28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29</v>
      </c>
      <c r="E17" s="35"/>
      <c r="F17" s="35"/>
      <c r="G17" s="35"/>
      <c r="H17" s="35"/>
      <c r="I17" s="109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4" t="str">
        <f>'Rekapitulace stavby'!E14</f>
        <v>Vyplň údaj</v>
      </c>
      <c r="F18" s="305"/>
      <c r="G18" s="305"/>
      <c r="H18" s="305"/>
      <c r="I18" s="109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31</v>
      </c>
      <c r="E20" s="35"/>
      <c r="F20" s="35"/>
      <c r="G20" s="35"/>
      <c r="H20" s="35"/>
      <c r="I20" s="109" t="s">
        <v>24</v>
      </c>
      <c r="J20" s="110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0" t="str">
        <f>IF('Rekapitulace stavby'!E17="","",'Rekapitulace stavby'!E17)</f>
        <v xml:space="preserve"> </v>
      </c>
      <c r="F21" s="35"/>
      <c r="G21" s="35"/>
      <c r="H21" s="35"/>
      <c r="I21" s="109" t="s">
        <v>27</v>
      </c>
      <c r="J21" s="110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34</v>
      </c>
      <c r="E23" s="35"/>
      <c r="F23" s="35"/>
      <c r="G23" s="35"/>
      <c r="H23" s="35"/>
      <c r="I23" s="109" t="s">
        <v>24</v>
      </c>
      <c r="J23" s="110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0" t="str">
        <f>IF('Rekapitulace stavby'!E20="","",'Rekapitulace stavby'!E20)</f>
        <v xml:space="preserve"> </v>
      </c>
      <c r="F24" s="35"/>
      <c r="G24" s="35"/>
      <c r="H24" s="35"/>
      <c r="I24" s="109" t="s">
        <v>27</v>
      </c>
      <c r="J24" s="110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2"/>
      <c r="B27" s="113"/>
      <c r="C27" s="112"/>
      <c r="D27" s="112"/>
      <c r="E27" s="306" t="s">
        <v>1</v>
      </c>
      <c r="F27" s="306"/>
      <c r="G27" s="306"/>
      <c r="H27" s="30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5"/>
      <c r="E29" s="115"/>
      <c r="F29" s="115"/>
      <c r="G29" s="115"/>
      <c r="H29" s="115"/>
      <c r="I29" s="115"/>
      <c r="J29" s="115"/>
      <c r="K29" s="11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36</v>
      </c>
      <c r="E30" s="35"/>
      <c r="F30" s="35"/>
      <c r="G30" s="35"/>
      <c r="H30" s="35"/>
      <c r="I30" s="35"/>
      <c r="J30" s="117">
        <f>ROUND(J129,2)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5"/>
      <c r="E31" s="115"/>
      <c r="F31" s="115"/>
      <c r="G31" s="115"/>
      <c r="H31" s="115"/>
      <c r="I31" s="115"/>
      <c r="J31" s="115"/>
      <c r="K31" s="11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18" t="s">
        <v>38</v>
      </c>
      <c r="G32" s="35"/>
      <c r="H32" s="35"/>
      <c r="I32" s="118" t="s">
        <v>37</v>
      </c>
      <c r="J32" s="11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19" t="s">
        <v>40</v>
      </c>
      <c r="E33" s="109" t="s">
        <v>41</v>
      </c>
      <c r="F33" s="120">
        <f>ROUND((SUM(BE129:BE375)),2)</f>
        <v>0</v>
      </c>
      <c r="G33" s="35"/>
      <c r="H33" s="35"/>
      <c r="I33" s="121">
        <v>0.21</v>
      </c>
      <c r="J33" s="120">
        <f>ROUND(((SUM(BE129:BE375))*I33),2)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9" t="s">
        <v>42</v>
      </c>
      <c r="F34" s="120">
        <f>ROUND((SUM(BF129:BF375)),2)</f>
        <v>0</v>
      </c>
      <c r="G34" s="35"/>
      <c r="H34" s="35"/>
      <c r="I34" s="121">
        <v>0.15</v>
      </c>
      <c r="J34" s="120">
        <f>ROUND(((SUM(BF129:BF375))*I34),2)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9" t="s">
        <v>43</v>
      </c>
      <c r="F35" s="120">
        <f>ROUND((SUM(BG129:BG375)),2)</f>
        <v>0</v>
      </c>
      <c r="G35" s="35"/>
      <c r="H35" s="35"/>
      <c r="I35" s="121">
        <v>0.21</v>
      </c>
      <c r="J35" s="12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9" t="s">
        <v>44</v>
      </c>
      <c r="F36" s="120">
        <f>ROUND((SUM(BH129:BH375)),2)</f>
        <v>0</v>
      </c>
      <c r="G36" s="35"/>
      <c r="H36" s="35"/>
      <c r="I36" s="121">
        <v>0.15</v>
      </c>
      <c r="J36" s="12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9" t="s">
        <v>45</v>
      </c>
      <c r="F37" s="120">
        <f>ROUND((SUM(BI129:BI375)),2)</f>
        <v>0</v>
      </c>
      <c r="G37" s="35"/>
      <c r="H37" s="35"/>
      <c r="I37" s="121">
        <v>0</v>
      </c>
      <c r="J37" s="12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2"/>
      <c r="D39" s="123" t="s">
        <v>46</v>
      </c>
      <c r="E39" s="124"/>
      <c r="F39" s="124"/>
      <c r="G39" s="125" t="s">
        <v>47</v>
      </c>
      <c r="H39" s="126" t="s">
        <v>48</v>
      </c>
      <c r="I39" s="124"/>
      <c r="J39" s="127">
        <f>SUM(J30:J37)</f>
        <v>0</v>
      </c>
      <c r="K39" s="12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29" t="s">
        <v>49</v>
      </c>
      <c r="E50" s="130"/>
      <c r="F50" s="130"/>
      <c r="G50" s="129" t="s">
        <v>50</v>
      </c>
      <c r="H50" s="130"/>
      <c r="I50" s="130"/>
      <c r="J50" s="130"/>
      <c r="K50" s="13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5"/>
      <c r="B61" s="40"/>
      <c r="C61" s="35"/>
      <c r="D61" s="131" t="s">
        <v>51</v>
      </c>
      <c r="E61" s="132"/>
      <c r="F61" s="133" t="s">
        <v>52</v>
      </c>
      <c r="G61" s="131" t="s">
        <v>51</v>
      </c>
      <c r="H61" s="132"/>
      <c r="I61" s="132"/>
      <c r="J61" s="134" t="s">
        <v>52</v>
      </c>
      <c r="K61" s="13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5"/>
      <c r="B65" s="40"/>
      <c r="C65" s="35"/>
      <c r="D65" s="129" t="s">
        <v>53</v>
      </c>
      <c r="E65" s="135"/>
      <c r="F65" s="135"/>
      <c r="G65" s="129" t="s">
        <v>54</v>
      </c>
      <c r="H65" s="135"/>
      <c r="I65" s="135"/>
      <c r="J65" s="135"/>
      <c r="K65" s="13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5"/>
      <c r="B76" s="40"/>
      <c r="C76" s="35"/>
      <c r="D76" s="131" t="s">
        <v>51</v>
      </c>
      <c r="E76" s="132"/>
      <c r="F76" s="133" t="s">
        <v>52</v>
      </c>
      <c r="G76" s="131" t="s">
        <v>51</v>
      </c>
      <c r="H76" s="132"/>
      <c r="I76" s="132"/>
      <c r="J76" s="134" t="s">
        <v>52</v>
      </c>
      <c r="K76" s="13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90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298" t="str">
        <f>E7</f>
        <v>Výměna dřevěných oken a vchodových dveří do administrativní budovy cestmistrovství Dvůr Králové nad Labem</v>
      </c>
      <c r="F85" s="299"/>
      <c r="G85" s="299"/>
      <c r="H85" s="29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88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7" t="str">
        <f>E9</f>
        <v>SO 01 - Výměna dřevěných oken a vchodových dveří</v>
      </c>
      <c r="F87" s="297"/>
      <c r="G87" s="297"/>
      <c r="H87" s="29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Dvůr Králové nad Labem</v>
      </c>
      <c r="G89" s="37"/>
      <c r="H89" s="37"/>
      <c r="I89" s="30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ÚDRŽBA SILNIC Královéhradeckého kraje a.s.</v>
      </c>
      <c r="G91" s="37"/>
      <c r="H91" s="37"/>
      <c r="I91" s="30" t="s">
        <v>31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29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0" t="s">
        <v>91</v>
      </c>
      <c r="D94" s="141"/>
      <c r="E94" s="141"/>
      <c r="F94" s="141"/>
      <c r="G94" s="141"/>
      <c r="H94" s="141"/>
      <c r="I94" s="141"/>
      <c r="J94" s="142" t="s">
        <v>92</v>
      </c>
      <c r="K94" s="14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3" t="s">
        <v>93</v>
      </c>
      <c r="D96" s="37"/>
      <c r="E96" s="37"/>
      <c r="F96" s="37"/>
      <c r="G96" s="37"/>
      <c r="H96" s="37"/>
      <c r="I96" s="37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94</v>
      </c>
    </row>
    <row r="97" spans="2:12" s="9" customFormat="1" ht="24.9" customHeight="1">
      <c r="B97" s="144"/>
      <c r="C97" s="145"/>
      <c r="D97" s="146" t="s">
        <v>95</v>
      </c>
      <c r="E97" s="147"/>
      <c r="F97" s="147"/>
      <c r="G97" s="147"/>
      <c r="H97" s="147"/>
      <c r="I97" s="147"/>
      <c r="J97" s="148">
        <f>J130</f>
        <v>0</v>
      </c>
      <c r="K97" s="145"/>
      <c r="L97" s="149"/>
    </row>
    <row r="98" spans="2:12" s="10" customFormat="1" ht="19.95" customHeight="1">
      <c r="B98" s="150"/>
      <c r="C98" s="151"/>
      <c r="D98" s="152" t="s">
        <v>96</v>
      </c>
      <c r="E98" s="153"/>
      <c r="F98" s="153"/>
      <c r="G98" s="153"/>
      <c r="H98" s="153"/>
      <c r="I98" s="153"/>
      <c r="J98" s="154">
        <f>J131</f>
        <v>0</v>
      </c>
      <c r="K98" s="151"/>
      <c r="L98" s="155"/>
    </row>
    <row r="99" spans="2:12" s="10" customFormat="1" ht="19.95" customHeight="1">
      <c r="B99" s="150"/>
      <c r="C99" s="151"/>
      <c r="D99" s="152" t="s">
        <v>97</v>
      </c>
      <c r="E99" s="153"/>
      <c r="F99" s="153"/>
      <c r="G99" s="153"/>
      <c r="H99" s="153"/>
      <c r="I99" s="153"/>
      <c r="J99" s="154">
        <f>J170</f>
        <v>0</v>
      </c>
      <c r="K99" s="151"/>
      <c r="L99" s="155"/>
    </row>
    <row r="100" spans="2:12" s="10" customFormat="1" ht="19.95" customHeight="1">
      <c r="B100" s="150"/>
      <c r="C100" s="151"/>
      <c r="D100" s="152" t="s">
        <v>98</v>
      </c>
      <c r="E100" s="153"/>
      <c r="F100" s="153"/>
      <c r="G100" s="153"/>
      <c r="H100" s="153"/>
      <c r="I100" s="153"/>
      <c r="J100" s="154">
        <f>J233</f>
        <v>0</v>
      </c>
      <c r="K100" s="151"/>
      <c r="L100" s="155"/>
    </row>
    <row r="101" spans="2:12" s="10" customFormat="1" ht="19.95" customHeight="1">
      <c r="B101" s="150"/>
      <c r="C101" s="151"/>
      <c r="D101" s="152" t="s">
        <v>99</v>
      </c>
      <c r="E101" s="153"/>
      <c r="F101" s="153"/>
      <c r="G101" s="153"/>
      <c r="H101" s="153"/>
      <c r="I101" s="153"/>
      <c r="J101" s="154">
        <f>J240</f>
        <v>0</v>
      </c>
      <c r="K101" s="151"/>
      <c r="L101" s="155"/>
    </row>
    <row r="102" spans="2:12" s="9" customFormat="1" ht="24.9" customHeight="1">
      <c r="B102" s="144"/>
      <c r="C102" s="145"/>
      <c r="D102" s="146" t="s">
        <v>100</v>
      </c>
      <c r="E102" s="147"/>
      <c r="F102" s="147"/>
      <c r="G102" s="147"/>
      <c r="H102" s="147"/>
      <c r="I102" s="147"/>
      <c r="J102" s="148">
        <f>J242</f>
        <v>0</v>
      </c>
      <c r="K102" s="145"/>
      <c r="L102" s="149"/>
    </row>
    <row r="103" spans="2:12" s="10" customFormat="1" ht="19.95" customHeight="1">
      <c r="B103" s="150"/>
      <c r="C103" s="151"/>
      <c r="D103" s="152" t="s">
        <v>101</v>
      </c>
      <c r="E103" s="153"/>
      <c r="F103" s="153"/>
      <c r="G103" s="153"/>
      <c r="H103" s="153"/>
      <c r="I103" s="153"/>
      <c r="J103" s="154">
        <f>J243</f>
        <v>0</v>
      </c>
      <c r="K103" s="151"/>
      <c r="L103" s="155"/>
    </row>
    <row r="104" spans="2:12" s="10" customFormat="1" ht="19.95" customHeight="1">
      <c r="B104" s="150"/>
      <c r="C104" s="151"/>
      <c r="D104" s="152" t="s">
        <v>102</v>
      </c>
      <c r="E104" s="153"/>
      <c r="F104" s="153"/>
      <c r="G104" s="153"/>
      <c r="H104" s="153"/>
      <c r="I104" s="153"/>
      <c r="J104" s="154">
        <f>J258</f>
        <v>0</v>
      </c>
      <c r="K104" s="151"/>
      <c r="L104" s="155"/>
    </row>
    <row r="105" spans="2:12" s="10" customFormat="1" ht="19.95" customHeight="1">
      <c r="B105" s="150"/>
      <c r="C105" s="151"/>
      <c r="D105" s="152" t="s">
        <v>103</v>
      </c>
      <c r="E105" s="153"/>
      <c r="F105" s="153"/>
      <c r="G105" s="153"/>
      <c r="H105" s="153"/>
      <c r="I105" s="153"/>
      <c r="J105" s="154">
        <f>J332</f>
        <v>0</v>
      </c>
      <c r="K105" s="151"/>
      <c r="L105" s="155"/>
    </row>
    <row r="106" spans="2:12" s="10" customFormat="1" ht="19.95" customHeight="1">
      <c r="B106" s="150"/>
      <c r="C106" s="151"/>
      <c r="D106" s="152" t="s">
        <v>104</v>
      </c>
      <c r="E106" s="153"/>
      <c r="F106" s="153"/>
      <c r="G106" s="153"/>
      <c r="H106" s="153"/>
      <c r="I106" s="153"/>
      <c r="J106" s="154">
        <f>J362</f>
        <v>0</v>
      </c>
      <c r="K106" s="151"/>
      <c r="L106" s="155"/>
    </row>
    <row r="107" spans="2:12" s="9" customFormat="1" ht="24.9" customHeight="1">
      <c r="B107" s="144"/>
      <c r="C107" s="145"/>
      <c r="D107" s="146" t="s">
        <v>105</v>
      </c>
      <c r="E107" s="147"/>
      <c r="F107" s="147"/>
      <c r="G107" s="147"/>
      <c r="H107" s="147"/>
      <c r="I107" s="147"/>
      <c r="J107" s="148">
        <f>J371</f>
        <v>0</v>
      </c>
      <c r="K107" s="145"/>
      <c r="L107" s="149"/>
    </row>
    <row r="108" spans="2:12" s="10" customFormat="1" ht="19.95" customHeight="1">
      <c r="B108" s="150"/>
      <c r="C108" s="151"/>
      <c r="D108" s="152" t="s">
        <v>106</v>
      </c>
      <c r="E108" s="153"/>
      <c r="F108" s="153"/>
      <c r="G108" s="153"/>
      <c r="H108" s="153"/>
      <c r="I108" s="153"/>
      <c r="J108" s="154">
        <f>J372</f>
        <v>0</v>
      </c>
      <c r="K108" s="151"/>
      <c r="L108" s="155"/>
    </row>
    <row r="109" spans="2:12" s="10" customFormat="1" ht="19.95" customHeight="1">
      <c r="B109" s="150"/>
      <c r="C109" s="151"/>
      <c r="D109" s="152" t="s">
        <v>107</v>
      </c>
      <c r="E109" s="153"/>
      <c r="F109" s="153"/>
      <c r="G109" s="153"/>
      <c r="H109" s="153"/>
      <c r="I109" s="153"/>
      <c r="J109" s="154">
        <f>J374</f>
        <v>0</v>
      </c>
      <c r="K109" s="151"/>
      <c r="L109" s="155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" customHeight="1">
      <c r="A115" s="35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" customHeight="1">
      <c r="A116" s="35"/>
      <c r="B116" s="36"/>
      <c r="C116" s="24" t="s">
        <v>108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16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6.25" customHeight="1">
      <c r="A119" s="35"/>
      <c r="B119" s="36"/>
      <c r="C119" s="37"/>
      <c r="D119" s="37"/>
      <c r="E119" s="298" t="str">
        <f>E7</f>
        <v>Výměna dřevěných oken a vchodových dveří do administrativní budovy cestmistrovství Dvůr Králové nad Labem</v>
      </c>
      <c r="F119" s="299"/>
      <c r="G119" s="299"/>
      <c r="H119" s="299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88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267" t="str">
        <f>E9</f>
        <v>SO 01 - Výměna dřevěných oken a vchodových dveří</v>
      </c>
      <c r="F121" s="297"/>
      <c r="G121" s="297"/>
      <c r="H121" s="29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20</v>
      </c>
      <c r="D123" s="37"/>
      <c r="E123" s="37"/>
      <c r="F123" s="28" t="str">
        <f>F12</f>
        <v>Dvůr Králové nad Labem</v>
      </c>
      <c r="G123" s="37"/>
      <c r="H123" s="37"/>
      <c r="I123" s="30" t="s">
        <v>22</v>
      </c>
      <c r="J123" s="67">
        <f>IF(J12="","",J12)</f>
        <v>0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30" t="s">
        <v>23</v>
      </c>
      <c r="D125" s="37"/>
      <c r="E125" s="37"/>
      <c r="F125" s="28" t="str">
        <f>E15</f>
        <v>ÚDRŽBA SILNIC Královéhradeckého kraje a.s.</v>
      </c>
      <c r="G125" s="37"/>
      <c r="H125" s="37"/>
      <c r="I125" s="30" t="s">
        <v>31</v>
      </c>
      <c r="J125" s="33" t="str">
        <f>E21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29</v>
      </c>
      <c r="D126" s="37"/>
      <c r="E126" s="37"/>
      <c r="F126" s="28" t="str">
        <f>IF(E18="","",E18)</f>
        <v>Vyplň údaj</v>
      </c>
      <c r="G126" s="37"/>
      <c r="H126" s="37"/>
      <c r="I126" s="30" t="s">
        <v>34</v>
      </c>
      <c r="J126" s="33" t="str">
        <f>E24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56"/>
      <c r="B128" s="157"/>
      <c r="C128" s="158" t="s">
        <v>109</v>
      </c>
      <c r="D128" s="159" t="s">
        <v>61</v>
      </c>
      <c r="E128" s="159" t="s">
        <v>57</v>
      </c>
      <c r="F128" s="159" t="s">
        <v>58</v>
      </c>
      <c r="G128" s="159" t="s">
        <v>110</v>
      </c>
      <c r="H128" s="159" t="s">
        <v>111</v>
      </c>
      <c r="I128" s="159" t="s">
        <v>112</v>
      </c>
      <c r="J128" s="159" t="s">
        <v>92</v>
      </c>
      <c r="K128" s="160" t="s">
        <v>113</v>
      </c>
      <c r="L128" s="161"/>
      <c r="M128" s="76" t="s">
        <v>1</v>
      </c>
      <c r="N128" s="77" t="s">
        <v>40</v>
      </c>
      <c r="O128" s="77" t="s">
        <v>114</v>
      </c>
      <c r="P128" s="77" t="s">
        <v>115</v>
      </c>
      <c r="Q128" s="77" t="s">
        <v>116</v>
      </c>
      <c r="R128" s="77" t="s">
        <v>117</v>
      </c>
      <c r="S128" s="77" t="s">
        <v>118</v>
      </c>
      <c r="T128" s="78" t="s">
        <v>119</v>
      </c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63" s="2" customFormat="1" ht="22.95" customHeight="1">
      <c r="A129" s="35"/>
      <c r="B129" s="36"/>
      <c r="C129" s="83" t="s">
        <v>120</v>
      </c>
      <c r="D129" s="37"/>
      <c r="E129" s="37"/>
      <c r="F129" s="37"/>
      <c r="G129" s="37"/>
      <c r="H129" s="37"/>
      <c r="I129" s="37"/>
      <c r="J129" s="162">
        <f>BK129</f>
        <v>0</v>
      </c>
      <c r="K129" s="37"/>
      <c r="L129" s="40"/>
      <c r="M129" s="79"/>
      <c r="N129" s="163"/>
      <c r="O129" s="80"/>
      <c r="P129" s="164">
        <f>P130+P242+P371</f>
        <v>0</v>
      </c>
      <c r="Q129" s="80"/>
      <c r="R129" s="164">
        <f>R130+R242+R371</f>
        <v>4.4907881464</v>
      </c>
      <c r="S129" s="80"/>
      <c r="T129" s="165">
        <f>T130+T242+T371</f>
        <v>3.743878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75</v>
      </c>
      <c r="AU129" s="18" t="s">
        <v>94</v>
      </c>
      <c r="BK129" s="166">
        <f>BK130+BK242+BK371</f>
        <v>0</v>
      </c>
    </row>
    <row r="130" spans="2:63" s="12" customFormat="1" ht="25.95" customHeight="1">
      <c r="B130" s="167"/>
      <c r="C130" s="168"/>
      <c r="D130" s="169" t="s">
        <v>75</v>
      </c>
      <c r="E130" s="170" t="s">
        <v>121</v>
      </c>
      <c r="F130" s="170" t="s">
        <v>122</v>
      </c>
      <c r="G130" s="168"/>
      <c r="H130" s="168"/>
      <c r="I130" s="171"/>
      <c r="J130" s="172">
        <f>BK130</f>
        <v>0</v>
      </c>
      <c r="K130" s="168"/>
      <c r="L130" s="173"/>
      <c r="M130" s="174"/>
      <c r="N130" s="175"/>
      <c r="O130" s="175"/>
      <c r="P130" s="176">
        <f>P131+P170+P233+P240</f>
        <v>0</v>
      </c>
      <c r="Q130" s="175"/>
      <c r="R130" s="176">
        <f>R131+R170+R233+R240</f>
        <v>1.634214</v>
      </c>
      <c r="S130" s="175"/>
      <c r="T130" s="177">
        <f>T131+T170+T233+T240</f>
        <v>3.500738</v>
      </c>
      <c r="AR130" s="178" t="s">
        <v>84</v>
      </c>
      <c r="AT130" s="179" t="s">
        <v>75</v>
      </c>
      <c r="AU130" s="179" t="s">
        <v>76</v>
      </c>
      <c r="AY130" s="178" t="s">
        <v>123</v>
      </c>
      <c r="BK130" s="180">
        <f>BK131+BK170+BK233+BK240</f>
        <v>0</v>
      </c>
    </row>
    <row r="131" spans="2:63" s="12" customFormat="1" ht="22.95" customHeight="1">
      <c r="B131" s="167"/>
      <c r="C131" s="168"/>
      <c r="D131" s="169" t="s">
        <v>75</v>
      </c>
      <c r="E131" s="181" t="s">
        <v>124</v>
      </c>
      <c r="F131" s="181" t="s">
        <v>125</v>
      </c>
      <c r="G131" s="168"/>
      <c r="H131" s="168"/>
      <c r="I131" s="171"/>
      <c r="J131" s="182">
        <f>BK131</f>
        <v>0</v>
      </c>
      <c r="K131" s="168"/>
      <c r="L131" s="173"/>
      <c r="M131" s="174"/>
      <c r="N131" s="175"/>
      <c r="O131" s="175"/>
      <c r="P131" s="176">
        <f>SUM(P132:P169)</f>
        <v>0</v>
      </c>
      <c r="Q131" s="175"/>
      <c r="R131" s="176">
        <f>SUM(R132:R169)</f>
        <v>1.61984</v>
      </c>
      <c r="S131" s="175"/>
      <c r="T131" s="177">
        <f>SUM(T132:T169)</f>
        <v>0</v>
      </c>
      <c r="AR131" s="178" t="s">
        <v>84</v>
      </c>
      <c r="AT131" s="179" t="s">
        <v>75</v>
      </c>
      <c r="AU131" s="179" t="s">
        <v>84</v>
      </c>
      <c r="AY131" s="178" t="s">
        <v>123</v>
      </c>
      <c r="BK131" s="180">
        <f>SUM(BK132:BK169)</f>
        <v>0</v>
      </c>
    </row>
    <row r="132" spans="1:65" s="2" customFormat="1" ht="16.5" customHeight="1">
      <c r="A132" s="35"/>
      <c r="B132" s="36"/>
      <c r="C132" s="183" t="s">
        <v>84</v>
      </c>
      <c r="D132" s="183" t="s">
        <v>126</v>
      </c>
      <c r="E132" s="184" t="s">
        <v>127</v>
      </c>
      <c r="F132" s="185" t="s">
        <v>128</v>
      </c>
      <c r="G132" s="186" t="s">
        <v>129</v>
      </c>
      <c r="H132" s="187">
        <v>359.35</v>
      </c>
      <c r="I132" s="188"/>
      <c r="J132" s="189">
        <f>ROUND(I132*H132,2)</f>
        <v>0</v>
      </c>
      <c r="K132" s="185" t="s">
        <v>130</v>
      </c>
      <c r="L132" s="40"/>
      <c r="M132" s="190" t="s">
        <v>1</v>
      </c>
      <c r="N132" s="191" t="s">
        <v>41</v>
      </c>
      <c r="O132" s="72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4" t="s">
        <v>131</v>
      </c>
      <c r="AT132" s="194" t="s">
        <v>126</v>
      </c>
      <c r="AU132" s="194" t="s">
        <v>86</v>
      </c>
      <c r="AY132" s="18" t="s">
        <v>123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18" t="s">
        <v>84</v>
      </c>
      <c r="BK132" s="195">
        <f>ROUND(I132*H132,2)</f>
        <v>0</v>
      </c>
      <c r="BL132" s="18" t="s">
        <v>131</v>
      </c>
      <c r="BM132" s="194" t="s">
        <v>132</v>
      </c>
    </row>
    <row r="133" spans="1:65" s="2" customFormat="1" ht="22.8">
      <c r="A133" s="35"/>
      <c r="B133" s="36"/>
      <c r="C133" s="183" t="s">
        <v>86</v>
      </c>
      <c r="D133" s="183" t="s">
        <v>126</v>
      </c>
      <c r="E133" s="184" t="s">
        <v>133</v>
      </c>
      <c r="F133" s="185" t="s">
        <v>134</v>
      </c>
      <c r="G133" s="186" t="s">
        <v>135</v>
      </c>
      <c r="H133" s="187">
        <v>182.4</v>
      </c>
      <c r="I133" s="188"/>
      <c r="J133" s="189">
        <f>ROUND(I133*H133,2)</f>
        <v>0</v>
      </c>
      <c r="K133" s="185" t="s">
        <v>130</v>
      </c>
      <c r="L133" s="40"/>
      <c r="M133" s="190" t="s">
        <v>1</v>
      </c>
      <c r="N133" s="191" t="s">
        <v>41</v>
      </c>
      <c r="O133" s="72"/>
      <c r="P133" s="192">
        <f>O133*H133</f>
        <v>0</v>
      </c>
      <c r="Q133" s="192">
        <v>0.0015</v>
      </c>
      <c r="R133" s="192">
        <f>Q133*H133</f>
        <v>0.2736</v>
      </c>
      <c r="S133" s="192">
        <v>0</v>
      </c>
      <c r="T133" s="19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4" t="s">
        <v>131</v>
      </c>
      <c r="AT133" s="194" t="s">
        <v>126</v>
      </c>
      <c r="AU133" s="194" t="s">
        <v>86</v>
      </c>
      <c r="AY133" s="18" t="s">
        <v>123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8" t="s">
        <v>84</v>
      </c>
      <c r="BK133" s="195">
        <f>ROUND(I133*H133,2)</f>
        <v>0</v>
      </c>
      <c r="BL133" s="18" t="s">
        <v>131</v>
      </c>
      <c r="BM133" s="194" t="s">
        <v>136</v>
      </c>
    </row>
    <row r="134" spans="2:51" s="13" customFormat="1" ht="12">
      <c r="B134" s="196"/>
      <c r="C134" s="197"/>
      <c r="D134" s="198" t="s">
        <v>137</v>
      </c>
      <c r="E134" s="199" t="s">
        <v>1</v>
      </c>
      <c r="F134" s="200" t="s">
        <v>138</v>
      </c>
      <c r="G134" s="197"/>
      <c r="H134" s="199" t="s">
        <v>1</v>
      </c>
      <c r="I134" s="201"/>
      <c r="J134" s="197"/>
      <c r="K134" s="197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137</v>
      </c>
      <c r="AU134" s="206" t="s">
        <v>86</v>
      </c>
      <c r="AV134" s="13" t="s">
        <v>84</v>
      </c>
      <c r="AW134" s="13" t="s">
        <v>33</v>
      </c>
      <c r="AX134" s="13" t="s">
        <v>76</v>
      </c>
      <c r="AY134" s="206" t="s">
        <v>123</v>
      </c>
    </row>
    <row r="135" spans="2:51" s="14" customFormat="1" ht="12">
      <c r="B135" s="207"/>
      <c r="C135" s="208"/>
      <c r="D135" s="198" t="s">
        <v>137</v>
      </c>
      <c r="E135" s="209" t="s">
        <v>1</v>
      </c>
      <c r="F135" s="210" t="s">
        <v>139</v>
      </c>
      <c r="G135" s="208"/>
      <c r="H135" s="211">
        <v>48.6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137</v>
      </c>
      <c r="AU135" s="217" t="s">
        <v>86</v>
      </c>
      <c r="AV135" s="14" t="s">
        <v>86</v>
      </c>
      <c r="AW135" s="14" t="s">
        <v>33</v>
      </c>
      <c r="AX135" s="14" t="s">
        <v>76</v>
      </c>
      <c r="AY135" s="217" t="s">
        <v>123</v>
      </c>
    </row>
    <row r="136" spans="2:51" s="14" customFormat="1" ht="12">
      <c r="B136" s="207"/>
      <c r="C136" s="208"/>
      <c r="D136" s="198" t="s">
        <v>137</v>
      </c>
      <c r="E136" s="209" t="s">
        <v>1</v>
      </c>
      <c r="F136" s="210" t="s">
        <v>140</v>
      </c>
      <c r="G136" s="208"/>
      <c r="H136" s="211">
        <v>6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137</v>
      </c>
      <c r="AU136" s="217" t="s">
        <v>86</v>
      </c>
      <c r="AV136" s="14" t="s">
        <v>86</v>
      </c>
      <c r="AW136" s="14" t="s">
        <v>33</v>
      </c>
      <c r="AX136" s="14" t="s">
        <v>76</v>
      </c>
      <c r="AY136" s="217" t="s">
        <v>123</v>
      </c>
    </row>
    <row r="137" spans="2:51" s="14" customFormat="1" ht="12">
      <c r="B137" s="207"/>
      <c r="C137" s="208"/>
      <c r="D137" s="198" t="s">
        <v>137</v>
      </c>
      <c r="E137" s="209" t="s">
        <v>1</v>
      </c>
      <c r="F137" s="210" t="s">
        <v>141</v>
      </c>
      <c r="G137" s="208"/>
      <c r="H137" s="211">
        <v>10.8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137</v>
      </c>
      <c r="AU137" s="217" t="s">
        <v>86</v>
      </c>
      <c r="AV137" s="14" t="s">
        <v>86</v>
      </c>
      <c r="AW137" s="14" t="s">
        <v>33</v>
      </c>
      <c r="AX137" s="14" t="s">
        <v>76</v>
      </c>
      <c r="AY137" s="217" t="s">
        <v>123</v>
      </c>
    </row>
    <row r="138" spans="2:51" s="14" customFormat="1" ht="12">
      <c r="B138" s="207"/>
      <c r="C138" s="208"/>
      <c r="D138" s="198" t="s">
        <v>137</v>
      </c>
      <c r="E138" s="209" t="s">
        <v>1</v>
      </c>
      <c r="F138" s="210" t="s">
        <v>142</v>
      </c>
      <c r="G138" s="208"/>
      <c r="H138" s="211">
        <v>2.4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137</v>
      </c>
      <c r="AU138" s="217" t="s">
        <v>86</v>
      </c>
      <c r="AV138" s="14" t="s">
        <v>86</v>
      </c>
      <c r="AW138" s="14" t="s">
        <v>33</v>
      </c>
      <c r="AX138" s="14" t="s">
        <v>76</v>
      </c>
      <c r="AY138" s="217" t="s">
        <v>123</v>
      </c>
    </row>
    <row r="139" spans="2:51" s="15" customFormat="1" ht="12">
      <c r="B139" s="218"/>
      <c r="C139" s="219"/>
      <c r="D139" s="198" t="s">
        <v>137</v>
      </c>
      <c r="E139" s="220" t="s">
        <v>1</v>
      </c>
      <c r="F139" s="221" t="s">
        <v>143</v>
      </c>
      <c r="G139" s="219"/>
      <c r="H139" s="222">
        <v>67.80000000000001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137</v>
      </c>
      <c r="AU139" s="228" t="s">
        <v>86</v>
      </c>
      <c r="AV139" s="15" t="s">
        <v>144</v>
      </c>
      <c r="AW139" s="15" t="s">
        <v>33</v>
      </c>
      <c r="AX139" s="15" t="s">
        <v>76</v>
      </c>
      <c r="AY139" s="228" t="s">
        <v>123</v>
      </c>
    </row>
    <row r="140" spans="2:51" s="13" customFormat="1" ht="12">
      <c r="B140" s="196"/>
      <c r="C140" s="197"/>
      <c r="D140" s="198" t="s">
        <v>137</v>
      </c>
      <c r="E140" s="199" t="s">
        <v>1</v>
      </c>
      <c r="F140" s="200" t="s">
        <v>145</v>
      </c>
      <c r="G140" s="197"/>
      <c r="H140" s="199" t="s">
        <v>1</v>
      </c>
      <c r="I140" s="201"/>
      <c r="J140" s="197"/>
      <c r="K140" s="197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137</v>
      </c>
      <c r="AU140" s="206" t="s">
        <v>86</v>
      </c>
      <c r="AV140" s="13" t="s">
        <v>84</v>
      </c>
      <c r="AW140" s="13" t="s">
        <v>33</v>
      </c>
      <c r="AX140" s="13" t="s">
        <v>76</v>
      </c>
      <c r="AY140" s="206" t="s">
        <v>123</v>
      </c>
    </row>
    <row r="141" spans="2:51" s="14" customFormat="1" ht="12">
      <c r="B141" s="207"/>
      <c r="C141" s="208"/>
      <c r="D141" s="198" t="s">
        <v>137</v>
      </c>
      <c r="E141" s="209" t="s">
        <v>1</v>
      </c>
      <c r="F141" s="210" t="s">
        <v>146</v>
      </c>
      <c r="G141" s="208"/>
      <c r="H141" s="211">
        <v>91.8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137</v>
      </c>
      <c r="AU141" s="217" t="s">
        <v>86</v>
      </c>
      <c r="AV141" s="14" t="s">
        <v>86</v>
      </c>
      <c r="AW141" s="14" t="s">
        <v>33</v>
      </c>
      <c r="AX141" s="14" t="s">
        <v>76</v>
      </c>
      <c r="AY141" s="217" t="s">
        <v>123</v>
      </c>
    </row>
    <row r="142" spans="2:51" s="14" customFormat="1" ht="12">
      <c r="B142" s="207"/>
      <c r="C142" s="208"/>
      <c r="D142" s="198" t="s">
        <v>137</v>
      </c>
      <c r="E142" s="209" t="s">
        <v>1</v>
      </c>
      <c r="F142" s="210" t="s">
        <v>140</v>
      </c>
      <c r="G142" s="208"/>
      <c r="H142" s="211">
        <v>6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137</v>
      </c>
      <c r="AU142" s="217" t="s">
        <v>86</v>
      </c>
      <c r="AV142" s="14" t="s">
        <v>86</v>
      </c>
      <c r="AW142" s="14" t="s">
        <v>33</v>
      </c>
      <c r="AX142" s="14" t="s">
        <v>76</v>
      </c>
      <c r="AY142" s="217" t="s">
        <v>123</v>
      </c>
    </row>
    <row r="143" spans="2:51" s="14" customFormat="1" ht="12">
      <c r="B143" s="207"/>
      <c r="C143" s="208"/>
      <c r="D143" s="198" t="s">
        <v>137</v>
      </c>
      <c r="E143" s="209" t="s">
        <v>1</v>
      </c>
      <c r="F143" s="210" t="s">
        <v>142</v>
      </c>
      <c r="G143" s="208"/>
      <c r="H143" s="211">
        <v>2.4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137</v>
      </c>
      <c r="AU143" s="217" t="s">
        <v>86</v>
      </c>
      <c r="AV143" s="14" t="s">
        <v>86</v>
      </c>
      <c r="AW143" s="14" t="s">
        <v>33</v>
      </c>
      <c r="AX143" s="14" t="s">
        <v>76</v>
      </c>
      <c r="AY143" s="217" t="s">
        <v>123</v>
      </c>
    </row>
    <row r="144" spans="2:51" s="14" customFormat="1" ht="12">
      <c r="B144" s="207"/>
      <c r="C144" s="208"/>
      <c r="D144" s="198" t="s">
        <v>137</v>
      </c>
      <c r="E144" s="209" t="s">
        <v>1</v>
      </c>
      <c r="F144" s="210" t="s">
        <v>147</v>
      </c>
      <c r="G144" s="208"/>
      <c r="H144" s="211">
        <v>14.4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137</v>
      </c>
      <c r="AU144" s="217" t="s">
        <v>86</v>
      </c>
      <c r="AV144" s="14" t="s">
        <v>86</v>
      </c>
      <c r="AW144" s="14" t="s">
        <v>33</v>
      </c>
      <c r="AX144" s="14" t="s">
        <v>76</v>
      </c>
      <c r="AY144" s="217" t="s">
        <v>123</v>
      </c>
    </row>
    <row r="145" spans="2:51" s="15" customFormat="1" ht="12">
      <c r="B145" s="218"/>
      <c r="C145" s="219"/>
      <c r="D145" s="198" t="s">
        <v>137</v>
      </c>
      <c r="E145" s="220" t="s">
        <v>1</v>
      </c>
      <c r="F145" s="221" t="s">
        <v>143</v>
      </c>
      <c r="G145" s="219"/>
      <c r="H145" s="222">
        <v>114.60000000000001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137</v>
      </c>
      <c r="AU145" s="228" t="s">
        <v>86</v>
      </c>
      <c r="AV145" s="15" t="s">
        <v>144</v>
      </c>
      <c r="AW145" s="15" t="s">
        <v>33</v>
      </c>
      <c r="AX145" s="15" t="s">
        <v>76</v>
      </c>
      <c r="AY145" s="228" t="s">
        <v>123</v>
      </c>
    </row>
    <row r="146" spans="2:51" s="16" customFormat="1" ht="12">
      <c r="B146" s="229"/>
      <c r="C146" s="230"/>
      <c r="D146" s="198" t="s">
        <v>137</v>
      </c>
      <c r="E146" s="231" t="s">
        <v>1</v>
      </c>
      <c r="F146" s="232" t="s">
        <v>148</v>
      </c>
      <c r="G146" s="230"/>
      <c r="H146" s="233">
        <v>182.40000000000003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137</v>
      </c>
      <c r="AU146" s="239" t="s">
        <v>86</v>
      </c>
      <c r="AV146" s="16" t="s">
        <v>131</v>
      </c>
      <c r="AW146" s="16" t="s">
        <v>33</v>
      </c>
      <c r="AX146" s="16" t="s">
        <v>84</v>
      </c>
      <c r="AY146" s="239" t="s">
        <v>123</v>
      </c>
    </row>
    <row r="147" spans="1:65" s="2" customFormat="1" ht="33" customHeight="1">
      <c r="A147" s="35"/>
      <c r="B147" s="36"/>
      <c r="C147" s="183" t="s">
        <v>144</v>
      </c>
      <c r="D147" s="183" t="s">
        <v>126</v>
      </c>
      <c r="E147" s="184" t="s">
        <v>149</v>
      </c>
      <c r="F147" s="185" t="s">
        <v>150</v>
      </c>
      <c r="G147" s="186" t="s">
        <v>151</v>
      </c>
      <c r="H147" s="187">
        <v>9</v>
      </c>
      <c r="I147" s="188"/>
      <c r="J147" s="189">
        <f>ROUND(I147*H147,2)</f>
        <v>0</v>
      </c>
      <c r="K147" s="185" t="s">
        <v>130</v>
      </c>
      <c r="L147" s="40"/>
      <c r="M147" s="190" t="s">
        <v>1</v>
      </c>
      <c r="N147" s="191" t="s">
        <v>41</v>
      </c>
      <c r="O147" s="72"/>
      <c r="P147" s="192">
        <f>O147*H147</f>
        <v>0</v>
      </c>
      <c r="Q147" s="192">
        <v>0.0056</v>
      </c>
      <c r="R147" s="192">
        <f>Q147*H147</f>
        <v>0.0504</v>
      </c>
      <c r="S147" s="192">
        <v>0</v>
      </c>
      <c r="T147" s="19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4" t="s">
        <v>131</v>
      </c>
      <c r="AT147" s="194" t="s">
        <v>126</v>
      </c>
      <c r="AU147" s="194" t="s">
        <v>86</v>
      </c>
      <c r="AY147" s="18" t="s">
        <v>123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8" t="s">
        <v>84</v>
      </c>
      <c r="BK147" s="195">
        <f>ROUND(I147*H147,2)</f>
        <v>0</v>
      </c>
      <c r="BL147" s="18" t="s">
        <v>131</v>
      </c>
      <c r="BM147" s="194" t="s">
        <v>152</v>
      </c>
    </row>
    <row r="148" spans="2:51" s="13" customFormat="1" ht="12">
      <c r="B148" s="196"/>
      <c r="C148" s="197"/>
      <c r="D148" s="198" t="s">
        <v>137</v>
      </c>
      <c r="E148" s="199" t="s">
        <v>1</v>
      </c>
      <c r="F148" s="200" t="s">
        <v>138</v>
      </c>
      <c r="G148" s="197"/>
      <c r="H148" s="199" t="s">
        <v>1</v>
      </c>
      <c r="I148" s="201"/>
      <c r="J148" s="197"/>
      <c r="K148" s="197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137</v>
      </c>
      <c r="AU148" s="206" t="s">
        <v>86</v>
      </c>
      <c r="AV148" s="13" t="s">
        <v>84</v>
      </c>
      <c r="AW148" s="13" t="s">
        <v>33</v>
      </c>
      <c r="AX148" s="13" t="s">
        <v>76</v>
      </c>
      <c r="AY148" s="206" t="s">
        <v>123</v>
      </c>
    </row>
    <row r="149" spans="2:51" s="14" customFormat="1" ht="12">
      <c r="B149" s="207"/>
      <c r="C149" s="208"/>
      <c r="D149" s="198" t="s">
        <v>137</v>
      </c>
      <c r="E149" s="209" t="s">
        <v>1</v>
      </c>
      <c r="F149" s="210" t="s">
        <v>153</v>
      </c>
      <c r="G149" s="208"/>
      <c r="H149" s="211">
        <v>2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137</v>
      </c>
      <c r="AU149" s="217" t="s">
        <v>86</v>
      </c>
      <c r="AV149" s="14" t="s">
        <v>86</v>
      </c>
      <c r="AW149" s="14" t="s">
        <v>33</v>
      </c>
      <c r="AX149" s="14" t="s">
        <v>76</v>
      </c>
      <c r="AY149" s="217" t="s">
        <v>123</v>
      </c>
    </row>
    <row r="150" spans="2:51" s="14" customFormat="1" ht="12">
      <c r="B150" s="207"/>
      <c r="C150" s="208"/>
      <c r="D150" s="198" t="s">
        <v>137</v>
      </c>
      <c r="E150" s="209" t="s">
        <v>1</v>
      </c>
      <c r="F150" s="210" t="s">
        <v>154</v>
      </c>
      <c r="G150" s="208"/>
      <c r="H150" s="211">
        <v>3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137</v>
      </c>
      <c r="AU150" s="217" t="s">
        <v>86</v>
      </c>
      <c r="AV150" s="14" t="s">
        <v>86</v>
      </c>
      <c r="AW150" s="14" t="s">
        <v>33</v>
      </c>
      <c r="AX150" s="14" t="s">
        <v>76</v>
      </c>
      <c r="AY150" s="217" t="s">
        <v>123</v>
      </c>
    </row>
    <row r="151" spans="2:51" s="14" customFormat="1" ht="12">
      <c r="B151" s="207"/>
      <c r="C151" s="208"/>
      <c r="D151" s="198" t="s">
        <v>137</v>
      </c>
      <c r="E151" s="209" t="s">
        <v>1</v>
      </c>
      <c r="F151" s="210" t="s">
        <v>155</v>
      </c>
      <c r="G151" s="208"/>
      <c r="H151" s="211">
        <v>1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137</v>
      </c>
      <c r="AU151" s="217" t="s">
        <v>86</v>
      </c>
      <c r="AV151" s="14" t="s">
        <v>86</v>
      </c>
      <c r="AW151" s="14" t="s">
        <v>33</v>
      </c>
      <c r="AX151" s="14" t="s">
        <v>76</v>
      </c>
      <c r="AY151" s="217" t="s">
        <v>123</v>
      </c>
    </row>
    <row r="152" spans="2:51" s="15" customFormat="1" ht="12">
      <c r="B152" s="218"/>
      <c r="C152" s="219"/>
      <c r="D152" s="198" t="s">
        <v>137</v>
      </c>
      <c r="E152" s="220" t="s">
        <v>1</v>
      </c>
      <c r="F152" s="221" t="s">
        <v>143</v>
      </c>
      <c r="G152" s="219"/>
      <c r="H152" s="222">
        <v>6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137</v>
      </c>
      <c r="AU152" s="228" t="s">
        <v>86</v>
      </c>
      <c r="AV152" s="15" t="s">
        <v>144</v>
      </c>
      <c r="AW152" s="15" t="s">
        <v>33</v>
      </c>
      <c r="AX152" s="15" t="s">
        <v>76</v>
      </c>
      <c r="AY152" s="228" t="s">
        <v>123</v>
      </c>
    </row>
    <row r="153" spans="2:51" s="13" customFormat="1" ht="12">
      <c r="B153" s="196"/>
      <c r="C153" s="197"/>
      <c r="D153" s="198" t="s">
        <v>137</v>
      </c>
      <c r="E153" s="199" t="s">
        <v>1</v>
      </c>
      <c r="F153" s="200" t="s">
        <v>145</v>
      </c>
      <c r="G153" s="197"/>
      <c r="H153" s="199" t="s">
        <v>1</v>
      </c>
      <c r="I153" s="201"/>
      <c r="J153" s="197"/>
      <c r="K153" s="197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137</v>
      </c>
      <c r="AU153" s="206" t="s">
        <v>86</v>
      </c>
      <c r="AV153" s="13" t="s">
        <v>84</v>
      </c>
      <c r="AW153" s="13" t="s">
        <v>33</v>
      </c>
      <c r="AX153" s="13" t="s">
        <v>76</v>
      </c>
      <c r="AY153" s="206" t="s">
        <v>123</v>
      </c>
    </row>
    <row r="154" spans="2:51" s="14" customFormat="1" ht="12">
      <c r="B154" s="207"/>
      <c r="C154" s="208"/>
      <c r="D154" s="198" t="s">
        <v>137</v>
      </c>
      <c r="E154" s="209" t="s">
        <v>1</v>
      </c>
      <c r="F154" s="210" t="s">
        <v>153</v>
      </c>
      <c r="G154" s="208"/>
      <c r="H154" s="211">
        <v>2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137</v>
      </c>
      <c r="AU154" s="217" t="s">
        <v>86</v>
      </c>
      <c r="AV154" s="14" t="s">
        <v>86</v>
      </c>
      <c r="AW154" s="14" t="s">
        <v>33</v>
      </c>
      <c r="AX154" s="14" t="s">
        <v>76</v>
      </c>
      <c r="AY154" s="217" t="s">
        <v>123</v>
      </c>
    </row>
    <row r="155" spans="2:51" s="14" customFormat="1" ht="12">
      <c r="B155" s="207"/>
      <c r="C155" s="208"/>
      <c r="D155" s="198" t="s">
        <v>137</v>
      </c>
      <c r="E155" s="209" t="s">
        <v>1</v>
      </c>
      <c r="F155" s="210" t="s">
        <v>155</v>
      </c>
      <c r="G155" s="208"/>
      <c r="H155" s="211">
        <v>1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137</v>
      </c>
      <c r="AU155" s="217" t="s">
        <v>86</v>
      </c>
      <c r="AV155" s="14" t="s">
        <v>86</v>
      </c>
      <c r="AW155" s="14" t="s">
        <v>33</v>
      </c>
      <c r="AX155" s="14" t="s">
        <v>76</v>
      </c>
      <c r="AY155" s="217" t="s">
        <v>123</v>
      </c>
    </row>
    <row r="156" spans="2:51" s="15" customFormat="1" ht="12">
      <c r="B156" s="218"/>
      <c r="C156" s="219"/>
      <c r="D156" s="198" t="s">
        <v>137</v>
      </c>
      <c r="E156" s="220" t="s">
        <v>1</v>
      </c>
      <c r="F156" s="221" t="s">
        <v>143</v>
      </c>
      <c r="G156" s="219"/>
      <c r="H156" s="222">
        <v>3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137</v>
      </c>
      <c r="AU156" s="228" t="s">
        <v>86</v>
      </c>
      <c r="AV156" s="15" t="s">
        <v>144</v>
      </c>
      <c r="AW156" s="15" t="s">
        <v>33</v>
      </c>
      <c r="AX156" s="15" t="s">
        <v>76</v>
      </c>
      <c r="AY156" s="228" t="s">
        <v>123</v>
      </c>
    </row>
    <row r="157" spans="2:51" s="16" customFormat="1" ht="12">
      <c r="B157" s="229"/>
      <c r="C157" s="230"/>
      <c r="D157" s="198" t="s">
        <v>137</v>
      </c>
      <c r="E157" s="231" t="s">
        <v>1</v>
      </c>
      <c r="F157" s="232" t="s">
        <v>148</v>
      </c>
      <c r="G157" s="230"/>
      <c r="H157" s="233">
        <v>9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137</v>
      </c>
      <c r="AU157" s="239" t="s">
        <v>86</v>
      </c>
      <c r="AV157" s="16" t="s">
        <v>131</v>
      </c>
      <c r="AW157" s="16" t="s">
        <v>33</v>
      </c>
      <c r="AX157" s="16" t="s">
        <v>84</v>
      </c>
      <c r="AY157" s="239" t="s">
        <v>123</v>
      </c>
    </row>
    <row r="158" spans="1:65" s="2" customFormat="1" ht="33" customHeight="1">
      <c r="A158" s="35"/>
      <c r="B158" s="36"/>
      <c r="C158" s="183" t="s">
        <v>131</v>
      </c>
      <c r="D158" s="183" t="s">
        <v>126</v>
      </c>
      <c r="E158" s="184" t="s">
        <v>156</v>
      </c>
      <c r="F158" s="185" t="s">
        <v>157</v>
      </c>
      <c r="G158" s="186" t="s">
        <v>151</v>
      </c>
      <c r="H158" s="187">
        <v>28</v>
      </c>
      <c r="I158" s="188"/>
      <c r="J158" s="189">
        <f>ROUND(I158*H158,2)</f>
        <v>0</v>
      </c>
      <c r="K158" s="185" t="s">
        <v>130</v>
      </c>
      <c r="L158" s="40"/>
      <c r="M158" s="190" t="s">
        <v>1</v>
      </c>
      <c r="N158" s="191" t="s">
        <v>41</v>
      </c>
      <c r="O158" s="72"/>
      <c r="P158" s="192">
        <f>O158*H158</f>
        <v>0</v>
      </c>
      <c r="Q158" s="192">
        <v>0.01066</v>
      </c>
      <c r="R158" s="192">
        <f>Q158*H158</f>
        <v>0.29847999999999997</v>
      </c>
      <c r="S158" s="192">
        <v>0</v>
      </c>
      <c r="T158" s="19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4" t="s">
        <v>131</v>
      </c>
      <c r="AT158" s="194" t="s">
        <v>126</v>
      </c>
      <c r="AU158" s="194" t="s">
        <v>86</v>
      </c>
      <c r="AY158" s="18" t="s">
        <v>123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8" t="s">
        <v>84</v>
      </c>
      <c r="BK158" s="195">
        <f>ROUND(I158*H158,2)</f>
        <v>0</v>
      </c>
      <c r="BL158" s="18" t="s">
        <v>131</v>
      </c>
      <c r="BM158" s="194" t="s">
        <v>158</v>
      </c>
    </row>
    <row r="159" spans="2:51" s="13" customFormat="1" ht="12">
      <c r="B159" s="196"/>
      <c r="C159" s="197"/>
      <c r="D159" s="198" t="s">
        <v>137</v>
      </c>
      <c r="E159" s="199" t="s">
        <v>1</v>
      </c>
      <c r="F159" s="200" t="s">
        <v>138</v>
      </c>
      <c r="G159" s="197"/>
      <c r="H159" s="199" t="s">
        <v>1</v>
      </c>
      <c r="I159" s="201"/>
      <c r="J159" s="197"/>
      <c r="K159" s="197"/>
      <c r="L159" s="202"/>
      <c r="M159" s="203"/>
      <c r="N159" s="204"/>
      <c r="O159" s="204"/>
      <c r="P159" s="204"/>
      <c r="Q159" s="204"/>
      <c r="R159" s="204"/>
      <c r="S159" s="204"/>
      <c r="T159" s="205"/>
      <c r="AT159" s="206" t="s">
        <v>137</v>
      </c>
      <c r="AU159" s="206" t="s">
        <v>86</v>
      </c>
      <c r="AV159" s="13" t="s">
        <v>84</v>
      </c>
      <c r="AW159" s="13" t="s">
        <v>33</v>
      </c>
      <c r="AX159" s="13" t="s">
        <v>76</v>
      </c>
      <c r="AY159" s="206" t="s">
        <v>123</v>
      </c>
    </row>
    <row r="160" spans="2:51" s="14" customFormat="1" ht="12">
      <c r="B160" s="207"/>
      <c r="C160" s="208"/>
      <c r="D160" s="198" t="s">
        <v>137</v>
      </c>
      <c r="E160" s="209" t="s">
        <v>1</v>
      </c>
      <c r="F160" s="210" t="s">
        <v>159</v>
      </c>
      <c r="G160" s="208"/>
      <c r="H160" s="211">
        <v>9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137</v>
      </c>
      <c r="AU160" s="217" t="s">
        <v>86</v>
      </c>
      <c r="AV160" s="14" t="s">
        <v>86</v>
      </c>
      <c r="AW160" s="14" t="s">
        <v>33</v>
      </c>
      <c r="AX160" s="14" t="s">
        <v>76</v>
      </c>
      <c r="AY160" s="217" t="s">
        <v>123</v>
      </c>
    </row>
    <row r="161" spans="2:51" s="15" customFormat="1" ht="12">
      <c r="B161" s="218"/>
      <c r="C161" s="219"/>
      <c r="D161" s="198" t="s">
        <v>137</v>
      </c>
      <c r="E161" s="220" t="s">
        <v>1</v>
      </c>
      <c r="F161" s="221" t="s">
        <v>143</v>
      </c>
      <c r="G161" s="219"/>
      <c r="H161" s="222">
        <v>9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137</v>
      </c>
      <c r="AU161" s="228" t="s">
        <v>86</v>
      </c>
      <c r="AV161" s="15" t="s">
        <v>144</v>
      </c>
      <c r="AW161" s="15" t="s">
        <v>33</v>
      </c>
      <c r="AX161" s="15" t="s">
        <v>76</v>
      </c>
      <c r="AY161" s="228" t="s">
        <v>123</v>
      </c>
    </row>
    <row r="162" spans="2:51" s="13" customFormat="1" ht="12">
      <c r="B162" s="196"/>
      <c r="C162" s="197"/>
      <c r="D162" s="198" t="s">
        <v>137</v>
      </c>
      <c r="E162" s="199" t="s">
        <v>1</v>
      </c>
      <c r="F162" s="200" t="s">
        <v>145</v>
      </c>
      <c r="G162" s="197"/>
      <c r="H162" s="199" t="s">
        <v>1</v>
      </c>
      <c r="I162" s="201"/>
      <c r="J162" s="197"/>
      <c r="K162" s="197"/>
      <c r="L162" s="202"/>
      <c r="M162" s="203"/>
      <c r="N162" s="204"/>
      <c r="O162" s="204"/>
      <c r="P162" s="204"/>
      <c r="Q162" s="204"/>
      <c r="R162" s="204"/>
      <c r="S162" s="204"/>
      <c r="T162" s="205"/>
      <c r="AT162" s="206" t="s">
        <v>137</v>
      </c>
      <c r="AU162" s="206" t="s">
        <v>86</v>
      </c>
      <c r="AV162" s="13" t="s">
        <v>84</v>
      </c>
      <c r="AW162" s="13" t="s">
        <v>33</v>
      </c>
      <c r="AX162" s="13" t="s">
        <v>76</v>
      </c>
      <c r="AY162" s="206" t="s">
        <v>123</v>
      </c>
    </row>
    <row r="163" spans="2:51" s="14" customFormat="1" ht="12">
      <c r="B163" s="207"/>
      <c r="C163" s="208"/>
      <c r="D163" s="198" t="s">
        <v>137</v>
      </c>
      <c r="E163" s="209" t="s">
        <v>1</v>
      </c>
      <c r="F163" s="210" t="s">
        <v>160</v>
      </c>
      <c r="G163" s="208"/>
      <c r="H163" s="211">
        <v>17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137</v>
      </c>
      <c r="AU163" s="217" t="s">
        <v>86</v>
      </c>
      <c r="AV163" s="14" t="s">
        <v>86</v>
      </c>
      <c r="AW163" s="14" t="s">
        <v>33</v>
      </c>
      <c r="AX163" s="14" t="s">
        <v>76</v>
      </c>
      <c r="AY163" s="217" t="s">
        <v>123</v>
      </c>
    </row>
    <row r="164" spans="2:51" s="14" customFormat="1" ht="12">
      <c r="B164" s="207"/>
      <c r="C164" s="208"/>
      <c r="D164" s="198" t="s">
        <v>137</v>
      </c>
      <c r="E164" s="209" t="s">
        <v>1</v>
      </c>
      <c r="F164" s="210" t="s">
        <v>161</v>
      </c>
      <c r="G164" s="208"/>
      <c r="H164" s="211">
        <v>2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137</v>
      </c>
      <c r="AU164" s="217" t="s">
        <v>86</v>
      </c>
      <c r="AV164" s="14" t="s">
        <v>86</v>
      </c>
      <c r="AW164" s="14" t="s">
        <v>33</v>
      </c>
      <c r="AX164" s="14" t="s">
        <v>76</v>
      </c>
      <c r="AY164" s="217" t="s">
        <v>123</v>
      </c>
    </row>
    <row r="165" spans="2:51" s="15" customFormat="1" ht="12">
      <c r="B165" s="218"/>
      <c r="C165" s="219"/>
      <c r="D165" s="198" t="s">
        <v>137</v>
      </c>
      <c r="E165" s="220" t="s">
        <v>1</v>
      </c>
      <c r="F165" s="221" t="s">
        <v>143</v>
      </c>
      <c r="G165" s="219"/>
      <c r="H165" s="222">
        <v>19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137</v>
      </c>
      <c r="AU165" s="228" t="s">
        <v>86</v>
      </c>
      <c r="AV165" s="15" t="s">
        <v>144</v>
      </c>
      <c r="AW165" s="15" t="s">
        <v>33</v>
      </c>
      <c r="AX165" s="15" t="s">
        <v>76</v>
      </c>
      <c r="AY165" s="228" t="s">
        <v>123</v>
      </c>
    </row>
    <row r="166" spans="2:51" s="16" customFormat="1" ht="12">
      <c r="B166" s="229"/>
      <c r="C166" s="230"/>
      <c r="D166" s="198" t="s">
        <v>137</v>
      </c>
      <c r="E166" s="231" t="s">
        <v>1</v>
      </c>
      <c r="F166" s="232" t="s">
        <v>148</v>
      </c>
      <c r="G166" s="230"/>
      <c r="H166" s="233">
        <v>28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137</v>
      </c>
      <c r="AU166" s="239" t="s">
        <v>86</v>
      </c>
      <c r="AV166" s="16" t="s">
        <v>131</v>
      </c>
      <c r="AW166" s="16" t="s">
        <v>33</v>
      </c>
      <c r="AX166" s="16" t="s">
        <v>84</v>
      </c>
      <c r="AY166" s="239" t="s">
        <v>123</v>
      </c>
    </row>
    <row r="167" spans="1:65" s="2" customFormat="1" ht="22.8">
      <c r="A167" s="35"/>
      <c r="B167" s="36"/>
      <c r="C167" s="183" t="s">
        <v>162</v>
      </c>
      <c r="D167" s="183" t="s">
        <v>126</v>
      </c>
      <c r="E167" s="184" t="s">
        <v>163</v>
      </c>
      <c r="F167" s="185" t="s">
        <v>164</v>
      </c>
      <c r="G167" s="186" t="s">
        <v>151</v>
      </c>
      <c r="H167" s="187">
        <v>9</v>
      </c>
      <c r="I167" s="188"/>
      <c r="J167" s="189">
        <f>ROUND(I167*H167,2)</f>
        <v>0</v>
      </c>
      <c r="K167" s="185" t="s">
        <v>130</v>
      </c>
      <c r="L167" s="40"/>
      <c r="M167" s="190" t="s">
        <v>1</v>
      </c>
      <c r="N167" s="191" t="s">
        <v>41</v>
      </c>
      <c r="O167" s="72"/>
      <c r="P167" s="192">
        <f>O167*H167</f>
        <v>0</v>
      </c>
      <c r="Q167" s="192">
        <v>0.0021</v>
      </c>
      <c r="R167" s="192">
        <f>Q167*H167</f>
        <v>0.0189</v>
      </c>
      <c r="S167" s="192">
        <v>0</v>
      </c>
      <c r="T167" s="19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4" t="s">
        <v>131</v>
      </c>
      <c r="AT167" s="194" t="s">
        <v>126</v>
      </c>
      <c r="AU167" s="194" t="s">
        <v>86</v>
      </c>
      <c r="AY167" s="18" t="s">
        <v>123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8" t="s">
        <v>84</v>
      </c>
      <c r="BK167" s="195">
        <f>ROUND(I167*H167,2)</f>
        <v>0</v>
      </c>
      <c r="BL167" s="18" t="s">
        <v>131</v>
      </c>
      <c r="BM167" s="194" t="s">
        <v>165</v>
      </c>
    </row>
    <row r="168" spans="1:65" s="2" customFormat="1" ht="22.8">
      <c r="A168" s="35"/>
      <c r="B168" s="36"/>
      <c r="C168" s="183" t="s">
        <v>124</v>
      </c>
      <c r="D168" s="183" t="s">
        <v>126</v>
      </c>
      <c r="E168" s="184" t="s">
        <v>166</v>
      </c>
      <c r="F168" s="185" t="s">
        <v>167</v>
      </c>
      <c r="G168" s="186" t="s">
        <v>151</v>
      </c>
      <c r="H168" s="187">
        <v>28</v>
      </c>
      <c r="I168" s="188"/>
      <c r="J168" s="189">
        <f>ROUND(I168*H168,2)</f>
        <v>0</v>
      </c>
      <c r="K168" s="185" t="s">
        <v>130</v>
      </c>
      <c r="L168" s="40"/>
      <c r="M168" s="190" t="s">
        <v>1</v>
      </c>
      <c r="N168" s="191" t="s">
        <v>41</v>
      </c>
      <c r="O168" s="72"/>
      <c r="P168" s="192">
        <f>O168*H168</f>
        <v>0</v>
      </c>
      <c r="Q168" s="192">
        <v>0.00397</v>
      </c>
      <c r="R168" s="192">
        <f>Q168*H168</f>
        <v>0.11115999999999998</v>
      </c>
      <c r="S168" s="192">
        <v>0</v>
      </c>
      <c r="T168" s="19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4" t="s">
        <v>131</v>
      </c>
      <c r="AT168" s="194" t="s">
        <v>126</v>
      </c>
      <c r="AU168" s="194" t="s">
        <v>86</v>
      </c>
      <c r="AY168" s="18" t="s">
        <v>123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18" t="s">
        <v>84</v>
      </c>
      <c r="BK168" s="195">
        <f>ROUND(I168*H168,2)</f>
        <v>0</v>
      </c>
      <c r="BL168" s="18" t="s">
        <v>131</v>
      </c>
      <c r="BM168" s="194" t="s">
        <v>168</v>
      </c>
    </row>
    <row r="169" spans="1:65" s="2" customFormat="1" ht="22.8">
      <c r="A169" s="35"/>
      <c r="B169" s="36"/>
      <c r="C169" s="183" t="s">
        <v>169</v>
      </c>
      <c r="D169" s="183" t="s">
        <v>126</v>
      </c>
      <c r="E169" s="184" t="s">
        <v>170</v>
      </c>
      <c r="F169" s="185" t="s">
        <v>171</v>
      </c>
      <c r="G169" s="186" t="s">
        <v>135</v>
      </c>
      <c r="H169" s="187">
        <v>42</v>
      </c>
      <c r="I169" s="188"/>
      <c r="J169" s="189">
        <f>ROUND(I169*H169,2)</f>
        <v>0</v>
      </c>
      <c r="K169" s="185" t="s">
        <v>130</v>
      </c>
      <c r="L169" s="40"/>
      <c r="M169" s="190" t="s">
        <v>1</v>
      </c>
      <c r="N169" s="191" t="s">
        <v>41</v>
      </c>
      <c r="O169" s="72"/>
      <c r="P169" s="192">
        <f>O169*H169</f>
        <v>0</v>
      </c>
      <c r="Q169" s="192">
        <v>0.02065</v>
      </c>
      <c r="R169" s="192">
        <f>Q169*H169</f>
        <v>0.8673000000000001</v>
      </c>
      <c r="S169" s="192">
        <v>0</v>
      </c>
      <c r="T169" s="19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4" t="s">
        <v>131</v>
      </c>
      <c r="AT169" s="194" t="s">
        <v>126</v>
      </c>
      <c r="AU169" s="194" t="s">
        <v>86</v>
      </c>
      <c r="AY169" s="18" t="s">
        <v>123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8" t="s">
        <v>84</v>
      </c>
      <c r="BK169" s="195">
        <f>ROUND(I169*H169,2)</f>
        <v>0</v>
      </c>
      <c r="BL169" s="18" t="s">
        <v>131</v>
      </c>
      <c r="BM169" s="194" t="s">
        <v>172</v>
      </c>
    </row>
    <row r="170" spans="2:63" s="12" customFormat="1" ht="22.95" customHeight="1">
      <c r="B170" s="167"/>
      <c r="C170" s="168"/>
      <c r="D170" s="169" t="s">
        <v>75</v>
      </c>
      <c r="E170" s="181" t="s">
        <v>173</v>
      </c>
      <c r="F170" s="181" t="s">
        <v>174</v>
      </c>
      <c r="G170" s="168"/>
      <c r="H170" s="168"/>
      <c r="I170" s="171"/>
      <c r="J170" s="182">
        <f>BK170</f>
        <v>0</v>
      </c>
      <c r="K170" s="168"/>
      <c r="L170" s="173"/>
      <c r="M170" s="174"/>
      <c r="N170" s="175"/>
      <c r="O170" s="175"/>
      <c r="P170" s="176">
        <f>SUM(P171:P232)</f>
        <v>0</v>
      </c>
      <c r="Q170" s="175"/>
      <c r="R170" s="176">
        <f>SUM(R171:R232)</f>
        <v>0.014374000000000001</v>
      </c>
      <c r="S170" s="175"/>
      <c r="T170" s="177">
        <f>SUM(T171:T232)</f>
        <v>3.500738</v>
      </c>
      <c r="AR170" s="178" t="s">
        <v>84</v>
      </c>
      <c r="AT170" s="179" t="s">
        <v>75</v>
      </c>
      <c r="AU170" s="179" t="s">
        <v>84</v>
      </c>
      <c r="AY170" s="178" t="s">
        <v>123</v>
      </c>
      <c r="BK170" s="180">
        <f>SUM(BK171:BK232)</f>
        <v>0</v>
      </c>
    </row>
    <row r="171" spans="1:65" s="2" customFormat="1" ht="33" customHeight="1">
      <c r="A171" s="35"/>
      <c r="B171" s="36"/>
      <c r="C171" s="183" t="s">
        <v>175</v>
      </c>
      <c r="D171" s="183" t="s">
        <v>126</v>
      </c>
      <c r="E171" s="184" t="s">
        <v>176</v>
      </c>
      <c r="F171" s="185" t="s">
        <v>177</v>
      </c>
      <c r="G171" s="186" t="s">
        <v>129</v>
      </c>
      <c r="H171" s="187">
        <v>372.6</v>
      </c>
      <c r="I171" s="188"/>
      <c r="J171" s="189">
        <f>ROUND(I171*H171,2)</f>
        <v>0</v>
      </c>
      <c r="K171" s="185" t="s">
        <v>130</v>
      </c>
      <c r="L171" s="40"/>
      <c r="M171" s="190" t="s">
        <v>1</v>
      </c>
      <c r="N171" s="191" t="s">
        <v>41</v>
      </c>
      <c r="O171" s="72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4" t="s">
        <v>131</v>
      </c>
      <c r="AT171" s="194" t="s">
        <v>126</v>
      </c>
      <c r="AU171" s="194" t="s">
        <v>86</v>
      </c>
      <c r="AY171" s="18" t="s">
        <v>123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8" t="s">
        <v>84</v>
      </c>
      <c r="BK171" s="195">
        <f>ROUND(I171*H171,2)</f>
        <v>0</v>
      </c>
      <c r="BL171" s="18" t="s">
        <v>131</v>
      </c>
      <c r="BM171" s="194" t="s">
        <v>178</v>
      </c>
    </row>
    <row r="172" spans="2:51" s="13" customFormat="1" ht="12">
      <c r="B172" s="196"/>
      <c r="C172" s="197"/>
      <c r="D172" s="198" t="s">
        <v>137</v>
      </c>
      <c r="E172" s="199" t="s">
        <v>1</v>
      </c>
      <c r="F172" s="200" t="s">
        <v>179</v>
      </c>
      <c r="G172" s="197"/>
      <c r="H172" s="199" t="s">
        <v>1</v>
      </c>
      <c r="I172" s="201"/>
      <c r="J172" s="197"/>
      <c r="K172" s="197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137</v>
      </c>
      <c r="AU172" s="206" t="s">
        <v>86</v>
      </c>
      <c r="AV172" s="13" t="s">
        <v>84</v>
      </c>
      <c r="AW172" s="13" t="s">
        <v>33</v>
      </c>
      <c r="AX172" s="13" t="s">
        <v>76</v>
      </c>
      <c r="AY172" s="206" t="s">
        <v>123</v>
      </c>
    </row>
    <row r="173" spans="2:51" s="14" customFormat="1" ht="12">
      <c r="B173" s="207"/>
      <c r="C173" s="208"/>
      <c r="D173" s="198" t="s">
        <v>137</v>
      </c>
      <c r="E173" s="209" t="s">
        <v>1</v>
      </c>
      <c r="F173" s="210" t="s">
        <v>180</v>
      </c>
      <c r="G173" s="208"/>
      <c r="H173" s="211">
        <v>372.6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137</v>
      </c>
      <c r="AU173" s="217" t="s">
        <v>86</v>
      </c>
      <c r="AV173" s="14" t="s">
        <v>86</v>
      </c>
      <c r="AW173" s="14" t="s">
        <v>33</v>
      </c>
      <c r="AX173" s="14" t="s">
        <v>76</v>
      </c>
      <c r="AY173" s="217" t="s">
        <v>123</v>
      </c>
    </row>
    <row r="174" spans="2:51" s="16" customFormat="1" ht="12">
      <c r="B174" s="229"/>
      <c r="C174" s="230"/>
      <c r="D174" s="198" t="s">
        <v>137</v>
      </c>
      <c r="E174" s="231" t="s">
        <v>1</v>
      </c>
      <c r="F174" s="232" t="s">
        <v>148</v>
      </c>
      <c r="G174" s="230"/>
      <c r="H174" s="233">
        <v>372.6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137</v>
      </c>
      <c r="AU174" s="239" t="s">
        <v>86</v>
      </c>
      <c r="AV174" s="16" t="s">
        <v>131</v>
      </c>
      <c r="AW174" s="16" t="s">
        <v>33</v>
      </c>
      <c r="AX174" s="16" t="s">
        <v>84</v>
      </c>
      <c r="AY174" s="239" t="s">
        <v>123</v>
      </c>
    </row>
    <row r="175" spans="1:65" s="2" customFormat="1" ht="33" customHeight="1">
      <c r="A175" s="35"/>
      <c r="B175" s="36"/>
      <c r="C175" s="183" t="s">
        <v>173</v>
      </c>
      <c r="D175" s="183" t="s">
        <v>126</v>
      </c>
      <c r="E175" s="184" t="s">
        <v>181</v>
      </c>
      <c r="F175" s="185" t="s">
        <v>182</v>
      </c>
      <c r="G175" s="186" t="s">
        <v>129</v>
      </c>
      <c r="H175" s="187">
        <v>11178</v>
      </c>
      <c r="I175" s="188"/>
      <c r="J175" s="189">
        <f>ROUND(I175*H175,2)</f>
        <v>0</v>
      </c>
      <c r="K175" s="185" t="s">
        <v>130</v>
      </c>
      <c r="L175" s="40"/>
      <c r="M175" s="190" t="s">
        <v>1</v>
      </c>
      <c r="N175" s="191" t="s">
        <v>41</v>
      </c>
      <c r="O175" s="72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4" t="s">
        <v>131</v>
      </c>
      <c r="AT175" s="194" t="s">
        <v>126</v>
      </c>
      <c r="AU175" s="194" t="s">
        <v>86</v>
      </c>
      <c r="AY175" s="18" t="s">
        <v>123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18" t="s">
        <v>84</v>
      </c>
      <c r="BK175" s="195">
        <f>ROUND(I175*H175,2)</f>
        <v>0</v>
      </c>
      <c r="BL175" s="18" t="s">
        <v>131</v>
      </c>
      <c r="BM175" s="194" t="s">
        <v>183</v>
      </c>
    </row>
    <row r="176" spans="2:51" s="13" customFormat="1" ht="12">
      <c r="B176" s="196"/>
      <c r="C176" s="197"/>
      <c r="D176" s="198" t="s">
        <v>137</v>
      </c>
      <c r="E176" s="199" t="s">
        <v>1</v>
      </c>
      <c r="F176" s="200" t="s">
        <v>184</v>
      </c>
      <c r="G176" s="197"/>
      <c r="H176" s="199" t="s">
        <v>1</v>
      </c>
      <c r="I176" s="201"/>
      <c r="J176" s="197"/>
      <c r="K176" s="197"/>
      <c r="L176" s="202"/>
      <c r="M176" s="203"/>
      <c r="N176" s="204"/>
      <c r="O176" s="204"/>
      <c r="P176" s="204"/>
      <c r="Q176" s="204"/>
      <c r="R176" s="204"/>
      <c r="S176" s="204"/>
      <c r="T176" s="205"/>
      <c r="AT176" s="206" t="s">
        <v>137</v>
      </c>
      <c r="AU176" s="206" t="s">
        <v>86</v>
      </c>
      <c r="AV176" s="13" t="s">
        <v>84</v>
      </c>
      <c r="AW176" s="13" t="s">
        <v>33</v>
      </c>
      <c r="AX176" s="13" t="s">
        <v>76</v>
      </c>
      <c r="AY176" s="206" t="s">
        <v>123</v>
      </c>
    </row>
    <row r="177" spans="2:51" s="14" customFormat="1" ht="12">
      <c r="B177" s="207"/>
      <c r="C177" s="208"/>
      <c r="D177" s="198" t="s">
        <v>137</v>
      </c>
      <c r="E177" s="209" t="s">
        <v>1</v>
      </c>
      <c r="F177" s="210" t="s">
        <v>185</v>
      </c>
      <c r="G177" s="208"/>
      <c r="H177" s="211">
        <v>11178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137</v>
      </c>
      <c r="AU177" s="217" t="s">
        <v>86</v>
      </c>
      <c r="AV177" s="14" t="s">
        <v>86</v>
      </c>
      <c r="AW177" s="14" t="s">
        <v>33</v>
      </c>
      <c r="AX177" s="14" t="s">
        <v>76</v>
      </c>
      <c r="AY177" s="217" t="s">
        <v>123</v>
      </c>
    </row>
    <row r="178" spans="2:51" s="16" customFormat="1" ht="12">
      <c r="B178" s="229"/>
      <c r="C178" s="230"/>
      <c r="D178" s="198" t="s">
        <v>137</v>
      </c>
      <c r="E178" s="231" t="s">
        <v>1</v>
      </c>
      <c r="F178" s="232" t="s">
        <v>148</v>
      </c>
      <c r="G178" s="230"/>
      <c r="H178" s="233">
        <v>11178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137</v>
      </c>
      <c r="AU178" s="239" t="s">
        <v>86</v>
      </c>
      <c r="AV178" s="16" t="s">
        <v>131</v>
      </c>
      <c r="AW178" s="16" t="s">
        <v>33</v>
      </c>
      <c r="AX178" s="16" t="s">
        <v>84</v>
      </c>
      <c r="AY178" s="239" t="s">
        <v>123</v>
      </c>
    </row>
    <row r="179" spans="1:65" s="2" customFormat="1" ht="33" customHeight="1">
      <c r="A179" s="35"/>
      <c r="B179" s="36"/>
      <c r="C179" s="183" t="s">
        <v>186</v>
      </c>
      <c r="D179" s="183" t="s">
        <v>126</v>
      </c>
      <c r="E179" s="184" t="s">
        <v>187</v>
      </c>
      <c r="F179" s="185" t="s">
        <v>188</v>
      </c>
      <c r="G179" s="186" t="s">
        <v>129</v>
      </c>
      <c r="H179" s="187">
        <v>372.6</v>
      </c>
      <c r="I179" s="188"/>
      <c r="J179" s="189">
        <f>ROUND(I179*H179,2)</f>
        <v>0</v>
      </c>
      <c r="K179" s="185" t="s">
        <v>130</v>
      </c>
      <c r="L179" s="40"/>
      <c r="M179" s="190" t="s">
        <v>1</v>
      </c>
      <c r="N179" s="191" t="s">
        <v>41</v>
      </c>
      <c r="O179" s="72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4" t="s">
        <v>131</v>
      </c>
      <c r="AT179" s="194" t="s">
        <v>126</v>
      </c>
      <c r="AU179" s="194" t="s">
        <v>86</v>
      </c>
      <c r="AY179" s="18" t="s">
        <v>123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18" t="s">
        <v>84</v>
      </c>
      <c r="BK179" s="195">
        <f>ROUND(I179*H179,2)</f>
        <v>0</v>
      </c>
      <c r="BL179" s="18" t="s">
        <v>131</v>
      </c>
      <c r="BM179" s="194" t="s">
        <v>189</v>
      </c>
    </row>
    <row r="180" spans="1:65" s="2" customFormat="1" ht="16.5" customHeight="1">
      <c r="A180" s="35"/>
      <c r="B180" s="36"/>
      <c r="C180" s="183" t="s">
        <v>190</v>
      </c>
      <c r="D180" s="183" t="s">
        <v>126</v>
      </c>
      <c r="E180" s="184" t="s">
        <v>191</v>
      </c>
      <c r="F180" s="185" t="s">
        <v>192</v>
      </c>
      <c r="G180" s="186" t="s">
        <v>129</v>
      </c>
      <c r="H180" s="187">
        <v>372.6</v>
      </c>
      <c r="I180" s="188"/>
      <c r="J180" s="189">
        <f>ROUND(I180*H180,2)</f>
        <v>0</v>
      </c>
      <c r="K180" s="185" t="s">
        <v>130</v>
      </c>
      <c r="L180" s="40"/>
      <c r="M180" s="190" t="s">
        <v>1</v>
      </c>
      <c r="N180" s="191" t="s">
        <v>41</v>
      </c>
      <c r="O180" s="72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4" t="s">
        <v>131</v>
      </c>
      <c r="AT180" s="194" t="s">
        <v>126</v>
      </c>
      <c r="AU180" s="194" t="s">
        <v>86</v>
      </c>
      <c r="AY180" s="18" t="s">
        <v>123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18" t="s">
        <v>84</v>
      </c>
      <c r="BK180" s="195">
        <f>ROUND(I180*H180,2)</f>
        <v>0</v>
      </c>
      <c r="BL180" s="18" t="s">
        <v>131</v>
      </c>
      <c r="BM180" s="194" t="s">
        <v>193</v>
      </c>
    </row>
    <row r="181" spans="1:65" s="2" customFormat="1" ht="21.75" customHeight="1">
      <c r="A181" s="35"/>
      <c r="B181" s="36"/>
      <c r="C181" s="183" t="s">
        <v>194</v>
      </c>
      <c r="D181" s="183" t="s">
        <v>126</v>
      </c>
      <c r="E181" s="184" t="s">
        <v>195</v>
      </c>
      <c r="F181" s="185" t="s">
        <v>196</v>
      </c>
      <c r="G181" s="186" t="s">
        <v>129</v>
      </c>
      <c r="H181" s="187">
        <v>11178</v>
      </c>
      <c r="I181" s="188"/>
      <c r="J181" s="189">
        <f>ROUND(I181*H181,2)</f>
        <v>0</v>
      </c>
      <c r="K181" s="185" t="s">
        <v>130</v>
      </c>
      <c r="L181" s="40"/>
      <c r="M181" s="190" t="s">
        <v>1</v>
      </c>
      <c r="N181" s="191" t="s">
        <v>41</v>
      </c>
      <c r="O181" s="72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4" t="s">
        <v>131</v>
      </c>
      <c r="AT181" s="194" t="s">
        <v>126</v>
      </c>
      <c r="AU181" s="194" t="s">
        <v>86</v>
      </c>
      <c r="AY181" s="18" t="s">
        <v>123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18" t="s">
        <v>84</v>
      </c>
      <c r="BK181" s="195">
        <f>ROUND(I181*H181,2)</f>
        <v>0</v>
      </c>
      <c r="BL181" s="18" t="s">
        <v>131</v>
      </c>
      <c r="BM181" s="194" t="s">
        <v>197</v>
      </c>
    </row>
    <row r="182" spans="1:65" s="2" customFormat="1" ht="21.75" customHeight="1">
      <c r="A182" s="35"/>
      <c r="B182" s="36"/>
      <c r="C182" s="183" t="s">
        <v>198</v>
      </c>
      <c r="D182" s="183" t="s">
        <v>126</v>
      </c>
      <c r="E182" s="184" t="s">
        <v>199</v>
      </c>
      <c r="F182" s="185" t="s">
        <v>200</v>
      </c>
      <c r="G182" s="186" t="s">
        <v>129</v>
      </c>
      <c r="H182" s="187">
        <v>372.6</v>
      </c>
      <c r="I182" s="188"/>
      <c r="J182" s="189">
        <f>ROUND(I182*H182,2)</f>
        <v>0</v>
      </c>
      <c r="K182" s="185" t="s">
        <v>130</v>
      </c>
      <c r="L182" s="40"/>
      <c r="M182" s="190" t="s">
        <v>1</v>
      </c>
      <c r="N182" s="191" t="s">
        <v>41</v>
      </c>
      <c r="O182" s="72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4" t="s">
        <v>131</v>
      </c>
      <c r="AT182" s="194" t="s">
        <v>126</v>
      </c>
      <c r="AU182" s="194" t="s">
        <v>86</v>
      </c>
      <c r="AY182" s="18" t="s">
        <v>123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8" t="s">
        <v>84</v>
      </c>
      <c r="BK182" s="195">
        <f>ROUND(I182*H182,2)</f>
        <v>0</v>
      </c>
      <c r="BL182" s="18" t="s">
        <v>131</v>
      </c>
      <c r="BM182" s="194" t="s">
        <v>201</v>
      </c>
    </row>
    <row r="183" spans="1:65" s="2" customFormat="1" ht="22.8">
      <c r="A183" s="35"/>
      <c r="B183" s="36"/>
      <c r="C183" s="183" t="s">
        <v>202</v>
      </c>
      <c r="D183" s="183" t="s">
        <v>126</v>
      </c>
      <c r="E183" s="184" t="s">
        <v>203</v>
      </c>
      <c r="F183" s="185" t="s">
        <v>204</v>
      </c>
      <c r="G183" s="186" t="s">
        <v>129</v>
      </c>
      <c r="H183" s="187">
        <v>359.35</v>
      </c>
      <c r="I183" s="188"/>
      <c r="J183" s="189">
        <f>ROUND(I183*H183,2)</f>
        <v>0</v>
      </c>
      <c r="K183" s="185" t="s">
        <v>130</v>
      </c>
      <c r="L183" s="40"/>
      <c r="M183" s="190" t="s">
        <v>1</v>
      </c>
      <c r="N183" s="191" t="s">
        <v>41</v>
      </c>
      <c r="O183" s="72"/>
      <c r="P183" s="192">
        <f>O183*H183</f>
        <v>0</v>
      </c>
      <c r="Q183" s="192">
        <v>4E-05</v>
      </c>
      <c r="R183" s="192">
        <f>Q183*H183</f>
        <v>0.014374000000000001</v>
      </c>
      <c r="S183" s="192">
        <v>0</v>
      </c>
      <c r="T183" s="19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4" t="s">
        <v>131</v>
      </c>
      <c r="AT183" s="194" t="s">
        <v>126</v>
      </c>
      <c r="AU183" s="194" t="s">
        <v>86</v>
      </c>
      <c r="AY183" s="18" t="s">
        <v>123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18" t="s">
        <v>84</v>
      </c>
      <c r="BK183" s="195">
        <f>ROUND(I183*H183,2)</f>
        <v>0</v>
      </c>
      <c r="BL183" s="18" t="s">
        <v>131</v>
      </c>
      <c r="BM183" s="194" t="s">
        <v>205</v>
      </c>
    </row>
    <row r="184" spans="2:51" s="13" customFormat="1" ht="12">
      <c r="B184" s="196"/>
      <c r="C184" s="197"/>
      <c r="D184" s="198" t="s">
        <v>137</v>
      </c>
      <c r="E184" s="199" t="s">
        <v>1</v>
      </c>
      <c r="F184" s="200" t="s">
        <v>138</v>
      </c>
      <c r="G184" s="197"/>
      <c r="H184" s="199" t="s">
        <v>1</v>
      </c>
      <c r="I184" s="201"/>
      <c r="J184" s="197"/>
      <c r="K184" s="197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137</v>
      </c>
      <c r="AU184" s="206" t="s">
        <v>86</v>
      </c>
      <c r="AV184" s="13" t="s">
        <v>84</v>
      </c>
      <c r="AW184" s="13" t="s">
        <v>33</v>
      </c>
      <c r="AX184" s="13" t="s">
        <v>76</v>
      </c>
      <c r="AY184" s="206" t="s">
        <v>123</v>
      </c>
    </row>
    <row r="185" spans="2:51" s="14" customFormat="1" ht="20.4">
      <c r="B185" s="207"/>
      <c r="C185" s="208"/>
      <c r="D185" s="198" t="s">
        <v>137</v>
      </c>
      <c r="E185" s="209" t="s">
        <v>1</v>
      </c>
      <c r="F185" s="210" t="s">
        <v>206</v>
      </c>
      <c r="G185" s="208"/>
      <c r="H185" s="211">
        <v>184.61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137</v>
      </c>
      <c r="AU185" s="217" t="s">
        <v>86</v>
      </c>
      <c r="AV185" s="14" t="s">
        <v>86</v>
      </c>
      <c r="AW185" s="14" t="s">
        <v>33</v>
      </c>
      <c r="AX185" s="14" t="s">
        <v>76</v>
      </c>
      <c r="AY185" s="217" t="s">
        <v>123</v>
      </c>
    </row>
    <row r="186" spans="2:51" s="13" customFormat="1" ht="12">
      <c r="B186" s="196"/>
      <c r="C186" s="197"/>
      <c r="D186" s="198" t="s">
        <v>137</v>
      </c>
      <c r="E186" s="199" t="s">
        <v>1</v>
      </c>
      <c r="F186" s="200" t="s">
        <v>145</v>
      </c>
      <c r="G186" s="197"/>
      <c r="H186" s="199" t="s">
        <v>1</v>
      </c>
      <c r="I186" s="201"/>
      <c r="J186" s="197"/>
      <c r="K186" s="197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137</v>
      </c>
      <c r="AU186" s="206" t="s">
        <v>86</v>
      </c>
      <c r="AV186" s="13" t="s">
        <v>84</v>
      </c>
      <c r="AW186" s="13" t="s">
        <v>33</v>
      </c>
      <c r="AX186" s="13" t="s">
        <v>76</v>
      </c>
      <c r="AY186" s="206" t="s">
        <v>123</v>
      </c>
    </row>
    <row r="187" spans="2:51" s="14" customFormat="1" ht="20.4">
      <c r="B187" s="207"/>
      <c r="C187" s="208"/>
      <c r="D187" s="198" t="s">
        <v>137</v>
      </c>
      <c r="E187" s="209" t="s">
        <v>1</v>
      </c>
      <c r="F187" s="210" t="s">
        <v>207</v>
      </c>
      <c r="G187" s="208"/>
      <c r="H187" s="211">
        <v>174.74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137</v>
      </c>
      <c r="AU187" s="217" t="s">
        <v>86</v>
      </c>
      <c r="AV187" s="14" t="s">
        <v>86</v>
      </c>
      <c r="AW187" s="14" t="s">
        <v>33</v>
      </c>
      <c r="AX187" s="14" t="s">
        <v>76</v>
      </c>
      <c r="AY187" s="217" t="s">
        <v>123</v>
      </c>
    </row>
    <row r="188" spans="2:51" s="16" customFormat="1" ht="12">
      <c r="B188" s="229"/>
      <c r="C188" s="230"/>
      <c r="D188" s="198" t="s">
        <v>137</v>
      </c>
      <c r="E188" s="231" t="s">
        <v>1</v>
      </c>
      <c r="F188" s="232" t="s">
        <v>148</v>
      </c>
      <c r="G188" s="230"/>
      <c r="H188" s="233">
        <v>359.35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137</v>
      </c>
      <c r="AU188" s="239" t="s">
        <v>86</v>
      </c>
      <c r="AV188" s="16" t="s">
        <v>131</v>
      </c>
      <c r="AW188" s="16" t="s">
        <v>33</v>
      </c>
      <c r="AX188" s="16" t="s">
        <v>84</v>
      </c>
      <c r="AY188" s="239" t="s">
        <v>123</v>
      </c>
    </row>
    <row r="189" spans="1:65" s="2" customFormat="1" ht="22.8">
      <c r="A189" s="35"/>
      <c r="B189" s="36"/>
      <c r="C189" s="183" t="s">
        <v>8</v>
      </c>
      <c r="D189" s="183" t="s">
        <v>126</v>
      </c>
      <c r="E189" s="184" t="s">
        <v>208</v>
      </c>
      <c r="F189" s="185" t="s">
        <v>209</v>
      </c>
      <c r="G189" s="186" t="s">
        <v>129</v>
      </c>
      <c r="H189" s="187">
        <v>19.68</v>
      </c>
      <c r="I189" s="188"/>
      <c r="J189" s="189">
        <f>ROUND(I189*H189,2)</f>
        <v>0</v>
      </c>
      <c r="K189" s="185" t="s">
        <v>130</v>
      </c>
      <c r="L189" s="40"/>
      <c r="M189" s="190" t="s">
        <v>1</v>
      </c>
      <c r="N189" s="191" t="s">
        <v>41</v>
      </c>
      <c r="O189" s="72"/>
      <c r="P189" s="192">
        <f>O189*H189</f>
        <v>0</v>
      </c>
      <c r="Q189" s="192">
        <v>0</v>
      </c>
      <c r="R189" s="192">
        <f>Q189*H189</f>
        <v>0</v>
      </c>
      <c r="S189" s="192">
        <v>0.055</v>
      </c>
      <c r="T189" s="193">
        <f>S189*H189</f>
        <v>1.0824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4" t="s">
        <v>131</v>
      </c>
      <c r="AT189" s="194" t="s">
        <v>126</v>
      </c>
      <c r="AU189" s="194" t="s">
        <v>86</v>
      </c>
      <c r="AY189" s="18" t="s">
        <v>123</v>
      </c>
      <c r="BE189" s="195">
        <f>IF(N189="základní",J189,0)</f>
        <v>0</v>
      </c>
      <c r="BF189" s="195">
        <f>IF(N189="snížená",J189,0)</f>
        <v>0</v>
      </c>
      <c r="BG189" s="195">
        <f>IF(N189="zákl. přenesená",J189,0)</f>
        <v>0</v>
      </c>
      <c r="BH189" s="195">
        <f>IF(N189="sníž. přenesená",J189,0)</f>
        <v>0</v>
      </c>
      <c r="BI189" s="195">
        <f>IF(N189="nulová",J189,0)</f>
        <v>0</v>
      </c>
      <c r="BJ189" s="18" t="s">
        <v>84</v>
      </c>
      <c r="BK189" s="195">
        <f>ROUND(I189*H189,2)</f>
        <v>0</v>
      </c>
      <c r="BL189" s="18" t="s">
        <v>131</v>
      </c>
      <c r="BM189" s="194" t="s">
        <v>210</v>
      </c>
    </row>
    <row r="190" spans="2:51" s="13" customFormat="1" ht="12">
      <c r="B190" s="196"/>
      <c r="C190" s="197"/>
      <c r="D190" s="198" t="s">
        <v>137</v>
      </c>
      <c r="E190" s="199" t="s">
        <v>1</v>
      </c>
      <c r="F190" s="200" t="s">
        <v>138</v>
      </c>
      <c r="G190" s="197"/>
      <c r="H190" s="199" t="s">
        <v>1</v>
      </c>
      <c r="I190" s="201"/>
      <c r="J190" s="197"/>
      <c r="K190" s="197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137</v>
      </c>
      <c r="AU190" s="206" t="s">
        <v>86</v>
      </c>
      <c r="AV190" s="13" t="s">
        <v>84</v>
      </c>
      <c r="AW190" s="13" t="s">
        <v>33</v>
      </c>
      <c r="AX190" s="13" t="s">
        <v>76</v>
      </c>
      <c r="AY190" s="206" t="s">
        <v>123</v>
      </c>
    </row>
    <row r="191" spans="2:51" s="14" customFormat="1" ht="12">
      <c r="B191" s="207"/>
      <c r="C191" s="208"/>
      <c r="D191" s="198" t="s">
        <v>137</v>
      </c>
      <c r="E191" s="209" t="s">
        <v>1</v>
      </c>
      <c r="F191" s="210" t="s">
        <v>211</v>
      </c>
      <c r="G191" s="208"/>
      <c r="H191" s="211">
        <v>5.4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137</v>
      </c>
      <c r="AU191" s="217" t="s">
        <v>86</v>
      </c>
      <c r="AV191" s="14" t="s">
        <v>86</v>
      </c>
      <c r="AW191" s="14" t="s">
        <v>33</v>
      </c>
      <c r="AX191" s="14" t="s">
        <v>76</v>
      </c>
      <c r="AY191" s="217" t="s">
        <v>123</v>
      </c>
    </row>
    <row r="192" spans="2:51" s="14" customFormat="1" ht="12">
      <c r="B192" s="207"/>
      <c r="C192" s="208"/>
      <c r="D192" s="198" t="s">
        <v>137</v>
      </c>
      <c r="E192" s="209" t="s">
        <v>1</v>
      </c>
      <c r="F192" s="210" t="s">
        <v>212</v>
      </c>
      <c r="G192" s="208"/>
      <c r="H192" s="211">
        <v>0.48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137</v>
      </c>
      <c r="AU192" s="217" t="s">
        <v>86</v>
      </c>
      <c r="AV192" s="14" t="s">
        <v>86</v>
      </c>
      <c r="AW192" s="14" t="s">
        <v>33</v>
      </c>
      <c r="AX192" s="14" t="s">
        <v>76</v>
      </c>
      <c r="AY192" s="217" t="s">
        <v>123</v>
      </c>
    </row>
    <row r="193" spans="2:51" s="14" customFormat="1" ht="12">
      <c r="B193" s="207"/>
      <c r="C193" s="208"/>
      <c r="D193" s="198" t="s">
        <v>137</v>
      </c>
      <c r="E193" s="209" t="s">
        <v>1</v>
      </c>
      <c r="F193" s="210" t="s">
        <v>213</v>
      </c>
      <c r="G193" s="208"/>
      <c r="H193" s="211">
        <v>0.72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137</v>
      </c>
      <c r="AU193" s="217" t="s">
        <v>86</v>
      </c>
      <c r="AV193" s="14" t="s">
        <v>86</v>
      </c>
      <c r="AW193" s="14" t="s">
        <v>33</v>
      </c>
      <c r="AX193" s="14" t="s">
        <v>76</v>
      </c>
      <c r="AY193" s="217" t="s">
        <v>123</v>
      </c>
    </row>
    <row r="194" spans="2:51" s="14" customFormat="1" ht="12">
      <c r="B194" s="207"/>
      <c r="C194" s="208"/>
      <c r="D194" s="198" t="s">
        <v>137</v>
      </c>
      <c r="E194" s="209" t="s">
        <v>1</v>
      </c>
      <c r="F194" s="210" t="s">
        <v>214</v>
      </c>
      <c r="G194" s="208"/>
      <c r="H194" s="211">
        <v>0.24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137</v>
      </c>
      <c r="AU194" s="217" t="s">
        <v>86</v>
      </c>
      <c r="AV194" s="14" t="s">
        <v>86</v>
      </c>
      <c r="AW194" s="14" t="s">
        <v>33</v>
      </c>
      <c r="AX194" s="14" t="s">
        <v>76</v>
      </c>
      <c r="AY194" s="217" t="s">
        <v>123</v>
      </c>
    </row>
    <row r="195" spans="2:51" s="15" customFormat="1" ht="12">
      <c r="B195" s="218"/>
      <c r="C195" s="219"/>
      <c r="D195" s="198" t="s">
        <v>137</v>
      </c>
      <c r="E195" s="220" t="s">
        <v>1</v>
      </c>
      <c r="F195" s="221" t="s">
        <v>143</v>
      </c>
      <c r="G195" s="219"/>
      <c r="H195" s="222">
        <v>6.840000000000001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137</v>
      </c>
      <c r="AU195" s="228" t="s">
        <v>86</v>
      </c>
      <c r="AV195" s="15" t="s">
        <v>144</v>
      </c>
      <c r="AW195" s="15" t="s">
        <v>33</v>
      </c>
      <c r="AX195" s="15" t="s">
        <v>76</v>
      </c>
      <c r="AY195" s="228" t="s">
        <v>123</v>
      </c>
    </row>
    <row r="196" spans="2:51" s="13" customFormat="1" ht="12">
      <c r="B196" s="196"/>
      <c r="C196" s="197"/>
      <c r="D196" s="198" t="s">
        <v>137</v>
      </c>
      <c r="E196" s="199" t="s">
        <v>1</v>
      </c>
      <c r="F196" s="200" t="s">
        <v>145</v>
      </c>
      <c r="G196" s="197"/>
      <c r="H196" s="199" t="s">
        <v>1</v>
      </c>
      <c r="I196" s="201"/>
      <c r="J196" s="197"/>
      <c r="K196" s="197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137</v>
      </c>
      <c r="AU196" s="206" t="s">
        <v>86</v>
      </c>
      <c r="AV196" s="13" t="s">
        <v>84</v>
      </c>
      <c r="AW196" s="13" t="s">
        <v>33</v>
      </c>
      <c r="AX196" s="13" t="s">
        <v>76</v>
      </c>
      <c r="AY196" s="206" t="s">
        <v>123</v>
      </c>
    </row>
    <row r="197" spans="2:51" s="14" customFormat="1" ht="12">
      <c r="B197" s="207"/>
      <c r="C197" s="208"/>
      <c r="D197" s="198" t="s">
        <v>137</v>
      </c>
      <c r="E197" s="209" t="s">
        <v>1</v>
      </c>
      <c r="F197" s="210" t="s">
        <v>215</v>
      </c>
      <c r="G197" s="208"/>
      <c r="H197" s="211">
        <v>10.2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137</v>
      </c>
      <c r="AU197" s="217" t="s">
        <v>86</v>
      </c>
      <c r="AV197" s="14" t="s">
        <v>86</v>
      </c>
      <c r="AW197" s="14" t="s">
        <v>33</v>
      </c>
      <c r="AX197" s="14" t="s">
        <v>76</v>
      </c>
      <c r="AY197" s="217" t="s">
        <v>123</v>
      </c>
    </row>
    <row r="198" spans="2:51" s="14" customFormat="1" ht="12">
      <c r="B198" s="207"/>
      <c r="C198" s="208"/>
      <c r="D198" s="198" t="s">
        <v>137</v>
      </c>
      <c r="E198" s="209" t="s">
        <v>1</v>
      </c>
      <c r="F198" s="210" t="s">
        <v>212</v>
      </c>
      <c r="G198" s="208"/>
      <c r="H198" s="211">
        <v>0.48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137</v>
      </c>
      <c r="AU198" s="217" t="s">
        <v>86</v>
      </c>
      <c r="AV198" s="14" t="s">
        <v>86</v>
      </c>
      <c r="AW198" s="14" t="s">
        <v>33</v>
      </c>
      <c r="AX198" s="14" t="s">
        <v>76</v>
      </c>
      <c r="AY198" s="217" t="s">
        <v>123</v>
      </c>
    </row>
    <row r="199" spans="2:51" s="14" customFormat="1" ht="12">
      <c r="B199" s="207"/>
      <c r="C199" s="208"/>
      <c r="D199" s="198" t="s">
        <v>137</v>
      </c>
      <c r="E199" s="209" t="s">
        <v>1</v>
      </c>
      <c r="F199" s="210" t="s">
        <v>214</v>
      </c>
      <c r="G199" s="208"/>
      <c r="H199" s="211">
        <v>0.24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137</v>
      </c>
      <c r="AU199" s="217" t="s">
        <v>86</v>
      </c>
      <c r="AV199" s="14" t="s">
        <v>86</v>
      </c>
      <c r="AW199" s="14" t="s">
        <v>33</v>
      </c>
      <c r="AX199" s="14" t="s">
        <v>76</v>
      </c>
      <c r="AY199" s="217" t="s">
        <v>123</v>
      </c>
    </row>
    <row r="200" spans="2:51" s="14" customFormat="1" ht="12">
      <c r="B200" s="207"/>
      <c r="C200" s="208"/>
      <c r="D200" s="198" t="s">
        <v>137</v>
      </c>
      <c r="E200" s="209" t="s">
        <v>1</v>
      </c>
      <c r="F200" s="210" t="s">
        <v>216</v>
      </c>
      <c r="G200" s="208"/>
      <c r="H200" s="211">
        <v>1.92</v>
      </c>
      <c r="I200" s="212"/>
      <c r="J200" s="208"/>
      <c r="K200" s="208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137</v>
      </c>
      <c r="AU200" s="217" t="s">
        <v>86</v>
      </c>
      <c r="AV200" s="14" t="s">
        <v>86</v>
      </c>
      <c r="AW200" s="14" t="s">
        <v>33</v>
      </c>
      <c r="AX200" s="14" t="s">
        <v>76</v>
      </c>
      <c r="AY200" s="217" t="s">
        <v>123</v>
      </c>
    </row>
    <row r="201" spans="2:51" s="15" customFormat="1" ht="12">
      <c r="B201" s="218"/>
      <c r="C201" s="219"/>
      <c r="D201" s="198" t="s">
        <v>137</v>
      </c>
      <c r="E201" s="220" t="s">
        <v>1</v>
      </c>
      <c r="F201" s="221" t="s">
        <v>143</v>
      </c>
      <c r="G201" s="219"/>
      <c r="H201" s="222">
        <v>12.84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137</v>
      </c>
      <c r="AU201" s="228" t="s">
        <v>86</v>
      </c>
      <c r="AV201" s="15" t="s">
        <v>144</v>
      </c>
      <c r="AW201" s="15" t="s">
        <v>33</v>
      </c>
      <c r="AX201" s="15" t="s">
        <v>76</v>
      </c>
      <c r="AY201" s="228" t="s">
        <v>123</v>
      </c>
    </row>
    <row r="202" spans="2:51" s="16" customFormat="1" ht="12">
      <c r="B202" s="229"/>
      <c r="C202" s="230"/>
      <c r="D202" s="198" t="s">
        <v>137</v>
      </c>
      <c r="E202" s="231" t="s">
        <v>1</v>
      </c>
      <c r="F202" s="232" t="s">
        <v>148</v>
      </c>
      <c r="G202" s="230"/>
      <c r="H202" s="233">
        <v>19.68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137</v>
      </c>
      <c r="AU202" s="239" t="s">
        <v>86</v>
      </c>
      <c r="AV202" s="16" t="s">
        <v>131</v>
      </c>
      <c r="AW202" s="16" t="s">
        <v>33</v>
      </c>
      <c r="AX202" s="16" t="s">
        <v>84</v>
      </c>
      <c r="AY202" s="239" t="s">
        <v>123</v>
      </c>
    </row>
    <row r="203" spans="1:65" s="2" customFormat="1" ht="22.8">
      <c r="A203" s="35"/>
      <c r="B203" s="36"/>
      <c r="C203" s="183" t="s">
        <v>217</v>
      </c>
      <c r="D203" s="183" t="s">
        <v>126</v>
      </c>
      <c r="E203" s="184" t="s">
        <v>218</v>
      </c>
      <c r="F203" s="185" t="s">
        <v>219</v>
      </c>
      <c r="G203" s="186" t="s">
        <v>129</v>
      </c>
      <c r="H203" s="187">
        <v>5.04</v>
      </c>
      <c r="I203" s="188"/>
      <c r="J203" s="189">
        <f>ROUND(I203*H203,2)</f>
        <v>0</v>
      </c>
      <c r="K203" s="185" t="s">
        <v>130</v>
      </c>
      <c r="L203" s="40"/>
      <c r="M203" s="190" t="s">
        <v>1</v>
      </c>
      <c r="N203" s="191" t="s">
        <v>41</v>
      </c>
      <c r="O203" s="72"/>
      <c r="P203" s="192">
        <f>O203*H203</f>
        <v>0</v>
      </c>
      <c r="Q203" s="192">
        <v>0</v>
      </c>
      <c r="R203" s="192">
        <f>Q203*H203</f>
        <v>0</v>
      </c>
      <c r="S203" s="192">
        <v>0.041</v>
      </c>
      <c r="T203" s="193">
        <f>S203*H203</f>
        <v>0.20664000000000002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4" t="s">
        <v>131</v>
      </c>
      <c r="AT203" s="194" t="s">
        <v>126</v>
      </c>
      <c r="AU203" s="194" t="s">
        <v>86</v>
      </c>
      <c r="AY203" s="18" t="s">
        <v>123</v>
      </c>
      <c r="BE203" s="195">
        <f>IF(N203="základní",J203,0)</f>
        <v>0</v>
      </c>
      <c r="BF203" s="195">
        <f>IF(N203="snížená",J203,0)</f>
        <v>0</v>
      </c>
      <c r="BG203" s="195">
        <f>IF(N203="zákl. přenesená",J203,0)</f>
        <v>0</v>
      </c>
      <c r="BH203" s="195">
        <f>IF(N203="sníž. přenesená",J203,0)</f>
        <v>0</v>
      </c>
      <c r="BI203" s="195">
        <f>IF(N203="nulová",J203,0)</f>
        <v>0</v>
      </c>
      <c r="BJ203" s="18" t="s">
        <v>84</v>
      </c>
      <c r="BK203" s="195">
        <f>ROUND(I203*H203,2)</f>
        <v>0</v>
      </c>
      <c r="BL203" s="18" t="s">
        <v>131</v>
      </c>
      <c r="BM203" s="194" t="s">
        <v>220</v>
      </c>
    </row>
    <row r="204" spans="2:51" s="13" customFormat="1" ht="12">
      <c r="B204" s="196"/>
      <c r="C204" s="197"/>
      <c r="D204" s="198" t="s">
        <v>137</v>
      </c>
      <c r="E204" s="199" t="s">
        <v>1</v>
      </c>
      <c r="F204" s="200" t="s">
        <v>138</v>
      </c>
      <c r="G204" s="197"/>
      <c r="H204" s="199" t="s">
        <v>1</v>
      </c>
      <c r="I204" s="201"/>
      <c r="J204" s="197"/>
      <c r="K204" s="197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137</v>
      </c>
      <c r="AU204" s="206" t="s">
        <v>86</v>
      </c>
      <c r="AV204" s="13" t="s">
        <v>84</v>
      </c>
      <c r="AW204" s="13" t="s">
        <v>33</v>
      </c>
      <c r="AX204" s="13" t="s">
        <v>76</v>
      </c>
      <c r="AY204" s="206" t="s">
        <v>123</v>
      </c>
    </row>
    <row r="205" spans="2:51" s="14" customFormat="1" ht="12">
      <c r="B205" s="207"/>
      <c r="C205" s="208"/>
      <c r="D205" s="198" t="s">
        <v>137</v>
      </c>
      <c r="E205" s="209" t="s">
        <v>1</v>
      </c>
      <c r="F205" s="210" t="s">
        <v>221</v>
      </c>
      <c r="G205" s="208"/>
      <c r="H205" s="211">
        <v>1.08</v>
      </c>
      <c r="I205" s="212"/>
      <c r="J205" s="208"/>
      <c r="K205" s="208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137</v>
      </c>
      <c r="AU205" s="217" t="s">
        <v>86</v>
      </c>
      <c r="AV205" s="14" t="s">
        <v>86</v>
      </c>
      <c r="AW205" s="14" t="s">
        <v>33</v>
      </c>
      <c r="AX205" s="14" t="s">
        <v>76</v>
      </c>
      <c r="AY205" s="217" t="s">
        <v>123</v>
      </c>
    </row>
    <row r="206" spans="2:51" s="14" customFormat="1" ht="12">
      <c r="B206" s="207"/>
      <c r="C206" s="208"/>
      <c r="D206" s="198" t="s">
        <v>137</v>
      </c>
      <c r="E206" s="209" t="s">
        <v>1</v>
      </c>
      <c r="F206" s="210" t="s">
        <v>222</v>
      </c>
      <c r="G206" s="208"/>
      <c r="H206" s="211">
        <v>2.16</v>
      </c>
      <c r="I206" s="212"/>
      <c r="J206" s="208"/>
      <c r="K206" s="208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137</v>
      </c>
      <c r="AU206" s="217" t="s">
        <v>86</v>
      </c>
      <c r="AV206" s="14" t="s">
        <v>86</v>
      </c>
      <c r="AW206" s="14" t="s">
        <v>33</v>
      </c>
      <c r="AX206" s="14" t="s">
        <v>76</v>
      </c>
      <c r="AY206" s="217" t="s">
        <v>123</v>
      </c>
    </row>
    <row r="207" spans="2:51" s="14" customFormat="1" ht="12">
      <c r="B207" s="207"/>
      <c r="C207" s="208"/>
      <c r="D207" s="198" t="s">
        <v>137</v>
      </c>
      <c r="E207" s="209" t="s">
        <v>1</v>
      </c>
      <c r="F207" s="210" t="s">
        <v>223</v>
      </c>
      <c r="G207" s="208"/>
      <c r="H207" s="211">
        <v>0.36</v>
      </c>
      <c r="I207" s="212"/>
      <c r="J207" s="208"/>
      <c r="K207" s="208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137</v>
      </c>
      <c r="AU207" s="217" t="s">
        <v>86</v>
      </c>
      <c r="AV207" s="14" t="s">
        <v>86</v>
      </c>
      <c r="AW207" s="14" t="s">
        <v>33</v>
      </c>
      <c r="AX207" s="14" t="s">
        <v>76</v>
      </c>
      <c r="AY207" s="217" t="s">
        <v>123</v>
      </c>
    </row>
    <row r="208" spans="2:51" s="15" customFormat="1" ht="12">
      <c r="B208" s="218"/>
      <c r="C208" s="219"/>
      <c r="D208" s="198" t="s">
        <v>137</v>
      </c>
      <c r="E208" s="220" t="s">
        <v>1</v>
      </c>
      <c r="F208" s="221" t="s">
        <v>143</v>
      </c>
      <c r="G208" s="219"/>
      <c r="H208" s="222">
        <v>3.6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137</v>
      </c>
      <c r="AU208" s="228" t="s">
        <v>86</v>
      </c>
      <c r="AV208" s="15" t="s">
        <v>144</v>
      </c>
      <c r="AW208" s="15" t="s">
        <v>33</v>
      </c>
      <c r="AX208" s="15" t="s">
        <v>76</v>
      </c>
      <c r="AY208" s="228" t="s">
        <v>123</v>
      </c>
    </row>
    <row r="209" spans="2:51" s="13" customFormat="1" ht="12">
      <c r="B209" s="196"/>
      <c r="C209" s="197"/>
      <c r="D209" s="198" t="s">
        <v>137</v>
      </c>
      <c r="E209" s="199" t="s">
        <v>1</v>
      </c>
      <c r="F209" s="200" t="s">
        <v>145</v>
      </c>
      <c r="G209" s="197"/>
      <c r="H209" s="199" t="s">
        <v>1</v>
      </c>
      <c r="I209" s="201"/>
      <c r="J209" s="197"/>
      <c r="K209" s="197"/>
      <c r="L209" s="202"/>
      <c r="M209" s="203"/>
      <c r="N209" s="204"/>
      <c r="O209" s="204"/>
      <c r="P209" s="204"/>
      <c r="Q209" s="204"/>
      <c r="R209" s="204"/>
      <c r="S209" s="204"/>
      <c r="T209" s="205"/>
      <c r="AT209" s="206" t="s">
        <v>137</v>
      </c>
      <c r="AU209" s="206" t="s">
        <v>86</v>
      </c>
      <c r="AV209" s="13" t="s">
        <v>84</v>
      </c>
      <c r="AW209" s="13" t="s">
        <v>33</v>
      </c>
      <c r="AX209" s="13" t="s">
        <v>76</v>
      </c>
      <c r="AY209" s="206" t="s">
        <v>123</v>
      </c>
    </row>
    <row r="210" spans="2:51" s="14" customFormat="1" ht="12">
      <c r="B210" s="207"/>
      <c r="C210" s="208"/>
      <c r="D210" s="198" t="s">
        <v>137</v>
      </c>
      <c r="E210" s="209" t="s">
        <v>1</v>
      </c>
      <c r="F210" s="210" t="s">
        <v>221</v>
      </c>
      <c r="G210" s="208"/>
      <c r="H210" s="211">
        <v>1.08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137</v>
      </c>
      <c r="AU210" s="217" t="s">
        <v>86</v>
      </c>
      <c r="AV210" s="14" t="s">
        <v>86</v>
      </c>
      <c r="AW210" s="14" t="s">
        <v>33</v>
      </c>
      <c r="AX210" s="14" t="s">
        <v>76</v>
      </c>
      <c r="AY210" s="217" t="s">
        <v>123</v>
      </c>
    </row>
    <row r="211" spans="2:51" s="14" customFormat="1" ht="12">
      <c r="B211" s="207"/>
      <c r="C211" s="208"/>
      <c r="D211" s="198" t="s">
        <v>137</v>
      </c>
      <c r="E211" s="209" t="s">
        <v>1</v>
      </c>
      <c r="F211" s="210" t="s">
        <v>223</v>
      </c>
      <c r="G211" s="208"/>
      <c r="H211" s="211">
        <v>0.36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137</v>
      </c>
      <c r="AU211" s="217" t="s">
        <v>86</v>
      </c>
      <c r="AV211" s="14" t="s">
        <v>86</v>
      </c>
      <c r="AW211" s="14" t="s">
        <v>33</v>
      </c>
      <c r="AX211" s="14" t="s">
        <v>76</v>
      </c>
      <c r="AY211" s="217" t="s">
        <v>123</v>
      </c>
    </row>
    <row r="212" spans="2:51" s="15" customFormat="1" ht="12">
      <c r="B212" s="218"/>
      <c r="C212" s="219"/>
      <c r="D212" s="198" t="s">
        <v>137</v>
      </c>
      <c r="E212" s="220" t="s">
        <v>1</v>
      </c>
      <c r="F212" s="221" t="s">
        <v>143</v>
      </c>
      <c r="G212" s="219"/>
      <c r="H212" s="222">
        <v>1.44</v>
      </c>
      <c r="I212" s="223"/>
      <c r="J212" s="219"/>
      <c r="K212" s="219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137</v>
      </c>
      <c r="AU212" s="228" t="s">
        <v>86</v>
      </c>
      <c r="AV212" s="15" t="s">
        <v>144</v>
      </c>
      <c r="AW212" s="15" t="s">
        <v>33</v>
      </c>
      <c r="AX212" s="15" t="s">
        <v>76</v>
      </c>
      <c r="AY212" s="228" t="s">
        <v>123</v>
      </c>
    </row>
    <row r="213" spans="2:51" s="16" customFormat="1" ht="12">
      <c r="B213" s="229"/>
      <c r="C213" s="230"/>
      <c r="D213" s="198" t="s">
        <v>137</v>
      </c>
      <c r="E213" s="231" t="s">
        <v>1</v>
      </c>
      <c r="F213" s="232" t="s">
        <v>148</v>
      </c>
      <c r="G213" s="230"/>
      <c r="H213" s="233">
        <v>5.04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137</v>
      </c>
      <c r="AU213" s="239" t="s">
        <v>86</v>
      </c>
      <c r="AV213" s="16" t="s">
        <v>131</v>
      </c>
      <c r="AW213" s="16" t="s">
        <v>33</v>
      </c>
      <c r="AX213" s="16" t="s">
        <v>84</v>
      </c>
      <c r="AY213" s="239" t="s">
        <v>123</v>
      </c>
    </row>
    <row r="214" spans="1:65" s="2" customFormat="1" ht="22.8">
      <c r="A214" s="35"/>
      <c r="B214" s="36"/>
      <c r="C214" s="183" t="s">
        <v>224</v>
      </c>
      <c r="D214" s="183" t="s">
        <v>126</v>
      </c>
      <c r="E214" s="184" t="s">
        <v>225</v>
      </c>
      <c r="F214" s="185" t="s">
        <v>226</v>
      </c>
      <c r="G214" s="186" t="s">
        <v>129</v>
      </c>
      <c r="H214" s="187">
        <v>46.8</v>
      </c>
      <c r="I214" s="188"/>
      <c r="J214" s="189">
        <f>ROUND(I214*H214,2)</f>
        <v>0</v>
      </c>
      <c r="K214" s="185" t="s">
        <v>130</v>
      </c>
      <c r="L214" s="40"/>
      <c r="M214" s="190" t="s">
        <v>1</v>
      </c>
      <c r="N214" s="191" t="s">
        <v>41</v>
      </c>
      <c r="O214" s="72"/>
      <c r="P214" s="192">
        <f>O214*H214</f>
        <v>0</v>
      </c>
      <c r="Q214" s="192">
        <v>0</v>
      </c>
      <c r="R214" s="192">
        <f>Q214*H214</f>
        <v>0</v>
      </c>
      <c r="S214" s="192">
        <v>0.031</v>
      </c>
      <c r="T214" s="193">
        <f>S214*H214</f>
        <v>1.4507999999999999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4" t="s">
        <v>131</v>
      </c>
      <c r="AT214" s="194" t="s">
        <v>126</v>
      </c>
      <c r="AU214" s="194" t="s">
        <v>86</v>
      </c>
      <c r="AY214" s="18" t="s">
        <v>123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18" t="s">
        <v>84</v>
      </c>
      <c r="BK214" s="195">
        <f>ROUND(I214*H214,2)</f>
        <v>0</v>
      </c>
      <c r="BL214" s="18" t="s">
        <v>131</v>
      </c>
      <c r="BM214" s="194" t="s">
        <v>227</v>
      </c>
    </row>
    <row r="215" spans="2:51" s="13" customFormat="1" ht="12">
      <c r="B215" s="196"/>
      <c r="C215" s="197"/>
      <c r="D215" s="198" t="s">
        <v>137</v>
      </c>
      <c r="E215" s="199" t="s">
        <v>1</v>
      </c>
      <c r="F215" s="200" t="s">
        <v>138</v>
      </c>
      <c r="G215" s="197"/>
      <c r="H215" s="199" t="s">
        <v>1</v>
      </c>
      <c r="I215" s="201"/>
      <c r="J215" s="197"/>
      <c r="K215" s="197"/>
      <c r="L215" s="202"/>
      <c r="M215" s="203"/>
      <c r="N215" s="204"/>
      <c r="O215" s="204"/>
      <c r="P215" s="204"/>
      <c r="Q215" s="204"/>
      <c r="R215" s="204"/>
      <c r="S215" s="204"/>
      <c r="T215" s="205"/>
      <c r="AT215" s="206" t="s">
        <v>137</v>
      </c>
      <c r="AU215" s="206" t="s">
        <v>86</v>
      </c>
      <c r="AV215" s="13" t="s">
        <v>84</v>
      </c>
      <c r="AW215" s="13" t="s">
        <v>33</v>
      </c>
      <c r="AX215" s="13" t="s">
        <v>76</v>
      </c>
      <c r="AY215" s="206" t="s">
        <v>123</v>
      </c>
    </row>
    <row r="216" spans="2:51" s="14" customFormat="1" ht="12">
      <c r="B216" s="207"/>
      <c r="C216" s="208"/>
      <c r="D216" s="198" t="s">
        <v>137</v>
      </c>
      <c r="E216" s="209" t="s">
        <v>1</v>
      </c>
      <c r="F216" s="210" t="s">
        <v>228</v>
      </c>
      <c r="G216" s="208"/>
      <c r="H216" s="211">
        <v>16.2</v>
      </c>
      <c r="I216" s="212"/>
      <c r="J216" s="208"/>
      <c r="K216" s="208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137</v>
      </c>
      <c r="AU216" s="217" t="s">
        <v>86</v>
      </c>
      <c r="AV216" s="14" t="s">
        <v>86</v>
      </c>
      <c r="AW216" s="14" t="s">
        <v>33</v>
      </c>
      <c r="AX216" s="14" t="s">
        <v>76</v>
      </c>
      <c r="AY216" s="217" t="s">
        <v>123</v>
      </c>
    </row>
    <row r="217" spans="2:51" s="15" customFormat="1" ht="12">
      <c r="B217" s="218"/>
      <c r="C217" s="219"/>
      <c r="D217" s="198" t="s">
        <v>137</v>
      </c>
      <c r="E217" s="220" t="s">
        <v>1</v>
      </c>
      <c r="F217" s="221" t="s">
        <v>143</v>
      </c>
      <c r="G217" s="219"/>
      <c r="H217" s="222">
        <v>16.2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137</v>
      </c>
      <c r="AU217" s="228" t="s">
        <v>86</v>
      </c>
      <c r="AV217" s="15" t="s">
        <v>144</v>
      </c>
      <c r="AW217" s="15" t="s">
        <v>33</v>
      </c>
      <c r="AX217" s="15" t="s">
        <v>76</v>
      </c>
      <c r="AY217" s="228" t="s">
        <v>123</v>
      </c>
    </row>
    <row r="218" spans="2:51" s="13" customFormat="1" ht="12">
      <c r="B218" s="196"/>
      <c r="C218" s="197"/>
      <c r="D218" s="198" t="s">
        <v>137</v>
      </c>
      <c r="E218" s="199" t="s">
        <v>1</v>
      </c>
      <c r="F218" s="200" t="s">
        <v>145</v>
      </c>
      <c r="G218" s="197"/>
      <c r="H218" s="199" t="s">
        <v>1</v>
      </c>
      <c r="I218" s="201"/>
      <c r="J218" s="197"/>
      <c r="K218" s="197"/>
      <c r="L218" s="202"/>
      <c r="M218" s="203"/>
      <c r="N218" s="204"/>
      <c r="O218" s="204"/>
      <c r="P218" s="204"/>
      <c r="Q218" s="204"/>
      <c r="R218" s="204"/>
      <c r="S218" s="204"/>
      <c r="T218" s="205"/>
      <c r="AT218" s="206" t="s">
        <v>137</v>
      </c>
      <c r="AU218" s="206" t="s">
        <v>86</v>
      </c>
      <c r="AV218" s="13" t="s">
        <v>84</v>
      </c>
      <c r="AW218" s="13" t="s">
        <v>33</v>
      </c>
      <c r="AX218" s="13" t="s">
        <v>76</v>
      </c>
      <c r="AY218" s="206" t="s">
        <v>123</v>
      </c>
    </row>
    <row r="219" spans="2:51" s="14" customFormat="1" ht="12">
      <c r="B219" s="207"/>
      <c r="C219" s="208"/>
      <c r="D219" s="198" t="s">
        <v>137</v>
      </c>
      <c r="E219" s="209" t="s">
        <v>1</v>
      </c>
      <c r="F219" s="210" t="s">
        <v>229</v>
      </c>
      <c r="G219" s="208"/>
      <c r="H219" s="211">
        <v>30.6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137</v>
      </c>
      <c r="AU219" s="217" t="s">
        <v>86</v>
      </c>
      <c r="AV219" s="14" t="s">
        <v>86</v>
      </c>
      <c r="AW219" s="14" t="s">
        <v>33</v>
      </c>
      <c r="AX219" s="14" t="s">
        <v>76</v>
      </c>
      <c r="AY219" s="217" t="s">
        <v>123</v>
      </c>
    </row>
    <row r="220" spans="2:51" s="15" customFormat="1" ht="12">
      <c r="B220" s="218"/>
      <c r="C220" s="219"/>
      <c r="D220" s="198" t="s">
        <v>137</v>
      </c>
      <c r="E220" s="220" t="s">
        <v>1</v>
      </c>
      <c r="F220" s="221" t="s">
        <v>143</v>
      </c>
      <c r="G220" s="219"/>
      <c r="H220" s="222">
        <v>30.6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137</v>
      </c>
      <c r="AU220" s="228" t="s">
        <v>86</v>
      </c>
      <c r="AV220" s="15" t="s">
        <v>144</v>
      </c>
      <c r="AW220" s="15" t="s">
        <v>33</v>
      </c>
      <c r="AX220" s="15" t="s">
        <v>76</v>
      </c>
      <c r="AY220" s="228" t="s">
        <v>123</v>
      </c>
    </row>
    <row r="221" spans="2:51" s="16" customFormat="1" ht="12">
      <c r="B221" s="229"/>
      <c r="C221" s="230"/>
      <c r="D221" s="198" t="s">
        <v>137</v>
      </c>
      <c r="E221" s="231" t="s">
        <v>1</v>
      </c>
      <c r="F221" s="232" t="s">
        <v>148</v>
      </c>
      <c r="G221" s="230"/>
      <c r="H221" s="233">
        <v>46.8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137</v>
      </c>
      <c r="AU221" s="239" t="s">
        <v>86</v>
      </c>
      <c r="AV221" s="16" t="s">
        <v>131</v>
      </c>
      <c r="AW221" s="16" t="s">
        <v>33</v>
      </c>
      <c r="AX221" s="16" t="s">
        <v>84</v>
      </c>
      <c r="AY221" s="239" t="s">
        <v>123</v>
      </c>
    </row>
    <row r="222" spans="1:65" s="2" customFormat="1" ht="22.8">
      <c r="A222" s="35"/>
      <c r="B222" s="36"/>
      <c r="C222" s="183" t="s">
        <v>230</v>
      </c>
      <c r="D222" s="183" t="s">
        <v>126</v>
      </c>
      <c r="E222" s="184" t="s">
        <v>231</v>
      </c>
      <c r="F222" s="185" t="s">
        <v>232</v>
      </c>
      <c r="G222" s="186" t="s">
        <v>129</v>
      </c>
      <c r="H222" s="187">
        <v>5.76</v>
      </c>
      <c r="I222" s="188"/>
      <c r="J222" s="189">
        <f>ROUND(I222*H222,2)</f>
        <v>0</v>
      </c>
      <c r="K222" s="185" t="s">
        <v>130</v>
      </c>
      <c r="L222" s="40"/>
      <c r="M222" s="190" t="s">
        <v>1</v>
      </c>
      <c r="N222" s="191" t="s">
        <v>41</v>
      </c>
      <c r="O222" s="72"/>
      <c r="P222" s="192">
        <f>O222*H222</f>
        <v>0</v>
      </c>
      <c r="Q222" s="192">
        <v>0</v>
      </c>
      <c r="R222" s="192">
        <f>Q222*H222</f>
        <v>0</v>
      </c>
      <c r="S222" s="192">
        <v>0.027</v>
      </c>
      <c r="T222" s="193">
        <f>S222*H222</f>
        <v>0.15552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4" t="s">
        <v>131</v>
      </c>
      <c r="AT222" s="194" t="s">
        <v>126</v>
      </c>
      <c r="AU222" s="194" t="s">
        <v>86</v>
      </c>
      <c r="AY222" s="18" t="s">
        <v>123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18" t="s">
        <v>84</v>
      </c>
      <c r="BK222" s="195">
        <f>ROUND(I222*H222,2)</f>
        <v>0</v>
      </c>
      <c r="BL222" s="18" t="s">
        <v>131</v>
      </c>
      <c r="BM222" s="194" t="s">
        <v>233</v>
      </c>
    </row>
    <row r="223" spans="2:51" s="13" customFormat="1" ht="12">
      <c r="B223" s="196"/>
      <c r="C223" s="197"/>
      <c r="D223" s="198" t="s">
        <v>137</v>
      </c>
      <c r="E223" s="199" t="s">
        <v>1</v>
      </c>
      <c r="F223" s="200" t="s">
        <v>145</v>
      </c>
      <c r="G223" s="197"/>
      <c r="H223" s="199" t="s">
        <v>1</v>
      </c>
      <c r="I223" s="201"/>
      <c r="J223" s="197"/>
      <c r="K223" s="197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137</v>
      </c>
      <c r="AU223" s="206" t="s">
        <v>86</v>
      </c>
      <c r="AV223" s="13" t="s">
        <v>84</v>
      </c>
      <c r="AW223" s="13" t="s">
        <v>33</v>
      </c>
      <c r="AX223" s="13" t="s">
        <v>76</v>
      </c>
      <c r="AY223" s="206" t="s">
        <v>123</v>
      </c>
    </row>
    <row r="224" spans="2:51" s="14" customFormat="1" ht="12">
      <c r="B224" s="207"/>
      <c r="C224" s="208"/>
      <c r="D224" s="198" t="s">
        <v>137</v>
      </c>
      <c r="E224" s="209" t="s">
        <v>1</v>
      </c>
      <c r="F224" s="210" t="s">
        <v>234</v>
      </c>
      <c r="G224" s="208"/>
      <c r="H224" s="211">
        <v>5.76</v>
      </c>
      <c r="I224" s="212"/>
      <c r="J224" s="208"/>
      <c r="K224" s="208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137</v>
      </c>
      <c r="AU224" s="217" t="s">
        <v>86</v>
      </c>
      <c r="AV224" s="14" t="s">
        <v>86</v>
      </c>
      <c r="AW224" s="14" t="s">
        <v>33</v>
      </c>
      <c r="AX224" s="14" t="s">
        <v>76</v>
      </c>
      <c r="AY224" s="217" t="s">
        <v>123</v>
      </c>
    </row>
    <row r="225" spans="2:51" s="16" customFormat="1" ht="12">
      <c r="B225" s="229"/>
      <c r="C225" s="230"/>
      <c r="D225" s="198" t="s">
        <v>137</v>
      </c>
      <c r="E225" s="231" t="s">
        <v>1</v>
      </c>
      <c r="F225" s="232" t="s">
        <v>148</v>
      </c>
      <c r="G225" s="230"/>
      <c r="H225" s="233">
        <v>5.76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137</v>
      </c>
      <c r="AU225" s="239" t="s">
        <v>86</v>
      </c>
      <c r="AV225" s="16" t="s">
        <v>131</v>
      </c>
      <c r="AW225" s="16" t="s">
        <v>33</v>
      </c>
      <c r="AX225" s="16" t="s">
        <v>84</v>
      </c>
      <c r="AY225" s="239" t="s">
        <v>123</v>
      </c>
    </row>
    <row r="226" spans="1:65" s="2" customFormat="1" ht="21.75" customHeight="1">
      <c r="A226" s="35"/>
      <c r="B226" s="36"/>
      <c r="C226" s="183" t="s">
        <v>235</v>
      </c>
      <c r="D226" s="183" t="s">
        <v>126</v>
      </c>
      <c r="E226" s="184" t="s">
        <v>236</v>
      </c>
      <c r="F226" s="185" t="s">
        <v>237</v>
      </c>
      <c r="G226" s="186" t="s">
        <v>129</v>
      </c>
      <c r="H226" s="187">
        <v>1.6</v>
      </c>
      <c r="I226" s="188"/>
      <c r="J226" s="189">
        <f>ROUND(I226*H226,2)</f>
        <v>0</v>
      </c>
      <c r="K226" s="185" t="s">
        <v>130</v>
      </c>
      <c r="L226" s="40"/>
      <c r="M226" s="190" t="s">
        <v>1</v>
      </c>
      <c r="N226" s="191" t="s">
        <v>41</v>
      </c>
      <c r="O226" s="72"/>
      <c r="P226" s="192">
        <f>O226*H226</f>
        <v>0</v>
      </c>
      <c r="Q226" s="192">
        <v>0</v>
      </c>
      <c r="R226" s="192">
        <f>Q226*H226</f>
        <v>0</v>
      </c>
      <c r="S226" s="192">
        <v>0.088</v>
      </c>
      <c r="T226" s="193">
        <f>S226*H226</f>
        <v>0.1408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4" t="s">
        <v>131</v>
      </c>
      <c r="AT226" s="194" t="s">
        <v>126</v>
      </c>
      <c r="AU226" s="194" t="s">
        <v>86</v>
      </c>
      <c r="AY226" s="18" t="s">
        <v>123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18" t="s">
        <v>84</v>
      </c>
      <c r="BK226" s="195">
        <f>ROUND(I226*H226,2)</f>
        <v>0</v>
      </c>
      <c r="BL226" s="18" t="s">
        <v>131</v>
      </c>
      <c r="BM226" s="194" t="s">
        <v>238</v>
      </c>
    </row>
    <row r="227" spans="2:51" s="14" customFormat="1" ht="12">
      <c r="B227" s="207"/>
      <c r="C227" s="208"/>
      <c r="D227" s="198" t="s">
        <v>137</v>
      </c>
      <c r="E227" s="209" t="s">
        <v>1</v>
      </c>
      <c r="F227" s="210" t="s">
        <v>239</v>
      </c>
      <c r="G227" s="208"/>
      <c r="H227" s="211">
        <v>1.6</v>
      </c>
      <c r="I227" s="212"/>
      <c r="J227" s="208"/>
      <c r="K227" s="208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137</v>
      </c>
      <c r="AU227" s="217" t="s">
        <v>86</v>
      </c>
      <c r="AV227" s="14" t="s">
        <v>86</v>
      </c>
      <c r="AW227" s="14" t="s">
        <v>33</v>
      </c>
      <c r="AX227" s="14" t="s">
        <v>76</v>
      </c>
      <c r="AY227" s="217" t="s">
        <v>123</v>
      </c>
    </row>
    <row r="228" spans="2:51" s="16" customFormat="1" ht="12">
      <c r="B228" s="229"/>
      <c r="C228" s="230"/>
      <c r="D228" s="198" t="s">
        <v>137</v>
      </c>
      <c r="E228" s="231" t="s">
        <v>1</v>
      </c>
      <c r="F228" s="232" t="s">
        <v>148</v>
      </c>
      <c r="G228" s="230"/>
      <c r="H228" s="233">
        <v>1.6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137</v>
      </c>
      <c r="AU228" s="239" t="s">
        <v>86</v>
      </c>
      <c r="AV228" s="16" t="s">
        <v>131</v>
      </c>
      <c r="AW228" s="16" t="s">
        <v>33</v>
      </c>
      <c r="AX228" s="16" t="s">
        <v>84</v>
      </c>
      <c r="AY228" s="239" t="s">
        <v>123</v>
      </c>
    </row>
    <row r="229" spans="1:65" s="2" customFormat="1" ht="21.75" customHeight="1">
      <c r="A229" s="35"/>
      <c r="B229" s="36"/>
      <c r="C229" s="183" t="s">
        <v>240</v>
      </c>
      <c r="D229" s="183" t="s">
        <v>126</v>
      </c>
      <c r="E229" s="184" t="s">
        <v>241</v>
      </c>
      <c r="F229" s="185" t="s">
        <v>242</v>
      </c>
      <c r="G229" s="186" t="s">
        <v>129</v>
      </c>
      <c r="H229" s="187">
        <v>6.934</v>
      </c>
      <c r="I229" s="188"/>
      <c r="J229" s="189">
        <f>ROUND(I229*H229,2)</f>
        <v>0</v>
      </c>
      <c r="K229" s="185" t="s">
        <v>130</v>
      </c>
      <c r="L229" s="40"/>
      <c r="M229" s="190" t="s">
        <v>1</v>
      </c>
      <c r="N229" s="191" t="s">
        <v>41</v>
      </c>
      <c r="O229" s="72"/>
      <c r="P229" s="192">
        <f>O229*H229</f>
        <v>0</v>
      </c>
      <c r="Q229" s="192">
        <v>0</v>
      </c>
      <c r="R229" s="192">
        <f>Q229*H229</f>
        <v>0</v>
      </c>
      <c r="S229" s="192">
        <v>0.067</v>
      </c>
      <c r="T229" s="193">
        <f>S229*H229</f>
        <v>0.46457800000000005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4" t="s">
        <v>131</v>
      </c>
      <c r="AT229" s="194" t="s">
        <v>126</v>
      </c>
      <c r="AU229" s="194" t="s">
        <v>86</v>
      </c>
      <c r="AY229" s="18" t="s">
        <v>123</v>
      </c>
      <c r="BE229" s="195">
        <f>IF(N229="základní",J229,0)</f>
        <v>0</v>
      </c>
      <c r="BF229" s="195">
        <f>IF(N229="snížená",J229,0)</f>
        <v>0</v>
      </c>
      <c r="BG229" s="195">
        <f>IF(N229="zákl. přenesená",J229,0)</f>
        <v>0</v>
      </c>
      <c r="BH229" s="195">
        <f>IF(N229="sníž. přenesená",J229,0)</f>
        <v>0</v>
      </c>
      <c r="BI229" s="195">
        <f>IF(N229="nulová",J229,0)</f>
        <v>0</v>
      </c>
      <c r="BJ229" s="18" t="s">
        <v>84</v>
      </c>
      <c r="BK229" s="195">
        <f>ROUND(I229*H229,2)</f>
        <v>0</v>
      </c>
      <c r="BL229" s="18" t="s">
        <v>131</v>
      </c>
      <c r="BM229" s="194" t="s">
        <v>243</v>
      </c>
    </row>
    <row r="230" spans="2:51" s="14" customFormat="1" ht="12">
      <c r="B230" s="207"/>
      <c r="C230" s="208"/>
      <c r="D230" s="198" t="s">
        <v>137</v>
      </c>
      <c r="E230" s="209" t="s">
        <v>1</v>
      </c>
      <c r="F230" s="210" t="s">
        <v>244</v>
      </c>
      <c r="G230" s="208"/>
      <c r="H230" s="211">
        <v>2.6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137</v>
      </c>
      <c r="AU230" s="217" t="s">
        <v>86</v>
      </c>
      <c r="AV230" s="14" t="s">
        <v>86</v>
      </c>
      <c r="AW230" s="14" t="s">
        <v>33</v>
      </c>
      <c r="AX230" s="14" t="s">
        <v>76</v>
      </c>
      <c r="AY230" s="217" t="s">
        <v>123</v>
      </c>
    </row>
    <row r="231" spans="2:51" s="14" customFormat="1" ht="12">
      <c r="B231" s="207"/>
      <c r="C231" s="208"/>
      <c r="D231" s="198" t="s">
        <v>137</v>
      </c>
      <c r="E231" s="209" t="s">
        <v>1</v>
      </c>
      <c r="F231" s="210" t="s">
        <v>245</v>
      </c>
      <c r="G231" s="208"/>
      <c r="H231" s="211">
        <v>4.334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137</v>
      </c>
      <c r="AU231" s="217" t="s">
        <v>86</v>
      </c>
      <c r="AV231" s="14" t="s">
        <v>86</v>
      </c>
      <c r="AW231" s="14" t="s">
        <v>33</v>
      </c>
      <c r="AX231" s="14" t="s">
        <v>76</v>
      </c>
      <c r="AY231" s="217" t="s">
        <v>123</v>
      </c>
    </row>
    <row r="232" spans="2:51" s="16" customFormat="1" ht="12">
      <c r="B232" s="229"/>
      <c r="C232" s="230"/>
      <c r="D232" s="198" t="s">
        <v>137</v>
      </c>
      <c r="E232" s="231" t="s">
        <v>1</v>
      </c>
      <c r="F232" s="232" t="s">
        <v>148</v>
      </c>
      <c r="G232" s="230"/>
      <c r="H232" s="233">
        <v>6.933999999999999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137</v>
      </c>
      <c r="AU232" s="239" t="s">
        <v>86</v>
      </c>
      <c r="AV232" s="16" t="s">
        <v>131</v>
      </c>
      <c r="AW232" s="16" t="s">
        <v>33</v>
      </c>
      <c r="AX232" s="16" t="s">
        <v>84</v>
      </c>
      <c r="AY232" s="239" t="s">
        <v>123</v>
      </c>
    </row>
    <row r="233" spans="2:63" s="12" customFormat="1" ht="22.95" customHeight="1">
      <c r="B233" s="167"/>
      <c r="C233" s="168"/>
      <c r="D233" s="169" t="s">
        <v>75</v>
      </c>
      <c r="E233" s="181" t="s">
        <v>246</v>
      </c>
      <c r="F233" s="181" t="s">
        <v>247</v>
      </c>
      <c r="G233" s="168"/>
      <c r="H233" s="168"/>
      <c r="I233" s="171"/>
      <c r="J233" s="182">
        <f>BK233</f>
        <v>0</v>
      </c>
      <c r="K233" s="168"/>
      <c r="L233" s="173"/>
      <c r="M233" s="174"/>
      <c r="N233" s="175"/>
      <c r="O233" s="175"/>
      <c r="P233" s="176">
        <f>SUM(P234:P239)</f>
        <v>0</v>
      </c>
      <c r="Q233" s="175"/>
      <c r="R233" s="176">
        <f>SUM(R234:R239)</f>
        <v>0</v>
      </c>
      <c r="S233" s="175"/>
      <c r="T233" s="177">
        <f>SUM(T234:T239)</f>
        <v>0</v>
      </c>
      <c r="AR233" s="178" t="s">
        <v>84</v>
      </c>
      <c r="AT233" s="179" t="s">
        <v>75</v>
      </c>
      <c r="AU233" s="179" t="s">
        <v>84</v>
      </c>
      <c r="AY233" s="178" t="s">
        <v>123</v>
      </c>
      <c r="BK233" s="180">
        <f>SUM(BK234:BK239)</f>
        <v>0</v>
      </c>
    </row>
    <row r="234" spans="1:65" s="2" customFormat="1" ht="22.8">
      <c r="A234" s="35"/>
      <c r="B234" s="36"/>
      <c r="C234" s="183" t="s">
        <v>7</v>
      </c>
      <c r="D234" s="183" t="s">
        <v>126</v>
      </c>
      <c r="E234" s="184" t="s">
        <v>248</v>
      </c>
      <c r="F234" s="185" t="s">
        <v>249</v>
      </c>
      <c r="G234" s="186" t="s">
        <v>250</v>
      </c>
      <c r="H234" s="187">
        <v>3.744</v>
      </c>
      <c r="I234" s="188"/>
      <c r="J234" s="189">
        <f>ROUND(I234*H234,2)</f>
        <v>0</v>
      </c>
      <c r="K234" s="185" t="s">
        <v>130</v>
      </c>
      <c r="L234" s="40"/>
      <c r="M234" s="190" t="s">
        <v>1</v>
      </c>
      <c r="N234" s="191" t="s">
        <v>41</v>
      </c>
      <c r="O234" s="72"/>
      <c r="P234" s="192">
        <f>O234*H234</f>
        <v>0</v>
      </c>
      <c r="Q234" s="192">
        <v>0</v>
      </c>
      <c r="R234" s="192">
        <f>Q234*H234</f>
        <v>0</v>
      </c>
      <c r="S234" s="192">
        <v>0</v>
      </c>
      <c r="T234" s="19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4" t="s">
        <v>131</v>
      </c>
      <c r="AT234" s="194" t="s">
        <v>126</v>
      </c>
      <c r="AU234" s="194" t="s">
        <v>86</v>
      </c>
      <c r="AY234" s="18" t="s">
        <v>123</v>
      </c>
      <c r="BE234" s="195">
        <f>IF(N234="základní",J234,0)</f>
        <v>0</v>
      </c>
      <c r="BF234" s="195">
        <f>IF(N234="snížená",J234,0)</f>
        <v>0</v>
      </c>
      <c r="BG234" s="195">
        <f>IF(N234="zákl. přenesená",J234,0)</f>
        <v>0</v>
      </c>
      <c r="BH234" s="195">
        <f>IF(N234="sníž. přenesená",J234,0)</f>
        <v>0</v>
      </c>
      <c r="BI234" s="195">
        <f>IF(N234="nulová",J234,0)</f>
        <v>0</v>
      </c>
      <c r="BJ234" s="18" t="s">
        <v>84</v>
      </c>
      <c r="BK234" s="195">
        <f>ROUND(I234*H234,2)</f>
        <v>0</v>
      </c>
      <c r="BL234" s="18" t="s">
        <v>131</v>
      </c>
      <c r="BM234" s="194" t="s">
        <v>251</v>
      </c>
    </row>
    <row r="235" spans="1:65" s="2" customFormat="1" ht="22.8">
      <c r="A235" s="35"/>
      <c r="B235" s="36"/>
      <c r="C235" s="183" t="s">
        <v>252</v>
      </c>
      <c r="D235" s="183" t="s">
        <v>126</v>
      </c>
      <c r="E235" s="184" t="s">
        <v>253</v>
      </c>
      <c r="F235" s="185" t="s">
        <v>254</v>
      </c>
      <c r="G235" s="186" t="s">
        <v>250</v>
      </c>
      <c r="H235" s="187">
        <v>3.744</v>
      </c>
      <c r="I235" s="188"/>
      <c r="J235" s="189">
        <f>ROUND(I235*H235,2)</f>
        <v>0</v>
      </c>
      <c r="K235" s="185" t="s">
        <v>130</v>
      </c>
      <c r="L235" s="40"/>
      <c r="M235" s="190" t="s">
        <v>1</v>
      </c>
      <c r="N235" s="191" t="s">
        <v>41</v>
      </c>
      <c r="O235" s="72"/>
      <c r="P235" s="192">
        <f>O235*H235</f>
        <v>0</v>
      </c>
      <c r="Q235" s="192">
        <v>0</v>
      </c>
      <c r="R235" s="192">
        <f>Q235*H235</f>
        <v>0</v>
      </c>
      <c r="S235" s="192">
        <v>0</v>
      </c>
      <c r="T235" s="19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4" t="s">
        <v>131</v>
      </c>
      <c r="AT235" s="194" t="s">
        <v>126</v>
      </c>
      <c r="AU235" s="194" t="s">
        <v>86</v>
      </c>
      <c r="AY235" s="18" t="s">
        <v>123</v>
      </c>
      <c r="BE235" s="195">
        <f>IF(N235="základní",J235,0)</f>
        <v>0</v>
      </c>
      <c r="BF235" s="195">
        <f>IF(N235="snížená",J235,0)</f>
        <v>0</v>
      </c>
      <c r="BG235" s="195">
        <f>IF(N235="zákl. přenesená",J235,0)</f>
        <v>0</v>
      </c>
      <c r="BH235" s="195">
        <f>IF(N235="sníž. přenesená",J235,0)</f>
        <v>0</v>
      </c>
      <c r="BI235" s="195">
        <f>IF(N235="nulová",J235,0)</f>
        <v>0</v>
      </c>
      <c r="BJ235" s="18" t="s">
        <v>84</v>
      </c>
      <c r="BK235" s="195">
        <f>ROUND(I235*H235,2)</f>
        <v>0</v>
      </c>
      <c r="BL235" s="18" t="s">
        <v>131</v>
      </c>
      <c r="BM235" s="194" t="s">
        <v>255</v>
      </c>
    </row>
    <row r="236" spans="1:65" s="2" customFormat="1" ht="22.8">
      <c r="A236" s="35"/>
      <c r="B236" s="36"/>
      <c r="C236" s="183" t="s">
        <v>256</v>
      </c>
      <c r="D236" s="183" t="s">
        <v>126</v>
      </c>
      <c r="E236" s="184" t="s">
        <v>257</v>
      </c>
      <c r="F236" s="185" t="s">
        <v>258</v>
      </c>
      <c r="G236" s="186" t="s">
        <v>250</v>
      </c>
      <c r="H236" s="187">
        <v>71.136</v>
      </c>
      <c r="I236" s="188"/>
      <c r="J236" s="189">
        <f>ROUND(I236*H236,2)</f>
        <v>0</v>
      </c>
      <c r="K236" s="185" t="s">
        <v>130</v>
      </c>
      <c r="L236" s="40"/>
      <c r="M236" s="190" t="s">
        <v>1</v>
      </c>
      <c r="N236" s="191" t="s">
        <v>41</v>
      </c>
      <c r="O236" s="72"/>
      <c r="P236" s="192">
        <f>O236*H236</f>
        <v>0</v>
      </c>
      <c r="Q236" s="192">
        <v>0</v>
      </c>
      <c r="R236" s="192">
        <f>Q236*H236</f>
        <v>0</v>
      </c>
      <c r="S236" s="192">
        <v>0</v>
      </c>
      <c r="T236" s="19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4" t="s">
        <v>131</v>
      </c>
      <c r="AT236" s="194" t="s">
        <v>126</v>
      </c>
      <c r="AU236" s="194" t="s">
        <v>86</v>
      </c>
      <c r="AY236" s="18" t="s">
        <v>123</v>
      </c>
      <c r="BE236" s="195">
        <f>IF(N236="základní",J236,0)</f>
        <v>0</v>
      </c>
      <c r="BF236" s="195">
        <f>IF(N236="snížená",J236,0)</f>
        <v>0</v>
      </c>
      <c r="BG236" s="195">
        <f>IF(N236="zákl. přenesená",J236,0)</f>
        <v>0</v>
      </c>
      <c r="BH236" s="195">
        <f>IF(N236="sníž. přenesená",J236,0)</f>
        <v>0</v>
      </c>
      <c r="BI236" s="195">
        <f>IF(N236="nulová",J236,0)</f>
        <v>0</v>
      </c>
      <c r="BJ236" s="18" t="s">
        <v>84</v>
      </c>
      <c r="BK236" s="195">
        <f>ROUND(I236*H236,2)</f>
        <v>0</v>
      </c>
      <c r="BL236" s="18" t="s">
        <v>131</v>
      </c>
      <c r="BM236" s="194" t="s">
        <v>259</v>
      </c>
    </row>
    <row r="237" spans="2:51" s="14" customFormat="1" ht="12">
      <c r="B237" s="207"/>
      <c r="C237" s="208"/>
      <c r="D237" s="198" t="s">
        <v>137</v>
      </c>
      <c r="E237" s="209" t="s">
        <v>1</v>
      </c>
      <c r="F237" s="210" t="s">
        <v>260</v>
      </c>
      <c r="G237" s="208"/>
      <c r="H237" s="211">
        <v>71.136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137</v>
      </c>
      <c r="AU237" s="217" t="s">
        <v>86</v>
      </c>
      <c r="AV237" s="14" t="s">
        <v>86</v>
      </c>
      <c r="AW237" s="14" t="s">
        <v>33</v>
      </c>
      <c r="AX237" s="14" t="s">
        <v>76</v>
      </c>
      <c r="AY237" s="217" t="s">
        <v>123</v>
      </c>
    </row>
    <row r="238" spans="2:51" s="16" customFormat="1" ht="12">
      <c r="B238" s="229"/>
      <c r="C238" s="230"/>
      <c r="D238" s="198" t="s">
        <v>137</v>
      </c>
      <c r="E238" s="231" t="s">
        <v>1</v>
      </c>
      <c r="F238" s="232" t="s">
        <v>148</v>
      </c>
      <c r="G238" s="230"/>
      <c r="H238" s="233">
        <v>71.136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137</v>
      </c>
      <c r="AU238" s="239" t="s">
        <v>86</v>
      </c>
      <c r="AV238" s="16" t="s">
        <v>131</v>
      </c>
      <c r="AW238" s="16" t="s">
        <v>33</v>
      </c>
      <c r="AX238" s="16" t="s">
        <v>84</v>
      </c>
      <c r="AY238" s="239" t="s">
        <v>123</v>
      </c>
    </row>
    <row r="239" spans="1:65" s="2" customFormat="1" ht="33" customHeight="1">
      <c r="A239" s="35"/>
      <c r="B239" s="36"/>
      <c r="C239" s="183" t="s">
        <v>261</v>
      </c>
      <c r="D239" s="183" t="s">
        <v>126</v>
      </c>
      <c r="E239" s="184" t="s">
        <v>262</v>
      </c>
      <c r="F239" s="185" t="s">
        <v>263</v>
      </c>
      <c r="G239" s="186" t="s">
        <v>250</v>
      </c>
      <c r="H239" s="187">
        <v>3.744</v>
      </c>
      <c r="I239" s="188"/>
      <c r="J239" s="189">
        <f>ROUND(I239*H239,2)</f>
        <v>0</v>
      </c>
      <c r="K239" s="185" t="s">
        <v>130</v>
      </c>
      <c r="L239" s="40"/>
      <c r="M239" s="190" t="s">
        <v>1</v>
      </c>
      <c r="N239" s="191" t="s">
        <v>41</v>
      </c>
      <c r="O239" s="72"/>
      <c r="P239" s="192">
        <f>O239*H239</f>
        <v>0</v>
      </c>
      <c r="Q239" s="192">
        <v>0</v>
      </c>
      <c r="R239" s="192">
        <f>Q239*H239</f>
        <v>0</v>
      </c>
      <c r="S239" s="192">
        <v>0</v>
      </c>
      <c r="T239" s="19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4" t="s">
        <v>131</v>
      </c>
      <c r="AT239" s="194" t="s">
        <v>126</v>
      </c>
      <c r="AU239" s="194" t="s">
        <v>86</v>
      </c>
      <c r="AY239" s="18" t="s">
        <v>123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8" t="s">
        <v>84</v>
      </c>
      <c r="BK239" s="195">
        <f>ROUND(I239*H239,2)</f>
        <v>0</v>
      </c>
      <c r="BL239" s="18" t="s">
        <v>131</v>
      </c>
      <c r="BM239" s="194" t="s">
        <v>264</v>
      </c>
    </row>
    <row r="240" spans="2:63" s="12" customFormat="1" ht="22.95" customHeight="1">
      <c r="B240" s="167"/>
      <c r="C240" s="168"/>
      <c r="D240" s="169" t="s">
        <v>75</v>
      </c>
      <c r="E240" s="181" t="s">
        <v>265</v>
      </c>
      <c r="F240" s="181" t="s">
        <v>266</v>
      </c>
      <c r="G240" s="168"/>
      <c r="H240" s="168"/>
      <c r="I240" s="171"/>
      <c r="J240" s="182">
        <f>BK240</f>
        <v>0</v>
      </c>
      <c r="K240" s="168"/>
      <c r="L240" s="173"/>
      <c r="M240" s="174"/>
      <c r="N240" s="175"/>
      <c r="O240" s="175"/>
      <c r="P240" s="176">
        <f>P241</f>
        <v>0</v>
      </c>
      <c r="Q240" s="175"/>
      <c r="R240" s="176">
        <f>R241</f>
        <v>0</v>
      </c>
      <c r="S240" s="175"/>
      <c r="T240" s="177">
        <f>T241</f>
        <v>0</v>
      </c>
      <c r="AR240" s="178" t="s">
        <v>84</v>
      </c>
      <c r="AT240" s="179" t="s">
        <v>75</v>
      </c>
      <c r="AU240" s="179" t="s">
        <v>84</v>
      </c>
      <c r="AY240" s="178" t="s">
        <v>123</v>
      </c>
      <c r="BK240" s="180">
        <f>BK241</f>
        <v>0</v>
      </c>
    </row>
    <row r="241" spans="1:65" s="2" customFormat="1" ht="16.5" customHeight="1">
      <c r="A241" s="35"/>
      <c r="B241" s="36"/>
      <c r="C241" s="183" t="s">
        <v>267</v>
      </c>
      <c r="D241" s="183" t="s">
        <v>126</v>
      </c>
      <c r="E241" s="184" t="s">
        <v>268</v>
      </c>
      <c r="F241" s="185" t="s">
        <v>269</v>
      </c>
      <c r="G241" s="186" t="s">
        <v>250</v>
      </c>
      <c r="H241" s="187">
        <v>1.634</v>
      </c>
      <c r="I241" s="188"/>
      <c r="J241" s="189">
        <f>ROUND(I241*H241,2)</f>
        <v>0</v>
      </c>
      <c r="K241" s="185" t="s">
        <v>130</v>
      </c>
      <c r="L241" s="40"/>
      <c r="M241" s="190" t="s">
        <v>1</v>
      </c>
      <c r="N241" s="191" t="s">
        <v>41</v>
      </c>
      <c r="O241" s="72"/>
      <c r="P241" s="192">
        <f>O241*H241</f>
        <v>0</v>
      </c>
      <c r="Q241" s="192">
        <v>0</v>
      </c>
      <c r="R241" s="192">
        <f>Q241*H241</f>
        <v>0</v>
      </c>
      <c r="S241" s="192">
        <v>0</v>
      </c>
      <c r="T241" s="19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4" t="s">
        <v>131</v>
      </c>
      <c r="AT241" s="194" t="s">
        <v>126</v>
      </c>
      <c r="AU241" s="194" t="s">
        <v>86</v>
      </c>
      <c r="AY241" s="18" t="s">
        <v>123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18" t="s">
        <v>84</v>
      </c>
      <c r="BK241" s="195">
        <f>ROUND(I241*H241,2)</f>
        <v>0</v>
      </c>
      <c r="BL241" s="18" t="s">
        <v>131</v>
      </c>
      <c r="BM241" s="194" t="s">
        <v>270</v>
      </c>
    </row>
    <row r="242" spans="2:63" s="12" customFormat="1" ht="25.95" customHeight="1">
      <c r="B242" s="167"/>
      <c r="C242" s="168"/>
      <c r="D242" s="169" t="s">
        <v>75</v>
      </c>
      <c r="E242" s="170" t="s">
        <v>271</v>
      </c>
      <c r="F242" s="170" t="s">
        <v>272</v>
      </c>
      <c r="G242" s="168"/>
      <c r="H242" s="168"/>
      <c r="I242" s="171"/>
      <c r="J242" s="172">
        <f>BK242</f>
        <v>0</v>
      </c>
      <c r="K242" s="168"/>
      <c r="L242" s="173"/>
      <c r="M242" s="174"/>
      <c r="N242" s="175"/>
      <c r="O242" s="175"/>
      <c r="P242" s="176">
        <f>P243+P258+P332+P362</f>
        <v>0</v>
      </c>
      <c r="Q242" s="175"/>
      <c r="R242" s="176">
        <f>R243+R258+R332+R362</f>
        <v>2.8565741464000003</v>
      </c>
      <c r="S242" s="175"/>
      <c r="T242" s="177">
        <f>T243+T258+T332+T362</f>
        <v>0.24314</v>
      </c>
      <c r="AR242" s="178" t="s">
        <v>86</v>
      </c>
      <c r="AT242" s="179" t="s">
        <v>75</v>
      </c>
      <c r="AU242" s="179" t="s">
        <v>76</v>
      </c>
      <c r="AY242" s="178" t="s">
        <v>123</v>
      </c>
      <c r="BK242" s="180">
        <f>BK243+BK258+BK332+BK362</f>
        <v>0</v>
      </c>
    </row>
    <row r="243" spans="2:63" s="12" customFormat="1" ht="22.95" customHeight="1">
      <c r="B243" s="167"/>
      <c r="C243" s="168"/>
      <c r="D243" s="169" t="s">
        <v>75</v>
      </c>
      <c r="E243" s="181" t="s">
        <v>273</v>
      </c>
      <c r="F243" s="181" t="s">
        <v>274</v>
      </c>
      <c r="G243" s="168"/>
      <c r="H243" s="168"/>
      <c r="I243" s="171"/>
      <c r="J243" s="182">
        <f>BK243</f>
        <v>0</v>
      </c>
      <c r="K243" s="168"/>
      <c r="L243" s="173"/>
      <c r="M243" s="174"/>
      <c r="N243" s="175"/>
      <c r="O243" s="175"/>
      <c r="P243" s="176">
        <f>SUM(P244:P257)</f>
        <v>0</v>
      </c>
      <c r="Q243" s="175"/>
      <c r="R243" s="176">
        <f>SUM(R244:R257)</f>
        <v>0.07728</v>
      </c>
      <c r="S243" s="175"/>
      <c r="T243" s="177">
        <f>SUM(T244:T257)</f>
        <v>0.07014000000000001</v>
      </c>
      <c r="AR243" s="178" t="s">
        <v>86</v>
      </c>
      <c r="AT243" s="179" t="s">
        <v>75</v>
      </c>
      <c r="AU243" s="179" t="s">
        <v>84</v>
      </c>
      <c r="AY243" s="178" t="s">
        <v>123</v>
      </c>
      <c r="BK243" s="180">
        <f>SUM(BK244:BK257)</f>
        <v>0</v>
      </c>
    </row>
    <row r="244" spans="1:65" s="2" customFormat="1" ht="16.5" customHeight="1">
      <c r="A244" s="35"/>
      <c r="B244" s="36"/>
      <c r="C244" s="183" t="s">
        <v>275</v>
      </c>
      <c r="D244" s="183" t="s">
        <v>126</v>
      </c>
      <c r="E244" s="184" t="s">
        <v>276</v>
      </c>
      <c r="F244" s="185" t="s">
        <v>277</v>
      </c>
      <c r="G244" s="186" t="s">
        <v>135</v>
      </c>
      <c r="H244" s="187">
        <v>42</v>
      </c>
      <c r="I244" s="188"/>
      <c r="J244" s="189">
        <f>ROUND(I244*H244,2)</f>
        <v>0</v>
      </c>
      <c r="K244" s="185" t="s">
        <v>130</v>
      </c>
      <c r="L244" s="40"/>
      <c r="M244" s="190" t="s">
        <v>1</v>
      </c>
      <c r="N244" s="191" t="s">
        <v>41</v>
      </c>
      <c r="O244" s="72"/>
      <c r="P244" s="192">
        <f>O244*H244</f>
        <v>0</v>
      </c>
      <c r="Q244" s="192">
        <v>0</v>
      </c>
      <c r="R244" s="192">
        <f>Q244*H244</f>
        <v>0</v>
      </c>
      <c r="S244" s="192">
        <v>0.00167</v>
      </c>
      <c r="T244" s="193">
        <f>S244*H244</f>
        <v>0.07014000000000001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4" t="s">
        <v>217</v>
      </c>
      <c r="AT244" s="194" t="s">
        <v>126</v>
      </c>
      <c r="AU244" s="194" t="s">
        <v>86</v>
      </c>
      <c r="AY244" s="18" t="s">
        <v>123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8" t="s">
        <v>84</v>
      </c>
      <c r="BK244" s="195">
        <f>ROUND(I244*H244,2)</f>
        <v>0</v>
      </c>
      <c r="BL244" s="18" t="s">
        <v>217</v>
      </c>
      <c r="BM244" s="194" t="s">
        <v>278</v>
      </c>
    </row>
    <row r="245" spans="2:51" s="13" customFormat="1" ht="12">
      <c r="B245" s="196"/>
      <c r="C245" s="197"/>
      <c r="D245" s="198" t="s">
        <v>137</v>
      </c>
      <c r="E245" s="199" t="s">
        <v>1</v>
      </c>
      <c r="F245" s="200" t="s">
        <v>138</v>
      </c>
      <c r="G245" s="197"/>
      <c r="H245" s="199" t="s">
        <v>1</v>
      </c>
      <c r="I245" s="201"/>
      <c r="J245" s="197"/>
      <c r="K245" s="197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137</v>
      </c>
      <c r="AU245" s="206" t="s">
        <v>86</v>
      </c>
      <c r="AV245" s="13" t="s">
        <v>84</v>
      </c>
      <c r="AW245" s="13" t="s">
        <v>33</v>
      </c>
      <c r="AX245" s="13" t="s">
        <v>76</v>
      </c>
      <c r="AY245" s="206" t="s">
        <v>123</v>
      </c>
    </row>
    <row r="246" spans="2:51" s="14" customFormat="1" ht="12">
      <c r="B246" s="207"/>
      <c r="C246" s="208"/>
      <c r="D246" s="198" t="s">
        <v>137</v>
      </c>
      <c r="E246" s="209" t="s">
        <v>1</v>
      </c>
      <c r="F246" s="210" t="s">
        <v>279</v>
      </c>
      <c r="G246" s="208"/>
      <c r="H246" s="211">
        <v>10.8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137</v>
      </c>
      <c r="AU246" s="217" t="s">
        <v>86</v>
      </c>
      <c r="AV246" s="14" t="s">
        <v>86</v>
      </c>
      <c r="AW246" s="14" t="s">
        <v>33</v>
      </c>
      <c r="AX246" s="14" t="s">
        <v>76</v>
      </c>
      <c r="AY246" s="217" t="s">
        <v>123</v>
      </c>
    </row>
    <row r="247" spans="2:51" s="14" customFormat="1" ht="12">
      <c r="B247" s="207"/>
      <c r="C247" s="208"/>
      <c r="D247" s="198" t="s">
        <v>137</v>
      </c>
      <c r="E247" s="209" t="s">
        <v>1</v>
      </c>
      <c r="F247" s="210" t="s">
        <v>280</v>
      </c>
      <c r="G247" s="208"/>
      <c r="H247" s="211">
        <v>1.8</v>
      </c>
      <c r="I247" s="212"/>
      <c r="J247" s="208"/>
      <c r="K247" s="208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137</v>
      </c>
      <c r="AU247" s="217" t="s">
        <v>86</v>
      </c>
      <c r="AV247" s="14" t="s">
        <v>86</v>
      </c>
      <c r="AW247" s="14" t="s">
        <v>33</v>
      </c>
      <c r="AX247" s="14" t="s">
        <v>76</v>
      </c>
      <c r="AY247" s="217" t="s">
        <v>123</v>
      </c>
    </row>
    <row r="248" spans="2:51" s="14" customFormat="1" ht="12">
      <c r="B248" s="207"/>
      <c r="C248" s="208"/>
      <c r="D248" s="198" t="s">
        <v>137</v>
      </c>
      <c r="E248" s="209" t="s">
        <v>1</v>
      </c>
      <c r="F248" s="210" t="s">
        <v>281</v>
      </c>
      <c r="G248" s="208"/>
      <c r="H248" s="211">
        <v>3.6</v>
      </c>
      <c r="I248" s="212"/>
      <c r="J248" s="208"/>
      <c r="K248" s="208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137</v>
      </c>
      <c r="AU248" s="217" t="s">
        <v>86</v>
      </c>
      <c r="AV248" s="14" t="s">
        <v>86</v>
      </c>
      <c r="AW248" s="14" t="s">
        <v>33</v>
      </c>
      <c r="AX248" s="14" t="s">
        <v>76</v>
      </c>
      <c r="AY248" s="217" t="s">
        <v>123</v>
      </c>
    </row>
    <row r="249" spans="2:51" s="14" customFormat="1" ht="12">
      <c r="B249" s="207"/>
      <c r="C249" s="208"/>
      <c r="D249" s="198" t="s">
        <v>137</v>
      </c>
      <c r="E249" s="209" t="s">
        <v>1</v>
      </c>
      <c r="F249" s="210" t="s">
        <v>282</v>
      </c>
      <c r="G249" s="208"/>
      <c r="H249" s="211">
        <v>0.6</v>
      </c>
      <c r="I249" s="212"/>
      <c r="J249" s="208"/>
      <c r="K249" s="208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137</v>
      </c>
      <c r="AU249" s="217" t="s">
        <v>86</v>
      </c>
      <c r="AV249" s="14" t="s">
        <v>86</v>
      </c>
      <c r="AW249" s="14" t="s">
        <v>33</v>
      </c>
      <c r="AX249" s="14" t="s">
        <v>76</v>
      </c>
      <c r="AY249" s="217" t="s">
        <v>123</v>
      </c>
    </row>
    <row r="250" spans="2:51" s="13" customFormat="1" ht="12">
      <c r="B250" s="196"/>
      <c r="C250" s="197"/>
      <c r="D250" s="198" t="s">
        <v>137</v>
      </c>
      <c r="E250" s="199" t="s">
        <v>1</v>
      </c>
      <c r="F250" s="200" t="s">
        <v>145</v>
      </c>
      <c r="G250" s="197"/>
      <c r="H250" s="199" t="s">
        <v>1</v>
      </c>
      <c r="I250" s="201"/>
      <c r="J250" s="197"/>
      <c r="K250" s="197"/>
      <c r="L250" s="202"/>
      <c r="M250" s="203"/>
      <c r="N250" s="204"/>
      <c r="O250" s="204"/>
      <c r="P250" s="204"/>
      <c r="Q250" s="204"/>
      <c r="R250" s="204"/>
      <c r="S250" s="204"/>
      <c r="T250" s="205"/>
      <c r="AT250" s="206" t="s">
        <v>137</v>
      </c>
      <c r="AU250" s="206" t="s">
        <v>86</v>
      </c>
      <c r="AV250" s="13" t="s">
        <v>84</v>
      </c>
      <c r="AW250" s="13" t="s">
        <v>33</v>
      </c>
      <c r="AX250" s="13" t="s">
        <v>76</v>
      </c>
      <c r="AY250" s="206" t="s">
        <v>123</v>
      </c>
    </row>
    <row r="251" spans="2:51" s="14" customFormat="1" ht="12">
      <c r="B251" s="207"/>
      <c r="C251" s="208"/>
      <c r="D251" s="198" t="s">
        <v>137</v>
      </c>
      <c r="E251" s="209" t="s">
        <v>1</v>
      </c>
      <c r="F251" s="210" t="s">
        <v>283</v>
      </c>
      <c r="G251" s="208"/>
      <c r="H251" s="211">
        <v>20.4</v>
      </c>
      <c r="I251" s="212"/>
      <c r="J251" s="208"/>
      <c r="K251" s="208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137</v>
      </c>
      <c r="AU251" s="217" t="s">
        <v>86</v>
      </c>
      <c r="AV251" s="14" t="s">
        <v>86</v>
      </c>
      <c r="AW251" s="14" t="s">
        <v>33</v>
      </c>
      <c r="AX251" s="14" t="s">
        <v>76</v>
      </c>
      <c r="AY251" s="217" t="s">
        <v>123</v>
      </c>
    </row>
    <row r="252" spans="2:51" s="14" customFormat="1" ht="12">
      <c r="B252" s="207"/>
      <c r="C252" s="208"/>
      <c r="D252" s="198" t="s">
        <v>137</v>
      </c>
      <c r="E252" s="209" t="s">
        <v>1</v>
      </c>
      <c r="F252" s="210" t="s">
        <v>280</v>
      </c>
      <c r="G252" s="208"/>
      <c r="H252" s="211">
        <v>1.8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137</v>
      </c>
      <c r="AU252" s="217" t="s">
        <v>86</v>
      </c>
      <c r="AV252" s="14" t="s">
        <v>86</v>
      </c>
      <c r="AW252" s="14" t="s">
        <v>33</v>
      </c>
      <c r="AX252" s="14" t="s">
        <v>76</v>
      </c>
      <c r="AY252" s="217" t="s">
        <v>123</v>
      </c>
    </row>
    <row r="253" spans="2:51" s="14" customFormat="1" ht="12">
      <c r="B253" s="207"/>
      <c r="C253" s="208"/>
      <c r="D253" s="198" t="s">
        <v>137</v>
      </c>
      <c r="E253" s="209" t="s">
        <v>1</v>
      </c>
      <c r="F253" s="210" t="s">
        <v>282</v>
      </c>
      <c r="G253" s="208"/>
      <c r="H253" s="211">
        <v>0.6</v>
      </c>
      <c r="I253" s="212"/>
      <c r="J253" s="208"/>
      <c r="K253" s="208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137</v>
      </c>
      <c r="AU253" s="217" t="s">
        <v>86</v>
      </c>
      <c r="AV253" s="14" t="s">
        <v>86</v>
      </c>
      <c r="AW253" s="14" t="s">
        <v>33</v>
      </c>
      <c r="AX253" s="14" t="s">
        <v>76</v>
      </c>
      <c r="AY253" s="217" t="s">
        <v>123</v>
      </c>
    </row>
    <row r="254" spans="2:51" s="14" customFormat="1" ht="12">
      <c r="B254" s="207"/>
      <c r="C254" s="208"/>
      <c r="D254" s="198" t="s">
        <v>137</v>
      </c>
      <c r="E254" s="209" t="s">
        <v>1</v>
      </c>
      <c r="F254" s="210" t="s">
        <v>284</v>
      </c>
      <c r="G254" s="208"/>
      <c r="H254" s="211">
        <v>2.4</v>
      </c>
      <c r="I254" s="212"/>
      <c r="J254" s="208"/>
      <c r="K254" s="208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137</v>
      </c>
      <c r="AU254" s="217" t="s">
        <v>86</v>
      </c>
      <c r="AV254" s="14" t="s">
        <v>86</v>
      </c>
      <c r="AW254" s="14" t="s">
        <v>33</v>
      </c>
      <c r="AX254" s="14" t="s">
        <v>76</v>
      </c>
      <c r="AY254" s="217" t="s">
        <v>123</v>
      </c>
    </row>
    <row r="255" spans="2:51" s="16" customFormat="1" ht="12">
      <c r="B255" s="229"/>
      <c r="C255" s="230"/>
      <c r="D255" s="198" t="s">
        <v>137</v>
      </c>
      <c r="E255" s="231" t="s">
        <v>1</v>
      </c>
      <c r="F255" s="232" t="s">
        <v>148</v>
      </c>
      <c r="G255" s="230"/>
      <c r="H255" s="233">
        <v>42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137</v>
      </c>
      <c r="AU255" s="239" t="s">
        <v>86</v>
      </c>
      <c r="AV255" s="16" t="s">
        <v>131</v>
      </c>
      <c r="AW255" s="16" t="s">
        <v>33</v>
      </c>
      <c r="AX255" s="16" t="s">
        <v>84</v>
      </c>
      <c r="AY255" s="239" t="s">
        <v>123</v>
      </c>
    </row>
    <row r="256" spans="1:65" s="2" customFormat="1" ht="22.8">
      <c r="A256" s="35"/>
      <c r="B256" s="36"/>
      <c r="C256" s="183" t="s">
        <v>285</v>
      </c>
      <c r="D256" s="183" t="s">
        <v>126</v>
      </c>
      <c r="E256" s="184" t="s">
        <v>286</v>
      </c>
      <c r="F256" s="185" t="s">
        <v>287</v>
      </c>
      <c r="G256" s="186" t="s">
        <v>135</v>
      </c>
      <c r="H256" s="187">
        <v>42</v>
      </c>
      <c r="I256" s="188"/>
      <c r="J256" s="189">
        <f>ROUND(I256*H256,2)</f>
        <v>0</v>
      </c>
      <c r="K256" s="185" t="s">
        <v>130</v>
      </c>
      <c r="L256" s="40"/>
      <c r="M256" s="190" t="s">
        <v>1</v>
      </c>
      <c r="N256" s="191" t="s">
        <v>41</v>
      </c>
      <c r="O256" s="72"/>
      <c r="P256" s="192">
        <f>O256*H256</f>
        <v>0</v>
      </c>
      <c r="Q256" s="192">
        <v>0.00184</v>
      </c>
      <c r="R256" s="192">
        <f>Q256*H256</f>
        <v>0.07728</v>
      </c>
      <c r="S256" s="192">
        <v>0</v>
      </c>
      <c r="T256" s="19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4" t="s">
        <v>217</v>
      </c>
      <c r="AT256" s="194" t="s">
        <v>126</v>
      </c>
      <c r="AU256" s="194" t="s">
        <v>86</v>
      </c>
      <c r="AY256" s="18" t="s">
        <v>123</v>
      </c>
      <c r="BE256" s="195">
        <f>IF(N256="základní",J256,0)</f>
        <v>0</v>
      </c>
      <c r="BF256" s="195">
        <f>IF(N256="snížená",J256,0)</f>
        <v>0</v>
      </c>
      <c r="BG256" s="195">
        <f>IF(N256="zákl. přenesená",J256,0)</f>
        <v>0</v>
      </c>
      <c r="BH256" s="195">
        <f>IF(N256="sníž. přenesená",J256,0)</f>
        <v>0</v>
      </c>
      <c r="BI256" s="195">
        <f>IF(N256="nulová",J256,0)</f>
        <v>0</v>
      </c>
      <c r="BJ256" s="18" t="s">
        <v>84</v>
      </c>
      <c r="BK256" s="195">
        <f>ROUND(I256*H256,2)</f>
        <v>0</v>
      </c>
      <c r="BL256" s="18" t="s">
        <v>217</v>
      </c>
      <c r="BM256" s="194" t="s">
        <v>288</v>
      </c>
    </row>
    <row r="257" spans="1:65" s="2" customFormat="1" ht="22.8">
      <c r="A257" s="35"/>
      <c r="B257" s="36"/>
      <c r="C257" s="183" t="s">
        <v>289</v>
      </c>
      <c r="D257" s="183" t="s">
        <v>126</v>
      </c>
      <c r="E257" s="184" t="s">
        <v>290</v>
      </c>
      <c r="F257" s="185" t="s">
        <v>291</v>
      </c>
      <c r="G257" s="186" t="s">
        <v>292</v>
      </c>
      <c r="H257" s="240"/>
      <c r="I257" s="188"/>
      <c r="J257" s="189">
        <f>ROUND(I257*H257,2)</f>
        <v>0</v>
      </c>
      <c r="K257" s="185" t="s">
        <v>130</v>
      </c>
      <c r="L257" s="40"/>
      <c r="M257" s="190" t="s">
        <v>1</v>
      </c>
      <c r="N257" s="191" t="s">
        <v>41</v>
      </c>
      <c r="O257" s="72"/>
      <c r="P257" s="192">
        <f>O257*H257</f>
        <v>0</v>
      </c>
      <c r="Q257" s="192">
        <v>0</v>
      </c>
      <c r="R257" s="192">
        <f>Q257*H257</f>
        <v>0</v>
      </c>
      <c r="S257" s="192">
        <v>0</v>
      </c>
      <c r="T257" s="19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4" t="s">
        <v>217</v>
      </c>
      <c r="AT257" s="194" t="s">
        <v>126</v>
      </c>
      <c r="AU257" s="194" t="s">
        <v>86</v>
      </c>
      <c r="AY257" s="18" t="s">
        <v>123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18" t="s">
        <v>84</v>
      </c>
      <c r="BK257" s="195">
        <f>ROUND(I257*H257,2)</f>
        <v>0</v>
      </c>
      <c r="BL257" s="18" t="s">
        <v>217</v>
      </c>
      <c r="BM257" s="194" t="s">
        <v>293</v>
      </c>
    </row>
    <row r="258" spans="2:63" s="12" customFormat="1" ht="22.95" customHeight="1">
      <c r="B258" s="167"/>
      <c r="C258" s="168"/>
      <c r="D258" s="169" t="s">
        <v>75</v>
      </c>
      <c r="E258" s="181" t="s">
        <v>294</v>
      </c>
      <c r="F258" s="181" t="s">
        <v>295</v>
      </c>
      <c r="G258" s="168"/>
      <c r="H258" s="168"/>
      <c r="I258" s="171"/>
      <c r="J258" s="182">
        <f>BK258</f>
        <v>0</v>
      </c>
      <c r="K258" s="168"/>
      <c r="L258" s="173"/>
      <c r="M258" s="174"/>
      <c r="N258" s="175"/>
      <c r="O258" s="175"/>
      <c r="P258" s="176">
        <f>SUM(P259:P331)</f>
        <v>0</v>
      </c>
      <c r="Q258" s="175"/>
      <c r="R258" s="176">
        <f>SUM(R259:R331)</f>
        <v>2.5977248800000003</v>
      </c>
      <c r="S258" s="175"/>
      <c r="T258" s="177">
        <f>SUM(T259:T331)</f>
        <v>0.173</v>
      </c>
      <c r="AR258" s="178" t="s">
        <v>86</v>
      </c>
      <c r="AT258" s="179" t="s">
        <v>75</v>
      </c>
      <c r="AU258" s="179" t="s">
        <v>84</v>
      </c>
      <c r="AY258" s="178" t="s">
        <v>123</v>
      </c>
      <c r="BK258" s="180">
        <f>SUM(BK259:BK331)</f>
        <v>0</v>
      </c>
    </row>
    <row r="259" spans="1:65" s="2" customFormat="1" ht="22.8">
      <c r="A259" s="35"/>
      <c r="B259" s="36"/>
      <c r="C259" s="183" t="s">
        <v>296</v>
      </c>
      <c r="D259" s="183" t="s">
        <v>126</v>
      </c>
      <c r="E259" s="184" t="s">
        <v>297</v>
      </c>
      <c r="F259" s="185" t="s">
        <v>298</v>
      </c>
      <c r="G259" s="186" t="s">
        <v>151</v>
      </c>
      <c r="H259" s="187">
        <v>6</v>
      </c>
      <c r="I259" s="188"/>
      <c r="J259" s="189">
        <f>ROUND(I259*H259,2)</f>
        <v>0</v>
      </c>
      <c r="K259" s="185" t="s">
        <v>130</v>
      </c>
      <c r="L259" s="40"/>
      <c r="M259" s="190" t="s">
        <v>1</v>
      </c>
      <c r="N259" s="191" t="s">
        <v>41</v>
      </c>
      <c r="O259" s="72"/>
      <c r="P259" s="192">
        <f>O259*H259</f>
        <v>0</v>
      </c>
      <c r="Q259" s="192">
        <v>0</v>
      </c>
      <c r="R259" s="192">
        <f>Q259*H259</f>
        <v>0</v>
      </c>
      <c r="S259" s="192">
        <v>0.003</v>
      </c>
      <c r="T259" s="193">
        <f>S259*H259</f>
        <v>0.018000000000000002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4" t="s">
        <v>217</v>
      </c>
      <c r="AT259" s="194" t="s">
        <v>126</v>
      </c>
      <c r="AU259" s="194" t="s">
        <v>86</v>
      </c>
      <c r="AY259" s="18" t="s">
        <v>123</v>
      </c>
      <c r="BE259" s="195">
        <f>IF(N259="základní",J259,0)</f>
        <v>0</v>
      </c>
      <c r="BF259" s="195">
        <f>IF(N259="snížená",J259,0)</f>
        <v>0</v>
      </c>
      <c r="BG259" s="195">
        <f>IF(N259="zákl. přenesená",J259,0)</f>
        <v>0</v>
      </c>
      <c r="BH259" s="195">
        <f>IF(N259="sníž. přenesená",J259,0)</f>
        <v>0</v>
      </c>
      <c r="BI259" s="195">
        <f>IF(N259="nulová",J259,0)</f>
        <v>0</v>
      </c>
      <c r="BJ259" s="18" t="s">
        <v>84</v>
      </c>
      <c r="BK259" s="195">
        <f>ROUND(I259*H259,2)</f>
        <v>0</v>
      </c>
      <c r="BL259" s="18" t="s">
        <v>217</v>
      </c>
      <c r="BM259" s="194" t="s">
        <v>299</v>
      </c>
    </row>
    <row r="260" spans="2:51" s="13" customFormat="1" ht="12">
      <c r="B260" s="196"/>
      <c r="C260" s="197"/>
      <c r="D260" s="198" t="s">
        <v>137</v>
      </c>
      <c r="E260" s="199" t="s">
        <v>1</v>
      </c>
      <c r="F260" s="200" t="s">
        <v>138</v>
      </c>
      <c r="G260" s="197"/>
      <c r="H260" s="199" t="s">
        <v>1</v>
      </c>
      <c r="I260" s="201"/>
      <c r="J260" s="197"/>
      <c r="K260" s="197"/>
      <c r="L260" s="202"/>
      <c r="M260" s="203"/>
      <c r="N260" s="204"/>
      <c r="O260" s="204"/>
      <c r="P260" s="204"/>
      <c r="Q260" s="204"/>
      <c r="R260" s="204"/>
      <c r="S260" s="204"/>
      <c r="T260" s="205"/>
      <c r="AT260" s="206" t="s">
        <v>137</v>
      </c>
      <c r="AU260" s="206" t="s">
        <v>86</v>
      </c>
      <c r="AV260" s="13" t="s">
        <v>84</v>
      </c>
      <c r="AW260" s="13" t="s">
        <v>33</v>
      </c>
      <c r="AX260" s="13" t="s">
        <v>76</v>
      </c>
      <c r="AY260" s="206" t="s">
        <v>123</v>
      </c>
    </row>
    <row r="261" spans="2:51" s="14" customFormat="1" ht="12">
      <c r="B261" s="207"/>
      <c r="C261" s="208"/>
      <c r="D261" s="198" t="s">
        <v>137</v>
      </c>
      <c r="E261" s="209" t="s">
        <v>1</v>
      </c>
      <c r="F261" s="210" t="s">
        <v>153</v>
      </c>
      <c r="G261" s="208"/>
      <c r="H261" s="211">
        <v>2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137</v>
      </c>
      <c r="AU261" s="217" t="s">
        <v>86</v>
      </c>
      <c r="AV261" s="14" t="s">
        <v>86</v>
      </c>
      <c r="AW261" s="14" t="s">
        <v>33</v>
      </c>
      <c r="AX261" s="14" t="s">
        <v>76</v>
      </c>
      <c r="AY261" s="217" t="s">
        <v>123</v>
      </c>
    </row>
    <row r="262" spans="2:51" s="14" customFormat="1" ht="12">
      <c r="B262" s="207"/>
      <c r="C262" s="208"/>
      <c r="D262" s="198" t="s">
        <v>137</v>
      </c>
      <c r="E262" s="209" t="s">
        <v>1</v>
      </c>
      <c r="F262" s="210" t="s">
        <v>155</v>
      </c>
      <c r="G262" s="208"/>
      <c r="H262" s="211">
        <v>1</v>
      </c>
      <c r="I262" s="212"/>
      <c r="J262" s="208"/>
      <c r="K262" s="208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137</v>
      </c>
      <c r="AU262" s="217" t="s">
        <v>86</v>
      </c>
      <c r="AV262" s="14" t="s">
        <v>86</v>
      </c>
      <c r="AW262" s="14" t="s">
        <v>33</v>
      </c>
      <c r="AX262" s="14" t="s">
        <v>76</v>
      </c>
      <c r="AY262" s="217" t="s">
        <v>123</v>
      </c>
    </row>
    <row r="263" spans="2:51" s="13" customFormat="1" ht="12">
      <c r="B263" s="196"/>
      <c r="C263" s="197"/>
      <c r="D263" s="198" t="s">
        <v>137</v>
      </c>
      <c r="E263" s="199" t="s">
        <v>1</v>
      </c>
      <c r="F263" s="200" t="s">
        <v>145</v>
      </c>
      <c r="G263" s="197"/>
      <c r="H263" s="199" t="s">
        <v>1</v>
      </c>
      <c r="I263" s="201"/>
      <c r="J263" s="197"/>
      <c r="K263" s="197"/>
      <c r="L263" s="202"/>
      <c r="M263" s="203"/>
      <c r="N263" s="204"/>
      <c r="O263" s="204"/>
      <c r="P263" s="204"/>
      <c r="Q263" s="204"/>
      <c r="R263" s="204"/>
      <c r="S263" s="204"/>
      <c r="T263" s="205"/>
      <c r="AT263" s="206" t="s">
        <v>137</v>
      </c>
      <c r="AU263" s="206" t="s">
        <v>86</v>
      </c>
      <c r="AV263" s="13" t="s">
        <v>84</v>
      </c>
      <c r="AW263" s="13" t="s">
        <v>33</v>
      </c>
      <c r="AX263" s="13" t="s">
        <v>76</v>
      </c>
      <c r="AY263" s="206" t="s">
        <v>123</v>
      </c>
    </row>
    <row r="264" spans="2:51" s="14" customFormat="1" ht="12">
      <c r="B264" s="207"/>
      <c r="C264" s="208"/>
      <c r="D264" s="198" t="s">
        <v>137</v>
      </c>
      <c r="E264" s="209" t="s">
        <v>1</v>
      </c>
      <c r="F264" s="210" t="s">
        <v>153</v>
      </c>
      <c r="G264" s="208"/>
      <c r="H264" s="211">
        <v>2</v>
      </c>
      <c r="I264" s="212"/>
      <c r="J264" s="208"/>
      <c r="K264" s="208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137</v>
      </c>
      <c r="AU264" s="217" t="s">
        <v>86</v>
      </c>
      <c r="AV264" s="14" t="s">
        <v>86</v>
      </c>
      <c r="AW264" s="14" t="s">
        <v>33</v>
      </c>
      <c r="AX264" s="14" t="s">
        <v>76</v>
      </c>
      <c r="AY264" s="217" t="s">
        <v>123</v>
      </c>
    </row>
    <row r="265" spans="2:51" s="14" customFormat="1" ht="12">
      <c r="B265" s="207"/>
      <c r="C265" s="208"/>
      <c r="D265" s="198" t="s">
        <v>137</v>
      </c>
      <c r="E265" s="209" t="s">
        <v>1</v>
      </c>
      <c r="F265" s="210" t="s">
        <v>155</v>
      </c>
      <c r="G265" s="208"/>
      <c r="H265" s="211">
        <v>1</v>
      </c>
      <c r="I265" s="212"/>
      <c r="J265" s="208"/>
      <c r="K265" s="208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137</v>
      </c>
      <c r="AU265" s="217" t="s">
        <v>86</v>
      </c>
      <c r="AV265" s="14" t="s">
        <v>86</v>
      </c>
      <c r="AW265" s="14" t="s">
        <v>33</v>
      </c>
      <c r="AX265" s="14" t="s">
        <v>76</v>
      </c>
      <c r="AY265" s="217" t="s">
        <v>123</v>
      </c>
    </row>
    <row r="266" spans="2:51" s="16" customFormat="1" ht="12">
      <c r="B266" s="229"/>
      <c r="C266" s="230"/>
      <c r="D266" s="198" t="s">
        <v>137</v>
      </c>
      <c r="E266" s="231" t="s">
        <v>1</v>
      </c>
      <c r="F266" s="232" t="s">
        <v>148</v>
      </c>
      <c r="G266" s="230"/>
      <c r="H266" s="233">
        <v>6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137</v>
      </c>
      <c r="AU266" s="239" t="s">
        <v>86</v>
      </c>
      <c r="AV266" s="16" t="s">
        <v>131</v>
      </c>
      <c r="AW266" s="16" t="s">
        <v>33</v>
      </c>
      <c r="AX266" s="16" t="s">
        <v>84</v>
      </c>
      <c r="AY266" s="239" t="s">
        <v>123</v>
      </c>
    </row>
    <row r="267" spans="1:65" s="2" customFormat="1" ht="22.8">
      <c r="A267" s="35"/>
      <c r="B267" s="36"/>
      <c r="C267" s="183" t="s">
        <v>300</v>
      </c>
      <c r="D267" s="183" t="s">
        <v>126</v>
      </c>
      <c r="E267" s="184" t="s">
        <v>301</v>
      </c>
      <c r="F267" s="185" t="s">
        <v>302</v>
      </c>
      <c r="G267" s="186" t="s">
        <v>151</v>
      </c>
      <c r="H267" s="187">
        <v>31</v>
      </c>
      <c r="I267" s="188"/>
      <c r="J267" s="189">
        <f>ROUND(I267*H267,2)</f>
        <v>0</v>
      </c>
      <c r="K267" s="185" t="s">
        <v>130</v>
      </c>
      <c r="L267" s="40"/>
      <c r="M267" s="190" t="s">
        <v>1</v>
      </c>
      <c r="N267" s="191" t="s">
        <v>41</v>
      </c>
      <c r="O267" s="72"/>
      <c r="P267" s="192">
        <f>O267*H267</f>
        <v>0</v>
      </c>
      <c r="Q267" s="192">
        <v>0</v>
      </c>
      <c r="R267" s="192">
        <f>Q267*H267</f>
        <v>0</v>
      </c>
      <c r="S267" s="192">
        <v>0.005</v>
      </c>
      <c r="T267" s="193">
        <f>S267*H267</f>
        <v>0.155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4" t="s">
        <v>217</v>
      </c>
      <c r="AT267" s="194" t="s">
        <v>126</v>
      </c>
      <c r="AU267" s="194" t="s">
        <v>86</v>
      </c>
      <c r="AY267" s="18" t="s">
        <v>123</v>
      </c>
      <c r="BE267" s="195">
        <f>IF(N267="základní",J267,0)</f>
        <v>0</v>
      </c>
      <c r="BF267" s="195">
        <f>IF(N267="snížená",J267,0)</f>
        <v>0</v>
      </c>
      <c r="BG267" s="195">
        <f>IF(N267="zákl. přenesená",J267,0)</f>
        <v>0</v>
      </c>
      <c r="BH267" s="195">
        <f>IF(N267="sníž. přenesená",J267,0)</f>
        <v>0</v>
      </c>
      <c r="BI267" s="195">
        <f>IF(N267="nulová",J267,0)</f>
        <v>0</v>
      </c>
      <c r="BJ267" s="18" t="s">
        <v>84</v>
      </c>
      <c r="BK267" s="195">
        <f>ROUND(I267*H267,2)</f>
        <v>0</v>
      </c>
      <c r="BL267" s="18" t="s">
        <v>217</v>
      </c>
      <c r="BM267" s="194" t="s">
        <v>303</v>
      </c>
    </row>
    <row r="268" spans="2:51" s="13" customFormat="1" ht="12">
      <c r="B268" s="196"/>
      <c r="C268" s="197"/>
      <c r="D268" s="198" t="s">
        <v>137</v>
      </c>
      <c r="E268" s="199" t="s">
        <v>1</v>
      </c>
      <c r="F268" s="200" t="s">
        <v>138</v>
      </c>
      <c r="G268" s="197"/>
      <c r="H268" s="199" t="s">
        <v>1</v>
      </c>
      <c r="I268" s="201"/>
      <c r="J268" s="197"/>
      <c r="K268" s="197"/>
      <c r="L268" s="202"/>
      <c r="M268" s="203"/>
      <c r="N268" s="204"/>
      <c r="O268" s="204"/>
      <c r="P268" s="204"/>
      <c r="Q268" s="204"/>
      <c r="R268" s="204"/>
      <c r="S268" s="204"/>
      <c r="T268" s="205"/>
      <c r="AT268" s="206" t="s">
        <v>137</v>
      </c>
      <c r="AU268" s="206" t="s">
        <v>86</v>
      </c>
      <c r="AV268" s="13" t="s">
        <v>84</v>
      </c>
      <c r="AW268" s="13" t="s">
        <v>33</v>
      </c>
      <c r="AX268" s="13" t="s">
        <v>76</v>
      </c>
      <c r="AY268" s="206" t="s">
        <v>123</v>
      </c>
    </row>
    <row r="269" spans="2:51" s="14" customFormat="1" ht="12">
      <c r="B269" s="207"/>
      <c r="C269" s="208"/>
      <c r="D269" s="198" t="s">
        <v>137</v>
      </c>
      <c r="E269" s="209" t="s">
        <v>1</v>
      </c>
      <c r="F269" s="210" t="s">
        <v>159</v>
      </c>
      <c r="G269" s="208"/>
      <c r="H269" s="211">
        <v>9</v>
      </c>
      <c r="I269" s="212"/>
      <c r="J269" s="208"/>
      <c r="K269" s="208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137</v>
      </c>
      <c r="AU269" s="217" t="s">
        <v>86</v>
      </c>
      <c r="AV269" s="14" t="s">
        <v>86</v>
      </c>
      <c r="AW269" s="14" t="s">
        <v>33</v>
      </c>
      <c r="AX269" s="14" t="s">
        <v>76</v>
      </c>
      <c r="AY269" s="217" t="s">
        <v>123</v>
      </c>
    </row>
    <row r="270" spans="2:51" s="14" customFormat="1" ht="12">
      <c r="B270" s="207"/>
      <c r="C270" s="208"/>
      <c r="D270" s="198" t="s">
        <v>137</v>
      </c>
      <c r="E270" s="209" t="s">
        <v>1</v>
      </c>
      <c r="F270" s="210" t="s">
        <v>154</v>
      </c>
      <c r="G270" s="208"/>
      <c r="H270" s="211">
        <v>3</v>
      </c>
      <c r="I270" s="212"/>
      <c r="J270" s="208"/>
      <c r="K270" s="208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137</v>
      </c>
      <c r="AU270" s="217" t="s">
        <v>86</v>
      </c>
      <c r="AV270" s="14" t="s">
        <v>86</v>
      </c>
      <c r="AW270" s="14" t="s">
        <v>33</v>
      </c>
      <c r="AX270" s="14" t="s">
        <v>76</v>
      </c>
      <c r="AY270" s="217" t="s">
        <v>123</v>
      </c>
    </row>
    <row r="271" spans="2:51" s="13" customFormat="1" ht="12">
      <c r="B271" s="196"/>
      <c r="C271" s="197"/>
      <c r="D271" s="198" t="s">
        <v>137</v>
      </c>
      <c r="E271" s="199" t="s">
        <v>1</v>
      </c>
      <c r="F271" s="200" t="s">
        <v>145</v>
      </c>
      <c r="G271" s="197"/>
      <c r="H271" s="199" t="s">
        <v>1</v>
      </c>
      <c r="I271" s="201"/>
      <c r="J271" s="197"/>
      <c r="K271" s="197"/>
      <c r="L271" s="202"/>
      <c r="M271" s="203"/>
      <c r="N271" s="204"/>
      <c r="O271" s="204"/>
      <c r="P271" s="204"/>
      <c r="Q271" s="204"/>
      <c r="R271" s="204"/>
      <c r="S271" s="204"/>
      <c r="T271" s="205"/>
      <c r="AT271" s="206" t="s">
        <v>137</v>
      </c>
      <c r="AU271" s="206" t="s">
        <v>86</v>
      </c>
      <c r="AV271" s="13" t="s">
        <v>84</v>
      </c>
      <c r="AW271" s="13" t="s">
        <v>33</v>
      </c>
      <c r="AX271" s="13" t="s">
        <v>76</v>
      </c>
      <c r="AY271" s="206" t="s">
        <v>123</v>
      </c>
    </row>
    <row r="272" spans="2:51" s="14" customFormat="1" ht="12">
      <c r="B272" s="207"/>
      <c r="C272" s="208"/>
      <c r="D272" s="198" t="s">
        <v>137</v>
      </c>
      <c r="E272" s="209" t="s">
        <v>1</v>
      </c>
      <c r="F272" s="210" t="s">
        <v>160</v>
      </c>
      <c r="G272" s="208"/>
      <c r="H272" s="211">
        <v>17</v>
      </c>
      <c r="I272" s="212"/>
      <c r="J272" s="208"/>
      <c r="K272" s="208"/>
      <c r="L272" s="213"/>
      <c r="M272" s="214"/>
      <c r="N272" s="215"/>
      <c r="O272" s="215"/>
      <c r="P272" s="215"/>
      <c r="Q272" s="215"/>
      <c r="R272" s="215"/>
      <c r="S272" s="215"/>
      <c r="T272" s="216"/>
      <c r="AT272" s="217" t="s">
        <v>137</v>
      </c>
      <c r="AU272" s="217" t="s">
        <v>86</v>
      </c>
      <c r="AV272" s="14" t="s">
        <v>86</v>
      </c>
      <c r="AW272" s="14" t="s">
        <v>33</v>
      </c>
      <c r="AX272" s="14" t="s">
        <v>76</v>
      </c>
      <c r="AY272" s="217" t="s">
        <v>123</v>
      </c>
    </row>
    <row r="273" spans="2:51" s="14" customFormat="1" ht="12">
      <c r="B273" s="207"/>
      <c r="C273" s="208"/>
      <c r="D273" s="198" t="s">
        <v>137</v>
      </c>
      <c r="E273" s="209" t="s">
        <v>1</v>
      </c>
      <c r="F273" s="210" t="s">
        <v>161</v>
      </c>
      <c r="G273" s="208"/>
      <c r="H273" s="211">
        <v>2</v>
      </c>
      <c r="I273" s="212"/>
      <c r="J273" s="208"/>
      <c r="K273" s="208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137</v>
      </c>
      <c r="AU273" s="217" t="s">
        <v>86</v>
      </c>
      <c r="AV273" s="14" t="s">
        <v>86</v>
      </c>
      <c r="AW273" s="14" t="s">
        <v>33</v>
      </c>
      <c r="AX273" s="14" t="s">
        <v>76</v>
      </c>
      <c r="AY273" s="217" t="s">
        <v>123</v>
      </c>
    </row>
    <row r="274" spans="2:51" s="16" customFormat="1" ht="12">
      <c r="B274" s="229"/>
      <c r="C274" s="230"/>
      <c r="D274" s="198" t="s">
        <v>137</v>
      </c>
      <c r="E274" s="231" t="s">
        <v>1</v>
      </c>
      <c r="F274" s="232" t="s">
        <v>148</v>
      </c>
      <c r="G274" s="230"/>
      <c r="H274" s="233">
        <v>31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AT274" s="239" t="s">
        <v>137</v>
      </c>
      <c r="AU274" s="239" t="s">
        <v>86</v>
      </c>
      <c r="AV274" s="16" t="s">
        <v>131</v>
      </c>
      <c r="AW274" s="16" t="s">
        <v>33</v>
      </c>
      <c r="AX274" s="16" t="s">
        <v>84</v>
      </c>
      <c r="AY274" s="239" t="s">
        <v>123</v>
      </c>
    </row>
    <row r="275" spans="1:65" s="2" customFormat="1" ht="22.8">
      <c r="A275" s="35"/>
      <c r="B275" s="36"/>
      <c r="C275" s="183" t="s">
        <v>304</v>
      </c>
      <c r="D275" s="183" t="s">
        <v>126</v>
      </c>
      <c r="E275" s="184" t="s">
        <v>305</v>
      </c>
      <c r="F275" s="185" t="s">
        <v>306</v>
      </c>
      <c r="G275" s="186" t="s">
        <v>129</v>
      </c>
      <c r="H275" s="187">
        <v>52.56</v>
      </c>
      <c r="I275" s="188"/>
      <c r="J275" s="189">
        <f>ROUND(I275*H275,2)</f>
        <v>0</v>
      </c>
      <c r="K275" s="185" t="s">
        <v>130</v>
      </c>
      <c r="L275" s="40"/>
      <c r="M275" s="190" t="s">
        <v>1</v>
      </c>
      <c r="N275" s="191" t="s">
        <v>41</v>
      </c>
      <c r="O275" s="72"/>
      <c r="P275" s="192">
        <f>O275*H275</f>
        <v>0</v>
      </c>
      <c r="Q275" s="192">
        <v>0.00027</v>
      </c>
      <c r="R275" s="192">
        <f>Q275*H275</f>
        <v>0.014191200000000001</v>
      </c>
      <c r="S275" s="192">
        <v>0</v>
      </c>
      <c r="T275" s="19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4" t="s">
        <v>217</v>
      </c>
      <c r="AT275" s="194" t="s">
        <v>126</v>
      </c>
      <c r="AU275" s="194" t="s">
        <v>86</v>
      </c>
      <c r="AY275" s="18" t="s">
        <v>123</v>
      </c>
      <c r="BE275" s="195">
        <f>IF(N275="základní",J275,0)</f>
        <v>0</v>
      </c>
      <c r="BF275" s="195">
        <f>IF(N275="snížená",J275,0)</f>
        <v>0</v>
      </c>
      <c r="BG275" s="195">
        <f>IF(N275="zákl. přenesená",J275,0)</f>
        <v>0</v>
      </c>
      <c r="BH275" s="195">
        <f>IF(N275="sníž. přenesená",J275,0)</f>
        <v>0</v>
      </c>
      <c r="BI275" s="195">
        <f>IF(N275="nulová",J275,0)</f>
        <v>0</v>
      </c>
      <c r="BJ275" s="18" t="s">
        <v>84</v>
      </c>
      <c r="BK275" s="195">
        <f>ROUND(I275*H275,2)</f>
        <v>0</v>
      </c>
      <c r="BL275" s="18" t="s">
        <v>217</v>
      </c>
      <c r="BM275" s="194" t="s">
        <v>307</v>
      </c>
    </row>
    <row r="276" spans="2:51" s="13" customFormat="1" ht="12">
      <c r="B276" s="196"/>
      <c r="C276" s="197"/>
      <c r="D276" s="198" t="s">
        <v>137</v>
      </c>
      <c r="E276" s="199" t="s">
        <v>1</v>
      </c>
      <c r="F276" s="200" t="s">
        <v>138</v>
      </c>
      <c r="G276" s="197"/>
      <c r="H276" s="199" t="s">
        <v>1</v>
      </c>
      <c r="I276" s="201"/>
      <c r="J276" s="197"/>
      <c r="K276" s="197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137</v>
      </c>
      <c r="AU276" s="206" t="s">
        <v>86</v>
      </c>
      <c r="AV276" s="13" t="s">
        <v>84</v>
      </c>
      <c r="AW276" s="13" t="s">
        <v>33</v>
      </c>
      <c r="AX276" s="13" t="s">
        <v>76</v>
      </c>
      <c r="AY276" s="206" t="s">
        <v>123</v>
      </c>
    </row>
    <row r="277" spans="2:51" s="14" customFormat="1" ht="12">
      <c r="B277" s="207"/>
      <c r="C277" s="208"/>
      <c r="D277" s="198" t="s">
        <v>137</v>
      </c>
      <c r="E277" s="209" t="s">
        <v>1</v>
      </c>
      <c r="F277" s="210" t="s">
        <v>228</v>
      </c>
      <c r="G277" s="208"/>
      <c r="H277" s="211">
        <v>16.2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137</v>
      </c>
      <c r="AU277" s="217" t="s">
        <v>86</v>
      </c>
      <c r="AV277" s="14" t="s">
        <v>86</v>
      </c>
      <c r="AW277" s="14" t="s">
        <v>33</v>
      </c>
      <c r="AX277" s="14" t="s">
        <v>76</v>
      </c>
      <c r="AY277" s="217" t="s">
        <v>123</v>
      </c>
    </row>
    <row r="278" spans="2:51" s="15" customFormat="1" ht="12">
      <c r="B278" s="218"/>
      <c r="C278" s="219"/>
      <c r="D278" s="198" t="s">
        <v>137</v>
      </c>
      <c r="E278" s="220" t="s">
        <v>1</v>
      </c>
      <c r="F278" s="221" t="s">
        <v>143</v>
      </c>
      <c r="G278" s="219"/>
      <c r="H278" s="222">
        <v>16.2</v>
      </c>
      <c r="I278" s="223"/>
      <c r="J278" s="219"/>
      <c r="K278" s="219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137</v>
      </c>
      <c r="AU278" s="228" t="s">
        <v>86</v>
      </c>
      <c r="AV278" s="15" t="s">
        <v>144</v>
      </c>
      <c r="AW278" s="15" t="s">
        <v>33</v>
      </c>
      <c r="AX278" s="15" t="s">
        <v>76</v>
      </c>
      <c r="AY278" s="228" t="s">
        <v>123</v>
      </c>
    </row>
    <row r="279" spans="2:51" s="13" customFormat="1" ht="12">
      <c r="B279" s="196"/>
      <c r="C279" s="197"/>
      <c r="D279" s="198" t="s">
        <v>137</v>
      </c>
      <c r="E279" s="199" t="s">
        <v>1</v>
      </c>
      <c r="F279" s="200" t="s">
        <v>145</v>
      </c>
      <c r="G279" s="197"/>
      <c r="H279" s="199" t="s">
        <v>1</v>
      </c>
      <c r="I279" s="201"/>
      <c r="J279" s="197"/>
      <c r="K279" s="197"/>
      <c r="L279" s="202"/>
      <c r="M279" s="203"/>
      <c r="N279" s="204"/>
      <c r="O279" s="204"/>
      <c r="P279" s="204"/>
      <c r="Q279" s="204"/>
      <c r="R279" s="204"/>
      <c r="S279" s="204"/>
      <c r="T279" s="205"/>
      <c r="AT279" s="206" t="s">
        <v>137</v>
      </c>
      <c r="AU279" s="206" t="s">
        <v>86</v>
      </c>
      <c r="AV279" s="13" t="s">
        <v>84</v>
      </c>
      <c r="AW279" s="13" t="s">
        <v>33</v>
      </c>
      <c r="AX279" s="13" t="s">
        <v>76</v>
      </c>
      <c r="AY279" s="206" t="s">
        <v>123</v>
      </c>
    </row>
    <row r="280" spans="2:51" s="14" customFormat="1" ht="12">
      <c r="B280" s="207"/>
      <c r="C280" s="208"/>
      <c r="D280" s="198" t="s">
        <v>137</v>
      </c>
      <c r="E280" s="209" t="s">
        <v>1</v>
      </c>
      <c r="F280" s="210" t="s">
        <v>229</v>
      </c>
      <c r="G280" s="208"/>
      <c r="H280" s="211">
        <v>30.6</v>
      </c>
      <c r="I280" s="212"/>
      <c r="J280" s="208"/>
      <c r="K280" s="208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137</v>
      </c>
      <c r="AU280" s="217" t="s">
        <v>86</v>
      </c>
      <c r="AV280" s="14" t="s">
        <v>86</v>
      </c>
      <c r="AW280" s="14" t="s">
        <v>33</v>
      </c>
      <c r="AX280" s="14" t="s">
        <v>76</v>
      </c>
      <c r="AY280" s="217" t="s">
        <v>123</v>
      </c>
    </row>
    <row r="281" spans="2:51" s="14" customFormat="1" ht="12">
      <c r="B281" s="207"/>
      <c r="C281" s="208"/>
      <c r="D281" s="198" t="s">
        <v>137</v>
      </c>
      <c r="E281" s="209" t="s">
        <v>1</v>
      </c>
      <c r="F281" s="210" t="s">
        <v>234</v>
      </c>
      <c r="G281" s="208"/>
      <c r="H281" s="211">
        <v>5.76</v>
      </c>
      <c r="I281" s="212"/>
      <c r="J281" s="208"/>
      <c r="K281" s="208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137</v>
      </c>
      <c r="AU281" s="217" t="s">
        <v>86</v>
      </c>
      <c r="AV281" s="14" t="s">
        <v>86</v>
      </c>
      <c r="AW281" s="14" t="s">
        <v>33</v>
      </c>
      <c r="AX281" s="14" t="s">
        <v>76</v>
      </c>
      <c r="AY281" s="217" t="s">
        <v>123</v>
      </c>
    </row>
    <row r="282" spans="2:51" s="15" customFormat="1" ht="12">
      <c r="B282" s="218"/>
      <c r="C282" s="219"/>
      <c r="D282" s="198" t="s">
        <v>137</v>
      </c>
      <c r="E282" s="220" t="s">
        <v>1</v>
      </c>
      <c r="F282" s="221" t="s">
        <v>143</v>
      </c>
      <c r="G282" s="219"/>
      <c r="H282" s="222">
        <v>36.36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137</v>
      </c>
      <c r="AU282" s="228" t="s">
        <v>86</v>
      </c>
      <c r="AV282" s="15" t="s">
        <v>144</v>
      </c>
      <c r="AW282" s="15" t="s">
        <v>33</v>
      </c>
      <c r="AX282" s="15" t="s">
        <v>76</v>
      </c>
      <c r="AY282" s="228" t="s">
        <v>123</v>
      </c>
    </row>
    <row r="283" spans="2:51" s="16" customFormat="1" ht="12">
      <c r="B283" s="229"/>
      <c r="C283" s="230"/>
      <c r="D283" s="198" t="s">
        <v>137</v>
      </c>
      <c r="E283" s="231" t="s">
        <v>1</v>
      </c>
      <c r="F283" s="232" t="s">
        <v>148</v>
      </c>
      <c r="G283" s="230"/>
      <c r="H283" s="233">
        <v>52.559999999999995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137</v>
      </c>
      <c r="AU283" s="239" t="s">
        <v>86</v>
      </c>
      <c r="AV283" s="16" t="s">
        <v>131</v>
      </c>
      <c r="AW283" s="16" t="s">
        <v>33</v>
      </c>
      <c r="AX283" s="16" t="s">
        <v>84</v>
      </c>
      <c r="AY283" s="239" t="s">
        <v>123</v>
      </c>
    </row>
    <row r="284" spans="1:65" s="2" customFormat="1" ht="22.8">
      <c r="A284" s="35"/>
      <c r="B284" s="36"/>
      <c r="C284" s="241" t="s">
        <v>308</v>
      </c>
      <c r="D284" s="241" t="s">
        <v>309</v>
      </c>
      <c r="E284" s="242" t="s">
        <v>310</v>
      </c>
      <c r="F284" s="243" t="s">
        <v>311</v>
      </c>
      <c r="G284" s="244" t="s">
        <v>129</v>
      </c>
      <c r="H284" s="245">
        <v>52.56</v>
      </c>
      <c r="I284" s="246"/>
      <c r="J284" s="247">
        <f>ROUND(I284*H284,2)</f>
        <v>0</v>
      </c>
      <c r="K284" s="243" t="s">
        <v>130</v>
      </c>
      <c r="L284" s="248"/>
      <c r="M284" s="249" t="s">
        <v>1</v>
      </c>
      <c r="N284" s="250" t="s">
        <v>41</v>
      </c>
      <c r="O284" s="72"/>
      <c r="P284" s="192">
        <f>O284*H284</f>
        <v>0</v>
      </c>
      <c r="Q284" s="192">
        <v>0.03681</v>
      </c>
      <c r="R284" s="192">
        <f>Q284*H284</f>
        <v>1.9347336000000002</v>
      </c>
      <c r="S284" s="192">
        <v>0</v>
      </c>
      <c r="T284" s="193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4" t="s">
        <v>308</v>
      </c>
      <c r="AT284" s="194" t="s">
        <v>309</v>
      </c>
      <c r="AU284" s="194" t="s">
        <v>86</v>
      </c>
      <c r="AY284" s="18" t="s">
        <v>123</v>
      </c>
      <c r="BE284" s="195">
        <f>IF(N284="základní",J284,0)</f>
        <v>0</v>
      </c>
      <c r="BF284" s="195">
        <f>IF(N284="snížená",J284,0)</f>
        <v>0</v>
      </c>
      <c r="BG284" s="195">
        <f>IF(N284="zákl. přenesená",J284,0)</f>
        <v>0</v>
      </c>
      <c r="BH284" s="195">
        <f>IF(N284="sníž. přenesená",J284,0)</f>
        <v>0</v>
      </c>
      <c r="BI284" s="195">
        <f>IF(N284="nulová",J284,0)</f>
        <v>0</v>
      </c>
      <c r="BJ284" s="18" t="s">
        <v>84</v>
      </c>
      <c r="BK284" s="195">
        <f>ROUND(I284*H284,2)</f>
        <v>0</v>
      </c>
      <c r="BL284" s="18" t="s">
        <v>217</v>
      </c>
      <c r="BM284" s="194" t="s">
        <v>312</v>
      </c>
    </row>
    <row r="285" spans="1:65" s="2" customFormat="1" ht="22.8">
      <c r="A285" s="35"/>
      <c r="B285" s="36"/>
      <c r="C285" s="183" t="s">
        <v>313</v>
      </c>
      <c r="D285" s="183" t="s">
        <v>126</v>
      </c>
      <c r="E285" s="184" t="s">
        <v>314</v>
      </c>
      <c r="F285" s="185" t="s">
        <v>315</v>
      </c>
      <c r="G285" s="186" t="s">
        <v>151</v>
      </c>
      <c r="H285" s="187">
        <v>5.04</v>
      </c>
      <c r="I285" s="188"/>
      <c r="J285" s="189">
        <f>ROUND(I285*H285,2)</f>
        <v>0</v>
      </c>
      <c r="K285" s="185" t="s">
        <v>130</v>
      </c>
      <c r="L285" s="40"/>
      <c r="M285" s="190" t="s">
        <v>1</v>
      </c>
      <c r="N285" s="191" t="s">
        <v>41</v>
      </c>
      <c r="O285" s="72"/>
      <c r="P285" s="192">
        <f>O285*H285</f>
        <v>0</v>
      </c>
      <c r="Q285" s="192">
        <v>0.00027</v>
      </c>
      <c r="R285" s="192">
        <f>Q285*H285</f>
        <v>0.0013608000000000001</v>
      </c>
      <c r="S285" s="192">
        <v>0</v>
      </c>
      <c r="T285" s="19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4" t="s">
        <v>217</v>
      </c>
      <c r="AT285" s="194" t="s">
        <v>126</v>
      </c>
      <c r="AU285" s="194" t="s">
        <v>86</v>
      </c>
      <c r="AY285" s="18" t="s">
        <v>123</v>
      </c>
      <c r="BE285" s="195">
        <f>IF(N285="základní",J285,0)</f>
        <v>0</v>
      </c>
      <c r="BF285" s="195">
        <f>IF(N285="snížená",J285,0)</f>
        <v>0</v>
      </c>
      <c r="BG285" s="195">
        <f>IF(N285="zákl. přenesená",J285,0)</f>
        <v>0</v>
      </c>
      <c r="BH285" s="195">
        <f>IF(N285="sníž. přenesená",J285,0)</f>
        <v>0</v>
      </c>
      <c r="BI285" s="195">
        <f>IF(N285="nulová",J285,0)</f>
        <v>0</v>
      </c>
      <c r="BJ285" s="18" t="s">
        <v>84</v>
      </c>
      <c r="BK285" s="195">
        <f>ROUND(I285*H285,2)</f>
        <v>0</v>
      </c>
      <c r="BL285" s="18" t="s">
        <v>217</v>
      </c>
      <c r="BM285" s="194" t="s">
        <v>316</v>
      </c>
    </row>
    <row r="286" spans="2:51" s="13" customFormat="1" ht="12">
      <c r="B286" s="196"/>
      <c r="C286" s="197"/>
      <c r="D286" s="198" t="s">
        <v>137</v>
      </c>
      <c r="E286" s="199" t="s">
        <v>1</v>
      </c>
      <c r="F286" s="200" t="s">
        <v>138</v>
      </c>
      <c r="G286" s="197"/>
      <c r="H286" s="199" t="s">
        <v>1</v>
      </c>
      <c r="I286" s="201"/>
      <c r="J286" s="197"/>
      <c r="K286" s="197"/>
      <c r="L286" s="202"/>
      <c r="M286" s="203"/>
      <c r="N286" s="204"/>
      <c r="O286" s="204"/>
      <c r="P286" s="204"/>
      <c r="Q286" s="204"/>
      <c r="R286" s="204"/>
      <c r="S286" s="204"/>
      <c r="T286" s="205"/>
      <c r="AT286" s="206" t="s">
        <v>137</v>
      </c>
      <c r="AU286" s="206" t="s">
        <v>86</v>
      </c>
      <c r="AV286" s="13" t="s">
        <v>84</v>
      </c>
      <c r="AW286" s="13" t="s">
        <v>33</v>
      </c>
      <c r="AX286" s="13" t="s">
        <v>76</v>
      </c>
      <c r="AY286" s="206" t="s">
        <v>123</v>
      </c>
    </row>
    <row r="287" spans="2:51" s="14" customFormat="1" ht="12">
      <c r="B287" s="207"/>
      <c r="C287" s="208"/>
      <c r="D287" s="198" t="s">
        <v>137</v>
      </c>
      <c r="E287" s="209" t="s">
        <v>1</v>
      </c>
      <c r="F287" s="210" t="s">
        <v>221</v>
      </c>
      <c r="G287" s="208"/>
      <c r="H287" s="211">
        <v>1.08</v>
      </c>
      <c r="I287" s="212"/>
      <c r="J287" s="208"/>
      <c r="K287" s="208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137</v>
      </c>
      <c r="AU287" s="217" t="s">
        <v>86</v>
      </c>
      <c r="AV287" s="14" t="s">
        <v>86</v>
      </c>
      <c r="AW287" s="14" t="s">
        <v>33</v>
      </c>
      <c r="AX287" s="14" t="s">
        <v>76</v>
      </c>
      <c r="AY287" s="217" t="s">
        <v>123</v>
      </c>
    </row>
    <row r="288" spans="2:51" s="14" customFormat="1" ht="12">
      <c r="B288" s="207"/>
      <c r="C288" s="208"/>
      <c r="D288" s="198" t="s">
        <v>137</v>
      </c>
      <c r="E288" s="209" t="s">
        <v>1</v>
      </c>
      <c r="F288" s="210" t="s">
        <v>222</v>
      </c>
      <c r="G288" s="208"/>
      <c r="H288" s="211">
        <v>2.16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137</v>
      </c>
      <c r="AU288" s="217" t="s">
        <v>86</v>
      </c>
      <c r="AV288" s="14" t="s">
        <v>86</v>
      </c>
      <c r="AW288" s="14" t="s">
        <v>33</v>
      </c>
      <c r="AX288" s="14" t="s">
        <v>76</v>
      </c>
      <c r="AY288" s="217" t="s">
        <v>123</v>
      </c>
    </row>
    <row r="289" spans="2:51" s="14" customFormat="1" ht="12">
      <c r="B289" s="207"/>
      <c r="C289" s="208"/>
      <c r="D289" s="198" t="s">
        <v>137</v>
      </c>
      <c r="E289" s="209" t="s">
        <v>1</v>
      </c>
      <c r="F289" s="210" t="s">
        <v>223</v>
      </c>
      <c r="G289" s="208"/>
      <c r="H289" s="211">
        <v>0.36</v>
      </c>
      <c r="I289" s="212"/>
      <c r="J289" s="208"/>
      <c r="K289" s="208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137</v>
      </c>
      <c r="AU289" s="217" t="s">
        <v>86</v>
      </c>
      <c r="AV289" s="14" t="s">
        <v>86</v>
      </c>
      <c r="AW289" s="14" t="s">
        <v>33</v>
      </c>
      <c r="AX289" s="14" t="s">
        <v>76</v>
      </c>
      <c r="AY289" s="217" t="s">
        <v>123</v>
      </c>
    </row>
    <row r="290" spans="2:51" s="15" customFormat="1" ht="12">
      <c r="B290" s="218"/>
      <c r="C290" s="219"/>
      <c r="D290" s="198" t="s">
        <v>137</v>
      </c>
      <c r="E290" s="220" t="s">
        <v>1</v>
      </c>
      <c r="F290" s="221" t="s">
        <v>143</v>
      </c>
      <c r="G290" s="219"/>
      <c r="H290" s="222">
        <v>3.6</v>
      </c>
      <c r="I290" s="223"/>
      <c r="J290" s="219"/>
      <c r="K290" s="219"/>
      <c r="L290" s="224"/>
      <c r="M290" s="225"/>
      <c r="N290" s="226"/>
      <c r="O290" s="226"/>
      <c r="P290" s="226"/>
      <c r="Q290" s="226"/>
      <c r="R290" s="226"/>
      <c r="S290" s="226"/>
      <c r="T290" s="227"/>
      <c r="AT290" s="228" t="s">
        <v>137</v>
      </c>
      <c r="AU290" s="228" t="s">
        <v>86</v>
      </c>
      <c r="AV290" s="15" t="s">
        <v>144</v>
      </c>
      <c r="AW290" s="15" t="s">
        <v>33</v>
      </c>
      <c r="AX290" s="15" t="s">
        <v>76</v>
      </c>
      <c r="AY290" s="228" t="s">
        <v>123</v>
      </c>
    </row>
    <row r="291" spans="2:51" s="13" customFormat="1" ht="12">
      <c r="B291" s="196"/>
      <c r="C291" s="197"/>
      <c r="D291" s="198" t="s">
        <v>137</v>
      </c>
      <c r="E291" s="199" t="s">
        <v>1</v>
      </c>
      <c r="F291" s="200" t="s">
        <v>145</v>
      </c>
      <c r="G291" s="197"/>
      <c r="H291" s="199" t="s">
        <v>1</v>
      </c>
      <c r="I291" s="201"/>
      <c r="J291" s="197"/>
      <c r="K291" s="197"/>
      <c r="L291" s="202"/>
      <c r="M291" s="203"/>
      <c r="N291" s="204"/>
      <c r="O291" s="204"/>
      <c r="P291" s="204"/>
      <c r="Q291" s="204"/>
      <c r="R291" s="204"/>
      <c r="S291" s="204"/>
      <c r="T291" s="205"/>
      <c r="AT291" s="206" t="s">
        <v>137</v>
      </c>
      <c r="AU291" s="206" t="s">
        <v>86</v>
      </c>
      <c r="AV291" s="13" t="s">
        <v>84</v>
      </c>
      <c r="AW291" s="13" t="s">
        <v>33</v>
      </c>
      <c r="AX291" s="13" t="s">
        <v>76</v>
      </c>
      <c r="AY291" s="206" t="s">
        <v>123</v>
      </c>
    </row>
    <row r="292" spans="2:51" s="14" customFormat="1" ht="12">
      <c r="B292" s="207"/>
      <c r="C292" s="208"/>
      <c r="D292" s="198" t="s">
        <v>137</v>
      </c>
      <c r="E292" s="209" t="s">
        <v>1</v>
      </c>
      <c r="F292" s="210" t="s">
        <v>221</v>
      </c>
      <c r="G292" s="208"/>
      <c r="H292" s="211">
        <v>1.08</v>
      </c>
      <c r="I292" s="212"/>
      <c r="J292" s="208"/>
      <c r="K292" s="208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137</v>
      </c>
      <c r="AU292" s="217" t="s">
        <v>86</v>
      </c>
      <c r="AV292" s="14" t="s">
        <v>86</v>
      </c>
      <c r="AW292" s="14" t="s">
        <v>33</v>
      </c>
      <c r="AX292" s="14" t="s">
        <v>76</v>
      </c>
      <c r="AY292" s="217" t="s">
        <v>123</v>
      </c>
    </row>
    <row r="293" spans="2:51" s="14" customFormat="1" ht="12">
      <c r="B293" s="207"/>
      <c r="C293" s="208"/>
      <c r="D293" s="198" t="s">
        <v>137</v>
      </c>
      <c r="E293" s="209" t="s">
        <v>1</v>
      </c>
      <c r="F293" s="210" t="s">
        <v>223</v>
      </c>
      <c r="G293" s="208"/>
      <c r="H293" s="211">
        <v>0.36</v>
      </c>
      <c r="I293" s="212"/>
      <c r="J293" s="208"/>
      <c r="K293" s="208"/>
      <c r="L293" s="213"/>
      <c r="M293" s="214"/>
      <c r="N293" s="215"/>
      <c r="O293" s="215"/>
      <c r="P293" s="215"/>
      <c r="Q293" s="215"/>
      <c r="R293" s="215"/>
      <c r="S293" s="215"/>
      <c r="T293" s="216"/>
      <c r="AT293" s="217" t="s">
        <v>137</v>
      </c>
      <c r="AU293" s="217" t="s">
        <v>86</v>
      </c>
      <c r="AV293" s="14" t="s">
        <v>86</v>
      </c>
      <c r="AW293" s="14" t="s">
        <v>33</v>
      </c>
      <c r="AX293" s="14" t="s">
        <v>76</v>
      </c>
      <c r="AY293" s="217" t="s">
        <v>123</v>
      </c>
    </row>
    <row r="294" spans="2:51" s="15" customFormat="1" ht="12">
      <c r="B294" s="218"/>
      <c r="C294" s="219"/>
      <c r="D294" s="198" t="s">
        <v>137</v>
      </c>
      <c r="E294" s="220" t="s">
        <v>1</v>
      </c>
      <c r="F294" s="221" t="s">
        <v>143</v>
      </c>
      <c r="G294" s="219"/>
      <c r="H294" s="222">
        <v>1.44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AT294" s="228" t="s">
        <v>137</v>
      </c>
      <c r="AU294" s="228" t="s">
        <v>86</v>
      </c>
      <c r="AV294" s="15" t="s">
        <v>144</v>
      </c>
      <c r="AW294" s="15" t="s">
        <v>33</v>
      </c>
      <c r="AX294" s="15" t="s">
        <v>76</v>
      </c>
      <c r="AY294" s="228" t="s">
        <v>123</v>
      </c>
    </row>
    <row r="295" spans="2:51" s="16" customFormat="1" ht="12">
      <c r="B295" s="229"/>
      <c r="C295" s="230"/>
      <c r="D295" s="198" t="s">
        <v>137</v>
      </c>
      <c r="E295" s="231" t="s">
        <v>1</v>
      </c>
      <c r="F295" s="232" t="s">
        <v>148</v>
      </c>
      <c r="G295" s="230"/>
      <c r="H295" s="233">
        <v>5.04</v>
      </c>
      <c r="I295" s="234"/>
      <c r="J295" s="230"/>
      <c r="K295" s="230"/>
      <c r="L295" s="235"/>
      <c r="M295" s="236"/>
      <c r="N295" s="237"/>
      <c r="O295" s="237"/>
      <c r="P295" s="237"/>
      <c r="Q295" s="237"/>
      <c r="R295" s="237"/>
      <c r="S295" s="237"/>
      <c r="T295" s="238"/>
      <c r="AT295" s="239" t="s">
        <v>137</v>
      </c>
      <c r="AU295" s="239" t="s">
        <v>86</v>
      </c>
      <c r="AV295" s="16" t="s">
        <v>131</v>
      </c>
      <c r="AW295" s="16" t="s">
        <v>33</v>
      </c>
      <c r="AX295" s="16" t="s">
        <v>84</v>
      </c>
      <c r="AY295" s="239" t="s">
        <v>123</v>
      </c>
    </row>
    <row r="296" spans="1:65" s="2" customFormat="1" ht="21.75" customHeight="1">
      <c r="A296" s="35"/>
      <c r="B296" s="36"/>
      <c r="C296" s="241" t="s">
        <v>317</v>
      </c>
      <c r="D296" s="241" t="s">
        <v>309</v>
      </c>
      <c r="E296" s="242" t="s">
        <v>318</v>
      </c>
      <c r="F296" s="243" t="s">
        <v>319</v>
      </c>
      <c r="G296" s="244" t="s">
        <v>129</v>
      </c>
      <c r="H296" s="245">
        <v>5.04</v>
      </c>
      <c r="I296" s="246"/>
      <c r="J296" s="247">
        <f>ROUND(I296*H296,2)</f>
        <v>0</v>
      </c>
      <c r="K296" s="243" t="s">
        <v>130</v>
      </c>
      <c r="L296" s="248"/>
      <c r="M296" s="249" t="s">
        <v>1</v>
      </c>
      <c r="N296" s="250" t="s">
        <v>41</v>
      </c>
      <c r="O296" s="72"/>
      <c r="P296" s="192">
        <f>O296*H296</f>
        <v>0</v>
      </c>
      <c r="Q296" s="192">
        <v>0.04028</v>
      </c>
      <c r="R296" s="192">
        <f>Q296*H296</f>
        <v>0.20301120000000003</v>
      </c>
      <c r="S296" s="192">
        <v>0</v>
      </c>
      <c r="T296" s="19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4" t="s">
        <v>308</v>
      </c>
      <c r="AT296" s="194" t="s">
        <v>309</v>
      </c>
      <c r="AU296" s="194" t="s">
        <v>86</v>
      </c>
      <c r="AY296" s="18" t="s">
        <v>123</v>
      </c>
      <c r="BE296" s="195">
        <f>IF(N296="základní",J296,0)</f>
        <v>0</v>
      </c>
      <c r="BF296" s="195">
        <f>IF(N296="snížená",J296,0)</f>
        <v>0</v>
      </c>
      <c r="BG296" s="195">
        <f>IF(N296="zákl. přenesená",J296,0)</f>
        <v>0</v>
      </c>
      <c r="BH296" s="195">
        <f>IF(N296="sníž. přenesená",J296,0)</f>
        <v>0</v>
      </c>
      <c r="BI296" s="195">
        <f>IF(N296="nulová",J296,0)</f>
        <v>0</v>
      </c>
      <c r="BJ296" s="18" t="s">
        <v>84</v>
      </c>
      <c r="BK296" s="195">
        <f>ROUND(I296*H296,2)</f>
        <v>0</v>
      </c>
      <c r="BL296" s="18" t="s">
        <v>217</v>
      </c>
      <c r="BM296" s="194" t="s">
        <v>320</v>
      </c>
    </row>
    <row r="297" spans="1:65" s="2" customFormat="1" ht="22.8">
      <c r="A297" s="35"/>
      <c r="B297" s="36"/>
      <c r="C297" s="183" t="s">
        <v>321</v>
      </c>
      <c r="D297" s="183" t="s">
        <v>126</v>
      </c>
      <c r="E297" s="184" t="s">
        <v>322</v>
      </c>
      <c r="F297" s="185" t="s">
        <v>323</v>
      </c>
      <c r="G297" s="186" t="s">
        <v>151</v>
      </c>
      <c r="H297" s="187">
        <v>3</v>
      </c>
      <c r="I297" s="188"/>
      <c r="J297" s="189">
        <f>ROUND(I297*H297,2)</f>
        <v>0</v>
      </c>
      <c r="K297" s="185" t="s">
        <v>130</v>
      </c>
      <c r="L297" s="40"/>
      <c r="M297" s="190" t="s">
        <v>1</v>
      </c>
      <c r="N297" s="191" t="s">
        <v>41</v>
      </c>
      <c r="O297" s="72"/>
      <c r="P297" s="192">
        <f>O297*H297</f>
        <v>0</v>
      </c>
      <c r="Q297" s="192">
        <v>0.00092</v>
      </c>
      <c r="R297" s="192">
        <f>Q297*H297</f>
        <v>0.0027600000000000003</v>
      </c>
      <c r="S297" s="192">
        <v>0</v>
      </c>
      <c r="T297" s="19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4" t="s">
        <v>217</v>
      </c>
      <c r="AT297" s="194" t="s">
        <v>126</v>
      </c>
      <c r="AU297" s="194" t="s">
        <v>86</v>
      </c>
      <c r="AY297" s="18" t="s">
        <v>123</v>
      </c>
      <c r="BE297" s="195">
        <f>IF(N297="základní",J297,0)</f>
        <v>0</v>
      </c>
      <c r="BF297" s="195">
        <f>IF(N297="snížená",J297,0)</f>
        <v>0</v>
      </c>
      <c r="BG297" s="195">
        <f>IF(N297="zákl. přenesená",J297,0)</f>
        <v>0</v>
      </c>
      <c r="BH297" s="195">
        <f>IF(N297="sníž. přenesená",J297,0)</f>
        <v>0</v>
      </c>
      <c r="BI297" s="195">
        <f>IF(N297="nulová",J297,0)</f>
        <v>0</v>
      </c>
      <c r="BJ297" s="18" t="s">
        <v>84</v>
      </c>
      <c r="BK297" s="195">
        <f>ROUND(I297*H297,2)</f>
        <v>0</v>
      </c>
      <c r="BL297" s="18" t="s">
        <v>217</v>
      </c>
      <c r="BM297" s="194" t="s">
        <v>324</v>
      </c>
    </row>
    <row r="298" spans="2:51" s="14" customFormat="1" ht="12">
      <c r="B298" s="207"/>
      <c r="C298" s="208"/>
      <c r="D298" s="198" t="s">
        <v>137</v>
      </c>
      <c r="E298" s="209" t="s">
        <v>1</v>
      </c>
      <c r="F298" s="210" t="s">
        <v>325</v>
      </c>
      <c r="G298" s="208"/>
      <c r="H298" s="211">
        <v>1</v>
      </c>
      <c r="I298" s="212"/>
      <c r="J298" s="208"/>
      <c r="K298" s="208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137</v>
      </c>
      <c r="AU298" s="217" t="s">
        <v>86</v>
      </c>
      <c r="AV298" s="14" t="s">
        <v>86</v>
      </c>
      <c r="AW298" s="14" t="s">
        <v>33</v>
      </c>
      <c r="AX298" s="14" t="s">
        <v>76</v>
      </c>
      <c r="AY298" s="217" t="s">
        <v>123</v>
      </c>
    </row>
    <row r="299" spans="2:51" s="14" customFormat="1" ht="12">
      <c r="B299" s="207"/>
      <c r="C299" s="208"/>
      <c r="D299" s="198" t="s">
        <v>137</v>
      </c>
      <c r="E299" s="209" t="s">
        <v>1</v>
      </c>
      <c r="F299" s="210" t="s">
        <v>326</v>
      </c>
      <c r="G299" s="208"/>
      <c r="H299" s="211">
        <v>2</v>
      </c>
      <c r="I299" s="212"/>
      <c r="J299" s="208"/>
      <c r="K299" s="208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137</v>
      </c>
      <c r="AU299" s="217" t="s">
        <v>86</v>
      </c>
      <c r="AV299" s="14" t="s">
        <v>86</v>
      </c>
      <c r="AW299" s="14" t="s">
        <v>33</v>
      </c>
      <c r="AX299" s="14" t="s">
        <v>76</v>
      </c>
      <c r="AY299" s="217" t="s">
        <v>123</v>
      </c>
    </row>
    <row r="300" spans="2:51" s="16" customFormat="1" ht="12">
      <c r="B300" s="229"/>
      <c r="C300" s="230"/>
      <c r="D300" s="198" t="s">
        <v>137</v>
      </c>
      <c r="E300" s="231" t="s">
        <v>1</v>
      </c>
      <c r="F300" s="232" t="s">
        <v>148</v>
      </c>
      <c r="G300" s="230"/>
      <c r="H300" s="233">
        <v>3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137</v>
      </c>
      <c r="AU300" s="239" t="s">
        <v>86</v>
      </c>
      <c r="AV300" s="16" t="s">
        <v>131</v>
      </c>
      <c r="AW300" s="16" t="s">
        <v>33</v>
      </c>
      <c r="AX300" s="16" t="s">
        <v>84</v>
      </c>
      <c r="AY300" s="239" t="s">
        <v>123</v>
      </c>
    </row>
    <row r="301" spans="1:65" s="2" customFormat="1" ht="22.8">
      <c r="A301" s="35"/>
      <c r="B301" s="36"/>
      <c r="C301" s="241" t="s">
        <v>327</v>
      </c>
      <c r="D301" s="241" t="s">
        <v>309</v>
      </c>
      <c r="E301" s="242" t="s">
        <v>328</v>
      </c>
      <c r="F301" s="243" t="s">
        <v>329</v>
      </c>
      <c r="G301" s="244" t="s">
        <v>129</v>
      </c>
      <c r="H301" s="245">
        <v>5.382</v>
      </c>
      <c r="I301" s="246"/>
      <c r="J301" s="247">
        <f>ROUND(I301*H301,2)</f>
        <v>0</v>
      </c>
      <c r="K301" s="243" t="s">
        <v>130</v>
      </c>
      <c r="L301" s="248"/>
      <c r="M301" s="249" t="s">
        <v>1</v>
      </c>
      <c r="N301" s="250" t="s">
        <v>41</v>
      </c>
      <c r="O301" s="72"/>
      <c r="P301" s="192">
        <f>O301*H301</f>
        <v>0</v>
      </c>
      <c r="Q301" s="192">
        <v>0.02544</v>
      </c>
      <c r="R301" s="192">
        <f>Q301*H301</f>
        <v>0.13691808</v>
      </c>
      <c r="S301" s="192">
        <v>0</v>
      </c>
      <c r="T301" s="193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4" t="s">
        <v>308</v>
      </c>
      <c r="AT301" s="194" t="s">
        <v>309</v>
      </c>
      <c r="AU301" s="194" t="s">
        <v>86</v>
      </c>
      <c r="AY301" s="18" t="s">
        <v>123</v>
      </c>
      <c r="BE301" s="195">
        <f>IF(N301="základní",J301,0)</f>
        <v>0</v>
      </c>
      <c r="BF301" s="195">
        <f>IF(N301="snížená",J301,0)</f>
        <v>0</v>
      </c>
      <c r="BG301" s="195">
        <f>IF(N301="zákl. přenesená",J301,0)</f>
        <v>0</v>
      </c>
      <c r="BH301" s="195">
        <f>IF(N301="sníž. přenesená",J301,0)</f>
        <v>0</v>
      </c>
      <c r="BI301" s="195">
        <f>IF(N301="nulová",J301,0)</f>
        <v>0</v>
      </c>
      <c r="BJ301" s="18" t="s">
        <v>84</v>
      </c>
      <c r="BK301" s="195">
        <f>ROUND(I301*H301,2)</f>
        <v>0</v>
      </c>
      <c r="BL301" s="18" t="s">
        <v>217</v>
      </c>
      <c r="BM301" s="194" t="s">
        <v>330</v>
      </c>
    </row>
    <row r="302" spans="2:51" s="14" customFormat="1" ht="12">
      <c r="B302" s="207"/>
      <c r="C302" s="208"/>
      <c r="D302" s="198" t="s">
        <v>137</v>
      </c>
      <c r="E302" s="209" t="s">
        <v>1</v>
      </c>
      <c r="F302" s="210" t="s">
        <v>331</v>
      </c>
      <c r="G302" s="208"/>
      <c r="H302" s="211">
        <v>5.382</v>
      </c>
      <c r="I302" s="212"/>
      <c r="J302" s="208"/>
      <c r="K302" s="208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137</v>
      </c>
      <c r="AU302" s="217" t="s">
        <v>86</v>
      </c>
      <c r="AV302" s="14" t="s">
        <v>86</v>
      </c>
      <c r="AW302" s="14" t="s">
        <v>33</v>
      </c>
      <c r="AX302" s="14" t="s">
        <v>76</v>
      </c>
      <c r="AY302" s="217" t="s">
        <v>123</v>
      </c>
    </row>
    <row r="303" spans="2:51" s="16" customFormat="1" ht="12">
      <c r="B303" s="229"/>
      <c r="C303" s="230"/>
      <c r="D303" s="198" t="s">
        <v>137</v>
      </c>
      <c r="E303" s="231" t="s">
        <v>1</v>
      </c>
      <c r="F303" s="232" t="s">
        <v>148</v>
      </c>
      <c r="G303" s="230"/>
      <c r="H303" s="233">
        <v>5.382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AT303" s="239" t="s">
        <v>137</v>
      </c>
      <c r="AU303" s="239" t="s">
        <v>86</v>
      </c>
      <c r="AV303" s="16" t="s">
        <v>131</v>
      </c>
      <c r="AW303" s="16" t="s">
        <v>33</v>
      </c>
      <c r="AX303" s="16" t="s">
        <v>84</v>
      </c>
      <c r="AY303" s="239" t="s">
        <v>123</v>
      </c>
    </row>
    <row r="304" spans="1:65" s="2" customFormat="1" ht="22.8">
      <c r="A304" s="35"/>
      <c r="B304" s="36"/>
      <c r="C304" s="241" t="s">
        <v>332</v>
      </c>
      <c r="D304" s="241" t="s">
        <v>309</v>
      </c>
      <c r="E304" s="242" t="s">
        <v>333</v>
      </c>
      <c r="F304" s="243" t="s">
        <v>334</v>
      </c>
      <c r="G304" s="244" t="s">
        <v>129</v>
      </c>
      <c r="H304" s="245">
        <v>2.1</v>
      </c>
      <c r="I304" s="246"/>
      <c r="J304" s="247">
        <f>ROUND(I304*H304,2)</f>
        <v>0</v>
      </c>
      <c r="K304" s="243" t="s">
        <v>130</v>
      </c>
      <c r="L304" s="248"/>
      <c r="M304" s="249" t="s">
        <v>1</v>
      </c>
      <c r="N304" s="250" t="s">
        <v>41</v>
      </c>
      <c r="O304" s="72"/>
      <c r="P304" s="192">
        <f>O304*H304</f>
        <v>0</v>
      </c>
      <c r="Q304" s="192">
        <v>0.03388</v>
      </c>
      <c r="R304" s="192">
        <f>Q304*H304</f>
        <v>0.071148</v>
      </c>
      <c r="S304" s="192">
        <v>0</v>
      </c>
      <c r="T304" s="193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4" t="s">
        <v>308</v>
      </c>
      <c r="AT304" s="194" t="s">
        <v>309</v>
      </c>
      <c r="AU304" s="194" t="s">
        <v>86</v>
      </c>
      <c r="AY304" s="18" t="s">
        <v>123</v>
      </c>
      <c r="BE304" s="195">
        <f>IF(N304="základní",J304,0)</f>
        <v>0</v>
      </c>
      <c r="BF304" s="195">
        <f>IF(N304="snížená",J304,0)</f>
        <v>0</v>
      </c>
      <c r="BG304" s="195">
        <f>IF(N304="zákl. přenesená",J304,0)</f>
        <v>0</v>
      </c>
      <c r="BH304" s="195">
        <f>IF(N304="sníž. přenesená",J304,0)</f>
        <v>0</v>
      </c>
      <c r="BI304" s="195">
        <f>IF(N304="nulová",J304,0)</f>
        <v>0</v>
      </c>
      <c r="BJ304" s="18" t="s">
        <v>84</v>
      </c>
      <c r="BK304" s="195">
        <f>ROUND(I304*H304,2)</f>
        <v>0</v>
      </c>
      <c r="BL304" s="18" t="s">
        <v>217</v>
      </c>
      <c r="BM304" s="194" t="s">
        <v>335</v>
      </c>
    </row>
    <row r="305" spans="2:51" s="14" customFormat="1" ht="12">
      <c r="B305" s="207"/>
      <c r="C305" s="208"/>
      <c r="D305" s="198" t="s">
        <v>137</v>
      </c>
      <c r="E305" s="209" t="s">
        <v>1</v>
      </c>
      <c r="F305" s="210" t="s">
        <v>336</v>
      </c>
      <c r="G305" s="208"/>
      <c r="H305" s="211">
        <v>2.1</v>
      </c>
      <c r="I305" s="212"/>
      <c r="J305" s="208"/>
      <c r="K305" s="208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137</v>
      </c>
      <c r="AU305" s="217" t="s">
        <v>86</v>
      </c>
      <c r="AV305" s="14" t="s">
        <v>86</v>
      </c>
      <c r="AW305" s="14" t="s">
        <v>33</v>
      </c>
      <c r="AX305" s="14" t="s">
        <v>76</v>
      </c>
      <c r="AY305" s="217" t="s">
        <v>123</v>
      </c>
    </row>
    <row r="306" spans="2:51" s="16" customFormat="1" ht="12">
      <c r="B306" s="229"/>
      <c r="C306" s="230"/>
      <c r="D306" s="198" t="s">
        <v>137</v>
      </c>
      <c r="E306" s="231" t="s">
        <v>1</v>
      </c>
      <c r="F306" s="232" t="s">
        <v>148</v>
      </c>
      <c r="G306" s="230"/>
      <c r="H306" s="233">
        <v>2.1</v>
      </c>
      <c r="I306" s="234"/>
      <c r="J306" s="230"/>
      <c r="K306" s="230"/>
      <c r="L306" s="235"/>
      <c r="M306" s="236"/>
      <c r="N306" s="237"/>
      <c r="O306" s="237"/>
      <c r="P306" s="237"/>
      <c r="Q306" s="237"/>
      <c r="R306" s="237"/>
      <c r="S306" s="237"/>
      <c r="T306" s="238"/>
      <c r="AT306" s="239" t="s">
        <v>137</v>
      </c>
      <c r="AU306" s="239" t="s">
        <v>86</v>
      </c>
      <c r="AV306" s="16" t="s">
        <v>131</v>
      </c>
      <c r="AW306" s="16" t="s">
        <v>33</v>
      </c>
      <c r="AX306" s="16" t="s">
        <v>84</v>
      </c>
      <c r="AY306" s="239" t="s">
        <v>123</v>
      </c>
    </row>
    <row r="307" spans="1:65" s="2" customFormat="1" ht="22.8">
      <c r="A307" s="35"/>
      <c r="B307" s="36"/>
      <c r="C307" s="183" t="s">
        <v>337</v>
      </c>
      <c r="D307" s="183" t="s">
        <v>126</v>
      </c>
      <c r="E307" s="184" t="s">
        <v>338</v>
      </c>
      <c r="F307" s="185" t="s">
        <v>339</v>
      </c>
      <c r="G307" s="186" t="s">
        <v>151</v>
      </c>
      <c r="H307" s="187">
        <v>1</v>
      </c>
      <c r="I307" s="188"/>
      <c r="J307" s="189">
        <f>ROUND(I307*H307,2)</f>
        <v>0</v>
      </c>
      <c r="K307" s="185" t="s">
        <v>130</v>
      </c>
      <c r="L307" s="40"/>
      <c r="M307" s="190" t="s">
        <v>1</v>
      </c>
      <c r="N307" s="191" t="s">
        <v>41</v>
      </c>
      <c r="O307" s="72"/>
      <c r="P307" s="192">
        <f>O307*H307</f>
        <v>0</v>
      </c>
      <c r="Q307" s="192">
        <v>0.00088</v>
      </c>
      <c r="R307" s="192">
        <f>Q307*H307</f>
        <v>0.00088</v>
      </c>
      <c r="S307" s="192">
        <v>0</v>
      </c>
      <c r="T307" s="193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4" t="s">
        <v>217</v>
      </c>
      <c r="AT307" s="194" t="s">
        <v>126</v>
      </c>
      <c r="AU307" s="194" t="s">
        <v>86</v>
      </c>
      <c r="AY307" s="18" t="s">
        <v>123</v>
      </c>
      <c r="BE307" s="195">
        <f>IF(N307="základní",J307,0)</f>
        <v>0</v>
      </c>
      <c r="BF307" s="195">
        <f>IF(N307="snížená",J307,0)</f>
        <v>0</v>
      </c>
      <c r="BG307" s="195">
        <f>IF(N307="zákl. přenesená",J307,0)</f>
        <v>0</v>
      </c>
      <c r="BH307" s="195">
        <f>IF(N307="sníž. přenesená",J307,0)</f>
        <v>0</v>
      </c>
      <c r="BI307" s="195">
        <f>IF(N307="nulová",J307,0)</f>
        <v>0</v>
      </c>
      <c r="BJ307" s="18" t="s">
        <v>84</v>
      </c>
      <c r="BK307" s="195">
        <f>ROUND(I307*H307,2)</f>
        <v>0</v>
      </c>
      <c r="BL307" s="18" t="s">
        <v>217</v>
      </c>
      <c r="BM307" s="194" t="s">
        <v>340</v>
      </c>
    </row>
    <row r="308" spans="2:51" s="14" customFormat="1" ht="12">
      <c r="B308" s="207"/>
      <c r="C308" s="208"/>
      <c r="D308" s="198" t="s">
        <v>137</v>
      </c>
      <c r="E308" s="209" t="s">
        <v>1</v>
      </c>
      <c r="F308" s="210" t="s">
        <v>341</v>
      </c>
      <c r="G308" s="208"/>
      <c r="H308" s="211">
        <v>1</v>
      </c>
      <c r="I308" s="212"/>
      <c r="J308" s="208"/>
      <c r="K308" s="208"/>
      <c r="L308" s="213"/>
      <c r="M308" s="214"/>
      <c r="N308" s="215"/>
      <c r="O308" s="215"/>
      <c r="P308" s="215"/>
      <c r="Q308" s="215"/>
      <c r="R308" s="215"/>
      <c r="S308" s="215"/>
      <c r="T308" s="216"/>
      <c r="AT308" s="217" t="s">
        <v>137</v>
      </c>
      <c r="AU308" s="217" t="s">
        <v>86</v>
      </c>
      <c r="AV308" s="14" t="s">
        <v>86</v>
      </c>
      <c r="AW308" s="14" t="s">
        <v>33</v>
      </c>
      <c r="AX308" s="14" t="s">
        <v>76</v>
      </c>
      <c r="AY308" s="217" t="s">
        <v>123</v>
      </c>
    </row>
    <row r="309" spans="2:51" s="16" customFormat="1" ht="12">
      <c r="B309" s="229"/>
      <c r="C309" s="230"/>
      <c r="D309" s="198" t="s">
        <v>137</v>
      </c>
      <c r="E309" s="231" t="s">
        <v>1</v>
      </c>
      <c r="F309" s="232" t="s">
        <v>148</v>
      </c>
      <c r="G309" s="230"/>
      <c r="H309" s="233">
        <v>1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AT309" s="239" t="s">
        <v>137</v>
      </c>
      <c r="AU309" s="239" t="s">
        <v>86</v>
      </c>
      <c r="AV309" s="16" t="s">
        <v>131</v>
      </c>
      <c r="AW309" s="16" t="s">
        <v>33</v>
      </c>
      <c r="AX309" s="16" t="s">
        <v>84</v>
      </c>
      <c r="AY309" s="239" t="s">
        <v>123</v>
      </c>
    </row>
    <row r="310" spans="1:65" s="2" customFormat="1" ht="22.8">
      <c r="A310" s="35"/>
      <c r="B310" s="36"/>
      <c r="C310" s="241" t="s">
        <v>342</v>
      </c>
      <c r="D310" s="241" t="s">
        <v>309</v>
      </c>
      <c r="E310" s="242" t="s">
        <v>343</v>
      </c>
      <c r="F310" s="243" t="s">
        <v>344</v>
      </c>
      <c r="G310" s="244" t="s">
        <v>129</v>
      </c>
      <c r="H310" s="245">
        <v>3.15</v>
      </c>
      <c r="I310" s="246"/>
      <c r="J310" s="247">
        <f>ROUND(I310*H310,2)</f>
        <v>0</v>
      </c>
      <c r="K310" s="243" t="s">
        <v>130</v>
      </c>
      <c r="L310" s="248"/>
      <c r="M310" s="249" t="s">
        <v>1</v>
      </c>
      <c r="N310" s="250" t="s">
        <v>41</v>
      </c>
      <c r="O310" s="72"/>
      <c r="P310" s="192">
        <f>O310*H310</f>
        <v>0</v>
      </c>
      <c r="Q310" s="192">
        <v>0.03388</v>
      </c>
      <c r="R310" s="192">
        <f>Q310*H310</f>
        <v>0.106722</v>
      </c>
      <c r="S310" s="192">
        <v>0</v>
      </c>
      <c r="T310" s="193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4" t="s">
        <v>308</v>
      </c>
      <c r="AT310" s="194" t="s">
        <v>309</v>
      </c>
      <c r="AU310" s="194" t="s">
        <v>86</v>
      </c>
      <c r="AY310" s="18" t="s">
        <v>123</v>
      </c>
      <c r="BE310" s="195">
        <f>IF(N310="základní",J310,0)</f>
        <v>0</v>
      </c>
      <c r="BF310" s="195">
        <f>IF(N310="snížená",J310,0)</f>
        <v>0</v>
      </c>
      <c r="BG310" s="195">
        <f>IF(N310="zákl. přenesená",J310,0)</f>
        <v>0</v>
      </c>
      <c r="BH310" s="195">
        <f>IF(N310="sníž. přenesená",J310,0)</f>
        <v>0</v>
      </c>
      <c r="BI310" s="195">
        <f>IF(N310="nulová",J310,0)</f>
        <v>0</v>
      </c>
      <c r="BJ310" s="18" t="s">
        <v>84</v>
      </c>
      <c r="BK310" s="195">
        <f>ROUND(I310*H310,2)</f>
        <v>0</v>
      </c>
      <c r="BL310" s="18" t="s">
        <v>217</v>
      </c>
      <c r="BM310" s="194" t="s">
        <v>345</v>
      </c>
    </row>
    <row r="311" spans="2:51" s="14" customFormat="1" ht="12">
      <c r="B311" s="207"/>
      <c r="C311" s="208"/>
      <c r="D311" s="198" t="s">
        <v>137</v>
      </c>
      <c r="E311" s="209" t="s">
        <v>1</v>
      </c>
      <c r="F311" s="210" t="s">
        <v>346</v>
      </c>
      <c r="G311" s="208"/>
      <c r="H311" s="211">
        <v>3.15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137</v>
      </c>
      <c r="AU311" s="217" t="s">
        <v>86</v>
      </c>
      <c r="AV311" s="14" t="s">
        <v>86</v>
      </c>
      <c r="AW311" s="14" t="s">
        <v>33</v>
      </c>
      <c r="AX311" s="14" t="s">
        <v>76</v>
      </c>
      <c r="AY311" s="217" t="s">
        <v>123</v>
      </c>
    </row>
    <row r="312" spans="2:51" s="16" customFormat="1" ht="12">
      <c r="B312" s="229"/>
      <c r="C312" s="230"/>
      <c r="D312" s="198" t="s">
        <v>137</v>
      </c>
      <c r="E312" s="231" t="s">
        <v>1</v>
      </c>
      <c r="F312" s="232" t="s">
        <v>148</v>
      </c>
      <c r="G312" s="230"/>
      <c r="H312" s="233">
        <v>3.15</v>
      </c>
      <c r="I312" s="234"/>
      <c r="J312" s="230"/>
      <c r="K312" s="230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137</v>
      </c>
      <c r="AU312" s="239" t="s">
        <v>86</v>
      </c>
      <c r="AV312" s="16" t="s">
        <v>131</v>
      </c>
      <c r="AW312" s="16" t="s">
        <v>33</v>
      </c>
      <c r="AX312" s="16" t="s">
        <v>84</v>
      </c>
      <c r="AY312" s="239" t="s">
        <v>123</v>
      </c>
    </row>
    <row r="313" spans="1:65" s="2" customFormat="1" ht="22.8">
      <c r="A313" s="35"/>
      <c r="B313" s="36"/>
      <c r="C313" s="183" t="s">
        <v>347</v>
      </c>
      <c r="D313" s="183" t="s">
        <v>126</v>
      </c>
      <c r="E313" s="184" t="s">
        <v>348</v>
      </c>
      <c r="F313" s="185" t="s">
        <v>349</v>
      </c>
      <c r="G313" s="186" t="s">
        <v>151</v>
      </c>
      <c r="H313" s="187">
        <v>6</v>
      </c>
      <c r="I313" s="188"/>
      <c r="J313" s="189">
        <f>ROUND(I313*H313,2)</f>
        <v>0</v>
      </c>
      <c r="K313" s="185" t="s">
        <v>130</v>
      </c>
      <c r="L313" s="40"/>
      <c r="M313" s="190" t="s">
        <v>1</v>
      </c>
      <c r="N313" s="191" t="s">
        <v>41</v>
      </c>
      <c r="O313" s="72"/>
      <c r="P313" s="192">
        <f>O313*H313</f>
        <v>0</v>
      </c>
      <c r="Q313" s="192">
        <v>0</v>
      </c>
      <c r="R313" s="192">
        <f>Q313*H313</f>
        <v>0</v>
      </c>
      <c r="S313" s="192">
        <v>0</v>
      </c>
      <c r="T313" s="193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4" t="s">
        <v>217</v>
      </c>
      <c r="AT313" s="194" t="s">
        <v>126</v>
      </c>
      <c r="AU313" s="194" t="s">
        <v>86</v>
      </c>
      <c r="AY313" s="18" t="s">
        <v>123</v>
      </c>
      <c r="BE313" s="195">
        <f>IF(N313="základní",J313,0)</f>
        <v>0</v>
      </c>
      <c r="BF313" s="195">
        <f>IF(N313="snížená",J313,0)</f>
        <v>0</v>
      </c>
      <c r="BG313" s="195">
        <f>IF(N313="zákl. přenesená",J313,0)</f>
        <v>0</v>
      </c>
      <c r="BH313" s="195">
        <f>IF(N313="sníž. přenesená",J313,0)</f>
        <v>0</v>
      </c>
      <c r="BI313" s="195">
        <f>IF(N313="nulová",J313,0)</f>
        <v>0</v>
      </c>
      <c r="BJ313" s="18" t="s">
        <v>84</v>
      </c>
      <c r="BK313" s="195">
        <f>ROUND(I313*H313,2)</f>
        <v>0</v>
      </c>
      <c r="BL313" s="18" t="s">
        <v>217</v>
      </c>
      <c r="BM313" s="194" t="s">
        <v>350</v>
      </c>
    </row>
    <row r="314" spans="1:65" s="2" customFormat="1" ht="22.8">
      <c r="A314" s="35"/>
      <c r="B314" s="36"/>
      <c r="C314" s="241" t="s">
        <v>351</v>
      </c>
      <c r="D314" s="241" t="s">
        <v>309</v>
      </c>
      <c r="E314" s="242" t="s">
        <v>352</v>
      </c>
      <c r="F314" s="243" t="s">
        <v>353</v>
      </c>
      <c r="G314" s="244" t="s">
        <v>135</v>
      </c>
      <c r="H314" s="245">
        <v>4.8</v>
      </c>
      <c r="I314" s="246"/>
      <c r="J314" s="247">
        <f>ROUND(I314*H314,2)</f>
        <v>0</v>
      </c>
      <c r="K314" s="243" t="s">
        <v>130</v>
      </c>
      <c r="L314" s="248"/>
      <c r="M314" s="249" t="s">
        <v>1</v>
      </c>
      <c r="N314" s="250" t="s">
        <v>41</v>
      </c>
      <c r="O314" s="72"/>
      <c r="P314" s="192">
        <f>O314*H314</f>
        <v>0</v>
      </c>
      <c r="Q314" s="192">
        <v>0.003</v>
      </c>
      <c r="R314" s="192">
        <f>Q314*H314</f>
        <v>0.0144</v>
      </c>
      <c r="S314" s="192">
        <v>0</v>
      </c>
      <c r="T314" s="193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4" t="s">
        <v>308</v>
      </c>
      <c r="AT314" s="194" t="s">
        <v>309</v>
      </c>
      <c r="AU314" s="194" t="s">
        <v>86</v>
      </c>
      <c r="AY314" s="18" t="s">
        <v>123</v>
      </c>
      <c r="BE314" s="195">
        <f>IF(N314="základní",J314,0)</f>
        <v>0</v>
      </c>
      <c r="BF314" s="195">
        <f>IF(N314="snížená",J314,0)</f>
        <v>0</v>
      </c>
      <c r="BG314" s="195">
        <f>IF(N314="zákl. přenesená",J314,0)</f>
        <v>0</v>
      </c>
      <c r="BH314" s="195">
        <f>IF(N314="sníž. přenesená",J314,0)</f>
        <v>0</v>
      </c>
      <c r="BI314" s="195">
        <f>IF(N314="nulová",J314,0)</f>
        <v>0</v>
      </c>
      <c r="BJ314" s="18" t="s">
        <v>84</v>
      </c>
      <c r="BK314" s="195">
        <f>ROUND(I314*H314,2)</f>
        <v>0</v>
      </c>
      <c r="BL314" s="18" t="s">
        <v>217</v>
      </c>
      <c r="BM314" s="194" t="s">
        <v>354</v>
      </c>
    </row>
    <row r="315" spans="2:51" s="13" customFormat="1" ht="12">
      <c r="B315" s="196"/>
      <c r="C315" s="197"/>
      <c r="D315" s="198" t="s">
        <v>137</v>
      </c>
      <c r="E315" s="199" t="s">
        <v>1</v>
      </c>
      <c r="F315" s="200" t="s">
        <v>138</v>
      </c>
      <c r="G315" s="197"/>
      <c r="H315" s="199" t="s">
        <v>1</v>
      </c>
      <c r="I315" s="201"/>
      <c r="J315" s="197"/>
      <c r="K315" s="197"/>
      <c r="L315" s="202"/>
      <c r="M315" s="203"/>
      <c r="N315" s="204"/>
      <c r="O315" s="204"/>
      <c r="P315" s="204"/>
      <c r="Q315" s="204"/>
      <c r="R315" s="204"/>
      <c r="S315" s="204"/>
      <c r="T315" s="205"/>
      <c r="AT315" s="206" t="s">
        <v>137</v>
      </c>
      <c r="AU315" s="206" t="s">
        <v>86</v>
      </c>
      <c r="AV315" s="13" t="s">
        <v>84</v>
      </c>
      <c r="AW315" s="13" t="s">
        <v>33</v>
      </c>
      <c r="AX315" s="13" t="s">
        <v>76</v>
      </c>
      <c r="AY315" s="206" t="s">
        <v>123</v>
      </c>
    </row>
    <row r="316" spans="2:51" s="14" customFormat="1" ht="12">
      <c r="B316" s="207"/>
      <c r="C316" s="208"/>
      <c r="D316" s="198" t="s">
        <v>137</v>
      </c>
      <c r="E316" s="209" t="s">
        <v>1</v>
      </c>
      <c r="F316" s="210" t="s">
        <v>280</v>
      </c>
      <c r="G316" s="208"/>
      <c r="H316" s="211">
        <v>1.8</v>
      </c>
      <c r="I316" s="212"/>
      <c r="J316" s="208"/>
      <c r="K316" s="208"/>
      <c r="L316" s="213"/>
      <c r="M316" s="214"/>
      <c r="N316" s="215"/>
      <c r="O316" s="215"/>
      <c r="P316" s="215"/>
      <c r="Q316" s="215"/>
      <c r="R316" s="215"/>
      <c r="S316" s="215"/>
      <c r="T316" s="216"/>
      <c r="AT316" s="217" t="s">
        <v>137</v>
      </c>
      <c r="AU316" s="217" t="s">
        <v>86</v>
      </c>
      <c r="AV316" s="14" t="s">
        <v>86</v>
      </c>
      <c r="AW316" s="14" t="s">
        <v>33</v>
      </c>
      <c r="AX316" s="14" t="s">
        <v>76</v>
      </c>
      <c r="AY316" s="217" t="s">
        <v>123</v>
      </c>
    </row>
    <row r="317" spans="2:51" s="14" customFormat="1" ht="12">
      <c r="B317" s="207"/>
      <c r="C317" s="208"/>
      <c r="D317" s="198" t="s">
        <v>137</v>
      </c>
      <c r="E317" s="209" t="s">
        <v>1</v>
      </c>
      <c r="F317" s="210" t="s">
        <v>282</v>
      </c>
      <c r="G317" s="208"/>
      <c r="H317" s="211">
        <v>0.6</v>
      </c>
      <c r="I317" s="212"/>
      <c r="J317" s="208"/>
      <c r="K317" s="208"/>
      <c r="L317" s="213"/>
      <c r="M317" s="214"/>
      <c r="N317" s="215"/>
      <c r="O317" s="215"/>
      <c r="P317" s="215"/>
      <c r="Q317" s="215"/>
      <c r="R317" s="215"/>
      <c r="S317" s="215"/>
      <c r="T317" s="216"/>
      <c r="AT317" s="217" t="s">
        <v>137</v>
      </c>
      <c r="AU317" s="217" t="s">
        <v>86</v>
      </c>
      <c r="AV317" s="14" t="s">
        <v>86</v>
      </c>
      <c r="AW317" s="14" t="s">
        <v>33</v>
      </c>
      <c r="AX317" s="14" t="s">
        <v>76</v>
      </c>
      <c r="AY317" s="217" t="s">
        <v>123</v>
      </c>
    </row>
    <row r="318" spans="2:51" s="13" customFormat="1" ht="12">
      <c r="B318" s="196"/>
      <c r="C318" s="197"/>
      <c r="D318" s="198" t="s">
        <v>137</v>
      </c>
      <c r="E318" s="199" t="s">
        <v>1</v>
      </c>
      <c r="F318" s="200" t="s">
        <v>145</v>
      </c>
      <c r="G318" s="197"/>
      <c r="H318" s="199" t="s">
        <v>1</v>
      </c>
      <c r="I318" s="201"/>
      <c r="J318" s="197"/>
      <c r="K318" s="197"/>
      <c r="L318" s="202"/>
      <c r="M318" s="203"/>
      <c r="N318" s="204"/>
      <c r="O318" s="204"/>
      <c r="P318" s="204"/>
      <c r="Q318" s="204"/>
      <c r="R318" s="204"/>
      <c r="S318" s="204"/>
      <c r="T318" s="205"/>
      <c r="AT318" s="206" t="s">
        <v>137</v>
      </c>
      <c r="AU318" s="206" t="s">
        <v>86</v>
      </c>
      <c r="AV318" s="13" t="s">
        <v>84</v>
      </c>
      <c r="AW318" s="13" t="s">
        <v>33</v>
      </c>
      <c r="AX318" s="13" t="s">
        <v>76</v>
      </c>
      <c r="AY318" s="206" t="s">
        <v>123</v>
      </c>
    </row>
    <row r="319" spans="2:51" s="14" customFormat="1" ht="12">
      <c r="B319" s="207"/>
      <c r="C319" s="208"/>
      <c r="D319" s="198" t="s">
        <v>137</v>
      </c>
      <c r="E319" s="209" t="s">
        <v>1</v>
      </c>
      <c r="F319" s="210" t="s">
        <v>280</v>
      </c>
      <c r="G319" s="208"/>
      <c r="H319" s="211">
        <v>1.8</v>
      </c>
      <c r="I319" s="212"/>
      <c r="J319" s="208"/>
      <c r="K319" s="208"/>
      <c r="L319" s="213"/>
      <c r="M319" s="214"/>
      <c r="N319" s="215"/>
      <c r="O319" s="215"/>
      <c r="P319" s="215"/>
      <c r="Q319" s="215"/>
      <c r="R319" s="215"/>
      <c r="S319" s="215"/>
      <c r="T319" s="216"/>
      <c r="AT319" s="217" t="s">
        <v>137</v>
      </c>
      <c r="AU319" s="217" t="s">
        <v>86</v>
      </c>
      <c r="AV319" s="14" t="s">
        <v>86</v>
      </c>
      <c r="AW319" s="14" t="s">
        <v>33</v>
      </c>
      <c r="AX319" s="14" t="s">
        <v>76</v>
      </c>
      <c r="AY319" s="217" t="s">
        <v>123</v>
      </c>
    </row>
    <row r="320" spans="2:51" s="14" customFormat="1" ht="12">
      <c r="B320" s="207"/>
      <c r="C320" s="208"/>
      <c r="D320" s="198" t="s">
        <v>137</v>
      </c>
      <c r="E320" s="209" t="s">
        <v>1</v>
      </c>
      <c r="F320" s="210" t="s">
        <v>282</v>
      </c>
      <c r="G320" s="208"/>
      <c r="H320" s="211">
        <v>0.6</v>
      </c>
      <c r="I320" s="212"/>
      <c r="J320" s="208"/>
      <c r="K320" s="208"/>
      <c r="L320" s="213"/>
      <c r="M320" s="214"/>
      <c r="N320" s="215"/>
      <c r="O320" s="215"/>
      <c r="P320" s="215"/>
      <c r="Q320" s="215"/>
      <c r="R320" s="215"/>
      <c r="S320" s="215"/>
      <c r="T320" s="216"/>
      <c r="AT320" s="217" t="s">
        <v>137</v>
      </c>
      <c r="AU320" s="217" t="s">
        <v>86</v>
      </c>
      <c r="AV320" s="14" t="s">
        <v>86</v>
      </c>
      <c r="AW320" s="14" t="s">
        <v>33</v>
      </c>
      <c r="AX320" s="14" t="s">
        <v>76</v>
      </c>
      <c r="AY320" s="217" t="s">
        <v>123</v>
      </c>
    </row>
    <row r="321" spans="2:51" s="16" customFormat="1" ht="12">
      <c r="B321" s="229"/>
      <c r="C321" s="230"/>
      <c r="D321" s="198" t="s">
        <v>137</v>
      </c>
      <c r="E321" s="231" t="s">
        <v>1</v>
      </c>
      <c r="F321" s="232" t="s">
        <v>148</v>
      </c>
      <c r="G321" s="230"/>
      <c r="H321" s="233">
        <v>4.8</v>
      </c>
      <c r="I321" s="234"/>
      <c r="J321" s="230"/>
      <c r="K321" s="230"/>
      <c r="L321" s="235"/>
      <c r="M321" s="236"/>
      <c r="N321" s="237"/>
      <c r="O321" s="237"/>
      <c r="P321" s="237"/>
      <c r="Q321" s="237"/>
      <c r="R321" s="237"/>
      <c r="S321" s="237"/>
      <c r="T321" s="238"/>
      <c r="AT321" s="239" t="s">
        <v>137</v>
      </c>
      <c r="AU321" s="239" t="s">
        <v>86</v>
      </c>
      <c r="AV321" s="16" t="s">
        <v>131</v>
      </c>
      <c r="AW321" s="16" t="s">
        <v>33</v>
      </c>
      <c r="AX321" s="16" t="s">
        <v>84</v>
      </c>
      <c r="AY321" s="239" t="s">
        <v>123</v>
      </c>
    </row>
    <row r="322" spans="1:65" s="2" customFormat="1" ht="22.8">
      <c r="A322" s="35"/>
      <c r="B322" s="36"/>
      <c r="C322" s="183" t="s">
        <v>355</v>
      </c>
      <c r="D322" s="183" t="s">
        <v>126</v>
      </c>
      <c r="E322" s="184" t="s">
        <v>356</v>
      </c>
      <c r="F322" s="185" t="s">
        <v>357</v>
      </c>
      <c r="G322" s="186" t="s">
        <v>151</v>
      </c>
      <c r="H322" s="187">
        <v>31</v>
      </c>
      <c r="I322" s="188"/>
      <c r="J322" s="189">
        <f>ROUND(I322*H322,2)</f>
        <v>0</v>
      </c>
      <c r="K322" s="185" t="s">
        <v>130</v>
      </c>
      <c r="L322" s="40"/>
      <c r="M322" s="190" t="s">
        <v>1</v>
      </c>
      <c r="N322" s="191" t="s">
        <v>41</v>
      </c>
      <c r="O322" s="72"/>
      <c r="P322" s="192">
        <f>O322*H322</f>
        <v>0</v>
      </c>
      <c r="Q322" s="192">
        <v>0</v>
      </c>
      <c r="R322" s="192">
        <f>Q322*H322</f>
        <v>0</v>
      </c>
      <c r="S322" s="192">
        <v>0</v>
      </c>
      <c r="T322" s="193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4" t="s">
        <v>217</v>
      </c>
      <c r="AT322" s="194" t="s">
        <v>126</v>
      </c>
      <c r="AU322" s="194" t="s">
        <v>86</v>
      </c>
      <c r="AY322" s="18" t="s">
        <v>123</v>
      </c>
      <c r="BE322" s="195">
        <f>IF(N322="základní",J322,0)</f>
        <v>0</v>
      </c>
      <c r="BF322" s="195">
        <f>IF(N322="snížená",J322,0)</f>
        <v>0</v>
      </c>
      <c r="BG322" s="195">
        <f>IF(N322="zákl. přenesená",J322,0)</f>
        <v>0</v>
      </c>
      <c r="BH322" s="195">
        <f>IF(N322="sníž. přenesená",J322,0)</f>
        <v>0</v>
      </c>
      <c r="BI322" s="195">
        <f>IF(N322="nulová",J322,0)</f>
        <v>0</v>
      </c>
      <c r="BJ322" s="18" t="s">
        <v>84</v>
      </c>
      <c r="BK322" s="195">
        <f>ROUND(I322*H322,2)</f>
        <v>0</v>
      </c>
      <c r="BL322" s="18" t="s">
        <v>217</v>
      </c>
      <c r="BM322" s="194" t="s">
        <v>358</v>
      </c>
    </row>
    <row r="323" spans="1:65" s="2" customFormat="1" ht="22.8">
      <c r="A323" s="35"/>
      <c r="B323" s="36"/>
      <c r="C323" s="241" t="s">
        <v>359</v>
      </c>
      <c r="D323" s="241" t="s">
        <v>309</v>
      </c>
      <c r="E323" s="242" t="s">
        <v>352</v>
      </c>
      <c r="F323" s="243" t="s">
        <v>353</v>
      </c>
      <c r="G323" s="244" t="s">
        <v>135</v>
      </c>
      <c r="H323" s="245">
        <v>37.2</v>
      </c>
      <c r="I323" s="246"/>
      <c r="J323" s="247">
        <f>ROUND(I323*H323,2)</f>
        <v>0</v>
      </c>
      <c r="K323" s="243" t="s">
        <v>130</v>
      </c>
      <c r="L323" s="248"/>
      <c r="M323" s="249" t="s">
        <v>1</v>
      </c>
      <c r="N323" s="250" t="s">
        <v>41</v>
      </c>
      <c r="O323" s="72"/>
      <c r="P323" s="192">
        <f>O323*H323</f>
        <v>0</v>
      </c>
      <c r="Q323" s="192">
        <v>0.003</v>
      </c>
      <c r="R323" s="192">
        <f>Q323*H323</f>
        <v>0.1116</v>
      </c>
      <c r="S323" s="192">
        <v>0</v>
      </c>
      <c r="T323" s="193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4" t="s">
        <v>308</v>
      </c>
      <c r="AT323" s="194" t="s">
        <v>309</v>
      </c>
      <c r="AU323" s="194" t="s">
        <v>86</v>
      </c>
      <c r="AY323" s="18" t="s">
        <v>123</v>
      </c>
      <c r="BE323" s="195">
        <f>IF(N323="základní",J323,0)</f>
        <v>0</v>
      </c>
      <c r="BF323" s="195">
        <f>IF(N323="snížená",J323,0)</f>
        <v>0</v>
      </c>
      <c r="BG323" s="195">
        <f>IF(N323="zákl. přenesená",J323,0)</f>
        <v>0</v>
      </c>
      <c r="BH323" s="195">
        <f>IF(N323="sníž. přenesená",J323,0)</f>
        <v>0</v>
      </c>
      <c r="BI323" s="195">
        <f>IF(N323="nulová",J323,0)</f>
        <v>0</v>
      </c>
      <c r="BJ323" s="18" t="s">
        <v>84</v>
      </c>
      <c r="BK323" s="195">
        <f>ROUND(I323*H323,2)</f>
        <v>0</v>
      </c>
      <c r="BL323" s="18" t="s">
        <v>217</v>
      </c>
      <c r="BM323" s="194" t="s">
        <v>360</v>
      </c>
    </row>
    <row r="324" spans="2:51" s="13" customFormat="1" ht="12">
      <c r="B324" s="196"/>
      <c r="C324" s="197"/>
      <c r="D324" s="198" t="s">
        <v>137</v>
      </c>
      <c r="E324" s="199" t="s">
        <v>1</v>
      </c>
      <c r="F324" s="200" t="s">
        <v>138</v>
      </c>
      <c r="G324" s="197"/>
      <c r="H324" s="199" t="s">
        <v>1</v>
      </c>
      <c r="I324" s="201"/>
      <c r="J324" s="197"/>
      <c r="K324" s="197"/>
      <c r="L324" s="202"/>
      <c r="M324" s="203"/>
      <c r="N324" s="204"/>
      <c r="O324" s="204"/>
      <c r="P324" s="204"/>
      <c r="Q324" s="204"/>
      <c r="R324" s="204"/>
      <c r="S324" s="204"/>
      <c r="T324" s="205"/>
      <c r="AT324" s="206" t="s">
        <v>137</v>
      </c>
      <c r="AU324" s="206" t="s">
        <v>86</v>
      </c>
      <c r="AV324" s="13" t="s">
        <v>84</v>
      </c>
      <c r="AW324" s="13" t="s">
        <v>33</v>
      </c>
      <c r="AX324" s="13" t="s">
        <v>76</v>
      </c>
      <c r="AY324" s="206" t="s">
        <v>123</v>
      </c>
    </row>
    <row r="325" spans="2:51" s="14" customFormat="1" ht="12">
      <c r="B325" s="207"/>
      <c r="C325" s="208"/>
      <c r="D325" s="198" t="s">
        <v>137</v>
      </c>
      <c r="E325" s="209" t="s">
        <v>1</v>
      </c>
      <c r="F325" s="210" t="s">
        <v>279</v>
      </c>
      <c r="G325" s="208"/>
      <c r="H325" s="211">
        <v>10.8</v>
      </c>
      <c r="I325" s="212"/>
      <c r="J325" s="208"/>
      <c r="K325" s="208"/>
      <c r="L325" s="213"/>
      <c r="M325" s="214"/>
      <c r="N325" s="215"/>
      <c r="O325" s="215"/>
      <c r="P325" s="215"/>
      <c r="Q325" s="215"/>
      <c r="R325" s="215"/>
      <c r="S325" s="215"/>
      <c r="T325" s="216"/>
      <c r="AT325" s="217" t="s">
        <v>137</v>
      </c>
      <c r="AU325" s="217" t="s">
        <v>86</v>
      </c>
      <c r="AV325" s="14" t="s">
        <v>86</v>
      </c>
      <c r="AW325" s="14" t="s">
        <v>33</v>
      </c>
      <c r="AX325" s="14" t="s">
        <v>76</v>
      </c>
      <c r="AY325" s="217" t="s">
        <v>123</v>
      </c>
    </row>
    <row r="326" spans="2:51" s="14" customFormat="1" ht="12">
      <c r="B326" s="207"/>
      <c r="C326" s="208"/>
      <c r="D326" s="198" t="s">
        <v>137</v>
      </c>
      <c r="E326" s="209" t="s">
        <v>1</v>
      </c>
      <c r="F326" s="210" t="s">
        <v>281</v>
      </c>
      <c r="G326" s="208"/>
      <c r="H326" s="211">
        <v>3.6</v>
      </c>
      <c r="I326" s="212"/>
      <c r="J326" s="208"/>
      <c r="K326" s="208"/>
      <c r="L326" s="213"/>
      <c r="M326" s="214"/>
      <c r="N326" s="215"/>
      <c r="O326" s="215"/>
      <c r="P326" s="215"/>
      <c r="Q326" s="215"/>
      <c r="R326" s="215"/>
      <c r="S326" s="215"/>
      <c r="T326" s="216"/>
      <c r="AT326" s="217" t="s">
        <v>137</v>
      </c>
      <c r="AU326" s="217" t="s">
        <v>86</v>
      </c>
      <c r="AV326" s="14" t="s">
        <v>86</v>
      </c>
      <c r="AW326" s="14" t="s">
        <v>33</v>
      </c>
      <c r="AX326" s="14" t="s">
        <v>76</v>
      </c>
      <c r="AY326" s="217" t="s">
        <v>123</v>
      </c>
    </row>
    <row r="327" spans="2:51" s="13" customFormat="1" ht="12">
      <c r="B327" s="196"/>
      <c r="C327" s="197"/>
      <c r="D327" s="198" t="s">
        <v>137</v>
      </c>
      <c r="E327" s="199" t="s">
        <v>1</v>
      </c>
      <c r="F327" s="200" t="s">
        <v>145</v>
      </c>
      <c r="G327" s="197"/>
      <c r="H327" s="199" t="s">
        <v>1</v>
      </c>
      <c r="I327" s="201"/>
      <c r="J327" s="197"/>
      <c r="K327" s="197"/>
      <c r="L327" s="202"/>
      <c r="M327" s="203"/>
      <c r="N327" s="204"/>
      <c r="O327" s="204"/>
      <c r="P327" s="204"/>
      <c r="Q327" s="204"/>
      <c r="R327" s="204"/>
      <c r="S327" s="204"/>
      <c r="T327" s="205"/>
      <c r="AT327" s="206" t="s">
        <v>137</v>
      </c>
      <c r="AU327" s="206" t="s">
        <v>86</v>
      </c>
      <c r="AV327" s="13" t="s">
        <v>84</v>
      </c>
      <c r="AW327" s="13" t="s">
        <v>33</v>
      </c>
      <c r="AX327" s="13" t="s">
        <v>76</v>
      </c>
      <c r="AY327" s="206" t="s">
        <v>123</v>
      </c>
    </row>
    <row r="328" spans="2:51" s="14" customFormat="1" ht="12">
      <c r="B328" s="207"/>
      <c r="C328" s="208"/>
      <c r="D328" s="198" t="s">
        <v>137</v>
      </c>
      <c r="E328" s="209" t="s">
        <v>1</v>
      </c>
      <c r="F328" s="210" t="s">
        <v>283</v>
      </c>
      <c r="G328" s="208"/>
      <c r="H328" s="211">
        <v>20.4</v>
      </c>
      <c r="I328" s="212"/>
      <c r="J328" s="208"/>
      <c r="K328" s="208"/>
      <c r="L328" s="213"/>
      <c r="M328" s="214"/>
      <c r="N328" s="215"/>
      <c r="O328" s="215"/>
      <c r="P328" s="215"/>
      <c r="Q328" s="215"/>
      <c r="R328" s="215"/>
      <c r="S328" s="215"/>
      <c r="T328" s="216"/>
      <c r="AT328" s="217" t="s">
        <v>137</v>
      </c>
      <c r="AU328" s="217" t="s">
        <v>86</v>
      </c>
      <c r="AV328" s="14" t="s">
        <v>86</v>
      </c>
      <c r="AW328" s="14" t="s">
        <v>33</v>
      </c>
      <c r="AX328" s="14" t="s">
        <v>76</v>
      </c>
      <c r="AY328" s="217" t="s">
        <v>123</v>
      </c>
    </row>
    <row r="329" spans="2:51" s="14" customFormat="1" ht="12">
      <c r="B329" s="207"/>
      <c r="C329" s="208"/>
      <c r="D329" s="198" t="s">
        <v>137</v>
      </c>
      <c r="E329" s="209" t="s">
        <v>1</v>
      </c>
      <c r="F329" s="210" t="s">
        <v>284</v>
      </c>
      <c r="G329" s="208"/>
      <c r="H329" s="211">
        <v>2.4</v>
      </c>
      <c r="I329" s="212"/>
      <c r="J329" s="208"/>
      <c r="K329" s="208"/>
      <c r="L329" s="213"/>
      <c r="M329" s="214"/>
      <c r="N329" s="215"/>
      <c r="O329" s="215"/>
      <c r="P329" s="215"/>
      <c r="Q329" s="215"/>
      <c r="R329" s="215"/>
      <c r="S329" s="215"/>
      <c r="T329" s="216"/>
      <c r="AT329" s="217" t="s">
        <v>137</v>
      </c>
      <c r="AU329" s="217" t="s">
        <v>86</v>
      </c>
      <c r="AV329" s="14" t="s">
        <v>86</v>
      </c>
      <c r="AW329" s="14" t="s">
        <v>33</v>
      </c>
      <c r="AX329" s="14" t="s">
        <v>76</v>
      </c>
      <c r="AY329" s="217" t="s">
        <v>123</v>
      </c>
    </row>
    <row r="330" spans="2:51" s="16" customFormat="1" ht="12">
      <c r="B330" s="229"/>
      <c r="C330" s="230"/>
      <c r="D330" s="198" t="s">
        <v>137</v>
      </c>
      <c r="E330" s="231" t="s">
        <v>1</v>
      </c>
      <c r="F330" s="232" t="s">
        <v>148</v>
      </c>
      <c r="G330" s="230"/>
      <c r="H330" s="233">
        <v>37.199999999999996</v>
      </c>
      <c r="I330" s="234"/>
      <c r="J330" s="230"/>
      <c r="K330" s="230"/>
      <c r="L330" s="235"/>
      <c r="M330" s="236"/>
      <c r="N330" s="237"/>
      <c r="O330" s="237"/>
      <c r="P330" s="237"/>
      <c r="Q330" s="237"/>
      <c r="R330" s="237"/>
      <c r="S330" s="237"/>
      <c r="T330" s="238"/>
      <c r="AT330" s="239" t="s">
        <v>137</v>
      </c>
      <c r="AU330" s="239" t="s">
        <v>86</v>
      </c>
      <c r="AV330" s="16" t="s">
        <v>131</v>
      </c>
      <c r="AW330" s="16" t="s">
        <v>33</v>
      </c>
      <c r="AX330" s="16" t="s">
        <v>84</v>
      </c>
      <c r="AY330" s="239" t="s">
        <v>123</v>
      </c>
    </row>
    <row r="331" spans="1:65" s="2" customFormat="1" ht="22.8">
      <c r="A331" s="35"/>
      <c r="B331" s="36"/>
      <c r="C331" s="183" t="s">
        <v>361</v>
      </c>
      <c r="D331" s="183" t="s">
        <v>126</v>
      </c>
      <c r="E331" s="184" t="s">
        <v>362</v>
      </c>
      <c r="F331" s="185" t="s">
        <v>363</v>
      </c>
      <c r="G331" s="186" t="s">
        <v>292</v>
      </c>
      <c r="H331" s="240"/>
      <c r="I331" s="188"/>
      <c r="J331" s="189">
        <f>ROUND(I331*H331,2)</f>
        <v>0</v>
      </c>
      <c r="K331" s="185" t="s">
        <v>130</v>
      </c>
      <c r="L331" s="40"/>
      <c r="M331" s="190" t="s">
        <v>1</v>
      </c>
      <c r="N331" s="191" t="s">
        <v>41</v>
      </c>
      <c r="O331" s="72"/>
      <c r="P331" s="192">
        <f>O331*H331</f>
        <v>0</v>
      </c>
      <c r="Q331" s="192">
        <v>0</v>
      </c>
      <c r="R331" s="192">
        <f>Q331*H331</f>
        <v>0</v>
      </c>
      <c r="S331" s="192">
        <v>0</v>
      </c>
      <c r="T331" s="193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4" t="s">
        <v>217</v>
      </c>
      <c r="AT331" s="194" t="s">
        <v>126</v>
      </c>
      <c r="AU331" s="194" t="s">
        <v>86</v>
      </c>
      <c r="AY331" s="18" t="s">
        <v>123</v>
      </c>
      <c r="BE331" s="195">
        <f>IF(N331="základní",J331,0)</f>
        <v>0</v>
      </c>
      <c r="BF331" s="195">
        <f>IF(N331="snížená",J331,0)</f>
        <v>0</v>
      </c>
      <c r="BG331" s="195">
        <f>IF(N331="zákl. přenesená",J331,0)</f>
        <v>0</v>
      </c>
      <c r="BH331" s="195">
        <f>IF(N331="sníž. přenesená",J331,0)</f>
        <v>0</v>
      </c>
      <c r="BI331" s="195">
        <f>IF(N331="nulová",J331,0)</f>
        <v>0</v>
      </c>
      <c r="BJ331" s="18" t="s">
        <v>84</v>
      </c>
      <c r="BK331" s="195">
        <f>ROUND(I331*H331,2)</f>
        <v>0</v>
      </c>
      <c r="BL331" s="18" t="s">
        <v>217</v>
      </c>
      <c r="BM331" s="194" t="s">
        <v>364</v>
      </c>
    </row>
    <row r="332" spans="2:63" s="12" customFormat="1" ht="22.95" customHeight="1">
      <c r="B332" s="167"/>
      <c r="C332" s="168"/>
      <c r="D332" s="169" t="s">
        <v>75</v>
      </c>
      <c r="E332" s="181" t="s">
        <v>365</v>
      </c>
      <c r="F332" s="181" t="s">
        <v>366</v>
      </c>
      <c r="G332" s="168"/>
      <c r="H332" s="168"/>
      <c r="I332" s="171"/>
      <c r="J332" s="182">
        <f>BK332</f>
        <v>0</v>
      </c>
      <c r="K332" s="168"/>
      <c r="L332" s="173"/>
      <c r="M332" s="174"/>
      <c r="N332" s="175"/>
      <c r="O332" s="175"/>
      <c r="P332" s="176">
        <f>SUM(P333:P361)</f>
        <v>0</v>
      </c>
      <c r="Q332" s="175"/>
      <c r="R332" s="176">
        <f>SUM(R333:R361)</f>
        <v>0.12072926639999998</v>
      </c>
      <c r="S332" s="175"/>
      <c r="T332" s="177">
        <f>SUM(T333:T361)</f>
        <v>0</v>
      </c>
      <c r="AR332" s="178" t="s">
        <v>86</v>
      </c>
      <c r="AT332" s="179" t="s">
        <v>75</v>
      </c>
      <c r="AU332" s="179" t="s">
        <v>84</v>
      </c>
      <c r="AY332" s="178" t="s">
        <v>123</v>
      </c>
      <c r="BK332" s="180">
        <f>SUM(BK333:BK361)</f>
        <v>0</v>
      </c>
    </row>
    <row r="333" spans="1:65" s="2" customFormat="1" ht="22.8">
      <c r="A333" s="35"/>
      <c r="B333" s="36"/>
      <c r="C333" s="183" t="s">
        <v>367</v>
      </c>
      <c r="D333" s="183" t="s">
        <v>126</v>
      </c>
      <c r="E333" s="184" t="s">
        <v>368</v>
      </c>
      <c r="F333" s="185" t="s">
        <v>369</v>
      </c>
      <c r="G333" s="186" t="s">
        <v>129</v>
      </c>
      <c r="H333" s="187">
        <v>263.371</v>
      </c>
      <c r="I333" s="188"/>
      <c r="J333" s="189">
        <f>ROUND(I333*H333,2)</f>
        <v>0</v>
      </c>
      <c r="K333" s="185" t="s">
        <v>130</v>
      </c>
      <c r="L333" s="40"/>
      <c r="M333" s="190" t="s">
        <v>1</v>
      </c>
      <c r="N333" s="191" t="s">
        <v>41</v>
      </c>
      <c r="O333" s="72"/>
      <c r="P333" s="192">
        <f>O333*H333</f>
        <v>0</v>
      </c>
      <c r="Q333" s="192">
        <v>0.0002</v>
      </c>
      <c r="R333" s="192">
        <f>Q333*H333</f>
        <v>0.0526742</v>
      </c>
      <c r="S333" s="192">
        <v>0</v>
      </c>
      <c r="T333" s="193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4" t="s">
        <v>217</v>
      </c>
      <c r="AT333" s="194" t="s">
        <v>126</v>
      </c>
      <c r="AU333" s="194" t="s">
        <v>86</v>
      </c>
      <c r="AY333" s="18" t="s">
        <v>123</v>
      </c>
      <c r="BE333" s="195">
        <f>IF(N333="základní",J333,0)</f>
        <v>0</v>
      </c>
      <c r="BF333" s="195">
        <f>IF(N333="snížená",J333,0)</f>
        <v>0</v>
      </c>
      <c r="BG333" s="195">
        <f>IF(N333="zákl. přenesená",J333,0)</f>
        <v>0</v>
      </c>
      <c r="BH333" s="195">
        <f>IF(N333="sníž. přenesená",J333,0)</f>
        <v>0</v>
      </c>
      <c r="BI333" s="195">
        <f>IF(N333="nulová",J333,0)</f>
        <v>0</v>
      </c>
      <c r="BJ333" s="18" t="s">
        <v>84</v>
      </c>
      <c r="BK333" s="195">
        <f>ROUND(I333*H333,2)</f>
        <v>0</v>
      </c>
      <c r="BL333" s="18" t="s">
        <v>217</v>
      </c>
      <c r="BM333" s="194" t="s">
        <v>370</v>
      </c>
    </row>
    <row r="334" spans="2:51" s="13" customFormat="1" ht="20.4">
      <c r="B334" s="196"/>
      <c r="C334" s="197"/>
      <c r="D334" s="198" t="s">
        <v>137</v>
      </c>
      <c r="E334" s="199" t="s">
        <v>1</v>
      </c>
      <c r="F334" s="200" t="s">
        <v>371</v>
      </c>
      <c r="G334" s="197"/>
      <c r="H334" s="199" t="s">
        <v>1</v>
      </c>
      <c r="I334" s="201"/>
      <c r="J334" s="197"/>
      <c r="K334" s="197"/>
      <c r="L334" s="202"/>
      <c r="M334" s="203"/>
      <c r="N334" s="204"/>
      <c r="O334" s="204"/>
      <c r="P334" s="204"/>
      <c r="Q334" s="204"/>
      <c r="R334" s="204"/>
      <c r="S334" s="204"/>
      <c r="T334" s="205"/>
      <c r="AT334" s="206" t="s">
        <v>137</v>
      </c>
      <c r="AU334" s="206" t="s">
        <v>86</v>
      </c>
      <c r="AV334" s="13" t="s">
        <v>84</v>
      </c>
      <c r="AW334" s="13" t="s">
        <v>33</v>
      </c>
      <c r="AX334" s="13" t="s">
        <v>76</v>
      </c>
      <c r="AY334" s="206" t="s">
        <v>123</v>
      </c>
    </row>
    <row r="335" spans="2:51" s="13" customFormat="1" ht="12">
      <c r="B335" s="196"/>
      <c r="C335" s="197"/>
      <c r="D335" s="198" t="s">
        <v>137</v>
      </c>
      <c r="E335" s="199" t="s">
        <v>1</v>
      </c>
      <c r="F335" s="200" t="s">
        <v>138</v>
      </c>
      <c r="G335" s="197"/>
      <c r="H335" s="199" t="s">
        <v>1</v>
      </c>
      <c r="I335" s="201"/>
      <c r="J335" s="197"/>
      <c r="K335" s="197"/>
      <c r="L335" s="202"/>
      <c r="M335" s="203"/>
      <c r="N335" s="204"/>
      <c r="O335" s="204"/>
      <c r="P335" s="204"/>
      <c r="Q335" s="204"/>
      <c r="R335" s="204"/>
      <c r="S335" s="204"/>
      <c r="T335" s="205"/>
      <c r="AT335" s="206" t="s">
        <v>137</v>
      </c>
      <c r="AU335" s="206" t="s">
        <v>86</v>
      </c>
      <c r="AV335" s="13" t="s">
        <v>84</v>
      </c>
      <c r="AW335" s="13" t="s">
        <v>33</v>
      </c>
      <c r="AX335" s="13" t="s">
        <v>76</v>
      </c>
      <c r="AY335" s="206" t="s">
        <v>123</v>
      </c>
    </row>
    <row r="336" spans="2:51" s="14" customFormat="1" ht="12">
      <c r="B336" s="207"/>
      <c r="C336" s="208"/>
      <c r="D336" s="198" t="s">
        <v>137</v>
      </c>
      <c r="E336" s="209" t="s">
        <v>1</v>
      </c>
      <c r="F336" s="210" t="s">
        <v>372</v>
      </c>
      <c r="G336" s="208"/>
      <c r="H336" s="211">
        <v>6.6</v>
      </c>
      <c r="I336" s="212"/>
      <c r="J336" s="208"/>
      <c r="K336" s="208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137</v>
      </c>
      <c r="AU336" s="217" t="s">
        <v>86</v>
      </c>
      <c r="AV336" s="14" t="s">
        <v>86</v>
      </c>
      <c r="AW336" s="14" t="s">
        <v>33</v>
      </c>
      <c r="AX336" s="14" t="s">
        <v>76</v>
      </c>
      <c r="AY336" s="217" t="s">
        <v>123</v>
      </c>
    </row>
    <row r="337" spans="2:51" s="14" customFormat="1" ht="12">
      <c r="B337" s="207"/>
      <c r="C337" s="208"/>
      <c r="D337" s="198" t="s">
        <v>137</v>
      </c>
      <c r="E337" s="209" t="s">
        <v>1</v>
      </c>
      <c r="F337" s="210" t="s">
        <v>373</v>
      </c>
      <c r="G337" s="208"/>
      <c r="H337" s="211">
        <v>8.663</v>
      </c>
      <c r="I337" s="212"/>
      <c r="J337" s="208"/>
      <c r="K337" s="208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137</v>
      </c>
      <c r="AU337" s="217" t="s">
        <v>86</v>
      </c>
      <c r="AV337" s="14" t="s">
        <v>86</v>
      </c>
      <c r="AW337" s="14" t="s">
        <v>33</v>
      </c>
      <c r="AX337" s="14" t="s">
        <v>76</v>
      </c>
      <c r="AY337" s="217" t="s">
        <v>123</v>
      </c>
    </row>
    <row r="338" spans="2:51" s="14" customFormat="1" ht="12">
      <c r="B338" s="207"/>
      <c r="C338" s="208"/>
      <c r="D338" s="198" t="s">
        <v>137</v>
      </c>
      <c r="E338" s="209" t="s">
        <v>1</v>
      </c>
      <c r="F338" s="210" t="s">
        <v>374</v>
      </c>
      <c r="G338" s="208"/>
      <c r="H338" s="211">
        <v>7.631</v>
      </c>
      <c r="I338" s="212"/>
      <c r="J338" s="208"/>
      <c r="K338" s="208"/>
      <c r="L338" s="213"/>
      <c r="M338" s="214"/>
      <c r="N338" s="215"/>
      <c r="O338" s="215"/>
      <c r="P338" s="215"/>
      <c r="Q338" s="215"/>
      <c r="R338" s="215"/>
      <c r="S338" s="215"/>
      <c r="T338" s="216"/>
      <c r="AT338" s="217" t="s">
        <v>137</v>
      </c>
      <c r="AU338" s="217" t="s">
        <v>86</v>
      </c>
      <c r="AV338" s="14" t="s">
        <v>86</v>
      </c>
      <c r="AW338" s="14" t="s">
        <v>33</v>
      </c>
      <c r="AX338" s="14" t="s">
        <v>76</v>
      </c>
      <c r="AY338" s="217" t="s">
        <v>123</v>
      </c>
    </row>
    <row r="339" spans="2:51" s="14" customFormat="1" ht="12">
      <c r="B339" s="207"/>
      <c r="C339" s="208"/>
      <c r="D339" s="198" t="s">
        <v>137</v>
      </c>
      <c r="E339" s="209" t="s">
        <v>1</v>
      </c>
      <c r="F339" s="210" t="s">
        <v>375</v>
      </c>
      <c r="G339" s="208"/>
      <c r="H339" s="211">
        <v>6.531</v>
      </c>
      <c r="I339" s="212"/>
      <c r="J339" s="208"/>
      <c r="K339" s="208"/>
      <c r="L339" s="213"/>
      <c r="M339" s="214"/>
      <c r="N339" s="215"/>
      <c r="O339" s="215"/>
      <c r="P339" s="215"/>
      <c r="Q339" s="215"/>
      <c r="R339" s="215"/>
      <c r="S339" s="215"/>
      <c r="T339" s="216"/>
      <c r="AT339" s="217" t="s">
        <v>137</v>
      </c>
      <c r="AU339" s="217" t="s">
        <v>86</v>
      </c>
      <c r="AV339" s="14" t="s">
        <v>86</v>
      </c>
      <c r="AW339" s="14" t="s">
        <v>33</v>
      </c>
      <c r="AX339" s="14" t="s">
        <v>76</v>
      </c>
      <c r="AY339" s="217" t="s">
        <v>123</v>
      </c>
    </row>
    <row r="340" spans="2:51" s="14" customFormat="1" ht="12">
      <c r="B340" s="207"/>
      <c r="C340" s="208"/>
      <c r="D340" s="198" t="s">
        <v>137</v>
      </c>
      <c r="E340" s="209" t="s">
        <v>1</v>
      </c>
      <c r="F340" s="210" t="s">
        <v>376</v>
      </c>
      <c r="G340" s="208"/>
      <c r="H340" s="211">
        <v>6.6</v>
      </c>
      <c r="I340" s="212"/>
      <c r="J340" s="208"/>
      <c r="K340" s="208"/>
      <c r="L340" s="213"/>
      <c r="M340" s="214"/>
      <c r="N340" s="215"/>
      <c r="O340" s="215"/>
      <c r="P340" s="215"/>
      <c r="Q340" s="215"/>
      <c r="R340" s="215"/>
      <c r="S340" s="215"/>
      <c r="T340" s="216"/>
      <c r="AT340" s="217" t="s">
        <v>137</v>
      </c>
      <c r="AU340" s="217" t="s">
        <v>86</v>
      </c>
      <c r="AV340" s="14" t="s">
        <v>86</v>
      </c>
      <c r="AW340" s="14" t="s">
        <v>33</v>
      </c>
      <c r="AX340" s="14" t="s">
        <v>76</v>
      </c>
      <c r="AY340" s="217" t="s">
        <v>123</v>
      </c>
    </row>
    <row r="341" spans="2:51" s="14" customFormat="1" ht="12">
      <c r="B341" s="207"/>
      <c r="C341" s="208"/>
      <c r="D341" s="198" t="s">
        <v>137</v>
      </c>
      <c r="E341" s="209" t="s">
        <v>1</v>
      </c>
      <c r="F341" s="210" t="s">
        <v>377</v>
      </c>
      <c r="G341" s="208"/>
      <c r="H341" s="211">
        <v>2.209</v>
      </c>
      <c r="I341" s="212"/>
      <c r="J341" s="208"/>
      <c r="K341" s="208"/>
      <c r="L341" s="213"/>
      <c r="M341" s="214"/>
      <c r="N341" s="215"/>
      <c r="O341" s="215"/>
      <c r="P341" s="215"/>
      <c r="Q341" s="215"/>
      <c r="R341" s="215"/>
      <c r="S341" s="215"/>
      <c r="T341" s="216"/>
      <c r="AT341" s="217" t="s">
        <v>137</v>
      </c>
      <c r="AU341" s="217" t="s">
        <v>86</v>
      </c>
      <c r="AV341" s="14" t="s">
        <v>86</v>
      </c>
      <c r="AW341" s="14" t="s">
        <v>33</v>
      </c>
      <c r="AX341" s="14" t="s">
        <v>76</v>
      </c>
      <c r="AY341" s="217" t="s">
        <v>123</v>
      </c>
    </row>
    <row r="342" spans="2:51" s="14" customFormat="1" ht="12">
      <c r="B342" s="207"/>
      <c r="C342" s="208"/>
      <c r="D342" s="198" t="s">
        <v>137</v>
      </c>
      <c r="E342" s="209" t="s">
        <v>1</v>
      </c>
      <c r="F342" s="210" t="s">
        <v>378</v>
      </c>
      <c r="G342" s="208"/>
      <c r="H342" s="211">
        <v>6.6</v>
      </c>
      <c r="I342" s="212"/>
      <c r="J342" s="208"/>
      <c r="K342" s="208"/>
      <c r="L342" s="213"/>
      <c r="M342" s="214"/>
      <c r="N342" s="215"/>
      <c r="O342" s="215"/>
      <c r="P342" s="215"/>
      <c r="Q342" s="215"/>
      <c r="R342" s="215"/>
      <c r="S342" s="215"/>
      <c r="T342" s="216"/>
      <c r="AT342" s="217" t="s">
        <v>137</v>
      </c>
      <c r="AU342" s="217" t="s">
        <v>86</v>
      </c>
      <c r="AV342" s="14" t="s">
        <v>86</v>
      </c>
      <c r="AW342" s="14" t="s">
        <v>33</v>
      </c>
      <c r="AX342" s="14" t="s">
        <v>76</v>
      </c>
      <c r="AY342" s="217" t="s">
        <v>123</v>
      </c>
    </row>
    <row r="343" spans="2:51" s="14" customFormat="1" ht="12">
      <c r="B343" s="207"/>
      <c r="C343" s="208"/>
      <c r="D343" s="198" t="s">
        <v>137</v>
      </c>
      <c r="E343" s="209" t="s">
        <v>1</v>
      </c>
      <c r="F343" s="210" t="s">
        <v>379</v>
      </c>
      <c r="G343" s="208"/>
      <c r="H343" s="211">
        <v>39.119</v>
      </c>
      <c r="I343" s="212"/>
      <c r="J343" s="208"/>
      <c r="K343" s="208"/>
      <c r="L343" s="213"/>
      <c r="M343" s="214"/>
      <c r="N343" s="215"/>
      <c r="O343" s="215"/>
      <c r="P343" s="215"/>
      <c r="Q343" s="215"/>
      <c r="R343" s="215"/>
      <c r="S343" s="215"/>
      <c r="T343" s="216"/>
      <c r="AT343" s="217" t="s">
        <v>137</v>
      </c>
      <c r="AU343" s="217" t="s">
        <v>86</v>
      </c>
      <c r="AV343" s="14" t="s">
        <v>86</v>
      </c>
      <c r="AW343" s="14" t="s">
        <v>33</v>
      </c>
      <c r="AX343" s="14" t="s">
        <v>76</v>
      </c>
      <c r="AY343" s="217" t="s">
        <v>123</v>
      </c>
    </row>
    <row r="344" spans="2:51" s="14" customFormat="1" ht="12">
      <c r="B344" s="207"/>
      <c r="C344" s="208"/>
      <c r="D344" s="198" t="s">
        <v>137</v>
      </c>
      <c r="E344" s="209" t="s">
        <v>1</v>
      </c>
      <c r="F344" s="210" t="s">
        <v>380</v>
      </c>
      <c r="G344" s="208"/>
      <c r="H344" s="211">
        <v>13.063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137</v>
      </c>
      <c r="AU344" s="217" t="s">
        <v>86</v>
      </c>
      <c r="AV344" s="14" t="s">
        <v>86</v>
      </c>
      <c r="AW344" s="14" t="s">
        <v>33</v>
      </c>
      <c r="AX344" s="14" t="s">
        <v>76</v>
      </c>
      <c r="AY344" s="217" t="s">
        <v>123</v>
      </c>
    </row>
    <row r="345" spans="2:51" s="14" customFormat="1" ht="12">
      <c r="B345" s="207"/>
      <c r="C345" s="208"/>
      <c r="D345" s="198" t="s">
        <v>137</v>
      </c>
      <c r="E345" s="209" t="s">
        <v>1</v>
      </c>
      <c r="F345" s="210" t="s">
        <v>381</v>
      </c>
      <c r="G345" s="208"/>
      <c r="H345" s="211">
        <v>18.081</v>
      </c>
      <c r="I345" s="212"/>
      <c r="J345" s="208"/>
      <c r="K345" s="208"/>
      <c r="L345" s="213"/>
      <c r="M345" s="214"/>
      <c r="N345" s="215"/>
      <c r="O345" s="215"/>
      <c r="P345" s="215"/>
      <c r="Q345" s="215"/>
      <c r="R345" s="215"/>
      <c r="S345" s="215"/>
      <c r="T345" s="216"/>
      <c r="AT345" s="217" t="s">
        <v>137</v>
      </c>
      <c r="AU345" s="217" t="s">
        <v>86</v>
      </c>
      <c r="AV345" s="14" t="s">
        <v>86</v>
      </c>
      <c r="AW345" s="14" t="s">
        <v>33</v>
      </c>
      <c r="AX345" s="14" t="s">
        <v>76</v>
      </c>
      <c r="AY345" s="217" t="s">
        <v>123</v>
      </c>
    </row>
    <row r="346" spans="2:51" s="15" customFormat="1" ht="12">
      <c r="B346" s="218"/>
      <c r="C346" s="219"/>
      <c r="D346" s="198" t="s">
        <v>137</v>
      </c>
      <c r="E346" s="220" t="s">
        <v>1</v>
      </c>
      <c r="F346" s="221" t="s">
        <v>143</v>
      </c>
      <c r="G346" s="219"/>
      <c r="H346" s="222">
        <v>115.09700000000001</v>
      </c>
      <c r="I346" s="223"/>
      <c r="J346" s="219"/>
      <c r="K346" s="219"/>
      <c r="L346" s="224"/>
      <c r="M346" s="225"/>
      <c r="N346" s="226"/>
      <c r="O346" s="226"/>
      <c r="P346" s="226"/>
      <c r="Q346" s="226"/>
      <c r="R346" s="226"/>
      <c r="S346" s="226"/>
      <c r="T346" s="227"/>
      <c r="AT346" s="228" t="s">
        <v>137</v>
      </c>
      <c r="AU346" s="228" t="s">
        <v>86</v>
      </c>
      <c r="AV346" s="15" t="s">
        <v>144</v>
      </c>
      <c r="AW346" s="15" t="s">
        <v>33</v>
      </c>
      <c r="AX346" s="15" t="s">
        <v>76</v>
      </c>
      <c r="AY346" s="228" t="s">
        <v>123</v>
      </c>
    </row>
    <row r="347" spans="2:51" s="13" customFormat="1" ht="12">
      <c r="B347" s="196"/>
      <c r="C347" s="197"/>
      <c r="D347" s="198" t="s">
        <v>137</v>
      </c>
      <c r="E347" s="199" t="s">
        <v>1</v>
      </c>
      <c r="F347" s="200" t="s">
        <v>145</v>
      </c>
      <c r="G347" s="197"/>
      <c r="H347" s="199" t="s">
        <v>1</v>
      </c>
      <c r="I347" s="201"/>
      <c r="J347" s="197"/>
      <c r="K347" s="197"/>
      <c r="L347" s="202"/>
      <c r="M347" s="203"/>
      <c r="N347" s="204"/>
      <c r="O347" s="204"/>
      <c r="P347" s="204"/>
      <c r="Q347" s="204"/>
      <c r="R347" s="204"/>
      <c r="S347" s="204"/>
      <c r="T347" s="205"/>
      <c r="AT347" s="206" t="s">
        <v>137</v>
      </c>
      <c r="AU347" s="206" t="s">
        <v>86</v>
      </c>
      <c r="AV347" s="13" t="s">
        <v>84</v>
      </c>
      <c r="AW347" s="13" t="s">
        <v>33</v>
      </c>
      <c r="AX347" s="13" t="s">
        <v>76</v>
      </c>
      <c r="AY347" s="206" t="s">
        <v>123</v>
      </c>
    </row>
    <row r="348" spans="2:51" s="14" customFormat="1" ht="12">
      <c r="B348" s="207"/>
      <c r="C348" s="208"/>
      <c r="D348" s="198" t="s">
        <v>137</v>
      </c>
      <c r="E348" s="209" t="s">
        <v>1</v>
      </c>
      <c r="F348" s="210" t="s">
        <v>382</v>
      </c>
      <c r="G348" s="208"/>
      <c r="H348" s="211">
        <v>10.308</v>
      </c>
      <c r="I348" s="212"/>
      <c r="J348" s="208"/>
      <c r="K348" s="208"/>
      <c r="L348" s="213"/>
      <c r="M348" s="214"/>
      <c r="N348" s="215"/>
      <c r="O348" s="215"/>
      <c r="P348" s="215"/>
      <c r="Q348" s="215"/>
      <c r="R348" s="215"/>
      <c r="S348" s="215"/>
      <c r="T348" s="216"/>
      <c r="AT348" s="217" t="s">
        <v>137</v>
      </c>
      <c r="AU348" s="217" t="s">
        <v>86</v>
      </c>
      <c r="AV348" s="14" t="s">
        <v>86</v>
      </c>
      <c r="AW348" s="14" t="s">
        <v>33</v>
      </c>
      <c r="AX348" s="14" t="s">
        <v>76</v>
      </c>
      <c r="AY348" s="217" t="s">
        <v>123</v>
      </c>
    </row>
    <row r="349" spans="2:51" s="14" customFormat="1" ht="12">
      <c r="B349" s="207"/>
      <c r="C349" s="208"/>
      <c r="D349" s="198" t="s">
        <v>137</v>
      </c>
      <c r="E349" s="209" t="s">
        <v>1</v>
      </c>
      <c r="F349" s="210" t="s">
        <v>383</v>
      </c>
      <c r="G349" s="208"/>
      <c r="H349" s="211">
        <v>24.61</v>
      </c>
      <c r="I349" s="212"/>
      <c r="J349" s="208"/>
      <c r="K349" s="208"/>
      <c r="L349" s="213"/>
      <c r="M349" s="214"/>
      <c r="N349" s="215"/>
      <c r="O349" s="215"/>
      <c r="P349" s="215"/>
      <c r="Q349" s="215"/>
      <c r="R349" s="215"/>
      <c r="S349" s="215"/>
      <c r="T349" s="216"/>
      <c r="AT349" s="217" t="s">
        <v>137</v>
      </c>
      <c r="AU349" s="217" t="s">
        <v>86</v>
      </c>
      <c r="AV349" s="14" t="s">
        <v>86</v>
      </c>
      <c r="AW349" s="14" t="s">
        <v>33</v>
      </c>
      <c r="AX349" s="14" t="s">
        <v>76</v>
      </c>
      <c r="AY349" s="217" t="s">
        <v>123</v>
      </c>
    </row>
    <row r="350" spans="2:51" s="14" customFormat="1" ht="12">
      <c r="B350" s="207"/>
      <c r="C350" s="208"/>
      <c r="D350" s="198" t="s">
        <v>137</v>
      </c>
      <c r="E350" s="209" t="s">
        <v>1</v>
      </c>
      <c r="F350" s="210" t="s">
        <v>384</v>
      </c>
      <c r="G350" s="208"/>
      <c r="H350" s="211">
        <v>34.173</v>
      </c>
      <c r="I350" s="212"/>
      <c r="J350" s="208"/>
      <c r="K350" s="208"/>
      <c r="L350" s="213"/>
      <c r="M350" s="214"/>
      <c r="N350" s="215"/>
      <c r="O350" s="215"/>
      <c r="P350" s="215"/>
      <c r="Q350" s="215"/>
      <c r="R350" s="215"/>
      <c r="S350" s="215"/>
      <c r="T350" s="216"/>
      <c r="AT350" s="217" t="s">
        <v>137</v>
      </c>
      <c r="AU350" s="217" t="s">
        <v>86</v>
      </c>
      <c r="AV350" s="14" t="s">
        <v>86</v>
      </c>
      <c r="AW350" s="14" t="s">
        <v>33</v>
      </c>
      <c r="AX350" s="14" t="s">
        <v>76</v>
      </c>
      <c r="AY350" s="217" t="s">
        <v>123</v>
      </c>
    </row>
    <row r="351" spans="2:51" s="14" customFormat="1" ht="12">
      <c r="B351" s="207"/>
      <c r="C351" s="208"/>
      <c r="D351" s="198" t="s">
        <v>137</v>
      </c>
      <c r="E351" s="209" t="s">
        <v>1</v>
      </c>
      <c r="F351" s="210" t="s">
        <v>385</v>
      </c>
      <c r="G351" s="208"/>
      <c r="H351" s="211">
        <v>1.444</v>
      </c>
      <c r="I351" s="212"/>
      <c r="J351" s="208"/>
      <c r="K351" s="208"/>
      <c r="L351" s="213"/>
      <c r="M351" s="214"/>
      <c r="N351" s="215"/>
      <c r="O351" s="215"/>
      <c r="P351" s="215"/>
      <c r="Q351" s="215"/>
      <c r="R351" s="215"/>
      <c r="S351" s="215"/>
      <c r="T351" s="216"/>
      <c r="AT351" s="217" t="s">
        <v>137</v>
      </c>
      <c r="AU351" s="217" t="s">
        <v>86</v>
      </c>
      <c r="AV351" s="14" t="s">
        <v>86</v>
      </c>
      <c r="AW351" s="14" t="s">
        <v>33</v>
      </c>
      <c r="AX351" s="14" t="s">
        <v>76</v>
      </c>
      <c r="AY351" s="217" t="s">
        <v>123</v>
      </c>
    </row>
    <row r="352" spans="2:51" s="14" customFormat="1" ht="12">
      <c r="B352" s="207"/>
      <c r="C352" s="208"/>
      <c r="D352" s="198" t="s">
        <v>137</v>
      </c>
      <c r="E352" s="209" t="s">
        <v>1</v>
      </c>
      <c r="F352" s="210" t="s">
        <v>386</v>
      </c>
      <c r="G352" s="208"/>
      <c r="H352" s="211">
        <v>8.162</v>
      </c>
      <c r="I352" s="212"/>
      <c r="J352" s="208"/>
      <c r="K352" s="208"/>
      <c r="L352" s="213"/>
      <c r="M352" s="214"/>
      <c r="N352" s="215"/>
      <c r="O352" s="215"/>
      <c r="P352" s="215"/>
      <c r="Q352" s="215"/>
      <c r="R352" s="215"/>
      <c r="S352" s="215"/>
      <c r="T352" s="216"/>
      <c r="AT352" s="217" t="s">
        <v>137</v>
      </c>
      <c r="AU352" s="217" t="s">
        <v>86</v>
      </c>
      <c r="AV352" s="14" t="s">
        <v>86</v>
      </c>
      <c r="AW352" s="14" t="s">
        <v>33</v>
      </c>
      <c r="AX352" s="14" t="s">
        <v>76</v>
      </c>
      <c r="AY352" s="217" t="s">
        <v>123</v>
      </c>
    </row>
    <row r="353" spans="2:51" s="14" customFormat="1" ht="12">
      <c r="B353" s="207"/>
      <c r="C353" s="208"/>
      <c r="D353" s="198" t="s">
        <v>137</v>
      </c>
      <c r="E353" s="209" t="s">
        <v>1</v>
      </c>
      <c r="F353" s="210" t="s">
        <v>387</v>
      </c>
      <c r="G353" s="208"/>
      <c r="H353" s="211">
        <v>11.101</v>
      </c>
      <c r="I353" s="212"/>
      <c r="J353" s="208"/>
      <c r="K353" s="208"/>
      <c r="L353" s="213"/>
      <c r="M353" s="214"/>
      <c r="N353" s="215"/>
      <c r="O353" s="215"/>
      <c r="P353" s="215"/>
      <c r="Q353" s="215"/>
      <c r="R353" s="215"/>
      <c r="S353" s="215"/>
      <c r="T353" s="216"/>
      <c r="AT353" s="217" t="s">
        <v>137</v>
      </c>
      <c r="AU353" s="217" t="s">
        <v>86</v>
      </c>
      <c r="AV353" s="14" t="s">
        <v>86</v>
      </c>
      <c r="AW353" s="14" t="s">
        <v>33</v>
      </c>
      <c r="AX353" s="14" t="s">
        <v>76</v>
      </c>
      <c r="AY353" s="217" t="s">
        <v>123</v>
      </c>
    </row>
    <row r="354" spans="2:51" s="14" customFormat="1" ht="12">
      <c r="B354" s="207"/>
      <c r="C354" s="208"/>
      <c r="D354" s="198" t="s">
        <v>137</v>
      </c>
      <c r="E354" s="209" t="s">
        <v>1</v>
      </c>
      <c r="F354" s="210" t="s">
        <v>388</v>
      </c>
      <c r="G354" s="208"/>
      <c r="H354" s="211">
        <v>19.193</v>
      </c>
      <c r="I354" s="212"/>
      <c r="J354" s="208"/>
      <c r="K354" s="208"/>
      <c r="L354" s="213"/>
      <c r="M354" s="214"/>
      <c r="N354" s="215"/>
      <c r="O354" s="215"/>
      <c r="P354" s="215"/>
      <c r="Q354" s="215"/>
      <c r="R354" s="215"/>
      <c r="S354" s="215"/>
      <c r="T354" s="216"/>
      <c r="AT354" s="217" t="s">
        <v>137</v>
      </c>
      <c r="AU354" s="217" t="s">
        <v>86</v>
      </c>
      <c r="AV354" s="14" t="s">
        <v>86</v>
      </c>
      <c r="AW354" s="14" t="s">
        <v>33</v>
      </c>
      <c r="AX354" s="14" t="s">
        <v>76</v>
      </c>
      <c r="AY354" s="217" t="s">
        <v>123</v>
      </c>
    </row>
    <row r="355" spans="2:51" s="14" customFormat="1" ht="12">
      <c r="B355" s="207"/>
      <c r="C355" s="208"/>
      <c r="D355" s="198" t="s">
        <v>137</v>
      </c>
      <c r="E355" s="209" t="s">
        <v>1</v>
      </c>
      <c r="F355" s="210" t="s">
        <v>389</v>
      </c>
      <c r="G355" s="208"/>
      <c r="H355" s="211">
        <v>2.1</v>
      </c>
      <c r="I355" s="212"/>
      <c r="J355" s="208"/>
      <c r="K355" s="208"/>
      <c r="L355" s="213"/>
      <c r="M355" s="214"/>
      <c r="N355" s="215"/>
      <c r="O355" s="215"/>
      <c r="P355" s="215"/>
      <c r="Q355" s="215"/>
      <c r="R355" s="215"/>
      <c r="S355" s="215"/>
      <c r="T355" s="216"/>
      <c r="AT355" s="217" t="s">
        <v>137</v>
      </c>
      <c r="AU355" s="217" t="s">
        <v>86</v>
      </c>
      <c r="AV355" s="14" t="s">
        <v>86</v>
      </c>
      <c r="AW355" s="14" t="s">
        <v>33</v>
      </c>
      <c r="AX355" s="14" t="s">
        <v>76</v>
      </c>
      <c r="AY355" s="217" t="s">
        <v>123</v>
      </c>
    </row>
    <row r="356" spans="2:51" s="14" customFormat="1" ht="12">
      <c r="B356" s="207"/>
      <c r="C356" s="208"/>
      <c r="D356" s="198" t="s">
        <v>137</v>
      </c>
      <c r="E356" s="209" t="s">
        <v>1</v>
      </c>
      <c r="F356" s="210" t="s">
        <v>390</v>
      </c>
      <c r="G356" s="208"/>
      <c r="H356" s="211">
        <v>23.941</v>
      </c>
      <c r="I356" s="212"/>
      <c r="J356" s="208"/>
      <c r="K356" s="208"/>
      <c r="L356" s="213"/>
      <c r="M356" s="214"/>
      <c r="N356" s="215"/>
      <c r="O356" s="215"/>
      <c r="P356" s="215"/>
      <c r="Q356" s="215"/>
      <c r="R356" s="215"/>
      <c r="S356" s="215"/>
      <c r="T356" s="216"/>
      <c r="AT356" s="217" t="s">
        <v>137</v>
      </c>
      <c r="AU356" s="217" t="s">
        <v>86</v>
      </c>
      <c r="AV356" s="14" t="s">
        <v>86</v>
      </c>
      <c r="AW356" s="14" t="s">
        <v>33</v>
      </c>
      <c r="AX356" s="14" t="s">
        <v>76</v>
      </c>
      <c r="AY356" s="217" t="s">
        <v>123</v>
      </c>
    </row>
    <row r="357" spans="2:51" s="14" customFormat="1" ht="12">
      <c r="B357" s="207"/>
      <c r="C357" s="208"/>
      <c r="D357" s="198" t="s">
        <v>137</v>
      </c>
      <c r="E357" s="209" t="s">
        <v>1</v>
      </c>
      <c r="F357" s="210" t="s">
        <v>391</v>
      </c>
      <c r="G357" s="208"/>
      <c r="H357" s="211">
        <v>7.624</v>
      </c>
      <c r="I357" s="212"/>
      <c r="J357" s="208"/>
      <c r="K357" s="208"/>
      <c r="L357" s="213"/>
      <c r="M357" s="214"/>
      <c r="N357" s="215"/>
      <c r="O357" s="215"/>
      <c r="P357" s="215"/>
      <c r="Q357" s="215"/>
      <c r="R357" s="215"/>
      <c r="S357" s="215"/>
      <c r="T357" s="216"/>
      <c r="AT357" s="217" t="s">
        <v>137</v>
      </c>
      <c r="AU357" s="217" t="s">
        <v>86</v>
      </c>
      <c r="AV357" s="14" t="s">
        <v>86</v>
      </c>
      <c r="AW357" s="14" t="s">
        <v>33</v>
      </c>
      <c r="AX357" s="14" t="s">
        <v>76</v>
      </c>
      <c r="AY357" s="217" t="s">
        <v>123</v>
      </c>
    </row>
    <row r="358" spans="2:51" s="14" customFormat="1" ht="12">
      <c r="B358" s="207"/>
      <c r="C358" s="208"/>
      <c r="D358" s="198" t="s">
        <v>137</v>
      </c>
      <c r="E358" s="209" t="s">
        <v>1</v>
      </c>
      <c r="F358" s="210" t="s">
        <v>392</v>
      </c>
      <c r="G358" s="208"/>
      <c r="H358" s="211">
        <v>5.618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137</v>
      </c>
      <c r="AU358" s="217" t="s">
        <v>86</v>
      </c>
      <c r="AV358" s="14" t="s">
        <v>86</v>
      </c>
      <c r="AW358" s="14" t="s">
        <v>33</v>
      </c>
      <c r="AX358" s="14" t="s">
        <v>76</v>
      </c>
      <c r="AY358" s="217" t="s">
        <v>123</v>
      </c>
    </row>
    <row r="359" spans="2:51" s="15" customFormat="1" ht="12">
      <c r="B359" s="218"/>
      <c r="C359" s="219"/>
      <c r="D359" s="198" t="s">
        <v>137</v>
      </c>
      <c r="E359" s="220" t="s">
        <v>1</v>
      </c>
      <c r="F359" s="221" t="s">
        <v>143</v>
      </c>
      <c r="G359" s="219"/>
      <c r="H359" s="222">
        <v>148.274</v>
      </c>
      <c r="I359" s="223"/>
      <c r="J359" s="219"/>
      <c r="K359" s="219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137</v>
      </c>
      <c r="AU359" s="228" t="s">
        <v>86</v>
      </c>
      <c r="AV359" s="15" t="s">
        <v>144</v>
      </c>
      <c r="AW359" s="15" t="s">
        <v>33</v>
      </c>
      <c r="AX359" s="15" t="s">
        <v>76</v>
      </c>
      <c r="AY359" s="228" t="s">
        <v>123</v>
      </c>
    </row>
    <row r="360" spans="2:51" s="16" customFormat="1" ht="12">
      <c r="B360" s="229"/>
      <c r="C360" s="230"/>
      <c r="D360" s="198" t="s">
        <v>137</v>
      </c>
      <c r="E360" s="231" t="s">
        <v>1</v>
      </c>
      <c r="F360" s="232" t="s">
        <v>148</v>
      </c>
      <c r="G360" s="230"/>
      <c r="H360" s="233">
        <v>263.371</v>
      </c>
      <c r="I360" s="234"/>
      <c r="J360" s="230"/>
      <c r="K360" s="230"/>
      <c r="L360" s="235"/>
      <c r="M360" s="236"/>
      <c r="N360" s="237"/>
      <c r="O360" s="237"/>
      <c r="P360" s="237"/>
      <c r="Q360" s="237"/>
      <c r="R360" s="237"/>
      <c r="S360" s="237"/>
      <c r="T360" s="238"/>
      <c r="AT360" s="239" t="s">
        <v>137</v>
      </c>
      <c r="AU360" s="239" t="s">
        <v>86</v>
      </c>
      <c r="AV360" s="16" t="s">
        <v>131</v>
      </c>
      <c r="AW360" s="16" t="s">
        <v>33</v>
      </c>
      <c r="AX360" s="16" t="s">
        <v>84</v>
      </c>
      <c r="AY360" s="239" t="s">
        <v>123</v>
      </c>
    </row>
    <row r="361" spans="1:65" s="2" customFormat="1" ht="33" customHeight="1">
      <c r="A361" s="35"/>
      <c r="B361" s="36"/>
      <c r="C361" s="183" t="s">
        <v>393</v>
      </c>
      <c r="D361" s="183" t="s">
        <v>126</v>
      </c>
      <c r="E361" s="184" t="s">
        <v>394</v>
      </c>
      <c r="F361" s="185" t="s">
        <v>395</v>
      </c>
      <c r="G361" s="186" t="s">
        <v>129</v>
      </c>
      <c r="H361" s="187">
        <v>263.371</v>
      </c>
      <c r="I361" s="188"/>
      <c r="J361" s="189">
        <f>ROUND(I361*H361,2)</f>
        <v>0</v>
      </c>
      <c r="K361" s="185" t="s">
        <v>130</v>
      </c>
      <c r="L361" s="40"/>
      <c r="M361" s="190" t="s">
        <v>1</v>
      </c>
      <c r="N361" s="191" t="s">
        <v>41</v>
      </c>
      <c r="O361" s="72"/>
      <c r="P361" s="192">
        <f>O361*H361</f>
        <v>0</v>
      </c>
      <c r="Q361" s="192">
        <v>0.0002584</v>
      </c>
      <c r="R361" s="192">
        <f>Q361*H361</f>
        <v>0.06805506639999999</v>
      </c>
      <c r="S361" s="192">
        <v>0</v>
      </c>
      <c r="T361" s="193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4" t="s">
        <v>217</v>
      </c>
      <c r="AT361" s="194" t="s">
        <v>126</v>
      </c>
      <c r="AU361" s="194" t="s">
        <v>86</v>
      </c>
      <c r="AY361" s="18" t="s">
        <v>123</v>
      </c>
      <c r="BE361" s="195">
        <f>IF(N361="základní",J361,0)</f>
        <v>0</v>
      </c>
      <c r="BF361" s="195">
        <f>IF(N361="snížená",J361,0)</f>
        <v>0</v>
      </c>
      <c r="BG361" s="195">
        <f>IF(N361="zákl. přenesená",J361,0)</f>
        <v>0</v>
      </c>
      <c r="BH361" s="195">
        <f>IF(N361="sníž. přenesená",J361,0)</f>
        <v>0</v>
      </c>
      <c r="BI361" s="195">
        <f>IF(N361="nulová",J361,0)</f>
        <v>0</v>
      </c>
      <c r="BJ361" s="18" t="s">
        <v>84</v>
      </c>
      <c r="BK361" s="195">
        <f>ROUND(I361*H361,2)</f>
        <v>0</v>
      </c>
      <c r="BL361" s="18" t="s">
        <v>217</v>
      </c>
      <c r="BM361" s="194" t="s">
        <v>396</v>
      </c>
    </row>
    <row r="362" spans="2:63" s="12" customFormat="1" ht="22.95" customHeight="1">
      <c r="B362" s="167"/>
      <c r="C362" s="168"/>
      <c r="D362" s="169" t="s">
        <v>75</v>
      </c>
      <c r="E362" s="181" t="s">
        <v>397</v>
      </c>
      <c r="F362" s="181" t="s">
        <v>398</v>
      </c>
      <c r="G362" s="168"/>
      <c r="H362" s="168"/>
      <c r="I362" s="171"/>
      <c r="J362" s="182">
        <f>BK362</f>
        <v>0</v>
      </c>
      <c r="K362" s="168"/>
      <c r="L362" s="173"/>
      <c r="M362" s="174"/>
      <c r="N362" s="175"/>
      <c r="O362" s="175"/>
      <c r="P362" s="176">
        <f>SUM(P363:P370)</f>
        <v>0</v>
      </c>
      <c r="Q362" s="175"/>
      <c r="R362" s="176">
        <f>SUM(R363:R370)</f>
        <v>0.06083999999999999</v>
      </c>
      <c r="S362" s="175"/>
      <c r="T362" s="177">
        <f>SUM(T363:T370)</f>
        <v>0</v>
      </c>
      <c r="AR362" s="178" t="s">
        <v>86</v>
      </c>
      <c r="AT362" s="179" t="s">
        <v>75</v>
      </c>
      <c r="AU362" s="179" t="s">
        <v>84</v>
      </c>
      <c r="AY362" s="178" t="s">
        <v>123</v>
      </c>
      <c r="BK362" s="180">
        <f>SUM(BK363:BK370)</f>
        <v>0</v>
      </c>
    </row>
    <row r="363" spans="1:65" s="2" customFormat="1" ht="22.8">
      <c r="A363" s="35"/>
      <c r="B363" s="36"/>
      <c r="C363" s="183" t="s">
        <v>399</v>
      </c>
      <c r="D363" s="183" t="s">
        <v>126</v>
      </c>
      <c r="E363" s="184" t="s">
        <v>400</v>
      </c>
      <c r="F363" s="185" t="s">
        <v>401</v>
      </c>
      <c r="G363" s="186" t="s">
        <v>129</v>
      </c>
      <c r="H363" s="187">
        <v>46.8</v>
      </c>
      <c r="I363" s="188"/>
      <c r="J363" s="189">
        <f>ROUND(I363*H363,2)</f>
        <v>0</v>
      </c>
      <c r="K363" s="185" t="s">
        <v>1</v>
      </c>
      <c r="L363" s="40"/>
      <c r="M363" s="190" t="s">
        <v>1</v>
      </c>
      <c r="N363" s="191" t="s">
        <v>41</v>
      </c>
      <c r="O363" s="72"/>
      <c r="P363" s="192">
        <f>O363*H363</f>
        <v>0</v>
      </c>
      <c r="Q363" s="192">
        <v>0</v>
      </c>
      <c r="R363" s="192">
        <f>Q363*H363</f>
        <v>0</v>
      </c>
      <c r="S363" s="192">
        <v>0</v>
      </c>
      <c r="T363" s="193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4" t="s">
        <v>217</v>
      </c>
      <c r="AT363" s="194" t="s">
        <v>126</v>
      </c>
      <c r="AU363" s="194" t="s">
        <v>86</v>
      </c>
      <c r="AY363" s="18" t="s">
        <v>123</v>
      </c>
      <c r="BE363" s="195">
        <f>IF(N363="základní",J363,0)</f>
        <v>0</v>
      </c>
      <c r="BF363" s="195">
        <f>IF(N363="snížená",J363,0)</f>
        <v>0</v>
      </c>
      <c r="BG363" s="195">
        <f>IF(N363="zákl. přenesená",J363,0)</f>
        <v>0</v>
      </c>
      <c r="BH363" s="195">
        <f>IF(N363="sníž. přenesená",J363,0)</f>
        <v>0</v>
      </c>
      <c r="BI363" s="195">
        <f>IF(N363="nulová",J363,0)</f>
        <v>0</v>
      </c>
      <c r="BJ363" s="18" t="s">
        <v>84</v>
      </c>
      <c r="BK363" s="195">
        <f>ROUND(I363*H363,2)</f>
        <v>0</v>
      </c>
      <c r="BL363" s="18" t="s">
        <v>217</v>
      </c>
      <c r="BM363" s="194" t="s">
        <v>402</v>
      </c>
    </row>
    <row r="364" spans="2:51" s="13" customFormat="1" ht="12">
      <c r="B364" s="196"/>
      <c r="C364" s="197"/>
      <c r="D364" s="198" t="s">
        <v>137</v>
      </c>
      <c r="E364" s="199" t="s">
        <v>1</v>
      </c>
      <c r="F364" s="200" t="s">
        <v>138</v>
      </c>
      <c r="G364" s="197"/>
      <c r="H364" s="199" t="s">
        <v>1</v>
      </c>
      <c r="I364" s="201"/>
      <c r="J364" s="197"/>
      <c r="K364" s="197"/>
      <c r="L364" s="202"/>
      <c r="M364" s="203"/>
      <c r="N364" s="204"/>
      <c r="O364" s="204"/>
      <c r="P364" s="204"/>
      <c r="Q364" s="204"/>
      <c r="R364" s="204"/>
      <c r="S364" s="204"/>
      <c r="T364" s="205"/>
      <c r="AT364" s="206" t="s">
        <v>137</v>
      </c>
      <c r="AU364" s="206" t="s">
        <v>86</v>
      </c>
      <c r="AV364" s="13" t="s">
        <v>84</v>
      </c>
      <c r="AW364" s="13" t="s">
        <v>33</v>
      </c>
      <c r="AX364" s="13" t="s">
        <v>76</v>
      </c>
      <c r="AY364" s="206" t="s">
        <v>123</v>
      </c>
    </row>
    <row r="365" spans="2:51" s="14" customFormat="1" ht="12">
      <c r="B365" s="207"/>
      <c r="C365" s="208"/>
      <c r="D365" s="198" t="s">
        <v>137</v>
      </c>
      <c r="E365" s="209" t="s">
        <v>1</v>
      </c>
      <c r="F365" s="210" t="s">
        <v>228</v>
      </c>
      <c r="G365" s="208"/>
      <c r="H365" s="211">
        <v>16.2</v>
      </c>
      <c r="I365" s="212"/>
      <c r="J365" s="208"/>
      <c r="K365" s="208"/>
      <c r="L365" s="213"/>
      <c r="M365" s="214"/>
      <c r="N365" s="215"/>
      <c r="O365" s="215"/>
      <c r="P365" s="215"/>
      <c r="Q365" s="215"/>
      <c r="R365" s="215"/>
      <c r="S365" s="215"/>
      <c r="T365" s="216"/>
      <c r="AT365" s="217" t="s">
        <v>137</v>
      </c>
      <c r="AU365" s="217" t="s">
        <v>86</v>
      </c>
      <c r="AV365" s="14" t="s">
        <v>86</v>
      </c>
      <c r="AW365" s="14" t="s">
        <v>33</v>
      </c>
      <c r="AX365" s="14" t="s">
        <v>76</v>
      </c>
      <c r="AY365" s="217" t="s">
        <v>123</v>
      </c>
    </row>
    <row r="366" spans="2:51" s="13" customFormat="1" ht="12">
      <c r="B366" s="196"/>
      <c r="C366" s="197"/>
      <c r="D366" s="198" t="s">
        <v>137</v>
      </c>
      <c r="E366" s="199" t="s">
        <v>1</v>
      </c>
      <c r="F366" s="200" t="s">
        <v>145</v>
      </c>
      <c r="G366" s="197"/>
      <c r="H366" s="199" t="s">
        <v>1</v>
      </c>
      <c r="I366" s="201"/>
      <c r="J366" s="197"/>
      <c r="K366" s="197"/>
      <c r="L366" s="202"/>
      <c r="M366" s="203"/>
      <c r="N366" s="204"/>
      <c r="O366" s="204"/>
      <c r="P366" s="204"/>
      <c r="Q366" s="204"/>
      <c r="R366" s="204"/>
      <c r="S366" s="204"/>
      <c r="T366" s="205"/>
      <c r="AT366" s="206" t="s">
        <v>137</v>
      </c>
      <c r="AU366" s="206" t="s">
        <v>86</v>
      </c>
      <c r="AV366" s="13" t="s">
        <v>84</v>
      </c>
      <c r="AW366" s="13" t="s">
        <v>33</v>
      </c>
      <c r="AX366" s="13" t="s">
        <v>76</v>
      </c>
      <c r="AY366" s="206" t="s">
        <v>123</v>
      </c>
    </row>
    <row r="367" spans="2:51" s="14" customFormat="1" ht="12">
      <c r="B367" s="207"/>
      <c r="C367" s="208"/>
      <c r="D367" s="198" t="s">
        <v>137</v>
      </c>
      <c r="E367" s="209" t="s">
        <v>1</v>
      </c>
      <c r="F367" s="210" t="s">
        <v>229</v>
      </c>
      <c r="G367" s="208"/>
      <c r="H367" s="211">
        <v>30.6</v>
      </c>
      <c r="I367" s="212"/>
      <c r="J367" s="208"/>
      <c r="K367" s="208"/>
      <c r="L367" s="213"/>
      <c r="M367" s="214"/>
      <c r="N367" s="215"/>
      <c r="O367" s="215"/>
      <c r="P367" s="215"/>
      <c r="Q367" s="215"/>
      <c r="R367" s="215"/>
      <c r="S367" s="215"/>
      <c r="T367" s="216"/>
      <c r="AT367" s="217" t="s">
        <v>137</v>
      </c>
      <c r="AU367" s="217" t="s">
        <v>86</v>
      </c>
      <c r="AV367" s="14" t="s">
        <v>86</v>
      </c>
      <c r="AW367" s="14" t="s">
        <v>33</v>
      </c>
      <c r="AX367" s="14" t="s">
        <v>76</v>
      </c>
      <c r="AY367" s="217" t="s">
        <v>123</v>
      </c>
    </row>
    <row r="368" spans="2:51" s="16" customFormat="1" ht="12">
      <c r="B368" s="229"/>
      <c r="C368" s="230"/>
      <c r="D368" s="198" t="s">
        <v>137</v>
      </c>
      <c r="E368" s="231" t="s">
        <v>1</v>
      </c>
      <c r="F368" s="232" t="s">
        <v>148</v>
      </c>
      <c r="G368" s="230"/>
      <c r="H368" s="233">
        <v>46.8</v>
      </c>
      <c r="I368" s="234"/>
      <c r="J368" s="230"/>
      <c r="K368" s="230"/>
      <c r="L368" s="235"/>
      <c r="M368" s="236"/>
      <c r="N368" s="237"/>
      <c r="O368" s="237"/>
      <c r="P368" s="237"/>
      <c r="Q368" s="237"/>
      <c r="R368" s="237"/>
      <c r="S368" s="237"/>
      <c r="T368" s="238"/>
      <c r="AT368" s="239" t="s">
        <v>137</v>
      </c>
      <c r="AU368" s="239" t="s">
        <v>86</v>
      </c>
      <c r="AV368" s="16" t="s">
        <v>131</v>
      </c>
      <c r="AW368" s="16" t="s">
        <v>33</v>
      </c>
      <c r="AX368" s="16" t="s">
        <v>84</v>
      </c>
      <c r="AY368" s="239" t="s">
        <v>123</v>
      </c>
    </row>
    <row r="369" spans="1:65" s="2" customFormat="1" ht="16.5" customHeight="1">
      <c r="A369" s="35"/>
      <c r="B369" s="36"/>
      <c r="C369" s="241" t="s">
        <v>403</v>
      </c>
      <c r="D369" s="241" t="s">
        <v>309</v>
      </c>
      <c r="E369" s="242" t="s">
        <v>404</v>
      </c>
      <c r="F369" s="243" t="s">
        <v>405</v>
      </c>
      <c r="G369" s="244" t="s">
        <v>129</v>
      </c>
      <c r="H369" s="245">
        <v>46.8</v>
      </c>
      <c r="I369" s="246"/>
      <c r="J369" s="247">
        <f>ROUND(I369*H369,2)</f>
        <v>0</v>
      </c>
      <c r="K369" s="243" t="s">
        <v>130</v>
      </c>
      <c r="L369" s="248"/>
      <c r="M369" s="249" t="s">
        <v>1</v>
      </c>
      <c r="N369" s="250" t="s">
        <v>41</v>
      </c>
      <c r="O369" s="72"/>
      <c r="P369" s="192">
        <f>O369*H369</f>
        <v>0</v>
      </c>
      <c r="Q369" s="192">
        <v>0.0013</v>
      </c>
      <c r="R369" s="192">
        <f>Q369*H369</f>
        <v>0.06083999999999999</v>
      </c>
      <c r="S369" s="192">
        <v>0</v>
      </c>
      <c r="T369" s="193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4" t="s">
        <v>308</v>
      </c>
      <c r="AT369" s="194" t="s">
        <v>309</v>
      </c>
      <c r="AU369" s="194" t="s">
        <v>86</v>
      </c>
      <c r="AY369" s="18" t="s">
        <v>123</v>
      </c>
      <c r="BE369" s="195">
        <f>IF(N369="základní",J369,0)</f>
        <v>0</v>
      </c>
      <c r="BF369" s="195">
        <f>IF(N369="snížená",J369,0)</f>
        <v>0</v>
      </c>
      <c r="BG369" s="195">
        <f>IF(N369="zákl. přenesená",J369,0)</f>
        <v>0</v>
      </c>
      <c r="BH369" s="195">
        <f>IF(N369="sníž. přenesená",J369,0)</f>
        <v>0</v>
      </c>
      <c r="BI369" s="195">
        <f>IF(N369="nulová",J369,0)</f>
        <v>0</v>
      </c>
      <c r="BJ369" s="18" t="s">
        <v>84</v>
      </c>
      <c r="BK369" s="195">
        <f>ROUND(I369*H369,2)</f>
        <v>0</v>
      </c>
      <c r="BL369" s="18" t="s">
        <v>217</v>
      </c>
      <c r="BM369" s="194" t="s">
        <v>406</v>
      </c>
    </row>
    <row r="370" spans="1:65" s="2" customFormat="1" ht="22.8">
      <c r="A370" s="35"/>
      <c r="B370" s="36"/>
      <c r="C370" s="183" t="s">
        <v>407</v>
      </c>
      <c r="D370" s="183" t="s">
        <v>126</v>
      </c>
      <c r="E370" s="184" t="s">
        <v>408</v>
      </c>
      <c r="F370" s="185" t="s">
        <v>409</v>
      </c>
      <c r="G370" s="186" t="s">
        <v>292</v>
      </c>
      <c r="H370" s="240"/>
      <c r="I370" s="188"/>
      <c r="J370" s="189">
        <f>ROUND(I370*H370,2)</f>
        <v>0</v>
      </c>
      <c r="K370" s="185" t="s">
        <v>130</v>
      </c>
      <c r="L370" s="40"/>
      <c r="M370" s="190" t="s">
        <v>1</v>
      </c>
      <c r="N370" s="191" t="s">
        <v>41</v>
      </c>
      <c r="O370" s="72"/>
      <c r="P370" s="192">
        <f>O370*H370</f>
        <v>0</v>
      </c>
      <c r="Q370" s="192">
        <v>0</v>
      </c>
      <c r="R370" s="192">
        <f>Q370*H370</f>
        <v>0</v>
      </c>
      <c r="S370" s="192">
        <v>0</v>
      </c>
      <c r="T370" s="193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94" t="s">
        <v>217</v>
      </c>
      <c r="AT370" s="194" t="s">
        <v>126</v>
      </c>
      <c r="AU370" s="194" t="s">
        <v>86</v>
      </c>
      <c r="AY370" s="18" t="s">
        <v>123</v>
      </c>
      <c r="BE370" s="195">
        <f>IF(N370="základní",J370,0)</f>
        <v>0</v>
      </c>
      <c r="BF370" s="195">
        <f>IF(N370="snížená",J370,0)</f>
        <v>0</v>
      </c>
      <c r="BG370" s="195">
        <f>IF(N370="zákl. přenesená",J370,0)</f>
        <v>0</v>
      </c>
      <c r="BH370" s="195">
        <f>IF(N370="sníž. přenesená",J370,0)</f>
        <v>0</v>
      </c>
      <c r="BI370" s="195">
        <f>IF(N370="nulová",J370,0)</f>
        <v>0</v>
      </c>
      <c r="BJ370" s="18" t="s">
        <v>84</v>
      </c>
      <c r="BK370" s="195">
        <f>ROUND(I370*H370,2)</f>
        <v>0</v>
      </c>
      <c r="BL370" s="18" t="s">
        <v>217</v>
      </c>
      <c r="BM370" s="194" t="s">
        <v>410</v>
      </c>
    </row>
    <row r="371" spans="2:63" s="12" customFormat="1" ht="25.95" customHeight="1">
      <c r="B371" s="167"/>
      <c r="C371" s="168"/>
      <c r="D371" s="169" t="s">
        <v>75</v>
      </c>
      <c r="E371" s="170" t="s">
        <v>411</v>
      </c>
      <c r="F371" s="170" t="s">
        <v>412</v>
      </c>
      <c r="G371" s="168"/>
      <c r="H371" s="168"/>
      <c r="I371" s="171"/>
      <c r="J371" s="172">
        <f>BK371</f>
        <v>0</v>
      </c>
      <c r="K371" s="168"/>
      <c r="L371" s="173"/>
      <c r="M371" s="174"/>
      <c r="N371" s="175"/>
      <c r="O371" s="175"/>
      <c r="P371" s="176">
        <f>P372+P374</f>
        <v>0</v>
      </c>
      <c r="Q371" s="175"/>
      <c r="R371" s="176">
        <f>R372+R374</f>
        <v>0</v>
      </c>
      <c r="S371" s="175"/>
      <c r="T371" s="177">
        <f>T372+T374</f>
        <v>0</v>
      </c>
      <c r="AR371" s="178" t="s">
        <v>162</v>
      </c>
      <c r="AT371" s="179" t="s">
        <v>75</v>
      </c>
      <c r="AU371" s="179" t="s">
        <v>76</v>
      </c>
      <c r="AY371" s="178" t="s">
        <v>123</v>
      </c>
      <c r="BK371" s="180">
        <f>BK372+BK374</f>
        <v>0</v>
      </c>
    </row>
    <row r="372" spans="2:63" s="12" customFormat="1" ht="22.95" customHeight="1">
      <c r="B372" s="167"/>
      <c r="C372" s="168"/>
      <c r="D372" s="169" t="s">
        <v>75</v>
      </c>
      <c r="E372" s="181" t="s">
        <v>413</v>
      </c>
      <c r="F372" s="181" t="s">
        <v>414</v>
      </c>
      <c r="G372" s="168"/>
      <c r="H372" s="168"/>
      <c r="I372" s="171"/>
      <c r="J372" s="182">
        <f>BK372</f>
        <v>0</v>
      </c>
      <c r="K372" s="168"/>
      <c r="L372" s="173"/>
      <c r="M372" s="174"/>
      <c r="N372" s="175"/>
      <c r="O372" s="175"/>
      <c r="P372" s="176">
        <f>P373</f>
        <v>0</v>
      </c>
      <c r="Q372" s="175"/>
      <c r="R372" s="176">
        <f>R373</f>
        <v>0</v>
      </c>
      <c r="S372" s="175"/>
      <c r="T372" s="177">
        <f>T373</f>
        <v>0</v>
      </c>
      <c r="AR372" s="178" t="s">
        <v>162</v>
      </c>
      <c r="AT372" s="179" t="s">
        <v>75</v>
      </c>
      <c r="AU372" s="179" t="s">
        <v>84</v>
      </c>
      <c r="AY372" s="178" t="s">
        <v>123</v>
      </c>
      <c r="BK372" s="180">
        <f>BK373</f>
        <v>0</v>
      </c>
    </row>
    <row r="373" spans="1:65" s="2" customFormat="1" ht="16.5" customHeight="1">
      <c r="A373" s="35"/>
      <c r="B373" s="36"/>
      <c r="C373" s="183" t="s">
        <v>415</v>
      </c>
      <c r="D373" s="183" t="s">
        <v>126</v>
      </c>
      <c r="E373" s="184" t="s">
        <v>416</v>
      </c>
      <c r="F373" s="185" t="s">
        <v>414</v>
      </c>
      <c r="G373" s="186" t="s">
        <v>292</v>
      </c>
      <c r="H373" s="240"/>
      <c r="I373" s="188"/>
      <c r="J373" s="189">
        <f>ROUND(I373*H373,2)</f>
        <v>0</v>
      </c>
      <c r="K373" s="185" t="s">
        <v>417</v>
      </c>
      <c r="L373" s="40"/>
      <c r="M373" s="190" t="s">
        <v>1</v>
      </c>
      <c r="N373" s="191" t="s">
        <v>41</v>
      </c>
      <c r="O373" s="72"/>
      <c r="P373" s="192">
        <f>O373*H373</f>
        <v>0</v>
      </c>
      <c r="Q373" s="192">
        <v>0</v>
      </c>
      <c r="R373" s="192">
        <f>Q373*H373</f>
        <v>0</v>
      </c>
      <c r="S373" s="192">
        <v>0</v>
      </c>
      <c r="T373" s="193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94" t="s">
        <v>418</v>
      </c>
      <c r="AT373" s="194" t="s">
        <v>126</v>
      </c>
      <c r="AU373" s="194" t="s">
        <v>86</v>
      </c>
      <c r="AY373" s="18" t="s">
        <v>123</v>
      </c>
      <c r="BE373" s="195">
        <f>IF(N373="základní",J373,0)</f>
        <v>0</v>
      </c>
      <c r="BF373" s="195">
        <f>IF(N373="snížená",J373,0)</f>
        <v>0</v>
      </c>
      <c r="BG373" s="195">
        <f>IF(N373="zákl. přenesená",J373,0)</f>
        <v>0</v>
      </c>
      <c r="BH373" s="195">
        <f>IF(N373="sníž. přenesená",J373,0)</f>
        <v>0</v>
      </c>
      <c r="BI373" s="195">
        <f>IF(N373="nulová",J373,0)</f>
        <v>0</v>
      </c>
      <c r="BJ373" s="18" t="s">
        <v>84</v>
      </c>
      <c r="BK373" s="195">
        <f>ROUND(I373*H373,2)</f>
        <v>0</v>
      </c>
      <c r="BL373" s="18" t="s">
        <v>418</v>
      </c>
      <c r="BM373" s="194" t="s">
        <v>419</v>
      </c>
    </row>
    <row r="374" spans="2:63" s="12" customFormat="1" ht="22.95" customHeight="1">
      <c r="B374" s="167"/>
      <c r="C374" s="168"/>
      <c r="D374" s="169" t="s">
        <v>75</v>
      </c>
      <c r="E374" s="181" t="s">
        <v>420</v>
      </c>
      <c r="F374" s="181" t="s">
        <v>421</v>
      </c>
      <c r="G374" s="168"/>
      <c r="H374" s="168"/>
      <c r="I374" s="171"/>
      <c r="J374" s="182">
        <f>BK374</f>
        <v>0</v>
      </c>
      <c r="K374" s="168"/>
      <c r="L374" s="173"/>
      <c r="M374" s="174"/>
      <c r="N374" s="175"/>
      <c r="O374" s="175"/>
      <c r="P374" s="176">
        <f>P375</f>
        <v>0</v>
      </c>
      <c r="Q374" s="175"/>
      <c r="R374" s="176">
        <f>R375</f>
        <v>0</v>
      </c>
      <c r="S374" s="175"/>
      <c r="T374" s="177">
        <f>T375</f>
        <v>0</v>
      </c>
      <c r="AR374" s="178" t="s">
        <v>162</v>
      </c>
      <c r="AT374" s="179" t="s">
        <v>75</v>
      </c>
      <c r="AU374" s="179" t="s">
        <v>84</v>
      </c>
      <c r="AY374" s="178" t="s">
        <v>123</v>
      </c>
      <c r="BK374" s="180">
        <f>BK375</f>
        <v>0</v>
      </c>
    </row>
    <row r="375" spans="1:65" s="2" customFormat="1" ht="16.5" customHeight="1">
      <c r="A375" s="35"/>
      <c r="B375" s="36"/>
      <c r="C375" s="183" t="s">
        <v>422</v>
      </c>
      <c r="D375" s="183" t="s">
        <v>126</v>
      </c>
      <c r="E375" s="184" t="s">
        <v>423</v>
      </c>
      <c r="F375" s="185" t="s">
        <v>421</v>
      </c>
      <c r="G375" s="186" t="s">
        <v>292</v>
      </c>
      <c r="H375" s="240"/>
      <c r="I375" s="188"/>
      <c r="J375" s="189">
        <f>ROUND(I375*H375,2)</f>
        <v>0</v>
      </c>
      <c r="K375" s="185" t="s">
        <v>417</v>
      </c>
      <c r="L375" s="40"/>
      <c r="M375" s="251" t="s">
        <v>1</v>
      </c>
      <c r="N375" s="252" t="s">
        <v>41</v>
      </c>
      <c r="O375" s="253"/>
      <c r="P375" s="254">
        <f>O375*H375</f>
        <v>0</v>
      </c>
      <c r="Q375" s="254">
        <v>0</v>
      </c>
      <c r="R375" s="254">
        <f>Q375*H375</f>
        <v>0</v>
      </c>
      <c r="S375" s="254">
        <v>0</v>
      </c>
      <c r="T375" s="255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4" t="s">
        <v>418</v>
      </c>
      <c r="AT375" s="194" t="s">
        <v>126</v>
      </c>
      <c r="AU375" s="194" t="s">
        <v>86</v>
      </c>
      <c r="AY375" s="18" t="s">
        <v>123</v>
      </c>
      <c r="BE375" s="195">
        <f>IF(N375="základní",J375,0)</f>
        <v>0</v>
      </c>
      <c r="BF375" s="195">
        <f>IF(N375="snížená",J375,0)</f>
        <v>0</v>
      </c>
      <c r="BG375" s="195">
        <f>IF(N375="zákl. přenesená",J375,0)</f>
        <v>0</v>
      </c>
      <c r="BH375" s="195">
        <f>IF(N375="sníž. přenesená",J375,0)</f>
        <v>0</v>
      </c>
      <c r="BI375" s="195">
        <f>IF(N375="nulová",J375,0)</f>
        <v>0</v>
      </c>
      <c r="BJ375" s="18" t="s">
        <v>84</v>
      </c>
      <c r="BK375" s="195">
        <f>ROUND(I375*H375,2)</f>
        <v>0</v>
      </c>
      <c r="BL375" s="18" t="s">
        <v>418</v>
      </c>
      <c r="BM375" s="194" t="s">
        <v>424</v>
      </c>
    </row>
    <row r="376" spans="1:31" s="2" customFormat="1" ht="6.9" customHeight="1">
      <c r="A376" s="35"/>
      <c r="B376" s="55"/>
      <c r="C376" s="56"/>
      <c r="D376" s="56"/>
      <c r="E376" s="56"/>
      <c r="F376" s="56"/>
      <c r="G376" s="56"/>
      <c r="H376" s="56"/>
      <c r="I376" s="56"/>
      <c r="J376" s="56"/>
      <c r="K376" s="56"/>
      <c r="L376" s="40"/>
      <c r="M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</row>
  </sheetData>
  <sheetProtection algorithmName="SHA-512" hashValue="6WfCAaZy5sqG3r/x4UWPP7noL1grAlB3Hkml2Oq4jNYtdcREMg8XFw2YBFgKfKtqP54ZMLWM4741rod2yFFq4Q==" saltValue="TZGRvFxVhxDaBNimj3zJnfRjXWsToKAnNpEk3QHRSFtZ9lV7fmqvmbNkvbLSZuW+D6uq2IprxLLRoPasPzxRPA==" spinCount="100000" sheet="1" objects="1" scenarios="1" formatColumns="0" formatRows="0" autoFilter="0"/>
  <autoFilter ref="C128:K375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ondrej.vanicek</dc:creator>
  <cp:keywords/>
  <dc:description/>
  <cp:lastModifiedBy>Svatava Adamírová</cp:lastModifiedBy>
  <dcterms:created xsi:type="dcterms:W3CDTF">2021-05-27T12:19:44Z</dcterms:created>
  <dcterms:modified xsi:type="dcterms:W3CDTF">2021-06-15T11:23:06Z</dcterms:modified>
  <cp:category/>
  <cp:version/>
  <cp:contentType/>
  <cp:contentStatus/>
</cp:coreProperties>
</file>