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5"/>
  <workbookPr/>
  <bookViews>
    <workbookView xWindow="0" yWindow="0" windowWidth="28800" windowHeight="12225" activeTab="1"/>
  </bookViews>
  <sheets>
    <sheet name="Rekapitulace stavby" sheetId="1" r:id="rId1"/>
    <sheet name="00 - Venkovní schodiště " sheetId="2" r:id="rId2"/>
    <sheet name="01 - Rekonstrukce střešní..." sheetId="3" r:id="rId3"/>
    <sheet name="02 - Rekonstrukce střešní..." sheetId="4" r:id="rId4"/>
    <sheet name="03 - Vnitřní úpravy " sheetId="5" r:id="rId5"/>
    <sheet name="04 - Elektroinstalace" sheetId="6" r:id="rId6"/>
    <sheet name="VRN - Vedlejší rozpočtové..." sheetId="7" r:id="rId7"/>
  </sheets>
  <definedNames>
    <definedName name="_xlnm._FilterDatabase" localSheetId="1" hidden="1">'00 - Venkovní schodiště '!$C$122:$K$150</definedName>
    <definedName name="_xlnm._FilterDatabase" localSheetId="2" hidden="1">'01 - Rekonstrukce střešní...'!$C$131:$K$299</definedName>
    <definedName name="_xlnm._FilterDatabase" localSheetId="3" hidden="1">'02 - Rekonstrukce střešní...'!$C$124:$K$238</definedName>
    <definedName name="_xlnm._FilterDatabase" localSheetId="4" hidden="1">'03 - Vnitřní úpravy '!$C$126:$K$221</definedName>
    <definedName name="_xlnm._FilterDatabase" localSheetId="5" hidden="1">'04 - Elektroinstalace'!$C$120:$K$156</definedName>
    <definedName name="_xlnm._FilterDatabase" localSheetId="6" hidden="1">'VRN - Vedlejší rozpočtové...'!$C$116:$K$127</definedName>
    <definedName name="_xlnm.Print_Area" localSheetId="1">'00 - Venkovní schodiště '!$C$4:$J$76,'00 - Venkovní schodiště '!$C$82:$J$104,'00 - Venkovní schodiště '!$C$110:$K$150</definedName>
    <definedName name="_xlnm.Print_Area" localSheetId="2">'01 - Rekonstrukce střešní...'!$C$4:$J$76,'01 - Rekonstrukce střešní...'!$C$82:$J$113,'01 - Rekonstrukce střešní...'!$C$119:$K$299</definedName>
    <definedName name="_xlnm.Print_Area" localSheetId="3">'02 - Rekonstrukce střešní...'!$C$4:$J$76,'02 - Rekonstrukce střešní...'!$C$82:$J$106,'02 - Rekonstrukce střešní...'!$C$112:$K$238</definedName>
    <definedName name="_xlnm.Print_Area" localSheetId="4">'03 - Vnitřní úpravy '!$C$4:$J$76,'03 - Vnitřní úpravy '!$C$82:$J$108,'03 - Vnitřní úpravy '!$C$114:$K$221</definedName>
    <definedName name="_xlnm.Print_Area" localSheetId="5">'04 - Elektroinstalace'!$C$4:$J$76,'04 - Elektroinstalace'!$C$82:$J$102,'04 - Elektroinstalace'!$C$108:$K$156</definedName>
    <definedName name="_xlnm.Print_Area" localSheetId="0">'Rekapitulace stavby'!$D$4:$AO$76,'Rekapitulace stavby'!$C$82:$AQ$101</definedName>
    <definedName name="_xlnm.Print_Area" localSheetId="6">'VRN - Vedlejší rozpočtové...'!$C$4:$J$76,'VRN - Vedlejší rozpočtové...'!$C$82:$J$98,'VRN - Vedlejší rozpočtové...'!$C$104:$K$127</definedName>
    <definedName name="_xlnm.Print_Titles" localSheetId="0">'Rekapitulace stavby'!$92:$92</definedName>
    <definedName name="_xlnm.Print_Titles" localSheetId="1">'00 - Venkovní schodiště '!$122:$122</definedName>
    <definedName name="_xlnm.Print_Titles" localSheetId="2">'01 - Rekonstrukce střešní...'!$131:$131</definedName>
    <definedName name="_xlnm.Print_Titles" localSheetId="3">'02 - Rekonstrukce střešní...'!$124:$124</definedName>
    <definedName name="_xlnm.Print_Titles" localSheetId="4">'03 - Vnitřní úpravy '!$126:$126</definedName>
    <definedName name="_xlnm.Print_Titles" localSheetId="5">'04 - Elektroinstalace'!$120:$120</definedName>
    <definedName name="_xlnm.Print_Titles" localSheetId="6">'VRN - Vedlejší rozpočtové...'!$116:$116</definedName>
  </definedNames>
  <calcPr calcId="191029"/>
</workbook>
</file>

<file path=xl/sharedStrings.xml><?xml version="1.0" encoding="utf-8"?>
<sst xmlns="http://schemas.openxmlformats.org/spreadsheetml/2006/main" count="5400" uniqueCount="806">
  <si>
    <t>Export Komplet</t>
  </si>
  <si>
    <t/>
  </si>
  <si>
    <t>2.0</t>
  </si>
  <si>
    <t>ZAMOK</t>
  </si>
  <si>
    <t>False</t>
  </si>
  <si>
    <t>{bb3c6651-4bfa-4c11-b3e9-5a0906666081}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</si>
  <si>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</si>
  <si>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</si>
  <si>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</si>
  <si>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</si>
  <si>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</si>
  <si>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</si>
  <si>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</si>
  <si>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</si>
  <si>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04022020RB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</si>
  <si>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</si>
  <si>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</si>
  <si>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dětský domov a školní jídelna Sedloňov</t>
  </si>
  <si>
    <t>KSO:</t>
  </si>
  <si>
    <t>CC-CZ:</t>
  </si>
  <si>
    <t>Místo:</t>
  </si>
  <si>
    <t xml:space="preserve">Sedloňov </t>
  </si>
  <si>
    <t>Datum:</t>
  </si>
  <si>
    <t>15. 6. 2021</t>
  </si>
  <si>
    <t>Zadavatel:</t>
  </si>
  <si>
    <t>IČ:</t>
  </si>
  <si>
    <t>KHK Pivovarské nám. 1245/2, HK</t>
  </si>
  <si>
    <t>DIČ:</t>
  </si>
  <si>
    <t>Uchazeč:</t>
  </si>
  <si>
    <t>Vyplň údaj</t>
  </si>
  <si>
    <t>Projektant:</t>
  </si>
  <si>
    <t>OPHK v.o.s., Hradec Králové</t>
  </si>
  <si>
    <t>True</t>
  </si>
  <si>
    <t>Zpracovatel:</t>
  </si>
  <si>
    <t xml:space="preserve"> </t>
  </si>
  <si>
    <t>Poznámka:</t>
  </si>
  <si>
    <t>NEDÍLNOU SOUČÁSTÍ ROZPOČTU JE PROJEKTOVÁ DOKUMENTACE!
Soupis prací je sestaven s využitím položek Cenové soustavy ÚRS. Cenové a technické podmínky soustavy ÚRS, které nejsou součástí soupisu prací, jsou neomezeně dálkově k dispozici na www.cs-urs.cz. Položky soupisu prací, které nemají ve sloupci "Cenová soustava" uveden žádný údaj, nepochází s Cenové soustavy ÚRS. 
Dodávka akce se předpokládá včetně kompletní montáže, dopravy, vnitrostaveništní manipulace, veškerého souvisejícího doplňkového, podružného a montážního materiálu tak, aby celé zařízení bylo funkční a splňovalo všechny předpisy, které se na ně vztahují.
Při zpracování nabídky je nutné vycházet ze všech částí dokumentace (textové i grafické části, všech schémat a specifikace materiálu).
Součástí ceny musí být veškeré náklady, aby cena byla konečná a zahrnovala celou dodávku a montáž akce.
Všechny použité výrobky musí mít osvědčení o schválení k provozu v České republice.
V průběhu provádění prací budou respektovány všechny příslušné platné předpisy a požadavky BOZP. Náklady vyplývající z jejich dodržení jsou součástí jednotkové ceny a nebudou zvlášť hrazeny.
Veškeré práce budou provedeny úhledně, řádně a kvalitně řemeslným způsobem.
Zařízení bude uvedeno do provozu až po provedení všech výchozích zkouškách (revizích) el. instalace a pod. O provedených zkouškách budou vystaveny protokoly.
POVINNOSTÍ DODAVATELE JE PŘEKONTROLOVAT SPECIFIKACI MATERIÁLŮ A CHYBĚJÍCÍ MATERIÁL NEBO VÝKON DOPLNIT A OCENIT!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</si>
  <si>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</si>
  <si>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</si>
  <si>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</si>
  <si>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</si>
  <si>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</si>
  <si>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</si>
  <si>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</si>
  <si>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</si>
  <si>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</si>
  <si>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</si>
  <si>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</si>
  <si>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</si>
  <si>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</si>
  <si>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</si>
  <si>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</si>
  <si>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</si>
  <si>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</si>
  <si>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</si>
  <si>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</si>
  <si>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</si>
  <si>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</si>
  <si>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</si>
  <si>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</si>
  <si>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</si>
  <si>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</si>
  <si>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</si>
  <si>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</si>
  <si>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</si>
  <si>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</si>
  <si>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</si>
  <si>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</si>
  <si>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</si>
  <si>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</si>
  <si>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</si>
  <si>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</si>
  <si>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</si>
  <si>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</si>
  <si>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</si>
  <si>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</si>
  <si>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</si>
  <si>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</si>
  <si>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</si>
  <si>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</si>
  <si>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</si>
  <si>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</si>
  <si>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</t>
  </si>
  <si>
    <t xml:space="preserve">Venkovní schodiště </t>
  </si>
  <si>
    <t>STA</t>
  </si>
  <si>
    <t>1</t>
  </si>
  <si>
    <t>{be4d94be-89f9-418c-811a-00dc8c5977f1}</t>
  </si>
  <si>
    <t>01</t>
  </si>
  <si>
    <t>Rekonstrukce střešního pláště</t>
  </si>
  <si>
    <t>{c79d375c-0ad7-4043-9c26-2b15c24ec97a}</t>
  </si>
  <si>
    <t>02</t>
  </si>
  <si>
    <t xml:space="preserve">Rekonstrukce střešního pláště garáže </t>
  </si>
  <si>
    <t>{2a4396e4-7966-4395-8177-7656a1db7a82}</t>
  </si>
  <si>
    <t>03</t>
  </si>
  <si>
    <t xml:space="preserve">Vnitřní úpravy </t>
  </si>
  <si>
    <t>{9074a9fb-ea68-4fa3-b35e-25364f36d424}</t>
  </si>
  <si>
    <t>04</t>
  </si>
  <si>
    <t>Elektroinstalace</t>
  </si>
  <si>
    <t>{10003329-a28b-41e6-a7b6-d8b2bd856eaf}</t>
  </si>
  <si>
    <t>VRN</t>
  </si>
  <si>
    <t>Vedlejší rozpočtové náklady</t>
  </si>
  <si>
    <t>{b85fc80d-10c1-452f-8dc1-7fc9d1018055}</t>
  </si>
  <si>
    <t>KRYCÍ LIST SOUPISU PRACÍ</t>
  </si>
  <si>
    <t>Objekt:</t>
  </si>
  <si>
    <t xml:space="preserve">00 - Venkovní schodiště </t>
  </si>
  <si>
    <t>NEDÍLNOU SOUČÁSTÍ ROZPOČTU JE PROJEKTOVÁ DOKUMENTACE! Soupis prací je sestaven s využitím položek Cenové soustavy ÚRS. Cenové a technické podmínky soustavy ÚRS, které nejsou součástí soupisu prací, jsou neomezeně dálkově k dispozici na www.cs-urs.cz. Položky soupisu prací, které nemají ve sloupci "Cenová soustava" uveden žádný údaj, nepochází s Cenové soustavy ÚRS.  Dodávka akce se předpokládá včetně kompletní montáže, dopravy, vnitrostaveništní manipulace, veškerého souvisejícího doplňkového, podružného a montážního materiálu tak, aby celé zařízení bylo funkční a splňovalo všechny předpisy, které se na ně vztahují. Při zpracování nabídky je nutné vycházet ze všech částí dokumentace (textové i grafické části, všech schémat a specifikace materiálu). Součástí ceny musí být veškeré náklady, aby cena byla konečná a zahrnovala celou dodávku a montáž akce. Všechny použité výrobky musí mít osvědčení o schválení k provozu v České republice. V průběhu provádění prací budou respektovány všechny příslušné platné předpisy a požadavky BOZP. Náklady vyplývající z jejich dodržení jsou součástí jednotkové ceny a nebudou zvlášť hrazeny. Veškeré práce budou provedeny úhledně, řádně a kvalitně řemeslným způsobem. Zařízení bude uvedeno do provozu až po provedení všech výchozích zkouškách (revizích) el. instalace a pod. O provedených zkouškách budou vystaveny protokoly. POVINNOSTÍ DODAVATELE JE PŘEKONTROLOVAT SPECIFIKACI MATERIÁLŮ A CHYBĚJÍCÍ MATERIÁL NEBO VÝKON DOPLNIT A OCENIT!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</si>
  <si>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</si>
  <si>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</si>
  <si>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</si>
  <si>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</si>
  <si>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</si>
  <si>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</si>
  <si>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</si>
  <si>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</si>
  <si>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9 - Ostatní konstrukce a práce, bourání</t>
  </si>
  <si>
    <t xml:space="preserve">    998 - Přesun hmot</t>
  </si>
  <si>
    <t>PSV - Práce a dodávky PSV</t>
  </si>
  <si>
    <t xml:space="preserve">    767 - Konstrukce zámečnické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</si>
  <si>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</si>
  <si>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</si>
  <si>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</si>
  <si>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</si>
  <si>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</si>
  <si>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</si>
  <si>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</si>
  <si>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</si>
  <si>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</si>
  <si>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</si>
  <si>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</si>
  <si>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</si>
  <si>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</si>
  <si>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</si>
  <si>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</si>
  <si>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</si>
  <si>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</si>
  <si>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</si>
  <si>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133212011</t>
  </si>
  <si>
    <t>Hloubení šachet v hornině třídy těžitelnosti I, skupiny 3, plocha výkopu do 4 m2 ručně</t>
  </si>
  <si>
    <t>m3</t>
  </si>
  <si>
    <t>CS ÚRS 2021 01</t>
  </si>
  <si>
    <t>4</t>
  </si>
  <si>
    <t>2</t>
  </si>
  <si>
    <t>1040011836</t>
  </si>
  <si>
    <t>VV</t>
  </si>
  <si>
    <t xml:space="preserve">1,8*0,4*1,2*1,1" výkop pro nový pas schodiště </t>
  </si>
  <si>
    <t>162211311</t>
  </si>
  <si>
    <t>Vodorovné přemístění výkopku z horniny třídy těžitelnosti I, skupiny 1 až 3 stavebním kolečkem do 10 m</t>
  </si>
  <si>
    <t>558048162</t>
  </si>
  <si>
    <t>3</t>
  </si>
  <si>
    <t>162751117</t>
  </si>
  <si>
    <t>Vodorovné přemístění do 10000 m výkopku/sypaniny z horniny třídy těžitelnosti I, skupiny 1 až 3</t>
  </si>
  <si>
    <t>1105807773</t>
  </si>
  <si>
    <t>162751119</t>
  </si>
  <si>
    <t>Příplatek k vodorovnému přemístění výkopku/sypaniny z horniny třídy těžitelnosti I, skupiny 1 až 3 ZKD 1000 m přes 10000 m</t>
  </si>
  <si>
    <t>-332889460</t>
  </si>
  <si>
    <t>0,95*10</t>
  </si>
  <si>
    <t>5</t>
  </si>
  <si>
    <t>171201221</t>
  </si>
  <si>
    <t>Poplatek za uložení na skládce (skládkovné) zeminy a kamení kód odpadu 17 05 04</t>
  </si>
  <si>
    <t>t</t>
  </si>
  <si>
    <t>-1761599478</t>
  </si>
  <si>
    <t>0,95*1,8</t>
  </si>
  <si>
    <t>6</t>
  </si>
  <si>
    <t>171251201</t>
  </si>
  <si>
    <t>Uložení sypaniny na skládky nebo meziskládky</t>
  </si>
  <si>
    <t>-1018988277</t>
  </si>
  <si>
    <t>7</t>
  </si>
  <si>
    <t>1712512-R</t>
  </si>
  <si>
    <t xml:space="preserve">Úprava terénu po provedení zemních prací a uvedení dotčených ploch do původního stavu </t>
  </si>
  <si>
    <t>sada</t>
  </si>
  <si>
    <t>CS vlastní</t>
  </si>
  <si>
    <t>-1324859118</t>
  </si>
  <si>
    <t>Zakládání</t>
  </si>
  <si>
    <t>8</t>
  </si>
  <si>
    <t>275313611</t>
  </si>
  <si>
    <t>Základové patky z betonu tř. C 16/20</t>
  </si>
  <si>
    <t>-624662065</t>
  </si>
  <si>
    <t>P</t>
  </si>
  <si>
    <t xml:space="preserve">Poznámka k položce:
Specifikace a materiál dle projektové dokumentace! 
</t>
  </si>
  <si>
    <t xml:space="preserve">1,8*0,4*1,2*1,1" beotnová patka schodiště </t>
  </si>
  <si>
    <t>9</t>
  </si>
  <si>
    <t>Ostatní konstrukce a práce, bourání</t>
  </si>
  <si>
    <t>98513-R</t>
  </si>
  <si>
    <t xml:space="preserve">Odstranění stávajícícho betonového schodiště vč. likvidace a odvozu suti na skládky </t>
  </si>
  <si>
    <t>-1495173446</t>
  </si>
  <si>
    <t>998</t>
  </si>
  <si>
    <t>Přesun hmot</t>
  </si>
  <si>
    <t>10</t>
  </si>
  <si>
    <t>998011001</t>
  </si>
  <si>
    <t>Přesun hmot pro budovy zděné v do 6 m</t>
  </si>
  <si>
    <t>1315971865</t>
  </si>
  <si>
    <t>PSV</t>
  </si>
  <si>
    <t>Práce a dodávky PSV</t>
  </si>
  <si>
    <t>767</t>
  </si>
  <si>
    <t>Konstrukce zámečnické</t>
  </si>
  <si>
    <t>11</t>
  </si>
  <si>
    <t>767-R101</t>
  </si>
  <si>
    <t>Dodávka a montáž ocelového schodiště vč. kotvení a povrchové úpravy a souvisejících prvků a stavební přípomoci</t>
  </si>
  <si>
    <t>kg</t>
  </si>
  <si>
    <t>16</t>
  </si>
  <si>
    <t>1375896607</t>
  </si>
  <si>
    <t xml:space="preserve">Poznámka k položce:
Kompletní provedení vč. přesunu hmot a stavebních přípomocí
VEŠKERÉ PŘÍSLUŠENSTVÍ JE SOUČÁSTÍ DODÁVKY OCELOVÉ
KONSTRUKCE (KOTEVNÍ PRVKY, SPOJOVACÍ MATERIÁL, apod.)
OCELOVÉ KONSTRUKCE BUDOU UPŘESNĚNY V DÍLENSKÉ
DOKUMENTACI ZHOTOVITELE
POZNÁMKA: ROZMĚRY JE NUTNÉ DOMĚŘIT PŘÍMO NA STAVBĚ
Specifikace a materiál dle projektové dokumentace! </t>
  </si>
  <si>
    <t xml:space="preserve">581,35*1,15" přesné množství oceli bude upřesněno na základě dílenské dokumentace zhotovitele </t>
  </si>
  <si>
    <t>" dle v.č. D.1.1.8</t>
  </si>
  <si>
    <t>01 - Rekonstrukce střešního pláště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</si>
  <si>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</si>
  <si>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</si>
  <si>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</si>
  <si>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</si>
  <si>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</si>
  <si>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</si>
  <si>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</si>
  <si>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</si>
  <si>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</si>
  <si>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</si>
  <si>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784 - Dokončovací práce - malby a tapety</t>
  </si>
  <si>
    <t>HZS - Hodinové zúčtovací sazby</t>
  </si>
  <si>
    <t>Svislé a kompletní konstrukce</t>
  </si>
  <si>
    <t>311231117</t>
  </si>
  <si>
    <t>Zdivo nosné z cihel dl 290 mm P7 až 15 na SMS 10 MPa</t>
  </si>
  <si>
    <t>-1479239937</t>
  </si>
  <si>
    <t xml:space="preserve">Poznámka k položce:
Specifikace a materiál dle projektové dokumentace! </t>
  </si>
  <si>
    <t xml:space="preserve">7,11*0,3*0,5*2 " nadezdívka atiky </t>
  </si>
  <si>
    <t>Součet</t>
  </si>
  <si>
    <t>Vodorovné konstrukce</t>
  </si>
  <si>
    <t>4111-R100</t>
  </si>
  <si>
    <t>Dodávka a montáž kompletní konstrukce stropu dle popisu PD a statiky vč. věnců betonu a výztuže - vše dle popisu PD</t>
  </si>
  <si>
    <t>m2</t>
  </si>
  <si>
    <t>-1466044659</t>
  </si>
  <si>
    <t xml:space="preserve">Poznámka k položce:
Kompletní provedení vč. přesunu hmot a stavebních přípomocí
Bude upřesněno ve výrobní dokumentaci
Specifikace a materiál dle projektové dokumentace! </t>
  </si>
  <si>
    <t>7,9*7,11</t>
  </si>
  <si>
    <t>411351103</t>
  </si>
  <si>
    <t>Zřízení bednění stropů pod vložky z tvárnic</t>
  </si>
  <si>
    <t>1601861522</t>
  </si>
  <si>
    <t>7,3*6,81</t>
  </si>
  <si>
    <t>411351104</t>
  </si>
  <si>
    <t>Odstranění bednění stropů pod vložky z tvárnic</t>
  </si>
  <si>
    <t>-1560158230</t>
  </si>
  <si>
    <t>411354313</t>
  </si>
  <si>
    <t>Zřízení podpěrné konstrukce stropů výšky do 4 m tl do 25 cm</t>
  </si>
  <si>
    <t>1030568415</t>
  </si>
  <si>
    <t>411354314</t>
  </si>
  <si>
    <t>Odstranění podpěrné konstrukce stropů výšky do 4 m tl do 25 cm</t>
  </si>
  <si>
    <t>-851212949</t>
  </si>
  <si>
    <t>Úpravy povrchů, podlahy a osazování výplní</t>
  </si>
  <si>
    <t>611131101</t>
  </si>
  <si>
    <t>Cementový postřik vnitřních stropů nanášený celoplošně ručně</t>
  </si>
  <si>
    <t>-545999780</t>
  </si>
  <si>
    <t>6,81*7,3" podhled nového stropu</t>
  </si>
  <si>
    <t>611131121</t>
  </si>
  <si>
    <t>Penetrační disperzní nátěr vnitřních stropů nanášený ručně</t>
  </si>
  <si>
    <t>1952278186</t>
  </si>
  <si>
    <t>611541011</t>
  </si>
  <si>
    <t>Tenkovrstvá stěrková zrnitá omítka tl. 1,5 mm včetně penetrace vnitřních stropů rovných</t>
  </si>
  <si>
    <t>1785137053</t>
  </si>
  <si>
    <t>612325223</t>
  </si>
  <si>
    <t>Vápenocementová štuková omítka malých ploch do 1,0 m2 na stěnách</t>
  </si>
  <si>
    <t>kus</t>
  </si>
  <si>
    <t>-452634610</t>
  </si>
  <si>
    <t xml:space="preserve">4"  práce spojeně s rekonstrukcí objektu </t>
  </si>
  <si>
    <t>622-R100</t>
  </si>
  <si>
    <t>Oprava stávajících venkovních omítek dotčených rekonstrukcí střechy vč. povrchové úpravy</t>
  </si>
  <si>
    <t>-153117725</t>
  </si>
  <si>
    <t xml:space="preserve">Poznámka k položce:
Kompletní provedení vč. přesunu hmot a stavebních přípomocí
Specifikace a materiál dle projektové dokumentace! </t>
  </si>
  <si>
    <t xml:space="preserve">"  práce spojeně s rekonstrukcí objektu </t>
  </si>
  <si>
    <t>7,2*0,5*2</t>
  </si>
  <si>
    <t>7,3*0,5*2</t>
  </si>
  <si>
    <t>12</t>
  </si>
  <si>
    <t>632450124</t>
  </si>
  <si>
    <t>Vyrovnávací cementový potěr tl do 50 mm ze suchých směsí provedený v pásu</t>
  </si>
  <si>
    <t>-1754839106</t>
  </si>
  <si>
    <t xml:space="preserve">(6,81*2+7,3)*0,3" vyrovnání před provedenímm nového stropu </t>
  </si>
  <si>
    <t>Ostatní konstrukce a práce-bourání</t>
  </si>
  <si>
    <t>13</t>
  </si>
  <si>
    <t>941111131</t>
  </si>
  <si>
    <t>Montáž lešení řadového trubkového lehkého s podlahami zatížení do 200 kg/m2 š do 1,5 m v do 10 m</t>
  </si>
  <si>
    <t>1024876737</t>
  </si>
  <si>
    <t xml:space="preserve">50" bude upřesněno na stavbě </t>
  </si>
  <si>
    <t>14</t>
  </si>
  <si>
    <t>941111231</t>
  </si>
  <si>
    <t>Příplatek k lešení řadovému trubkovému lehkému s podlahami š 1,5 m v 10 m za první a ZKD den použití</t>
  </si>
  <si>
    <t>-2033527871</t>
  </si>
  <si>
    <t>50*30</t>
  </si>
  <si>
    <t>941111831</t>
  </si>
  <si>
    <t>Demontáž lešení řadového trubkového lehkého s podlahami zatížení do 200 kg/m2 š do 1,5 m v do 10 m</t>
  </si>
  <si>
    <t>215198182</t>
  </si>
  <si>
    <t>949101111</t>
  </si>
  <si>
    <t>Lešení pomocné pro objekty pozemních staveb s lešeňovou podlahou v do 1,9 m zatížení do 150 kg/m2</t>
  </si>
  <si>
    <t>707909745</t>
  </si>
  <si>
    <t>6,81*7,3</t>
  </si>
  <si>
    <t>17</t>
  </si>
  <si>
    <t>952901111</t>
  </si>
  <si>
    <t>Vyčištění budov bytové a občanské výstavby při výšce podlaží do 4 m</t>
  </si>
  <si>
    <t>-1685277015</t>
  </si>
  <si>
    <t>18</t>
  </si>
  <si>
    <t>974031265</t>
  </si>
  <si>
    <t>Vysekání rýh ve zdivu cihelném u stropu hl do 150 mm š do 200 mm</t>
  </si>
  <si>
    <t>m</t>
  </si>
  <si>
    <t>2012755844</t>
  </si>
  <si>
    <t xml:space="preserve">7,9 " vysekání pro uložení nosníků dle statiky </t>
  </si>
  <si>
    <t>19</t>
  </si>
  <si>
    <t>979-R100</t>
  </si>
  <si>
    <t>Provedení betonového lůžka na zarovnání nerovného povrchu pro osazení nosníků vč. lešení, bednění a pomocných prací</t>
  </si>
  <si>
    <t>1739542882</t>
  </si>
  <si>
    <t xml:space="preserve">7,9 " dle statiky </t>
  </si>
  <si>
    <t>20</t>
  </si>
  <si>
    <t>985131311</t>
  </si>
  <si>
    <t>Ruční dočištění ploch stěn, rubu kleneb a podlah ocelových kartáči</t>
  </si>
  <si>
    <t>1378589513</t>
  </si>
  <si>
    <t xml:space="preserve">7,9*2+7,11*2" pře provedením nového stropu </t>
  </si>
  <si>
    <t>997</t>
  </si>
  <si>
    <t>Přesun sutě</t>
  </si>
  <si>
    <t>997013211</t>
  </si>
  <si>
    <t>Vnitrostaveništní doprava suti a vybouraných hmot pro budovy v do 6 m ručně</t>
  </si>
  <si>
    <t>1170467308</t>
  </si>
  <si>
    <t>22</t>
  </si>
  <si>
    <t>997013501</t>
  </si>
  <si>
    <t>Odvoz suti a vybouraných hmot na skládku nebo meziskládku do 1 km se složením</t>
  </si>
  <si>
    <t>-502812101</t>
  </si>
  <si>
    <t>23</t>
  </si>
  <si>
    <t>997013509</t>
  </si>
  <si>
    <t>Příplatek k odvozu suti a vybouraných hmot na skládku ZKD 1 km přes 1 km</t>
  </si>
  <si>
    <t>303307150</t>
  </si>
  <si>
    <t>1,028*10 'Přepočtené koeficientem množství</t>
  </si>
  <si>
    <t>24</t>
  </si>
  <si>
    <t>997013631</t>
  </si>
  <si>
    <t>Poplatek za uložení na skládce (skládkovné) stavebního odpadu směsného kód odpadu 17 09 04</t>
  </si>
  <si>
    <t>-660115953</t>
  </si>
  <si>
    <t>25</t>
  </si>
  <si>
    <t>998018001</t>
  </si>
  <si>
    <t>Přesun hmot ruční pro budovy v do 6 m</t>
  </si>
  <si>
    <t>-1453058496</t>
  </si>
  <si>
    <t>712</t>
  </si>
  <si>
    <t>Povlakové krytiny</t>
  </si>
  <si>
    <t>26</t>
  </si>
  <si>
    <t>7123-R1</t>
  </si>
  <si>
    <t xml:space="preserve">Dodávka a montáž parotěsní zábrany </t>
  </si>
  <si>
    <t>-510864400</t>
  </si>
  <si>
    <t xml:space="preserve">Poznámka k položce:
Kompletní provedení vč. přesunu hmot a stavebních přípomocí
Specifikace a materiál dle projektové dokumentace! 
</t>
  </si>
  <si>
    <t>7,3*7,11</t>
  </si>
  <si>
    <t xml:space="preserve">(7,11*2+7,3)*0,5" atika </t>
  </si>
  <si>
    <t>7,11*0,3*2</t>
  </si>
  <si>
    <t>27</t>
  </si>
  <si>
    <t>712363354</t>
  </si>
  <si>
    <t>Povlakové krytiny střech do 10° z tvarovaných poplastovaných lišt délky 2 m stěnová lišta vyhnutá rš 70 mm</t>
  </si>
  <si>
    <t>-923414571</t>
  </si>
  <si>
    <t>9" ozn KN</t>
  </si>
  <si>
    <t>28</t>
  </si>
  <si>
    <t>712363352</t>
  </si>
  <si>
    <t>Povlakové krytiny střech do 10° z tvarovaných poplastovaných lišt délky 2 m koutová lišta vnitřní a vnější rš 100 mm</t>
  </si>
  <si>
    <t>-1109967069</t>
  </si>
  <si>
    <t>7,3+7,11*2</t>
  </si>
  <si>
    <t>21,52*1,1 'Přepočtené koeficientem množství</t>
  </si>
  <si>
    <t>29</t>
  </si>
  <si>
    <t>712363357</t>
  </si>
  <si>
    <t>Povlakové krytiny střech do 10° z tvarovaných poplastovaných lišt délky 2 m okapnice široká rš 250 mm</t>
  </si>
  <si>
    <t>-581456604</t>
  </si>
  <si>
    <t>7,3</t>
  </si>
  <si>
    <t>30</t>
  </si>
  <si>
    <t>712363353</t>
  </si>
  <si>
    <t>Povlakové krytiny střech do 10° z tvarovaných poplastovaných lišt délky 2 m koutová lišta vnější rš 100 mm</t>
  </si>
  <si>
    <t>-274746387</t>
  </si>
  <si>
    <t>7,11*2</t>
  </si>
  <si>
    <t>31</t>
  </si>
  <si>
    <t>712363359</t>
  </si>
  <si>
    <t>Povlakové krytiny střech do 10° z tvarovaných poplastovaných lišt délky 2 m závětrná lišta rš 300 mm</t>
  </si>
  <si>
    <t>1624203858</t>
  </si>
  <si>
    <t>7,2*2" dle tabulky výrobků ozn KA</t>
  </si>
  <si>
    <t>32</t>
  </si>
  <si>
    <t>712363384</t>
  </si>
  <si>
    <t>Povlakové krytiny střech do 10° z tvarovaných poplastovaných lišt pro profily atypické výroby o větší rš</t>
  </si>
  <si>
    <t>-1709581967</t>
  </si>
  <si>
    <t>(7,9+0,8+7,2*2)*0,35</t>
  </si>
  <si>
    <t>33</t>
  </si>
  <si>
    <t>712363505</t>
  </si>
  <si>
    <t>Provedení povlak krytiny mechanicky kotvenou do betonu TI tl do 200 mm krajní pole, budova v do 18m</t>
  </si>
  <si>
    <t>436524749</t>
  </si>
  <si>
    <t xml:space="preserve">(7,11*2+7,3)*0,5" atika + stěna </t>
  </si>
  <si>
    <t>34</t>
  </si>
  <si>
    <t>M</t>
  </si>
  <si>
    <t>28322012</t>
  </si>
  <si>
    <t>fólie hydroizolační střešní mPVC, tl. 1,5 mm š 1300 mm šedá</t>
  </si>
  <si>
    <t>-201718283</t>
  </si>
  <si>
    <t>89,44*1,15</t>
  </si>
  <si>
    <t>35</t>
  </si>
  <si>
    <t>712391172</t>
  </si>
  <si>
    <t>Provedení povlakové krytiny střech do 10° ochranné textilní vrstvy</t>
  </si>
  <si>
    <t>-1175653240</t>
  </si>
  <si>
    <t xml:space="preserve">7,11*7,3" ze skladby střechy </t>
  </si>
  <si>
    <t xml:space="preserve">(7,11*2+7,3)*0,5" svislá plocha </t>
  </si>
  <si>
    <t>36</t>
  </si>
  <si>
    <t>69311081</t>
  </si>
  <si>
    <t>geotextilie netkaná separační, ochranná, filtrační, drenážní PES 300g/m2</t>
  </si>
  <si>
    <t>-1467889638</t>
  </si>
  <si>
    <t>66,929*1,15</t>
  </si>
  <si>
    <t>37</t>
  </si>
  <si>
    <t>998712101</t>
  </si>
  <si>
    <t>Přesun hmot tonážní tonážní pro krytiny povlakové v objektech v do 6 m</t>
  </si>
  <si>
    <t>2012891736</t>
  </si>
  <si>
    <t>713</t>
  </si>
  <si>
    <t>Izolace tepelné</t>
  </si>
  <si>
    <t>38</t>
  </si>
  <si>
    <t>713141336</t>
  </si>
  <si>
    <t>Montáž izolace tepelné střech plochých lepené za studena nízkoexpanzní (PUR) pěnou, spádová vrstva</t>
  </si>
  <si>
    <t>-2055245874</t>
  </si>
  <si>
    <t>39</t>
  </si>
  <si>
    <t>28376141</t>
  </si>
  <si>
    <t>klín izolační z pěnového polystyrenu EPS 100 spádový</t>
  </si>
  <si>
    <t>-84168279</t>
  </si>
  <si>
    <t>51,903*0,14*1,1</t>
  </si>
  <si>
    <t>7,993*1,1 'Přepočtené koeficientem množství</t>
  </si>
  <si>
    <t>40</t>
  </si>
  <si>
    <t>713141243</t>
  </si>
  <si>
    <t>Přikotvení tepelné izolace šrouby do betonu pro izolaci tl přes 140 do 200 mm</t>
  </si>
  <si>
    <t>1317121923</t>
  </si>
  <si>
    <t xml:space="preserve">Poznámka k položce:
PROJEKTANT UPOZORŇUJE NA NUTNOST PROVEDENI VÝTAHOVÝCH
ZKOUŠEK NA STŘEŠNÍM PLÁŠTI. V PŘÍPADĚ NEDOSTATEČNÉ ÚDRŽNOSTI
PODKLADU JE NUTNO ŘEŠIT ALTERNATIVNÍ ZPŮSOB KOTVENÍ
ZATEPLOVACÍHO SOUVRSTVÍ.
Množství kotev je dle projektové dokumentace
Specifikace a materiál dle projektové dokumentace!  </t>
  </si>
  <si>
    <t>41</t>
  </si>
  <si>
    <t>713-R100</t>
  </si>
  <si>
    <t>Dodávka a montáž konstrukční prvek z XPS dle detailu</t>
  </si>
  <si>
    <t>-1673302344</t>
  </si>
  <si>
    <t xml:space="preserve">Poznámka k položce:
Kompletní provedení vč. přesunu hmot  a stavebních přípomocí
Specifikace a materiál dle projektové dokumentace! </t>
  </si>
  <si>
    <t>42</t>
  </si>
  <si>
    <t>998713101</t>
  </si>
  <si>
    <t>Přesun hmot tonážní pro izolace tepelné v objektech v do 6 m</t>
  </si>
  <si>
    <t>996540846</t>
  </si>
  <si>
    <t>721</t>
  </si>
  <si>
    <t>Zdravotechnika - vnitřní kanalizace</t>
  </si>
  <si>
    <t>43</t>
  </si>
  <si>
    <t>721110961</t>
  </si>
  <si>
    <t>Potrubí propojení potrubí DN 100</t>
  </si>
  <si>
    <t>-484886197</t>
  </si>
  <si>
    <t xml:space="preserve">1 " propojení na stávající odpadní potrubí - napojení nových svodů </t>
  </si>
  <si>
    <t>762</t>
  </si>
  <si>
    <t>Konstrukce tesařské</t>
  </si>
  <si>
    <t>44</t>
  </si>
  <si>
    <t>762361313</t>
  </si>
  <si>
    <t>Konstrukční a vyrovnávací vrstva pod klempířské prvky (atiky) z desek dřevoštěpkových tl. 25 mm</t>
  </si>
  <si>
    <t>1135889656</t>
  </si>
  <si>
    <t xml:space="preserve">dle popisu v PD a dle detailu </t>
  </si>
  <si>
    <t>7,2*(0,5+0,3)*2</t>
  </si>
  <si>
    <t xml:space="preserve">7,3*0,5*2" dvě vrstvy </t>
  </si>
  <si>
    <t>45</t>
  </si>
  <si>
    <t>762395000</t>
  </si>
  <si>
    <t>Spojovací prostředky krovů, bednění, laťování, nadstřešních konstrukcí</t>
  </si>
  <si>
    <t>2064316281</t>
  </si>
  <si>
    <t>18,82*0,025</t>
  </si>
  <si>
    <t>46</t>
  </si>
  <si>
    <t>998762102</t>
  </si>
  <si>
    <t>Přesun hmot tonážní pro kce tesařské v objektech v do 12 m</t>
  </si>
  <si>
    <t>-941724671</t>
  </si>
  <si>
    <t>764</t>
  </si>
  <si>
    <t>Konstrukce klempířské</t>
  </si>
  <si>
    <t>47</t>
  </si>
  <si>
    <t>764004801</t>
  </si>
  <si>
    <t>Demontáž podokapního žlabu do suti</t>
  </si>
  <si>
    <t>463682677</t>
  </si>
  <si>
    <t>8,1</t>
  </si>
  <si>
    <t>48</t>
  </si>
  <si>
    <t>764004861</t>
  </si>
  <si>
    <t>Demontáž svodu do suti</t>
  </si>
  <si>
    <t>851807941</t>
  </si>
  <si>
    <t>5,0</t>
  </si>
  <si>
    <t>49</t>
  </si>
  <si>
    <t>764511602</t>
  </si>
  <si>
    <t>Žlab podokapní půlkruhový z Pz s povrchovou úpravou rš 330 mm</t>
  </si>
  <si>
    <t>1607479600</t>
  </si>
  <si>
    <t>8 " ozn KL/Z</t>
  </si>
  <si>
    <t>50</t>
  </si>
  <si>
    <t>764511642</t>
  </si>
  <si>
    <t>Kotlík oválný (trychtýřový) pro podokapní žlaby z Pz s povrchovou úpravou 330/100 mm</t>
  </si>
  <si>
    <t>-1009535874</t>
  </si>
  <si>
    <t>51</t>
  </si>
  <si>
    <t>764518622</t>
  </si>
  <si>
    <t>Svody kruhové včetně objímek, kolen, odskoků z Pz s povrchovou úpravou průměru 100 mm</t>
  </si>
  <si>
    <t>-795887889</t>
  </si>
  <si>
    <t>5" ozn KL/S</t>
  </si>
  <si>
    <t>52</t>
  </si>
  <si>
    <t>998764101</t>
  </si>
  <si>
    <t>Přesun hmot tonážní pro konstrukce klempířské v objektech v do 6 m</t>
  </si>
  <si>
    <t>-1950713416</t>
  </si>
  <si>
    <t>53</t>
  </si>
  <si>
    <t>767012-R</t>
  </si>
  <si>
    <t>Odstranění střešní ocelové konstrukce s krokvemi po vlašsku, prkenným záklopem a plechovou krytinou vč. likvidace a odvozu na skládku vč. souvisejícího oplechování, svodu a žlabu</t>
  </si>
  <si>
    <t>-2049002318</t>
  </si>
  <si>
    <t>7,11*7,9</t>
  </si>
  <si>
    <t>784</t>
  </si>
  <si>
    <t>Dokončovací práce - malby a tapety</t>
  </si>
  <si>
    <t>54</t>
  </si>
  <si>
    <t>784181101</t>
  </si>
  <si>
    <t>Základní akrylátová jednonásobná penetrace podkladu v místnostech výšky do 3,80m</t>
  </si>
  <si>
    <t>-1740318030</t>
  </si>
  <si>
    <t>1,0*4</t>
  </si>
  <si>
    <t>49,713</t>
  </si>
  <si>
    <t>55</t>
  </si>
  <si>
    <t>784211101</t>
  </si>
  <si>
    <t>Dvojnásobné bílé malby ze směsí za mokra výborně otěruvzdorných v místnostech výšky do 3,80 m</t>
  </si>
  <si>
    <t>943139118</t>
  </si>
  <si>
    <t>HZS</t>
  </si>
  <si>
    <t>Hodinové zúčtovací sazby</t>
  </si>
  <si>
    <t>56</t>
  </si>
  <si>
    <t>HZS1291</t>
  </si>
  <si>
    <t>Hodinová zúčtovací sazba pomocný stavební dělník</t>
  </si>
  <si>
    <t>hod</t>
  </si>
  <si>
    <t>512</t>
  </si>
  <si>
    <t>2140445027</t>
  </si>
  <si>
    <t>odstranění jiných nežadoucích prvků na střeše</t>
  </si>
  <si>
    <t xml:space="preserve">02 - Rekonstrukce střešního pláště garáže </t>
  </si>
  <si>
    <t>80</t>
  </si>
  <si>
    <t>2,523*10 'Přepočtené koeficientem množství</t>
  </si>
  <si>
    <t xml:space="preserve">3 " propojení na stávající odpadní potrubí - napojení nových svodů </t>
  </si>
  <si>
    <t>762083122</t>
  </si>
  <si>
    <t>Impregnace řeziva proti dřevokaznému hmyzu, houbám a plísním máčením třída ohrožení 3 a 4</t>
  </si>
  <si>
    <t>-437519221</t>
  </si>
  <si>
    <t xml:space="preserve">3,2 " bednění </t>
  </si>
  <si>
    <t>762101921</t>
  </si>
  <si>
    <t>Vyřezání otvoru ve stěně s bedněním z prken tl do 32 mm plochy jednotlivě do 1 m2</t>
  </si>
  <si>
    <t>-228654001</t>
  </si>
  <si>
    <t>762341811</t>
  </si>
  <si>
    <t>Demontáž bednění střech z prken</t>
  </si>
  <si>
    <t>-942648195</t>
  </si>
  <si>
    <t>" dle popisu v.č. D.1.1.5 - výměna poškozeného bednění  - 30%</t>
  </si>
  <si>
    <t>8,9*8,9*1,05</t>
  </si>
  <si>
    <t>8,5*8,9*1,05</t>
  </si>
  <si>
    <t>-3,15*5,9*1,05</t>
  </si>
  <si>
    <t>143,09*0,3</t>
  </si>
  <si>
    <t>762343912</t>
  </si>
  <si>
    <t>Zabednění otvorů ve střeše prkny tl do 32mm plochy jednotlivě do 4 m2</t>
  </si>
  <si>
    <t>871777580</t>
  </si>
  <si>
    <t>42,927*0,025</t>
  </si>
  <si>
    <t>764001801</t>
  </si>
  <si>
    <t>Demontáž podkladního plechu do suti</t>
  </si>
  <si>
    <t>-1342529228</t>
  </si>
  <si>
    <t>8,9+35,2+17,4</t>
  </si>
  <si>
    <t>764001821</t>
  </si>
  <si>
    <t>Demontáž krytiny ze svitků nebo tabulí do suti</t>
  </si>
  <si>
    <t>-182630313</t>
  </si>
  <si>
    <t xml:space="preserve">" demontáž střešní krytiny nad garáží </t>
  </si>
  <si>
    <t>764001851</t>
  </si>
  <si>
    <t>Demontáž hřebene s větrací mřížkou nebo hřebenovým plechem do suti</t>
  </si>
  <si>
    <t>-489602408</t>
  </si>
  <si>
    <t xml:space="preserve">8,9" plechová střecha </t>
  </si>
  <si>
    <t>764001-R</t>
  </si>
  <si>
    <t xml:space="preserve">Demontáž separační vrstvy pod klempířské prvky </t>
  </si>
  <si>
    <t>2053404128</t>
  </si>
  <si>
    <t>143,09</t>
  </si>
  <si>
    <t>764002801</t>
  </si>
  <si>
    <t>Demontáž závětrné lišty do suti</t>
  </si>
  <si>
    <t>-1706046770</t>
  </si>
  <si>
    <t xml:space="preserve">8,9+8,5" plechová střecha </t>
  </si>
  <si>
    <t>764002812</t>
  </si>
  <si>
    <t>Demontáž okapového plechu do suti v krytině skládané</t>
  </si>
  <si>
    <t>-1476755220</t>
  </si>
  <si>
    <t>5,75+8,9+3,15</t>
  </si>
  <si>
    <t>764002871</t>
  </si>
  <si>
    <t>Demontáž lemování zdí do suti</t>
  </si>
  <si>
    <t>-753947788</t>
  </si>
  <si>
    <t>8,9+8,5</t>
  </si>
  <si>
    <t>5,5+6+4</t>
  </si>
  <si>
    <t>764111641</t>
  </si>
  <si>
    <t>Krytina střechy rovné drážkováním ze svitků z Pz plechu s povrchovou úpravou do rš 670 mm sklonu do 30°</t>
  </si>
  <si>
    <t>-1387737616</t>
  </si>
  <si>
    <t xml:space="preserve">143,09*1,1 " vč. systémových spojů a prvků </t>
  </si>
  <si>
    <t>764002414</t>
  </si>
  <si>
    <t>Montáž systémové oddělovací rohože jakkékoliv rš</t>
  </si>
  <si>
    <t>1263372270</t>
  </si>
  <si>
    <t>28329223R</t>
  </si>
  <si>
    <t xml:space="preserve">folie systémová - dle výrobce krytiny </t>
  </si>
  <si>
    <t>-1741677146</t>
  </si>
  <si>
    <t>143,09*1,15</t>
  </si>
  <si>
    <t>764211613</t>
  </si>
  <si>
    <t>Oplechování větraného hřebene s těsněním a perforovaným plechem z Pz s povrch úpravou rš 250 mm</t>
  </si>
  <si>
    <t>1561559481</t>
  </si>
  <si>
    <t>764011615</t>
  </si>
  <si>
    <t>Podkladní plech z Pz s upraveným povrchem rš 400 mm</t>
  </si>
  <si>
    <t>-272438726</t>
  </si>
  <si>
    <t>764212634</t>
  </si>
  <si>
    <t>Oplechování štítu závětrnou lištou z Pz s povrchovou úpravou rš 330 mm</t>
  </si>
  <si>
    <t>-1833437063</t>
  </si>
  <si>
    <t xml:space="preserve">8,9+8,5" KL </t>
  </si>
  <si>
    <t>764212663</t>
  </si>
  <si>
    <t>Oplechování rovné okapové hrany z Pz s povrchovou úpravou rš 250 mm</t>
  </si>
  <si>
    <t>-1289152748</t>
  </si>
  <si>
    <t>764011613</t>
  </si>
  <si>
    <t>Podkladní plech z Pz s upraveným povrchem rš 250 mm</t>
  </si>
  <si>
    <t>1146474731</t>
  </si>
  <si>
    <t>17,4+17,8</t>
  </si>
  <si>
    <t>764311615</t>
  </si>
  <si>
    <t>Lemování rovných zdí střech s krytinou skládanou z Pz s povrchovou úpravou rš 400 mm</t>
  </si>
  <si>
    <t>832514031</t>
  </si>
  <si>
    <t>8,5+8,9" KN</t>
  </si>
  <si>
    <t>764011616</t>
  </si>
  <si>
    <t>Podkladní plech z Pz s upraveným povrchem rš 500 mm</t>
  </si>
  <si>
    <t>-1566843759</t>
  </si>
  <si>
    <t>8,5+3,15+5,75 " ozn KL/Z</t>
  </si>
  <si>
    <t>5,5+6,0+4" ozn KL/S</t>
  </si>
  <si>
    <t xml:space="preserve">03 - Vnitřní úpravy </t>
  </si>
  <si>
    <t xml:space="preserve">    751 - Vzduchotechnika</t>
  </si>
  <si>
    <t xml:space="preserve">    763 - Konstrukce suché výstavby</t>
  </si>
  <si>
    <t xml:space="preserve">    766 - Výplně otvorů a ostatní prvky </t>
  </si>
  <si>
    <t>610462063</t>
  </si>
  <si>
    <t xml:space="preserve">4*2 "  práce spojeně s rekonstrukcí objektu </t>
  </si>
  <si>
    <t>612325302</t>
  </si>
  <si>
    <t>Vápenocementová štuková omítka ostění nebo nadpraží</t>
  </si>
  <si>
    <t>1147265131</t>
  </si>
  <si>
    <t>" práce spojené s výměnou výplní otvorů  - cca pruh 50 cm kolem dveří</t>
  </si>
  <si>
    <t>(3,15+3,0*2)*0,3</t>
  </si>
  <si>
    <t>619991001</t>
  </si>
  <si>
    <t>Zakrytí podlah fólií přilepenou lepící páskou</t>
  </si>
  <si>
    <t>735952992</t>
  </si>
  <si>
    <t>47,89+50</t>
  </si>
  <si>
    <t>619991011</t>
  </si>
  <si>
    <t>Obalení konstrukcí a prvků fólií přilepenou lepící páskou</t>
  </si>
  <si>
    <t>-2020660589</t>
  </si>
  <si>
    <t>80 " práce spojené s výměnou výplní otvorů</t>
  </si>
  <si>
    <t>619995001</t>
  </si>
  <si>
    <t>Začištění omítek kolem oken, dveří, podlah nebo obkladů</t>
  </si>
  <si>
    <t>2131248169</t>
  </si>
  <si>
    <t xml:space="preserve">" práce spojené s výměnou výplní otvorů  </t>
  </si>
  <si>
    <t>(3,15+3,0*2)</t>
  </si>
  <si>
    <t>619996145</t>
  </si>
  <si>
    <t>Ochrana konstrukcí nebo samostatných prvků obalením geotextilií</t>
  </si>
  <si>
    <t>-796317691</t>
  </si>
  <si>
    <t xml:space="preserve">47,89" v prostorách garáže </t>
  </si>
  <si>
    <t>619996-R1</t>
  </si>
  <si>
    <t>Doplnění podlah po vybourání prahu dveří vč. nášlapné vrstvy - kompletní provedení</t>
  </si>
  <si>
    <t>-578364552</t>
  </si>
  <si>
    <t xml:space="preserve">3,0" u vrat </t>
  </si>
  <si>
    <t>518919938</t>
  </si>
  <si>
    <t>47,89</t>
  </si>
  <si>
    <t>-1941372838</t>
  </si>
  <si>
    <t>50+47,89  " práce spojené s výměnou výplní otvorů</t>
  </si>
  <si>
    <t>968072559</t>
  </si>
  <si>
    <t>Vybourání kovových vrat pl přes 5 m2</t>
  </si>
  <si>
    <t>-365731855</t>
  </si>
  <si>
    <t>3,15*3,0</t>
  </si>
  <si>
    <t>978013191</t>
  </si>
  <si>
    <t>Otlučení (osekání) vnitřní vápenné nebo vápenocementové omítky stěn v rozsahu do 100 %</t>
  </si>
  <si>
    <t>834729169</t>
  </si>
  <si>
    <t xml:space="preserve">" práce spojené s výměnou výplní otvorů  - cca pruh 50 cm </t>
  </si>
  <si>
    <t>1877559380</t>
  </si>
  <si>
    <t>2,745</t>
  </si>
  <si>
    <t>997013113</t>
  </si>
  <si>
    <t>Vnitrostaveništní doprava suti a vybouraných hmot pro budovy v do 12 m s použitím mechanizace</t>
  </si>
  <si>
    <t>-150317349</t>
  </si>
  <si>
    <t>-1216500606</t>
  </si>
  <si>
    <t>563922225</t>
  </si>
  <si>
    <t>1,708*10 'Přepočtené koeficientem množství</t>
  </si>
  <si>
    <t>1528080832</t>
  </si>
  <si>
    <t>751</t>
  </si>
  <si>
    <t>Vzduchotechnika</t>
  </si>
  <si>
    <t>751-R100</t>
  </si>
  <si>
    <t xml:space="preserve">Provedení odvětrání m.č. 130 dle popisu PD ozn VZT - kompletní provedení vč. prostupu, potrubí, ventilačních mřížek a ventilátoru </t>
  </si>
  <si>
    <t>327438896</t>
  </si>
  <si>
    <t xml:space="preserve">Poznámka k položce:
Ventilátor axiální D100 určený dpro osazení
do stěnyodvětrání přímo přes stěnu.
Disponuje automatickou, elektricky ovládanou
zpětnou žaluziovou klapkou, sníženou
hlukovou zátěží a napevno nastaveným
časovým doběhem 4 - 8 min.
Na ventilátor bude napojeno odhlučněné
potrubí vzduchovodu DN 100 v délce 5000
mm.
VZT
Fasádní větrací mřížka plastová DN 100
Kompletní provedení vč. přesunu hmot a stavebních přípomocí
Specifikace a materiál dle projektové dokumentace! </t>
  </si>
  <si>
    <t>1" dle v.č. D.1.1.3 m.č. 130</t>
  </si>
  <si>
    <t>763</t>
  </si>
  <si>
    <t>Konstrukce suché výstavby</t>
  </si>
  <si>
    <t>7631314-R</t>
  </si>
  <si>
    <t>SDK podhled samonosný desky protipožární 2x12,5 s izolací dvouvrstvá spodní kce profil CD+UD</t>
  </si>
  <si>
    <t>1736955413</t>
  </si>
  <si>
    <t>30,44+3,21+6,92+7,32" podhled REI 30 DP1 dle v.č. D.1.1.3</t>
  </si>
  <si>
    <t>763131714</t>
  </si>
  <si>
    <t>SDK podhled základní penetrační nátěr</t>
  </si>
  <si>
    <t>91549072</t>
  </si>
  <si>
    <t>763131761</t>
  </si>
  <si>
    <t>Příplatek k SDK podhledu za plochu do 3 m2 jednotlivě</t>
  </si>
  <si>
    <t>-1656182837</t>
  </si>
  <si>
    <t>763131821</t>
  </si>
  <si>
    <t>Demontáž SDK podhledu s dvouvrstvou nosnou kcí z ocelových profilů opláštění jednoduché</t>
  </si>
  <si>
    <t>1682064879</t>
  </si>
  <si>
    <t>47,89" dle v.č. D.1.1.2</t>
  </si>
  <si>
    <t>763164625</t>
  </si>
  <si>
    <t>SDK obklad kcí tvaru U š do 0,6 m desky 1xDFH2 12,5</t>
  </si>
  <si>
    <t>270764820</t>
  </si>
  <si>
    <t xml:space="preserve">7,2" opláštění potrubí odvětrání uklidové komory </t>
  </si>
  <si>
    <t>998763301</t>
  </si>
  <si>
    <t>Přesun hmot tonážní pro sádrokartonové konstrukce v objektech v do 6 m</t>
  </si>
  <si>
    <t>-1899199393</t>
  </si>
  <si>
    <t>766</t>
  </si>
  <si>
    <t xml:space="preserve">Výplně otvorů a ostatní prvky </t>
  </si>
  <si>
    <t>76668-R</t>
  </si>
  <si>
    <t>Dodávka a montáž vrat dle tabulky výrobků 3150/3000 ozn V1</t>
  </si>
  <si>
    <t>-360324526</t>
  </si>
  <si>
    <t>7669-R100</t>
  </si>
  <si>
    <t>Dodávka a montáž madla dle tabulky výrobků ozn D1</t>
  </si>
  <si>
    <t>-15819485</t>
  </si>
  <si>
    <t>784121001</t>
  </si>
  <si>
    <t>Oškrabání malby v mísnostech výšky do 3,80 m</t>
  </si>
  <si>
    <t>1213337802</t>
  </si>
  <si>
    <t>" práce spojené s výměnou výplní  - cca pruh 50 cm kolem dveří</t>
  </si>
  <si>
    <t>52,35*0,5</t>
  </si>
  <si>
    <t>24,0*1,0</t>
  </si>
  <si>
    <t>17,76</t>
  </si>
  <si>
    <t>14,96*2</t>
  </si>
  <si>
    <t>7,2*0,6</t>
  </si>
  <si>
    <t>298157131</t>
  </si>
  <si>
    <t>102,175</t>
  </si>
  <si>
    <t>-1585333881</t>
  </si>
  <si>
    <t>-1455373172</t>
  </si>
  <si>
    <t xml:space="preserve">pomocné práce - přesouvání, vyklízení </t>
  </si>
  <si>
    <t>04 - Elektroinstalace</t>
  </si>
  <si>
    <t xml:space="preserve">    741 - Elektroinstalace - silnoproud</t>
  </si>
  <si>
    <t>M - Práce a dodávky M</t>
  </si>
  <si>
    <t xml:space="preserve">    46-M - Zemní práce při extr.mont.pracích</t>
  </si>
  <si>
    <t>741</t>
  </si>
  <si>
    <t>Elektroinstalace - silnoproud</t>
  </si>
  <si>
    <t>741110511</t>
  </si>
  <si>
    <t>Montáž lišta a kanálek vkládací šířky do 60 mm s víčkem</t>
  </si>
  <si>
    <t>34151661</t>
  </si>
  <si>
    <t>34571004</t>
  </si>
  <si>
    <t>lišta elektroinstalační hranatá PVC 20x20mm</t>
  </si>
  <si>
    <t>1261212163</t>
  </si>
  <si>
    <t>15 * 1,05 " Přepočtené koeficientem množství</t>
  </si>
  <si>
    <t>741112151</t>
  </si>
  <si>
    <t>Montáž rozvodka lištová plastová jednoduchá</t>
  </si>
  <si>
    <t>-680841972</t>
  </si>
  <si>
    <t>34571498</t>
  </si>
  <si>
    <t>krabice lištová PVC odbočná čtvercová 80x80mm s víčkem</t>
  </si>
  <si>
    <t>-134072681</t>
  </si>
  <si>
    <t>34562692</t>
  </si>
  <si>
    <t>svorkovnice krabicová šroubovací pětipólová pro 5x4 vodiče 1,5-4,0mm2, 500V</t>
  </si>
  <si>
    <t>1404930035</t>
  </si>
  <si>
    <t>741122015</t>
  </si>
  <si>
    <t>Montáž kabel Cu bez ukončení uložený pod omítku plný kulatý 3x1,5 mm2 (např. CYKY)</t>
  </si>
  <si>
    <t>1775144428</t>
  </si>
  <si>
    <t>34111030</t>
  </si>
  <si>
    <t>kabel instalační jádro Cu plné izolace PVC plášť PVC 450/750V (CYKY) 3x1,5mm2</t>
  </si>
  <si>
    <t>977329927</t>
  </si>
  <si>
    <t>165 * 1,15 " Přepočtené koeficientem množství</t>
  </si>
  <si>
    <t>741122031</t>
  </si>
  <si>
    <t>Montáž kabel Cu bez ukončení uložený pod omítku plný kulatý 5x1,5 až 2,5 mm2 (např. CYKY)</t>
  </si>
  <si>
    <t>568362203</t>
  </si>
  <si>
    <t>34111090</t>
  </si>
  <si>
    <t>kabel instalační jádro Cu plné izolace PVC plášť PVC 450/750V (CYKY) 5x1,5mm2</t>
  </si>
  <si>
    <t>-2106181949</t>
  </si>
  <si>
    <t>5 * 1,15 " Přepočtené koeficientem množství</t>
  </si>
  <si>
    <t>741331051</t>
  </si>
  <si>
    <t>Montáž spínače časového bez zapojení vodičů</t>
  </si>
  <si>
    <t>1400145673</t>
  </si>
  <si>
    <t>1210930</t>
  </si>
  <si>
    <t>DOBEHOVE RELE DT3</t>
  </si>
  <si>
    <t>448689022</t>
  </si>
  <si>
    <t>741370002</t>
  </si>
  <si>
    <t>Montáž svítidlo žárovkové bytové stropní přisazené 1 zdroj se sklem</t>
  </si>
  <si>
    <t>-1113366098</t>
  </si>
  <si>
    <t>34821275R</t>
  </si>
  <si>
    <t>svítidlo přisazené LED se stínítkem PC</t>
  </si>
  <si>
    <t>-835858144</t>
  </si>
  <si>
    <t>Poznámka k položce:
1xLED, 36W, 5070 lm, Ra 80, d 400</t>
  </si>
  <si>
    <t>741371032</t>
  </si>
  <si>
    <t>Montáž svítidlo zářivkové bytové nástěnné přisazené 1 zdroj kompaktní</t>
  </si>
  <si>
    <t>1366640778</t>
  </si>
  <si>
    <t>34838100</t>
  </si>
  <si>
    <t>svítidlo dočasné nouzové osvětlení, IP66 1x18W, 1h</t>
  </si>
  <si>
    <t>820372811</t>
  </si>
  <si>
    <t>741371102</t>
  </si>
  <si>
    <t>Montáž svítidlo zářivkové průmyslové stropní přisazené 1 zdroj s krytem</t>
  </si>
  <si>
    <t>-120901526</t>
  </si>
  <si>
    <t>34833104</t>
  </si>
  <si>
    <t>svítidlo zářivkové průmyslové prachotěsné IP66, čirí akrylát, elektronický předřadník, 1x35W, délka 1572mm</t>
  </si>
  <si>
    <t>1761237669</t>
  </si>
  <si>
    <t>741374823</t>
  </si>
  <si>
    <t>Demontáž osvětlovacího modulového systému zářivkového délky přes 1100 mm se zachováním funkčnosti</t>
  </si>
  <si>
    <t>-1897965983</t>
  </si>
  <si>
    <t>Práce a dodávky M</t>
  </si>
  <si>
    <t>46-M</t>
  </si>
  <si>
    <t>Zemní práce při extr.mont.pracích</t>
  </si>
  <si>
    <t>460941211</t>
  </si>
  <si>
    <t>Vyplnění a omítnutí rýh při elektroinstalacích ve stěnách hloubky do 3 cm a šířky do 3 cm</t>
  </si>
  <si>
    <t>64</t>
  </si>
  <si>
    <t>-1222356502</t>
  </si>
  <si>
    <t>468101411</t>
  </si>
  <si>
    <t>Vysekání rýh pro montáž trubek a kabelů v cihelných zdech hloubky do 3 cm a šířky do 3 cm</t>
  </si>
  <si>
    <t>509447869</t>
  </si>
  <si>
    <t>HZS2232</t>
  </si>
  <si>
    <t>Hodinová zúčtovací sazba topenář odborný</t>
  </si>
  <si>
    <t>709286054</t>
  </si>
  <si>
    <t>Poznámka k položce:
Montáž a zapojení ventilátoru</t>
  </si>
  <si>
    <t>-1349428387</t>
  </si>
  <si>
    <t>Poznámka k položce:
Vyhledání stávajících vývodů pro napojení</t>
  </si>
  <si>
    <t>HZS4211</t>
  </si>
  <si>
    <t>Hodinová zúčtovací sazba revizní technik</t>
  </si>
  <si>
    <t>-715923317</t>
  </si>
  <si>
    <t>Poznámka k položce:
Výchozí revize</t>
  </si>
  <si>
    <t>VRN - Vedlejší rozpočtové náklady</t>
  </si>
  <si>
    <t>020001000</t>
  </si>
  <si>
    <t>Příprava staveniště</t>
  </si>
  <si>
    <t>Kč</t>
  </si>
  <si>
    <t>1024</t>
  </si>
  <si>
    <t>-380972774</t>
  </si>
  <si>
    <t>Poznámka k položce:
náklady spojené se zdvihací a manipulační technikou dle zvyklostí dodavtele</t>
  </si>
  <si>
    <t>030001000</t>
  </si>
  <si>
    <t>Zařízení staveniště</t>
  </si>
  <si>
    <t>828171938</t>
  </si>
  <si>
    <t>Poznámka k položce:
Náklady spojené s vybudováním, provozem zařízení staveniště</t>
  </si>
  <si>
    <t>043002000</t>
  </si>
  <si>
    <t>Zkoušky a ostatní měření</t>
  </si>
  <si>
    <t>-541436698</t>
  </si>
  <si>
    <t>070001000</t>
  </si>
  <si>
    <t>Provozní vlivy</t>
  </si>
  <si>
    <t>2046442101</t>
  </si>
  <si>
    <t>Poznámka k položce:
Náklady na opatření proti poškození cizího majetku a vnitřních prostor stavby, součinnost s vlastníky stavbou dotčených prostor</t>
  </si>
  <si>
    <t>090001000</t>
  </si>
  <si>
    <t>Ostatní náklady</t>
  </si>
  <si>
    <t>-504312362</t>
  </si>
  <si>
    <t xml:space="preserve">Poznámka k položce:
Náklady spojené s dodávkou energie, opatření na dodržování technologických předpisů ochrana sousedních pozemků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</si>
</sst>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workbookViewId="0" topLeftCell="A40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96"/>
      <c r="AS2" s="296"/>
      <c r="AT2" s="296"/>
      <c r="AU2" s="296"/>
      <c r="AV2" s="296"/>
      <c r="AW2" s="296"/>
      <c r="AX2" s="296"/>
      <c r="AY2" s="296"/>
      <c r="AZ2" s="296"/>
      <c r="BA2" s="296"/>
      <c r="BB2" s="296"/>
      <c r="BC2" s="296"/>
      <c r="BD2" s="296"/>
      <c r="BE2" s="296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0" t="s">
        <v>14</v>
      </c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2"/>
      <c r="AQ5" s="22"/>
      <c r="AR5" s="20"/>
      <c r="BE5" s="277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2" t="s">
        <v>17</v>
      </c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2"/>
      <c r="AQ6" s="22"/>
      <c r="AR6" s="20"/>
      <c r="BE6" s="278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8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78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8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78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278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8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278"/>
      <c r="BS13" s="17" t="s">
        <v>6</v>
      </c>
    </row>
    <row r="14" spans="2:71" ht="12.75">
      <c r="B14" s="21"/>
      <c r="C14" s="22"/>
      <c r="D14" s="22"/>
      <c r="E14" s="283" t="s">
        <v>29</v>
      </c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278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8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78"/>
      <c r="BS16" s="17" t="s">
        <v>4</v>
      </c>
    </row>
    <row r="17" spans="2:71" s="1" customFormat="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278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8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78"/>
      <c r="BS19" s="17" t="s">
        <v>6</v>
      </c>
    </row>
    <row r="20" spans="2:71" s="1" customFormat="1" ht="18.4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278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8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8"/>
    </row>
    <row r="23" spans="2:57" s="1" customFormat="1" ht="214.5" customHeight="1">
      <c r="B23" s="21"/>
      <c r="C23" s="22"/>
      <c r="D23" s="22"/>
      <c r="E23" s="285" t="s">
        <v>36</v>
      </c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2"/>
      <c r="AP23" s="22"/>
      <c r="AQ23" s="22"/>
      <c r="AR23" s="20"/>
      <c r="BE23" s="278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8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8"/>
    </row>
    <row r="26" spans="1:57" s="2" customFormat="1" ht="25.9" customHeight="1">
      <c r="A26" s="34"/>
      <c r="B26" s="35"/>
      <c r="C26" s="36"/>
      <c r="D26" s="37" t="s">
        <v>37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6">
        <f>ROUND(AG94,2)</f>
        <v>0</v>
      </c>
      <c r="AL26" s="287"/>
      <c r="AM26" s="287"/>
      <c r="AN26" s="287"/>
      <c r="AO26" s="287"/>
      <c r="AP26" s="36"/>
      <c r="AQ26" s="36"/>
      <c r="AR26" s="39"/>
      <c r="BE26" s="278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8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8" t="s">
        <v>38</v>
      </c>
      <c r="M28" s="288"/>
      <c r="N28" s="288"/>
      <c r="O28" s="288"/>
      <c r="P28" s="288"/>
      <c r="Q28" s="36"/>
      <c r="R28" s="36"/>
      <c r="S28" s="36"/>
      <c r="T28" s="36"/>
      <c r="U28" s="36"/>
      <c r="V28" s="36"/>
      <c r="W28" s="288" t="s">
        <v>39</v>
      </c>
      <c r="X28" s="288"/>
      <c r="Y28" s="288"/>
      <c r="Z28" s="288"/>
      <c r="AA28" s="288"/>
      <c r="AB28" s="288"/>
      <c r="AC28" s="288"/>
      <c r="AD28" s="288"/>
      <c r="AE28" s="288"/>
      <c r="AF28" s="36"/>
      <c r="AG28" s="36"/>
      <c r="AH28" s="36"/>
      <c r="AI28" s="36"/>
      <c r="AJ28" s="36"/>
      <c r="AK28" s="288" t="s">
        <v>40</v>
      </c>
      <c r="AL28" s="288"/>
      <c r="AM28" s="288"/>
      <c r="AN28" s="288"/>
      <c r="AO28" s="288"/>
      <c r="AP28" s="36"/>
      <c r="AQ28" s="36"/>
      <c r="AR28" s="39"/>
      <c r="BE28" s="278"/>
    </row>
    <row r="29" spans="2:57" s="3" customFormat="1" ht="14.45" customHeight="1">
      <c r="B29" s="40"/>
      <c r="C29" s="41"/>
      <c r="D29" s="29" t="s">
        <v>41</v>
      </c>
      <c r="E29" s="41"/>
      <c r="F29" s="29" t="s">
        <v>42</v>
      </c>
      <c r="G29" s="41"/>
      <c r="H29" s="41"/>
      <c r="I29" s="41"/>
      <c r="J29" s="41"/>
      <c r="K29" s="41"/>
      <c r="L29" s="291">
        <v>0.21</v>
      </c>
      <c r="M29" s="290"/>
      <c r="N29" s="290"/>
      <c r="O29" s="290"/>
      <c r="P29" s="290"/>
      <c r="Q29" s="41"/>
      <c r="R29" s="41"/>
      <c r="S29" s="41"/>
      <c r="T29" s="41"/>
      <c r="U29" s="41"/>
      <c r="V29" s="41"/>
      <c r="W29" s="289">
        <f>ROUND(AZ94,2)</f>
        <v>0</v>
      </c>
      <c r="X29" s="290"/>
      <c r="Y29" s="290"/>
      <c r="Z29" s="290"/>
      <c r="AA29" s="290"/>
      <c r="AB29" s="290"/>
      <c r="AC29" s="290"/>
      <c r="AD29" s="290"/>
      <c r="AE29" s="290"/>
      <c r="AF29" s="41"/>
      <c r="AG29" s="41"/>
      <c r="AH29" s="41"/>
      <c r="AI29" s="41"/>
      <c r="AJ29" s="41"/>
      <c r="AK29" s="289">
        <f>ROUND(AV94,2)</f>
        <v>0</v>
      </c>
      <c r="AL29" s="290"/>
      <c r="AM29" s="290"/>
      <c r="AN29" s="290"/>
      <c r="AO29" s="290"/>
      <c r="AP29" s="41"/>
      <c r="AQ29" s="41"/>
      <c r="AR29" s="42"/>
      <c r="BE29" s="279"/>
    </row>
    <row r="30" spans="2:57" s="3" customFormat="1" ht="14.45" customHeight="1">
      <c r="B30" s="40"/>
      <c r="C30" s="41"/>
      <c r="D30" s="41"/>
      <c r="E30" s="41"/>
      <c r="F30" s="29" t="s">
        <v>43</v>
      </c>
      <c r="G30" s="41"/>
      <c r="H30" s="41"/>
      <c r="I30" s="41"/>
      <c r="J30" s="41"/>
      <c r="K30" s="41"/>
      <c r="L30" s="291">
        <v>0.15</v>
      </c>
      <c r="M30" s="290"/>
      <c r="N30" s="290"/>
      <c r="O30" s="290"/>
      <c r="P30" s="290"/>
      <c r="Q30" s="41"/>
      <c r="R30" s="41"/>
      <c r="S30" s="41"/>
      <c r="T30" s="41"/>
      <c r="U30" s="41"/>
      <c r="V30" s="41"/>
      <c r="W30" s="289">
        <f>ROUND(BA94,2)</f>
        <v>0</v>
      </c>
      <c r="X30" s="290"/>
      <c r="Y30" s="290"/>
      <c r="Z30" s="290"/>
      <c r="AA30" s="290"/>
      <c r="AB30" s="290"/>
      <c r="AC30" s="290"/>
      <c r="AD30" s="290"/>
      <c r="AE30" s="290"/>
      <c r="AF30" s="41"/>
      <c r="AG30" s="41"/>
      <c r="AH30" s="41"/>
      <c r="AI30" s="41"/>
      <c r="AJ30" s="41"/>
      <c r="AK30" s="289">
        <f>ROUND(AW94,2)</f>
        <v>0</v>
      </c>
      <c r="AL30" s="290"/>
      <c r="AM30" s="290"/>
      <c r="AN30" s="290"/>
      <c r="AO30" s="290"/>
      <c r="AP30" s="41"/>
      <c r="AQ30" s="41"/>
      <c r="AR30" s="42"/>
      <c r="BE30" s="279"/>
    </row>
    <row r="31" spans="2:57" s="3" customFormat="1" ht="14.45" customHeight="1" hidden="1">
      <c r="B31" s="40"/>
      <c r="C31" s="41"/>
      <c r="D31" s="41"/>
      <c r="E31" s="41"/>
      <c r="F31" s="29" t="s">
        <v>44</v>
      </c>
      <c r="G31" s="41"/>
      <c r="H31" s="41"/>
      <c r="I31" s="41"/>
      <c r="J31" s="41"/>
      <c r="K31" s="41"/>
      <c r="L31" s="291">
        <v>0.21</v>
      </c>
      <c r="M31" s="290"/>
      <c r="N31" s="290"/>
      <c r="O31" s="290"/>
      <c r="P31" s="290"/>
      <c r="Q31" s="41"/>
      <c r="R31" s="41"/>
      <c r="S31" s="41"/>
      <c r="T31" s="41"/>
      <c r="U31" s="41"/>
      <c r="V31" s="41"/>
      <c r="W31" s="289">
        <f>ROUND(BB94,2)</f>
        <v>0</v>
      </c>
      <c r="X31" s="290"/>
      <c r="Y31" s="290"/>
      <c r="Z31" s="290"/>
      <c r="AA31" s="290"/>
      <c r="AB31" s="290"/>
      <c r="AC31" s="290"/>
      <c r="AD31" s="290"/>
      <c r="AE31" s="290"/>
      <c r="AF31" s="41"/>
      <c r="AG31" s="41"/>
      <c r="AH31" s="41"/>
      <c r="AI31" s="41"/>
      <c r="AJ31" s="41"/>
      <c r="AK31" s="289">
        <v>0</v>
      </c>
      <c r="AL31" s="290"/>
      <c r="AM31" s="290"/>
      <c r="AN31" s="290"/>
      <c r="AO31" s="290"/>
      <c r="AP31" s="41"/>
      <c r="AQ31" s="41"/>
      <c r="AR31" s="42"/>
      <c r="BE31" s="279"/>
    </row>
    <row r="32" spans="2:57" s="3" customFormat="1" ht="14.45" customHeight="1" hidden="1">
      <c r="B32" s="40"/>
      <c r="C32" s="41"/>
      <c r="D32" s="41"/>
      <c r="E32" s="41"/>
      <c r="F32" s="29" t="s">
        <v>45</v>
      </c>
      <c r="G32" s="41"/>
      <c r="H32" s="41"/>
      <c r="I32" s="41"/>
      <c r="J32" s="41"/>
      <c r="K32" s="41"/>
      <c r="L32" s="291">
        <v>0.15</v>
      </c>
      <c r="M32" s="290"/>
      <c r="N32" s="290"/>
      <c r="O32" s="290"/>
      <c r="P32" s="290"/>
      <c r="Q32" s="41"/>
      <c r="R32" s="41"/>
      <c r="S32" s="41"/>
      <c r="T32" s="41"/>
      <c r="U32" s="41"/>
      <c r="V32" s="41"/>
      <c r="W32" s="289">
        <f>ROUND(BC94,2)</f>
        <v>0</v>
      </c>
      <c r="X32" s="290"/>
      <c r="Y32" s="290"/>
      <c r="Z32" s="290"/>
      <c r="AA32" s="290"/>
      <c r="AB32" s="290"/>
      <c r="AC32" s="290"/>
      <c r="AD32" s="290"/>
      <c r="AE32" s="290"/>
      <c r="AF32" s="41"/>
      <c r="AG32" s="41"/>
      <c r="AH32" s="41"/>
      <c r="AI32" s="41"/>
      <c r="AJ32" s="41"/>
      <c r="AK32" s="289">
        <v>0</v>
      </c>
      <c r="AL32" s="290"/>
      <c r="AM32" s="290"/>
      <c r="AN32" s="290"/>
      <c r="AO32" s="290"/>
      <c r="AP32" s="41"/>
      <c r="AQ32" s="41"/>
      <c r="AR32" s="42"/>
      <c r="BE32" s="279"/>
    </row>
    <row r="33" spans="2:57" s="3" customFormat="1" ht="14.45" customHeight="1" hidden="1">
      <c r="B33" s="40"/>
      <c r="C33" s="41"/>
      <c r="D33" s="41"/>
      <c r="E33" s="41"/>
      <c r="F33" s="29" t="s">
        <v>46</v>
      </c>
      <c r="G33" s="41"/>
      <c r="H33" s="41"/>
      <c r="I33" s="41"/>
      <c r="J33" s="41"/>
      <c r="K33" s="41"/>
      <c r="L33" s="291">
        <v>0</v>
      </c>
      <c r="M33" s="290"/>
      <c r="N33" s="290"/>
      <c r="O33" s="290"/>
      <c r="P33" s="290"/>
      <c r="Q33" s="41"/>
      <c r="R33" s="41"/>
      <c r="S33" s="41"/>
      <c r="T33" s="41"/>
      <c r="U33" s="41"/>
      <c r="V33" s="41"/>
      <c r="W33" s="289">
        <f>ROUND(BD94,2)</f>
        <v>0</v>
      </c>
      <c r="X33" s="290"/>
      <c r="Y33" s="290"/>
      <c r="Z33" s="290"/>
      <c r="AA33" s="290"/>
      <c r="AB33" s="290"/>
      <c r="AC33" s="290"/>
      <c r="AD33" s="290"/>
      <c r="AE33" s="290"/>
      <c r="AF33" s="41"/>
      <c r="AG33" s="41"/>
      <c r="AH33" s="41"/>
      <c r="AI33" s="41"/>
      <c r="AJ33" s="41"/>
      <c r="AK33" s="289">
        <v>0</v>
      </c>
      <c r="AL33" s="290"/>
      <c r="AM33" s="290"/>
      <c r="AN33" s="290"/>
      <c r="AO33" s="290"/>
      <c r="AP33" s="41"/>
      <c r="AQ33" s="41"/>
      <c r="AR33" s="42"/>
      <c r="BE33" s="279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8"/>
    </row>
    <row r="35" spans="1:57" s="2" customFormat="1" ht="25.9" customHeight="1">
      <c r="A35" s="34"/>
      <c r="B35" s="35"/>
      <c r="C35" s="43"/>
      <c r="D35" s="44" t="s">
        <v>47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48</v>
      </c>
      <c r="U35" s="45"/>
      <c r="V35" s="45"/>
      <c r="W35" s="45"/>
      <c r="X35" s="295" t="s">
        <v>49</v>
      </c>
      <c r="Y35" s="293"/>
      <c r="Z35" s="293"/>
      <c r="AA35" s="293"/>
      <c r="AB35" s="293"/>
      <c r="AC35" s="45"/>
      <c r="AD35" s="45"/>
      <c r="AE35" s="45"/>
      <c r="AF35" s="45"/>
      <c r="AG35" s="45"/>
      <c r="AH35" s="45"/>
      <c r="AI35" s="45"/>
      <c r="AJ35" s="45"/>
      <c r="AK35" s="292">
        <f>SUM(AK26:AK33)</f>
        <v>0</v>
      </c>
      <c r="AL35" s="293"/>
      <c r="AM35" s="293"/>
      <c r="AN35" s="293"/>
      <c r="AO35" s="294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50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51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52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53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52</v>
      </c>
      <c r="AI60" s="38"/>
      <c r="AJ60" s="38"/>
      <c r="AK60" s="38"/>
      <c r="AL60" s="38"/>
      <c r="AM60" s="52" t="s">
        <v>53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54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55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52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53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52</v>
      </c>
      <c r="AI75" s="38"/>
      <c r="AJ75" s="38"/>
      <c r="AK75" s="38"/>
      <c r="AL75" s="38"/>
      <c r="AM75" s="52" t="s">
        <v>53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04022020RB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56" t="str">
        <f>K6</f>
        <v>Stavební úpravy dětský domov a školní jídelna Sedloňov</v>
      </c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  <c r="AA85" s="257"/>
      <c r="AB85" s="257"/>
      <c r="AC85" s="257"/>
      <c r="AD85" s="257"/>
      <c r="AE85" s="257"/>
      <c r="AF85" s="257"/>
      <c r="AG85" s="257"/>
      <c r="AH85" s="257"/>
      <c r="AI85" s="257"/>
      <c r="AJ85" s="257"/>
      <c r="AK85" s="257"/>
      <c r="AL85" s="257"/>
      <c r="AM85" s="257"/>
      <c r="AN85" s="257"/>
      <c r="AO85" s="257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Sedloňov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58" t="str">
        <f>IF(AN8="","",AN8)</f>
        <v>15. 6. 2021</v>
      </c>
      <c r="AN87" s="258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25.7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KHK Pivovarské nám. 1245/2, HK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59" t="str">
        <f>IF(E17="","",E17)</f>
        <v>OPHK v.o.s., Hradec Králové</v>
      </c>
      <c r="AN89" s="260"/>
      <c r="AO89" s="260"/>
      <c r="AP89" s="260"/>
      <c r="AQ89" s="36"/>
      <c r="AR89" s="39"/>
      <c r="AS89" s="261" t="s">
        <v>57</v>
      </c>
      <c r="AT89" s="262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59" t="str">
        <f>IF(E20="","",E20)</f>
        <v xml:space="preserve"> </v>
      </c>
      <c r="AN90" s="260"/>
      <c r="AO90" s="260"/>
      <c r="AP90" s="260"/>
      <c r="AQ90" s="36"/>
      <c r="AR90" s="39"/>
      <c r="AS90" s="263"/>
      <c r="AT90" s="264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65"/>
      <c r="AT91" s="266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67" t="s">
        <v>58</v>
      </c>
      <c r="D92" s="268"/>
      <c r="E92" s="268"/>
      <c r="F92" s="268"/>
      <c r="G92" s="268"/>
      <c r="H92" s="73"/>
      <c r="I92" s="270" t="s">
        <v>59</v>
      </c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269" t="s">
        <v>60</v>
      </c>
      <c r="AH92" s="268"/>
      <c r="AI92" s="268"/>
      <c r="AJ92" s="268"/>
      <c r="AK92" s="268"/>
      <c r="AL92" s="268"/>
      <c r="AM92" s="268"/>
      <c r="AN92" s="270" t="s">
        <v>61</v>
      </c>
      <c r="AO92" s="268"/>
      <c r="AP92" s="271"/>
      <c r="AQ92" s="74" t="s">
        <v>62</v>
      </c>
      <c r="AR92" s="39"/>
      <c r="AS92" s="75" t="s">
        <v>63</v>
      </c>
      <c r="AT92" s="76" t="s">
        <v>64</v>
      </c>
      <c r="AU92" s="76" t="s">
        <v>65</v>
      </c>
      <c r="AV92" s="76" t="s">
        <v>66</v>
      </c>
      <c r="AW92" s="76" t="s">
        <v>67</v>
      </c>
      <c r="AX92" s="76" t="s">
        <v>68</v>
      </c>
      <c r="AY92" s="76" t="s">
        <v>69</v>
      </c>
      <c r="AZ92" s="76" t="s">
        <v>70</v>
      </c>
      <c r="BA92" s="76" t="s">
        <v>71</v>
      </c>
      <c r="BB92" s="76" t="s">
        <v>72</v>
      </c>
      <c r="BC92" s="76" t="s">
        <v>73</v>
      </c>
      <c r="BD92" s="77" t="s">
        <v>74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75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75">
        <f>ROUND(SUM(AG95:AG100),2)</f>
        <v>0</v>
      </c>
      <c r="AH94" s="275"/>
      <c r="AI94" s="275"/>
      <c r="AJ94" s="275"/>
      <c r="AK94" s="275"/>
      <c r="AL94" s="275"/>
      <c r="AM94" s="275"/>
      <c r="AN94" s="276">
        <f aca="true" t="shared" si="0" ref="AN94:AN100">SUM(AG94,AT94)</f>
        <v>0</v>
      </c>
      <c r="AO94" s="276"/>
      <c r="AP94" s="276"/>
      <c r="AQ94" s="85" t="s">
        <v>1</v>
      </c>
      <c r="AR94" s="86"/>
      <c r="AS94" s="87">
        <f>ROUND(SUM(AS95:AS100),2)</f>
        <v>0</v>
      </c>
      <c r="AT94" s="88">
        <f aca="true" t="shared" si="1" ref="AT94:AT100">ROUND(SUM(AV94:AW94),2)</f>
        <v>0</v>
      </c>
      <c r="AU94" s="89">
        <f>ROUND(SUM(AU95:AU100),5)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ROUND(SUM(AZ95:AZ100),2)</f>
        <v>0</v>
      </c>
      <c r="BA94" s="88">
        <f>ROUND(SUM(BA95:BA100),2)</f>
        <v>0</v>
      </c>
      <c r="BB94" s="88">
        <f>ROUND(SUM(BB95:BB100),2)</f>
        <v>0</v>
      </c>
      <c r="BC94" s="88">
        <f>ROUND(SUM(BC95:BC100),2)</f>
        <v>0</v>
      </c>
      <c r="BD94" s="90">
        <f>ROUND(SUM(BD95:BD100),2)</f>
        <v>0</v>
      </c>
      <c r="BS94" s="91" t="s">
        <v>76</v>
      </c>
      <c r="BT94" s="91" t="s">
        <v>77</v>
      </c>
      <c r="BU94" s="92" t="s">
        <v>78</v>
      </c>
      <c r="BV94" s="91" t="s">
        <v>79</v>
      </c>
      <c r="BW94" s="91" t="s">
        <v>5</v>
      </c>
      <c r="BX94" s="91" t="s">
        <v>80</v>
      </c>
      <c r="CL94" s="91" t="s">
        <v>1</v>
      </c>
    </row>
    <row r="95" spans="1:91" s="7" customFormat="1" ht="16.5" customHeight="1">
      <c r="A95" s="93" t="s">
        <v>81</v>
      </c>
      <c r="B95" s="94"/>
      <c r="C95" s="95"/>
      <c r="D95" s="272" t="s">
        <v>82</v>
      </c>
      <c r="E95" s="272"/>
      <c r="F95" s="272"/>
      <c r="G95" s="272"/>
      <c r="H95" s="272"/>
      <c r="I95" s="96"/>
      <c r="J95" s="272" t="s">
        <v>83</v>
      </c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  <c r="AA95" s="272"/>
      <c r="AB95" s="272"/>
      <c r="AC95" s="272"/>
      <c r="AD95" s="272"/>
      <c r="AE95" s="272"/>
      <c r="AF95" s="272"/>
      <c r="AG95" s="273">
        <f>'00 - Venkovní schodiště '!J30</f>
        <v>0</v>
      </c>
      <c r="AH95" s="274"/>
      <c r="AI95" s="274"/>
      <c r="AJ95" s="274"/>
      <c r="AK95" s="274"/>
      <c r="AL95" s="274"/>
      <c r="AM95" s="274"/>
      <c r="AN95" s="273">
        <f t="shared" si="0"/>
        <v>0</v>
      </c>
      <c r="AO95" s="274"/>
      <c r="AP95" s="274"/>
      <c r="AQ95" s="97" t="s">
        <v>84</v>
      </c>
      <c r="AR95" s="98"/>
      <c r="AS95" s="99">
        <v>0</v>
      </c>
      <c r="AT95" s="100">
        <f t="shared" si="1"/>
        <v>0</v>
      </c>
      <c r="AU95" s="101">
        <f>'00 - Venkovní schodiště '!P123</f>
        <v>0</v>
      </c>
      <c r="AV95" s="100">
        <f>'00 - Venkovní schodiště '!J33</f>
        <v>0</v>
      </c>
      <c r="AW95" s="100">
        <f>'00 - Venkovní schodiště '!J34</f>
        <v>0</v>
      </c>
      <c r="AX95" s="100">
        <f>'00 - Venkovní schodiště '!J35</f>
        <v>0</v>
      </c>
      <c r="AY95" s="100">
        <f>'00 - Venkovní schodiště '!J36</f>
        <v>0</v>
      </c>
      <c r="AZ95" s="100">
        <f>'00 - Venkovní schodiště '!F33</f>
        <v>0</v>
      </c>
      <c r="BA95" s="100">
        <f>'00 - Venkovní schodiště '!F34</f>
        <v>0</v>
      </c>
      <c r="BB95" s="100">
        <f>'00 - Venkovní schodiště '!F35</f>
        <v>0</v>
      </c>
      <c r="BC95" s="100">
        <f>'00 - Venkovní schodiště '!F36</f>
        <v>0</v>
      </c>
      <c r="BD95" s="102">
        <f>'00 - Venkovní schodiště '!F37</f>
        <v>0</v>
      </c>
      <c r="BT95" s="103" t="s">
        <v>85</v>
      </c>
      <c r="BV95" s="103" t="s">
        <v>79</v>
      </c>
      <c r="BW95" s="103" t="s">
        <v>86</v>
      </c>
      <c r="BX95" s="103" t="s">
        <v>5</v>
      </c>
      <c r="CL95" s="103" t="s">
        <v>1</v>
      </c>
      <c r="CM95" s="103" t="s">
        <v>85</v>
      </c>
    </row>
    <row r="96" spans="1:91" s="7" customFormat="1" ht="16.5" customHeight="1">
      <c r="A96" s="93" t="s">
        <v>81</v>
      </c>
      <c r="B96" s="94"/>
      <c r="C96" s="95"/>
      <c r="D96" s="272" t="s">
        <v>87</v>
      </c>
      <c r="E96" s="272"/>
      <c r="F96" s="272"/>
      <c r="G96" s="272"/>
      <c r="H96" s="272"/>
      <c r="I96" s="96"/>
      <c r="J96" s="272" t="s">
        <v>88</v>
      </c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  <c r="AA96" s="272"/>
      <c r="AB96" s="272"/>
      <c r="AC96" s="272"/>
      <c r="AD96" s="272"/>
      <c r="AE96" s="272"/>
      <c r="AF96" s="272"/>
      <c r="AG96" s="273">
        <f>'01 - Rekonstrukce střešní...'!J30</f>
        <v>0</v>
      </c>
      <c r="AH96" s="274"/>
      <c r="AI96" s="274"/>
      <c r="AJ96" s="274"/>
      <c r="AK96" s="274"/>
      <c r="AL96" s="274"/>
      <c r="AM96" s="274"/>
      <c r="AN96" s="273">
        <f t="shared" si="0"/>
        <v>0</v>
      </c>
      <c r="AO96" s="274"/>
      <c r="AP96" s="274"/>
      <c r="AQ96" s="97" t="s">
        <v>84</v>
      </c>
      <c r="AR96" s="98"/>
      <c r="AS96" s="99">
        <v>0</v>
      </c>
      <c r="AT96" s="100">
        <f t="shared" si="1"/>
        <v>0</v>
      </c>
      <c r="AU96" s="101">
        <f>'01 - Rekonstrukce střešní...'!P132</f>
        <v>0</v>
      </c>
      <c r="AV96" s="100">
        <f>'01 - Rekonstrukce střešní...'!J33</f>
        <v>0</v>
      </c>
      <c r="AW96" s="100">
        <f>'01 - Rekonstrukce střešní...'!J34</f>
        <v>0</v>
      </c>
      <c r="AX96" s="100">
        <f>'01 - Rekonstrukce střešní...'!J35</f>
        <v>0</v>
      </c>
      <c r="AY96" s="100">
        <f>'01 - Rekonstrukce střešní...'!J36</f>
        <v>0</v>
      </c>
      <c r="AZ96" s="100">
        <f>'01 - Rekonstrukce střešní...'!F33</f>
        <v>0</v>
      </c>
      <c r="BA96" s="100">
        <f>'01 - Rekonstrukce střešní...'!F34</f>
        <v>0</v>
      </c>
      <c r="BB96" s="100">
        <f>'01 - Rekonstrukce střešní...'!F35</f>
        <v>0</v>
      </c>
      <c r="BC96" s="100">
        <f>'01 - Rekonstrukce střešní...'!F36</f>
        <v>0</v>
      </c>
      <c r="BD96" s="102">
        <f>'01 - Rekonstrukce střešní...'!F37</f>
        <v>0</v>
      </c>
      <c r="BT96" s="103" t="s">
        <v>85</v>
      </c>
      <c r="BV96" s="103" t="s">
        <v>79</v>
      </c>
      <c r="BW96" s="103" t="s">
        <v>89</v>
      </c>
      <c r="BX96" s="103" t="s">
        <v>5</v>
      </c>
      <c r="CL96" s="103" t="s">
        <v>1</v>
      </c>
      <c r="CM96" s="103" t="s">
        <v>85</v>
      </c>
    </row>
    <row r="97" spans="1:91" s="7" customFormat="1" ht="16.5" customHeight="1">
      <c r="A97" s="93" t="s">
        <v>81</v>
      </c>
      <c r="B97" s="94"/>
      <c r="C97" s="95"/>
      <c r="D97" s="272" t="s">
        <v>90</v>
      </c>
      <c r="E97" s="272"/>
      <c r="F97" s="272"/>
      <c r="G97" s="272"/>
      <c r="H97" s="272"/>
      <c r="I97" s="96"/>
      <c r="J97" s="272" t="s">
        <v>91</v>
      </c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  <c r="AA97" s="272"/>
      <c r="AB97" s="272"/>
      <c r="AC97" s="272"/>
      <c r="AD97" s="272"/>
      <c r="AE97" s="272"/>
      <c r="AF97" s="272"/>
      <c r="AG97" s="273">
        <f>'02 - Rekonstrukce střešní...'!J30</f>
        <v>0</v>
      </c>
      <c r="AH97" s="274"/>
      <c r="AI97" s="274"/>
      <c r="AJ97" s="274"/>
      <c r="AK97" s="274"/>
      <c r="AL97" s="274"/>
      <c r="AM97" s="274"/>
      <c r="AN97" s="273">
        <f t="shared" si="0"/>
        <v>0</v>
      </c>
      <c r="AO97" s="274"/>
      <c r="AP97" s="274"/>
      <c r="AQ97" s="97" t="s">
        <v>84</v>
      </c>
      <c r="AR97" s="98"/>
      <c r="AS97" s="99">
        <v>0</v>
      </c>
      <c r="AT97" s="100">
        <f t="shared" si="1"/>
        <v>0</v>
      </c>
      <c r="AU97" s="101">
        <f>'02 - Rekonstrukce střešní...'!P125</f>
        <v>0</v>
      </c>
      <c r="AV97" s="100">
        <f>'02 - Rekonstrukce střešní...'!J33</f>
        <v>0</v>
      </c>
      <c r="AW97" s="100">
        <f>'02 - Rekonstrukce střešní...'!J34</f>
        <v>0</v>
      </c>
      <c r="AX97" s="100">
        <f>'02 - Rekonstrukce střešní...'!J35</f>
        <v>0</v>
      </c>
      <c r="AY97" s="100">
        <f>'02 - Rekonstrukce střešní...'!J36</f>
        <v>0</v>
      </c>
      <c r="AZ97" s="100">
        <f>'02 - Rekonstrukce střešní...'!F33</f>
        <v>0</v>
      </c>
      <c r="BA97" s="100">
        <f>'02 - Rekonstrukce střešní...'!F34</f>
        <v>0</v>
      </c>
      <c r="BB97" s="100">
        <f>'02 - Rekonstrukce střešní...'!F35</f>
        <v>0</v>
      </c>
      <c r="BC97" s="100">
        <f>'02 - Rekonstrukce střešní...'!F36</f>
        <v>0</v>
      </c>
      <c r="BD97" s="102">
        <f>'02 - Rekonstrukce střešní...'!F37</f>
        <v>0</v>
      </c>
      <c r="BT97" s="103" t="s">
        <v>85</v>
      </c>
      <c r="BV97" s="103" t="s">
        <v>79</v>
      </c>
      <c r="BW97" s="103" t="s">
        <v>92</v>
      </c>
      <c r="BX97" s="103" t="s">
        <v>5</v>
      </c>
      <c r="CL97" s="103" t="s">
        <v>1</v>
      </c>
      <c r="CM97" s="103" t="s">
        <v>85</v>
      </c>
    </row>
    <row r="98" spans="1:91" s="7" customFormat="1" ht="16.5" customHeight="1">
      <c r="A98" s="93" t="s">
        <v>81</v>
      </c>
      <c r="B98" s="94"/>
      <c r="C98" s="95"/>
      <c r="D98" s="272" t="s">
        <v>93</v>
      </c>
      <c r="E98" s="272"/>
      <c r="F98" s="272"/>
      <c r="G98" s="272"/>
      <c r="H98" s="272"/>
      <c r="I98" s="96"/>
      <c r="J98" s="272" t="s">
        <v>94</v>
      </c>
      <c r="K98" s="272"/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  <c r="AA98" s="272"/>
      <c r="AB98" s="272"/>
      <c r="AC98" s="272"/>
      <c r="AD98" s="272"/>
      <c r="AE98" s="272"/>
      <c r="AF98" s="272"/>
      <c r="AG98" s="273">
        <f>'03 - Vnitřní úpravy '!J30</f>
        <v>0</v>
      </c>
      <c r="AH98" s="274"/>
      <c r="AI98" s="274"/>
      <c r="AJ98" s="274"/>
      <c r="AK98" s="274"/>
      <c r="AL98" s="274"/>
      <c r="AM98" s="274"/>
      <c r="AN98" s="273">
        <f t="shared" si="0"/>
        <v>0</v>
      </c>
      <c r="AO98" s="274"/>
      <c r="AP98" s="274"/>
      <c r="AQ98" s="97" t="s">
        <v>84</v>
      </c>
      <c r="AR98" s="98"/>
      <c r="AS98" s="99">
        <v>0</v>
      </c>
      <c r="AT98" s="100">
        <f t="shared" si="1"/>
        <v>0</v>
      </c>
      <c r="AU98" s="101">
        <f>'03 - Vnitřní úpravy '!P127</f>
        <v>0</v>
      </c>
      <c r="AV98" s="100">
        <f>'03 - Vnitřní úpravy '!J33</f>
        <v>0</v>
      </c>
      <c r="AW98" s="100">
        <f>'03 - Vnitřní úpravy '!J34</f>
        <v>0</v>
      </c>
      <c r="AX98" s="100">
        <f>'03 - Vnitřní úpravy '!J35</f>
        <v>0</v>
      </c>
      <c r="AY98" s="100">
        <f>'03 - Vnitřní úpravy '!J36</f>
        <v>0</v>
      </c>
      <c r="AZ98" s="100">
        <f>'03 - Vnitřní úpravy '!F33</f>
        <v>0</v>
      </c>
      <c r="BA98" s="100">
        <f>'03 - Vnitřní úpravy '!F34</f>
        <v>0</v>
      </c>
      <c r="BB98" s="100">
        <f>'03 - Vnitřní úpravy '!F35</f>
        <v>0</v>
      </c>
      <c r="BC98" s="100">
        <f>'03 - Vnitřní úpravy '!F36</f>
        <v>0</v>
      </c>
      <c r="BD98" s="102">
        <f>'03 - Vnitřní úpravy '!F37</f>
        <v>0</v>
      </c>
      <c r="BT98" s="103" t="s">
        <v>85</v>
      </c>
      <c r="BV98" s="103" t="s">
        <v>79</v>
      </c>
      <c r="BW98" s="103" t="s">
        <v>95</v>
      </c>
      <c r="BX98" s="103" t="s">
        <v>5</v>
      </c>
      <c r="CL98" s="103" t="s">
        <v>1</v>
      </c>
      <c r="CM98" s="103" t="s">
        <v>85</v>
      </c>
    </row>
    <row r="99" spans="1:91" s="7" customFormat="1" ht="16.5" customHeight="1">
      <c r="A99" s="93" t="s">
        <v>81</v>
      </c>
      <c r="B99" s="94"/>
      <c r="C99" s="95"/>
      <c r="D99" s="272" t="s">
        <v>96</v>
      </c>
      <c r="E99" s="272"/>
      <c r="F99" s="272"/>
      <c r="G99" s="272"/>
      <c r="H99" s="272"/>
      <c r="I99" s="96"/>
      <c r="J99" s="272" t="s">
        <v>97</v>
      </c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  <c r="AA99" s="272"/>
      <c r="AB99" s="272"/>
      <c r="AC99" s="272"/>
      <c r="AD99" s="272"/>
      <c r="AE99" s="272"/>
      <c r="AF99" s="272"/>
      <c r="AG99" s="273">
        <f>'04 - Elektroinstalace'!J30</f>
        <v>0</v>
      </c>
      <c r="AH99" s="274"/>
      <c r="AI99" s="274"/>
      <c r="AJ99" s="274"/>
      <c r="AK99" s="274"/>
      <c r="AL99" s="274"/>
      <c r="AM99" s="274"/>
      <c r="AN99" s="273">
        <f t="shared" si="0"/>
        <v>0</v>
      </c>
      <c r="AO99" s="274"/>
      <c r="AP99" s="274"/>
      <c r="AQ99" s="97" t="s">
        <v>84</v>
      </c>
      <c r="AR99" s="98"/>
      <c r="AS99" s="99">
        <v>0</v>
      </c>
      <c r="AT99" s="100">
        <f t="shared" si="1"/>
        <v>0</v>
      </c>
      <c r="AU99" s="101">
        <f>'04 - Elektroinstalace'!P121</f>
        <v>0</v>
      </c>
      <c r="AV99" s="100">
        <f>'04 - Elektroinstalace'!J33</f>
        <v>0</v>
      </c>
      <c r="AW99" s="100">
        <f>'04 - Elektroinstalace'!J34</f>
        <v>0</v>
      </c>
      <c r="AX99" s="100">
        <f>'04 - Elektroinstalace'!J35</f>
        <v>0</v>
      </c>
      <c r="AY99" s="100">
        <f>'04 - Elektroinstalace'!J36</f>
        <v>0</v>
      </c>
      <c r="AZ99" s="100">
        <f>'04 - Elektroinstalace'!F33</f>
        <v>0</v>
      </c>
      <c r="BA99" s="100">
        <f>'04 - Elektroinstalace'!F34</f>
        <v>0</v>
      </c>
      <c r="BB99" s="100">
        <f>'04 - Elektroinstalace'!F35</f>
        <v>0</v>
      </c>
      <c r="BC99" s="100">
        <f>'04 - Elektroinstalace'!F36</f>
        <v>0</v>
      </c>
      <c r="BD99" s="102">
        <f>'04 - Elektroinstalace'!F37</f>
        <v>0</v>
      </c>
      <c r="BT99" s="103" t="s">
        <v>85</v>
      </c>
      <c r="BV99" s="103" t="s">
        <v>79</v>
      </c>
      <c r="BW99" s="103" t="s">
        <v>98</v>
      </c>
      <c r="BX99" s="103" t="s">
        <v>5</v>
      </c>
      <c r="CL99" s="103" t="s">
        <v>1</v>
      </c>
      <c r="CM99" s="103" t="s">
        <v>85</v>
      </c>
    </row>
    <row r="100" spans="1:91" s="7" customFormat="1" ht="16.5" customHeight="1">
      <c r="A100" s="93" t="s">
        <v>81</v>
      </c>
      <c r="B100" s="94"/>
      <c r="C100" s="95"/>
      <c r="D100" s="272" t="s">
        <v>99</v>
      </c>
      <c r="E100" s="272"/>
      <c r="F100" s="272"/>
      <c r="G100" s="272"/>
      <c r="H100" s="272"/>
      <c r="I100" s="96"/>
      <c r="J100" s="272" t="s">
        <v>100</v>
      </c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  <c r="AA100" s="272"/>
      <c r="AB100" s="272"/>
      <c r="AC100" s="272"/>
      <c r="AD100" s="272"/>
      <c r="AE100" s="272"/>
      <c r="AF100" s="272"/>
      <c r="AG100" s="273">
        <f>'VRN - Vedlejší rozpočtové...'!J30</f>
        <v>0</v>
      </c>
      <c r="AH100" s="274"/>
      <c r="AI100" s="274"/>
      <c r="AJ100" s="274"/>
      <c r="AK100" s="274"/>
      <c r="AL100" s="274"/>
      <c r="AM100" s="274"/>
      <c r="AN100" s="273">
        <f t="shared" si="0"/>
        <v>0</v>
      </c>
      <c r="AO100" s="274"/>
      <c r="AP100" s="274"/>
      <c r="AQ100" s="97" t="s">
        <v>84</v>
      </c>
      <c r="AR100" s="98"/>
      <c r="AS100" s="104">
        <v>0</v>
      </c>
      <c r="AT100" s="105">
        <f t="shared" si="1"/>
        <v>0</v>
      </c>
      <c r="AU100" s="106">
        <f>'VRN - Vedlejší rozpočtové...'!P117</f>
        <v>0</v>
      </c>
      <c r="AV100" s="105">
        <f>'VRN - Vedlejší rozpočtové...'!J33</f>
        <v>0</v>
      </c>
      <c r="AW100" s="105">
        <f>'VRN - Vedlejší rozpočtové...'!J34</f>
        <v>0</v>
      </c>
      <c r="AX100" s="105">
        <f>'VRN - Vedlejší rozpočtové...'!J35</f>
        <v>0</v>
      </c>
      <c r="AY100" s="105">
        <f>'VRN - Vedlejší rozpočtové...'!J36</f>
        <v>0</v>
      </c>
      <c r="AZ100" s="105">
        <f>'VRN - Vedlejší rozpočtové...'!F33</f>
        <v>0</v>
      </c>
      <c r="BA100" s="105">
        <f>'VRN - Vedlejší rozpočtové...'!F34</f>
        <v>0</v>
      </c>
      <c r="BB100" s="105">
        <f>'VRN - Vedlejší rozpočtové...'!F35</f>
        <v>0</v>
      </c>
      <c r="BC100" s="105">
        <f>'VRN - Vedlejší rozpočtové...'!F36</f>
        <v>0</v>
      </c>
      <c r="BD100" s="107">
        <f>'VRN - Vedlejší rozpočtové...'!F37</f>
        <v>0</v>
      </c>
      <c r="BT100" s="103" t="s">
        <v>85</v>
      </c>
      <c r="BV100" s="103" t="s">
        <v>79</v>
      </c>
      <c r="BW100" s="103" t="s">
        <v>101</v>
      </c>
      <c r="BX100" s="103" t="s">
        <v>5</v>
      </c>
      <c r="CL100" s="103" t="s">
        <v>1</v>
      </c>
      <c r="CM100" s="103" t="s">
        <v>85</v>
      </c>
    </row>
    <row r="101" spans="1:57" s="2" customFormat="1" ht="30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9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</row>
    <row r="102" spans="1:57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39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</sheetData>
  <sheetProtection algorithmName="SHA-512" hashValue="6BSGtmdjrSwcAOpsN79ppAKuNPwa3nt5uSMNsss1kJQsqJ8Eg7YZjlnpSSnlJJTmLbVciJ7jcM8s00ZxMidsOw==" saltValue="RvBO/Ctj1sCWkN/wWEn0OdrHr14u810uDwawjNw4Y23lJMexFi3XZ3wsAxBciXO3tZ521oF+RClYkI8oCRRVEQ==" spinCount="100000" sheet="1" objects="1" scenarios="1" formatColumns="0" formatRows="0"/>
  <mergeCells count="62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D100:H100"/>
    <mergeCell ref="J100:AF100"/>
    <mergeCell ref="AG94:AM94"/>
    <mergeCell ref="AN94:AP94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00 - Venkovní schodiště '!C2" display="/"/>
    <hyperlink ref="A96" location="'01 - Rekonstrukce střešní...'!C2" display="/"/>
    <hyperlink ref="A97" location="'02 - Rekonstrukce střešní...'!C2" display="/"/>
    <hyperlink ref="A98" location="'03 - Vnitřní úpravy '!C2" display="/"/>
    <hyperlink ref="A99" location="'04 - Elektroinstalace'!C2" display="/"/>
    <hyperlink ref="A100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51"/>
  <sheetViews>
    <sheetView showGridLines="0" tabSelected="1" workbookViewId="0" topLeftCell="A71">
      <selection activeCell="W140" sqref="W14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7" t="s">
        <v>86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4.95" customHeight="1">
      <c r="B4" s="20"/>
      <c r="D4" s="110" t="s">
        <v>102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7" t="str">
        <f>'Rekapitulace stavby'!K6</f>
        <v>Stavební úpravy dětský domov a školní jídelna Sedloňov</v>
      </c>
      <c r="F7" s="298"/>
      <c r="G7" s="298"/>
      <c r="H7" s="298"/>
      <c r="L7" s="20"/>
    </row>
    <row r="8" spans="1:31" s="2" customFormat="1" ht="12" customHeight="1">
      <c r="A8" s="34"/>
      <c r="B8" s="39"/>
      <c r="C8" s="34"/>
      <c r="D8" s="112" t="s">
        <v>103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9" t="s">
        <v>104</v>
      </c>
      <c r="F9" s="300"/>
      <c r="G9" s="300"/>
      <c r="H9" s="30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15. 6. 2021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1" t="str">
        <f>'Rekapitulace stavby'!E14</f>
        <v>Vyplň údaj</v>
      </c>
      <c r="F18" s="302"/>
      <c r="G18" s="302"/>
      <c r="H18" s="302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262.5" customHeight="1">
      <c r="A27" s="115"/>
      <c r="B27" s="116"/>
      <c r="C27" s="115"/>
      <c r="D27" s="115"/>
      <c r="E27" s="303" t="s">
        <v>105</v>
      </c>
      <c r="F27" s="303"/>
      <c r="G27" s="303"/>
      <c r="H27" s="303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34"/>
      <c r="J30" s="120">
        <f>ROUND(J123,2)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1" t="s">
        <v>38</v>
      </c>
      <c r="J32" s="121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41</v>
      </c>
      <c r="E33" s="112" t="s">
        <v>42</v>
      </c>
      <c r="F33" s="123">
        <f>ROUND((SUM(BE123:BE150)),2)</f>
        <v>0</v>
      </c>
      <c r="G33" s="34"/>
      <c r="H33" s="34"/>
      <c r="I33" s="124">
        <v>0.21</v>
      </c>
      <c r="J33" s="123">
        <f>ROUND(((SUM(BE123:BE150))*I33),2)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43</v>
      </c>
      <c r="F34" s="123">
        <f>ROUND((SUM(BF123:BF150)),2)</f>
        <v>0</v>
      </c>
      <c r="G34" s="34"/>
      <c r="H34" s="34"/>
      <c r="I34" s="124">
        <v>0.15</v>
      </c>
      <c r="J34" s="123">
        <f>ROUND(((SUM(BF123:BF150))*I34),2)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44</v>
      </c>
      <c r="F35" s="123">
        <f>ROUND((SUM(BG123:BG150)),2)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45</v>
      </c>
      <c r="F36" s="123">
        <f>ROUND((SUM(BH123:BH150)),2)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46</v>
      </c>
      <c r="F37" s="123">
        <f>ROUND((SUM(BI123:BI150)),2)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4" t="str">
        <f>E7</f>
        <v>Stavební úpravy dětský domov a školní jídelna Sedloňov</v>
      </c>
      <c r="F85" s="305"/>
      <c r="G85" s="305"/>
      <c r="H85" s="30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6" t="str">
        <f>E9</f>
        <v xml:space="preserve">00 - Venkovní schodiště 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Sedloňov </v>
      </c>
      <c r="G89" s="36"/>
      <c r="H89" s="36"/>
      <c r="I89" s="29" t="s">
        <v>22</v>
      </c>
      <c r="J89" s="66" t="str">
        <f>IF(J12="","",J12)</f>
        <v>15. 6. 2021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KHK Pivovarské nám. 1245/2, HK</v>
      </c>
      <c r="G91" s="36"/>
      <c r="H91" s="36"/>
      <c r="I91" s="29" t="s">
        <v>30</v>
      </c>
      <c r="J91" s="32" t="str">
        <f>E21</f>
        <v>OPHK v.o.s., Hradec Králové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107</v>
      </c>
      <c r="D94" s="144"/>
      <c r="E94" s="144"/>
      <c r="F94" s="144"/>
      <c r="G94" s="144"/>
      <c r="H94" s="144"/>
      <c r="I94" s="144"/>
      <c r="J94" s="145" t="s">
        <v>108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109</v>
      </c>
      <c r="D96" s="36"/>
      <c r="E96" s="36"/>
      <c r="F96" s="36"/>
      <c r="G96" s="36"/>
      <c r="H96" s="36"/>
      <c r="I96" s="36"/>
      <c r="J96" s="84">
        <f>J123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110</v>
      </c>
    </row>
    <row r="97" spans="2:12" s="9" customFormat="1" ht="24.95" customHeight="1">
      <c r="B97" s="147"/>
      <c r="C97" s="148"/>
      <c r="D97" s="149" t="s">
        <v>111</v>
      </c>
      <c r="E97" s="150"/>
      <c r="F97" s="150"/>
      <c r="G97" s="150"/>
      <c r="H97" s="150"/>
      <c r="I97" s="150"/>
      <c r="J97" s="151">
        <f>J124</f>
        <v>0</v>
      </c>
      <c r="K97" s="148"/>
      <c r="L97" s="152"/>
    </row>
    <row r="98" spans="2:12" s="10" customFormat="1" ht="19.9" customHeight="1">
      <c r="B98" s="153"/>
      <c r="C98" s="154"/>
      <c r="D98" s="155" t="s">
        <v>112</v>
      </c>
      <c r="E98" s="156"/>
      <c r="F98" s="156"/>
      <c r="G98" s="156"/>
      <c r="H98" s="156"/>
      <c r="I98" s="156"/>
      <c r="J98" s="157">
        <f>J125</f>
        <v>0</v>
      </c>
      <c r="K98" s="154"/>
      <c r="L98" s="158"/>
    </row>
    <row r="99" spans="2:12" s="10" customFormat="1" ht="19.9" customHeight="1">
      <c r="B99" s="153"/>
      <c r="C99" s="154"/>
      <c r="D99" s="155" t="s">
        <v>113</v>
      </c>
      <c r="E99" s="156"/>
      <c r="F99" s="156"/>
      <c r="G99" s="156"/>
      <c r="H99" s="156"/>
      <c r="I99" s="156"/>
      <c r="J99" s="157">
        <f>J136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114</v>
      </c>
      <c r="E100" s="156"/>
      <c r="F100" s="156"/>
      <c r="G100" s="156"/>
      <c r="H100" s="156"/>
      <c r="I100" s="156"/>
      <c r="J100" s="157">
        <f>J140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115</v>
      </c>
      <c r="E101" s="156"/>
      <c r="F101" s="156"/>
      <c r="G101" s="156"/>
      <c r="H101" s="156"/>
      <c r="I101" s="156"/>
      <c r="J101" s="157">
        <f>J143</f>
        <v>0</v>
      </c>
      <c r="K101" s="154"/>
      <c r="L101" s="158"/>
    </row>
    <row r="102" spans="2:12" s="9" customFormat="1" ht="24.95" customHeight="1">
      <c r="B102" s="147"/>
      <c r="C102" s="148"/>
      <c r="D102" s="149" t="s">
        <v>116</v>
      </c>
      <c r="E102" s="150"/>
      <c r="F102" s="150"/>
      <c r="G102" s="150"/>
      <c r="H102" s="150"/>
      <c r="I102" s="150"/>
      <c r="J102" s="151">
        <f>J145</f>
        <v>0</v>
      </c>
      <c r="K102" s="148"/>
      <c r="L102" s="152"/>
    </row>
    <row r="103" spans="2:12" s="10" customFormat="1" ht="19.9" customHeight="1">
      <c r="B103" s="153"/>
      <c r="C103" s="154"/>
      <c r="D103" s="155" t="s">
        <v>117</v>
      </c>
      <c r="E103" s="156"/>
      <c r="F103" s="156"/>
      <c r="G103" s="156"/>
      <c r="H103" s="156"/>
      <c r="I103" s="156"/>
      <c r="J103" s="157">
        <f>J146</f>
        <v>0</v>
      </c>
      <c r="K103" s="154"/>
      <c r="L103" s="158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118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304" t="str">
        <f>E7</f>
        <v>Stavební úpravy dětský domov a školní jídelna Sedloňov</v>
      </c>
      <c r="F113" s="305"/>
      <c r="G113" s="305"/>
      <c r="H113" s="305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103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256" t="str">
        <f>E9</f>
        <v xml:space="preserve">00 - Venkovní schodiště </v>
      </c>
      <c r="F115" s="306"/>
      <c r="G115" s="306"/>
      <c r="H115" s="30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F12</f>
        <v xml:space="preserve">Sedloňov </v>
      </c>
      <c r="G117" s="36"/>
      <c r="H117" s="36"/>
      <c r="I117" s="29" t="s">
        <v>22</v>
      </c>
      <c r="J117" s="66" t="str">
        <f>IF(J12="","",J12)</f>
        <v>15. 6. 2021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25.7" customHeight="1">
      <c r="A119" s="34"/>
      <c r="B119" s="35"/>
      <c r="C119" s="29" t="s">
        <v>24</v>
      </c>
      <c r="D119" s="36"/>
      <c r="E119" s="36"/>
      <c r="F119" s="27" t="str">
        <f>E15</f>
        <v>KHK Pivovarské nám. 1245/2, HK</v>
      </c>
      <c r="G119" s="36"/>
      <c r="H119" s="36"/>
      <c r="I119" s="29" t="s">
        <v>30</v>
      </c>
      <c r="J119" s="32" t="str">
        <f>E21</f>
        <v>OPHK v.o.s., Hradec Králové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28</v>
      </c>
      <c r="D120" s="36"/>
      <c r="E120" s="36"/>
      <c r="F120" s="27" t="str">
        <f>IF(E18="","",E18)</f>
        <v>Vyplň údaj</v>
      </c>
      <c r="G120" s="36"/>
      <c r="H120" s="36"/>
      <c r="I120" s="29" t="s">
        <v>33</v>
      </c>
      <c r="J120" s="32" t="str">
        <f>E24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59"/>
      <c r="B122" s="160"/>
      <c r="C122" s="161" t="s">
        <v>119</v>
      </c>
      <c r="D122" s="162" t="s">
        <v>62</v>
      </c>
      <c r="E122" s="162" t="s">
        <v>58</v>
      </c>
      <c r="F122" s="162" t="s">
        <v>59</v>
      </c>
      <c r="G122" s="162" t="s">
        <v>120</v>
      </c>
      <c r="H122" s="162" t="s">
        <v>121</v>
      </c>
      <c r="I122" s="162" t="s">
        <v>122</v>
      </c>
      <c r="J122" s="162" t="s">
        <v>108</v>
      </c>
      <c r="K122" s="163" t="s">
        <v>123</v>
      </c>
      <c r="L122" s="164"/>
      <c r="M122" s="75" t="s">
        <v>1</v>
      </c>
      <c r="N122" s="76" t="s">
        <v>41</v>
      </c>
      <c r="O122" s="76" t="s">
        <v>124</v>
      </c>
      <c r="P122" s="76" t="s">
        <v>125</v>
      </c>
      <c r="Q122" s="76" t="s">
        <v>126</v>
      </c>
      <c r="R122" s="76" t="s">
        <v>127</v>
      </c>
      <c r="S122" s="76" t="s">
        <v>128</v>
      </c>
      <c r="T122" s="77" t="s">
        <v>129</v>
      </c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</row>
    <row r="123" spans="1:63" s="2" customFormat="1" ht="22.9" customHeight="1">
      <c r="A123" s="34"/>
      <c r="B123" s="35"/>
      <c r="C123" s="82" t="s">
        <v>130</v>
      </c>
      <c r="D123" s="36"/>
      <c r="E123" s="36"/>
      <c r="F123" s="36"/>
      <c r="G123" s="36"/>
      <c r="H123" s="36"/>
      <c r="I123" s="36"/>
      <c r="J123" s="165">
        <f>BK123</f>
        <v>0</v>
      </c>
      <c r="K123" s="36"/>
      <c r="L123" s="39"/>
      <c r="M123" s="78"/>
      <c r="N123" s="166"/>
      <c r="O123" s="79"/>
      <c r="P123" s="167">
        <f>P124+P145</f>
        <v>0</v>
      </c>
      <c r="Q123" s="79"/>
      <c r="R123" s="167">
        <f>R124+R145</f>
        <v>2.3240323099999998</v>
      </c>
      <c r="S123" s="79"/>
      <c r="T123" s="168">
        <f>T124+T145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76</v>
      </c>
      <c r="AU123" s="17" t="s">
        <v>110</v>
      </c>
      <c r="BK123" s="169">
        <f>BK124+BK145</f>
        <v>0</v>
      </c>
    </row>
    <row r="124" spans="2:63" s="12" customFormat="1" ht="25.9" customHeight="1">
      <c r="B124" s="170"/>
      <c r="C124" s="171"/>
      <c r="D124" s="172" t="s">
        <v>76</v>
      </c>
      <c r="E124" s="173" t="s">
        <v>131</v>
      </c>
      <c r="F124" s="173" t="s">
        <v>132</v>
      </c>
      <c r="G124" s="171"/>
      <c r="H124" s="171"/>
      <c r="I124" s="174"/>
      <c r="J124" s="175">
        <f>BK124</f>
        <v>0</v>
      </c>
      <c r="K124" s="171"/>
      <c r="L124" s="176"/>
      <c r="M124" s="177"/>
      <c r="N124" s="178"/>
      <c r="O124" s="178"/>
      <c r="P124" s="179">
        <f>P125+P136+P140+P143</f>
        <v>0</v>
      </c>
      <c r="Q124" s="178"/>
      <c r="R124" s="179">
        <f>R125+R136+R140+R143</f>
        <v>2.1435229999999996</v>
      </c>
      <c r="S124" s="178"/>
      <c r="T124" s="180">
        <f>T125+T136+T140+T143</f>
        <v>0</v>
      </c>
      <c r="AR124" s="181" t="s">
        <v>85</v>
      </c>
      <c r="AT124" s="182" t="s">
        <v>76</v>
      </c>
      <c r="AU124" s="182" t="s">
        <v>77</v>
      </c>
      <c r="AY124" s="181" t="s">
        <v>133</v>
      </c>
      <c r="BK124" s="183">
        <f>BK125+BK136+BK140+BK143</f>
        <v>0</v>
      </c>
    </row>
    <row r="125" spans="2:63" s="12" customFormat="1" ht="22.9" customHeight="1">
      <c r="B125" s="170"/>
      <c r="C125" s="171"/>
      <c r="D125" s="172" t="s">
        <v>76</v>
      </c>
      <c r="E125" s="184" t="s">
        <v>85</v>
      </c>
      <c r="F125" s="184" t="s">
        <v>134</v>
      </c>
      <c r="G125" s="171"/>
      <c r="H125" s="171"/>
      <c r="I125" s="174"/>
      <c r="J125" s="185">
        <f>BK125</f>
        <v>0</v>
      </c>
      <c r="K125" s="171"/>
      <c r="L125" s="176"/>
      <c r="M125" s="177"/>
      <c r="N125" s="178"/>
      <c r="O125" s="178"/>
      <c r="P125" s="179">
        <f>SUM(P126:P135)</f>
        <v>0</v>
      </c>
      <c r="Q125" s="178"/>
      <c r="R125" s="179">
        <f>SUM(R126:R135)</f>
        <v>0</v>
      </c>
      <c r="S125" s="178"/>
      <c r="T125" s="180">
        <f>SUM(T126:T135)</f>
        <v>0</v>
      </c>
      <c r="AR125" s="181" t="s">
        <v>85</v>
      </c>
      <c r="AT125" s="182" t="s">
        <v>76</v>
      </c>
      <c r="AU125" s="182" t="s">
        <v>85</v>
      </c>
      <c r="AY125" s="181" t="s">
        <v>133</v>
      </c>
      <c r="BK125" s="183">
        <f>SUM(BK126:BK135)</f>
        <v>0</v>
      </c>
    </row>
    <row r="126" spans="1:65" s="2" customFormat="1" ht="24">
      <c r="A126" s="34"/>
      <c r="B126" s="35"/>
      <c r="C126" s="186" t="s">
        <v>85</v>
      </c>
      <c r="D126" s="186" t="s">
        <v>135</v>
      </c>
      <c r="E126" s="187" t="s">
        <v>136</v>
      </c>
      <c r="F126" s="188" t="s">
        <v>137</v>
      </c>
      <c r="G126" s="189" t="s">
        <v>138</v>
      </c>
      <c r="H126" s="190">
        <v>0.95</v>
      </c>
      <c r="I126" s="191">
        <v>0</v>
      </c>
      <c r="J126" s="192">
        <f>ROUND(I126*H126,2)</f>
        <v>0</v>
      </c>
      <c r="K126" s="188" t="s">
        <v>139</v>
      </c>
      <c r="L126" s="39"/>
      <c r="M126" s="193" t="s">
        <v>1</v>
      </c>
      <c r="N126" s="194" t="s">
        <v>43</v>
      </c>
      <c r="O126" s="71"/>
      <c r="P126" s="195">
        <f>O126*H126</f>
        <v>0</v>
      </c>
      <c r="Q126" s="195">
        <v>0</v>
      </c>
      <c r="R126" s="195">
        <f>Q126*H126</f>
        <v>0</v>
      </c>
      <c r="S126" s="195">
        <v>0</v>
      </c>
      <c r="T126" s="196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7" t="s">
        <v>140</v>
      </c>
      <c r="AT126" s="197" t="s">
        <v>135</v>
      </c>
      <c r="AU126" s="197" t="s">
        <v>141</v>
      </c>
      <c r="AY126" s="17" t="s">
        <v>133</v>
      </c>
      <c r="BE126" s="198">
        <f>IF(N126="základní",J126,0)</f>
        <v>0</v>
      </c>
      <c r="BF126" s="198">
        <f>IF(N126="snížená",J126,0)</f>
        <v>0</v>
      </c>
      <c r="BG126" s="198">
        <f>IF(N126="zákl. přenesená",J126,0)</f>
        <v>0</v>
      </c>
      <c r="BH126" s="198">
        <f>IF(N126="sníž. přenesená",J126,0)</f>
        <v>0</v>
      </c>
      <c r="BI126" s="198">
        <f>IF(N126="nulová",J126,0)</f>
        <v>0</v>
      </c>
      <c r="BJ126" s="17" t="s">
        <v>141</v>
      </c>
      <c r="BK126" s="198">
        <f>ROUND(I126*H126,2)</f>
        <v>0</v>
      </c>
      <c r="BL126" s="17" t="s">
        <v>140</v>
      </c>
      <c r="BM126" s="197" t="s">
        <v>142</v>
      </c>
    </row>
    <row r="127" spans="2:51" s="13" customFormat="1" ht="11.25">
      <c r="B127" s="199"/>
      <c r="C127" s="200"/>
      <c r="D127" s="201" t="s">
        <v>143</v>
      </c>
      <c r="E127" s="202" t="s">
        <v>1</v>
      </c>
      <c r="F127" s="203" t="s">
        <v>144</v>
      </c>
      <c r="G127" s="200"/>
      <c r="H127" s="204">
        <v>0.95</v>
      </c>
      <c r="I127" s="205"/>
      <c r="J127" s="200"/>
      <c r="K127" s="200"/>
      <c r="L127" s="206"/>
      <c r="M127" s="207"/>
      <c r="N127" s="208"/>
      <c r="O127" s="208"/>
      <c r="P127" s="208"/>
      <c r="Q127" s="208"/>
      <c r="R127" s="208"/>
      <c r="S127" s="208"/>
      <c r="T127" s="209"/>
      <c r="AT127" s="210" t="s">
        <v>143</v>
      </c>
      <c r="AU127" s="210" t="s">
        <v>141</v>
      </c>
      <c r="AV127" s="13" t="s">
        <v>141</v>
      </c>
      <c r="AW127" s="13" t="s">
        <v>32</v>
      </c>
      <c r="AX127" s="13" t="s">
        <v>85</v>
      </c>
      <c r="AY127" s="210" t="s">
        <v>133</v>
      </c>
    </row>
    <row r="128" spans="1:65" s="2" customFormat="1" ht="36">
      <c r="A128" s="34"/>
      <c r="B128" s="35"/>
      <c r="C128" s="186" t="s">
        <v>141</v>
      </c>
      <c r="D128" s="186" t="s">
        <v>135</v>
      </c>
      <c r="E128" s="187" t="s">
        <v>145</v>
      </c>
      <c r="F128" s="188" t="s">
        <v>146</v>
      </c>
      <c r="G128" s="189" t="s">
        <v>138</v>
      </c>
      <c r="H128" s="190">
        <v>0.95</v>
      </c>
      <c r="I128" s="191">
        <v>0</v>
      </c>
      <c r="J128" s="192">
        <f>ROUND(I128*H128,2)</f>
        <v>0</v>
      </c>
      <c r="K128" s="188" t="s">
        <v>139</v>
      </c>
      <c r="L128" s="39"/>
      <c r="M128" s="193" t="s">
        <v>1</v>
      </c>
      <c r="N128" s="194" t="s">
        <v>43</v>
      </c>
      <c r="O128" s="71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140</v>
      </c>
      <c r="AT128" s="197" t="s">
        <v>135</v>
      </c>
      <c r="AU128" s="197" t="s">
        <v>141</v>
      </c>
      <c r="AY128" s="17" t="s">
        <v>133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7" t="s">
        <v>141</v>
      </c>
      <c r="BK128" s="198">
        <f>ROUND(I128*H128,2)</f>
        <v>0</v>
      </c>
      <c r="BL128" s="17" t="s">
        <v>140</v>
      </c>
      <c r="BM128" s="197" t="s">
        <v>147</v>
      </c>
    </row>
    <row r="129" spans="1:65" s="2" customFormat="1" ht="33" customHeight="1">
      <c r="A129" s="34"/>
      <c r="B129" s="35"/>
      <c r="C129" s="186" t="s">
        <v>148</v>
      </c>
      <c r="D129" s="186" t="s">
        <v>135</v>
      </c>
      <c r="E129" s="187" t="s">
        <v>149</v>
      </c>
      <c r="F129" s="188" t="s">
        <v>150</v>
      </c>
      <c r="G129" s="189" t="s">
        <v>138</v>
      </c>
      <c r="H129" s="190">
        <v>0.95</v>
      </c>
      <c r="I129" s="191">
        <v>0</v>
      </c>
      <c r="J129" s="192">
        <f>ROUND(I129*H129,2)</f>
        <v>0</v>
      </c>
      <c r="K129" s="188" t="s">
        <v>139</v>
      </c>
      <c r="L129" s="39"/>
      <c r="M129" s="193" t="s">
        <v>1</v>
      </c>
      <c r="N129" s="194" t="s">
        <v>43</v>
      </c>
      <c r="O129" s="71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7" t="s">
        <v>140</v>
      </c>
      <c r="AT129" s="197" t="s">
        <v>135</v>
      </c>
      <c r="AU129" s="197" t="s">
        <v>141</v>
      </c>
      <c r="AY129" s="17" t="s">
        <v>133</v>
      </c>
      <c r="BE129" s="198">
        <f>IF(N129="základní",J129,0)</f>
        <v>0</v>
      </c>
      <c r="BF129" s="198">
        <f>IF(N129="snížená",J129,0)</f>
        <v>0</v>
      </c>
      <c r="BG129" s="198">
        <f>IF(N129="zákl. přenesená",J129,0)</f>
        <v>0</v>
      </c>
      <c r="BH129" s="198">
        <f>IF(N129="sníž. přenesená",J129,0)</f>
        <v>0</v>
      </c>
      <c r="BI129" s="198">
        <f>IF(N129="nulová",J129,0)</f>
        <v>0</v>
      </c>
      <c r="BJ129" s="17" t="s">
        <v>141</v>
      </c>
      <c r="BK129" s="198">
        <f>ROUND(I129*H129,2)</f>
        <v>0</v>
      </c>
      <c r="BL129" s="17" t="s">
        <v>140</v>
      </c>
      <c r="BM129" s="197" t="s">
        <v>151</v>
      </c>
    </row>
    <row r="130" spans="1:65" s="2" customFormat="1" ht="36">
      <c r="A130" s="34"/>
      <c r="B130" s="35"/>
      <c r="C130" s="186" t="s">
        <v>140</v>
      </c>
      <c r="D130" s="186" t="s">
        <v>135</v>
      </c>
      <c r="E130" s="187" t="s">
        <v>152</v>
      </c>
      <c r="F130" s="188" t="s">
        <v>153</v>
      </c>
      <c r="G130" s="189" t="s">
        <v>138</v>
      </c>
      <c r="H130" s="190">
        <v>9.5</v>
      </c>
      <c r="I130" s="191">
        <v>0</v>
      </c>
      <c r="J130" s="192">
        <f>ROUND(I130*H130,2)</f>
        <v>0</v>
      </c>
      <c r="K130" s="188" t="s">
        <v>139</v>
      </c>
      <c r="L130" s="39"/>
      <c r="M130" s="193" t="s">
        <v>1</v>
      </c>
      <c r="N130" s="194" t="s">
        <v>43</v>
      </c>
      <c r="O130" s="71"/>
      <c r="P130" s="195">
        <f>O130*H130</f>
        <v>0</v>
      </c>
      <c r="Q130" s="195">
        <v>0</v>
      </c>
      <c r="R130" s="195">
        <f>Q130*H130</f>
        <v>0</v>
      </c>
      <c r="S130" s="195">
        <v>0</v>
      </c>
      <c r="T130" s="19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7" t="s">
        <v>140</v>
      </c>
      <c r="AT130" s="197" t="s">
        <v>135</v>
      </c>
      <c r="AU130" s="197" t="s">
        <v>141</v>
      </c>
      <c r="AY130" s="17" t="s">
        <v>133</v>
      </c>
      <c r="BE130" s="198">
        <f>IF(N130="základní",J130,0)</f>
        <v>0</v>
      </c>
      <c r="BF130" s="198">
        <f>IF(N130="snížená",J130,0)</f>
        <v>0</v>
      </c>
      <c r="BG130" s="198">
        <f>IF(N130="zákl. přenesená",J130,0)</f>
        <v>0</v>
      </c>
      <c r="BH130" s="198">
        <f>IF(N130="sníž. přenesená",J130,0)</f>
        <v>0</v>
      </c>
      <c r="BI130" s="198">
        <f>IF(N130="nulová",J130,0)</f>
        <v>0</v>
      </c>
      <c r="BJ130" s="17" t="s">
        <v>141</v>
      </c>
      <c r="BK130" s="198">
        <f>ROUND(I130*H130,2)</f>
        <v>0</v>
      </c>
      <c r="BL130" s="17" t="s">
        <v>140</v>
      </c>
      <c r="BM130" s="197" t="s">
        <v>154</v>
      </c>
    </row>
    <row r="131" spans="2:51" s="13" customFormat="1" ht="11.25">
      <c r="B131" s="199"/>
      <c r="C131" s="200"/>
      <c r="D131" s="201" t="s">
        <v>143</v>
      </c>
      <c r="E131" s="202" t="s">
        <v>1</v>
      </c>
      <c r="F131" s="203" t="s">
        <v>155</v>
      </c>
      <c r="G131" s="200"/>
      <c r="H131" s="204">
        <v>9.5</v>
      </c>
      <c r="I131" s="205"/>
      <c r="J131" s="200"/>
      <c r="K131" s="200"/>
      <c r="L131" s="206"/>
      <c r="M131" s="207"/>
      <c r="N131" s="208"/>
      <c r="O131" s="208"/>
      <c r="P131" s="208"/>
      <c r="Q131" s="208"/>
      <c r="R131" s="208"/>
      <c r="S131" s="208"/>
      <c r="T131" s="209"/>
      <c r="AT131" s="210" t="s">
        <v>143</v>
      </c>
      <c r="AU131" s="210" t="s">
        <v>141</v>
      </c>
      <c r="AV131" s="13" t="s">
        <v>141</v>
      </c>
      <c r="AW131" s="13" t="s">
        <v>32</v>
      </c>
      <c r="AX131" s="13" t="s">
        <v>85</v>
      </c>
      <c r="AY131" s="210" t="s">
        <v>133</v>
      </c>
    </row>
    <row r="132" spans="1:65" s="2" customFormat="1" ht="24">
      <c r="A132" s="34"/>
      <c r="B132" s="35"/>
      <c r="C132" s="186" t="s">
        <v>156</v>
      </c>
      <c r="D132" s="186" t="s">
        <v>135</v>
      </c>
      <c r="E132" s="187" t="s">
        <v>157</v>
      </c>
      <c r="F132" s="188" t="s">
        <v>158</v>
      </c>
      <c r="G132" s="189" t="s">
        <v>159</v>
      </c>
      <c r="H132" s="190">
        <v>1.71</v>
      </c>
      <c r="I132" s="191">
        <v>0</v>
      </c>
      <c r="J132" s="192">
        <f>ROUND(I132*H132,2)</f>
        <v>0</v>
      </c>
      <c r="K132" s="188" t="s">
        <v>139</v>
      </c>
      <c r="L132" s="39"/>
      <c r="M132" s="193" t="s">
        <v>1</v>
      </c>
      <c r="N132" s="194" t="s">
        <v>43</v>
      </c>
      <c r="O132" s="71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140</v>
      </c>
      <c r="AT132" s="197" t="s">
        <v>135</v>
      </c>
      <c r="AU132" s="197" t="s">
        <v>141</v>
      </c>
      <c r="AY132" s="17" t="s">
        <v>133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17" t="s">
        <v>141</v>
      </c>
      <c r="BK132" s="198">
        <f>ROUND(I132*H132,2)</f>
        <v>0</v>
      </c>
      <c r="BL132" s="17" t="s">
        <v>140</v>
      </c>
      <c r="BM132" s="197" t="s">
        <v>160</v>
      </c>
    </row>
    <row r="133" spans="2:51" s="13" customFormat="1" ht="11.25">
      <c r="B133" s="199"/>
      <c r="C133" s="200"/>
      <c r="D133" s="201" t="s">
        <v>143</v>
      </c>
      <c r="E133" s="202" t="s">
        <v>1</v>
      </c>
      <c r="F133" s="203" t="s">
        <v>161</v>
      </c>
      <c r="G133" s="200"/>
      <c r="H133" s="204">
        <v>1.71</v>
      </c>
      <c r="I133" s="205"/>
      <c r="J133" s="200"/>
      <c r="K133" s="200"/>
      <c r="L133" s="206"/>
      <c r="M133" s="207"/>
      <c r="N133" s="208"/>
      <c r="O133" s="208"/>
      <c r="P133" s="208"/>
      <c r="Q133" s="208"/>
      <c r="R133" s="208"/>
      <c r="S133" s="208"/>
      <c r="T133" s="209"/>
      <c r="AT133" s="210" t="s">
        <v>143</v>
      </c>
      <c r="AU133" s="210" t="s">
        <v>141</v>
      </c>
      <c r="AV133" s="13" t="s">
        <v>141</v>
      </c>
      <c r="AW133" s="13" t="s">
        <v>32</v>
      </c>
      <c r="AX133" s="13" t="s">
        <v>85</v>
      </c>
      <c r="AY133" s="210" t="s">
        <v>133</v>
      </c>
    </row>
    <row r="134" spans="1:65" s="2" customFormat="1" ht="16.5" customHeight="1">
      <c r="A134" s="34"/>
      <c r="B134" s="35"/>
      <c r="C134" s="186" t="s">
        <v>162</v>
      </c>
      <c r="D134" s="186" t="s">
        <v>135</v>
      </c>
      <c r="E134" s="187" t="s">
        <v>163</v>
      </c>
      <c r="F134" s="188" t="s">
        <v>164</v>
      </c>
      <c r="G134" s="189" t="s">
        <v>138</v>
      </c>
      <c r="H134" s="190">
        <v>0.95</v>
      </c>
      <c r="I134" s="191">
        <v>0</v>
      </c>
      <c r="J134" s="192">
        <f>ROUND(I134*H134,2)</f>
        <v>0</v>
      </c>
      <c r="K134" s="188" t="s">
        <v>139</v>
      </c>
      <c r="L134" s="39"/>
      <c r="M134" s="193" t="s">
        <v>1</v>
      </c>
      <c r="N134" s="194" t="s">
        <v>43</v>
      </c>
      <c r="O134" s="71"/>
      <c r="P134" s="195">
        <f>O134*H134</f>
        <v>0</v>
      </c>
      <c r="Q134" s="195">
        <v>0</v>
      </c>
      <c r="R134" s="195">
        <f>Q134*H134</f>
        <v>0</v>
      </c>
      <c r="S134" s="195">
        <v>0</v>
      </c>
      <c r="T134" s="19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140</v>
      </c>
      <c r="AT134" s="197" t="s">
        <v>135</v>
      </c>
      <c r="AU134" s="197" t="s">
        <v>141</v>
      </c>
      <c r="AY134" s="17" t="s">
        <v>133</v>
      </c>
      <c r="BE134" s="198">
        <f>IF(N134="základní",J134,0)</f>
        <v>0</v>
      </c>
      <c r="BF134" s="198">
        <f>IF(N134="snížená",J134,0)</f>
        <v>0</v>
      </c>
      <c r="BG134" s="198">
        <f>IF(N134="zákl. přenesená",J134,0)</f>
        <v>0</v>
      </c>
      <c r="BH134" s="198">
        <f>IF(N134="sníž. přenesená",J134,0)</f>
        <v>0</v>
      </c>
      <c r="BI134" s="198">
        <f>IF(N134="nulová",J134,0)</f>
        <v>0</v>
      </c>
      <c r="BJ134" s="17" t="s">
        <v>141</v>
      </c>
      <c r="BK134" s="198">
        <f>ROUND(I134*H134,2)</f>
        <v>0</v>
      </c>
      <c r="BL134" s="17" t="s">
        <v>140</v>
      </c>
      <c r="BM134" s="197" t="s">
        <v>165</v>
      </c>
    </row>
    <row r="135" spans="1:65" s="2" customFormat="1" ht="24">
      <c r="A135" s="34"/>
      <c r="B135" s="35"/>
      <c r="C135" s="186" t="s">
        <v>166</v>
      </c>
      <c r="D135" s="186" t="s">
        <v>135</v>
      </c>
      <c r="E135" s="187" t="s">
        <v>167</v>
      </c>
      <c r="F135" s="188" t="s">
        <v>168</v>
      </c>
      <c r="G135" s="189" t="s">
        <v>169</v>
      </c>
      <c r="H135" s="190">
        <v>1</v>
      </c>
      <c r="I135" s="191">
        <v>0</v>
      </c>
      <c r="J135" s="192">
        <f>ROUND(I135*H135,2)</f>
        <v>0</v>
      </c>
      <c r="K135" s="188" t="s">
        <v>170</v>
      </c>
      <c r="L135" s="39"/>
      <c r="M135" s="193" t="s">
        <v>1</v>
      </c>
      <c r="N135" s="194" t="s">
        <v>43</v>
      </c>
      <c r="O135" s="71"/>
      <c r="P135" s="195">
        <f>O135*H135</f>
        <v>0</v>
      </c>
      <c r="Q135" s="195">
        <v>0</v>
      </c>
      <c r="R135" s="195">
        <f>Q135*H135</f>
        <v>0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140</v>
      </c>
      <c r="AT135" s="197" t="s">
        <v>135</v>
      </c>
      <c r="AU135" s="197" t="s">
        <v>141</v>
      </c>
      <c r="AY135" s="17" t="s">
        <v>133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7" t="s">
        <v>141</v>
      </c>
      <c r="BK135" s="198">
        <f>ROUND(I135*H135,2)</f>
        <v>0</v>
      </c>
      <c r="BL135" s="17" t="s">
        <v>140</v>
      </c>
      <c r="BM135" s="197" t="s">
        <v>171</v>
      </c>
    </row>
    <row r="136" spans="2:63" s="12" customFormat="1" ht="22.9" customHeight="1">
      <c r="B136" s="170"/>
      <c r="C136" s="171"/>
      <c r="D136" s="172" t="s">
        <v>76</v>
      </c>
      <c r="E136" s="184" t="s">
        <v>141</v>
      </c>
      <c r="F136" s="184" t="s">
        <v>172</v>
      </c>
      <c r="G136" s="171"/>
      <c r="H136" s="171"/>
      <c r="I136" s="174"/>
      <c r="J136" s="185">
        <f>BK136</f>
        <v>0</v>
      </c>
      <c r="K136" s="171"/>
      <c r="L136" s="176"/>
      <c r="M136" s="177"/>
      <c r="N136" s="178"/>
      <c r="O136" s="178"/>
      <c r="P136" s="179">
        <f>SUM(P137:P139)</f>
        <v>0</v>
      </c>
      <c r="Q136" s="178"/>
      <c r="R136" s="179">
        <f>SUM(R137:R139)</f>
        <v>2.1435229999999996</v>
      </c>
      <c r="S136" s="178"/>
      <c r="T136" s="180">
        <f>SUM(T137:T139)</f>
        <v>0</v>
      </c>
      <c r="AR136" s="181" t="s">
        <v>85</v>
      </c>
      <c r="AT136" s="182" t="s">
        <v>76</v>
      </c>
      <c r="AU136" s="182" t="s">
        <v>85</v>
      </c>
      <c r="AY136" s="181" t="s">
        <v>133</v>
      </c>
      <c r="BK136" s="183">
        <f>SUM(BK137:BK139)</f>
        <v>0</v>
      </c>
    </row>
    <row r="137" spans="1:65" s="2" customFormat="1" ht="16.5" customHeight="1">
      <c r="A137" s="34"/>
      <c r="B137" s="35"/>
      <c r="C137" s="186" t="s">
        <v>173</v>
      </c>
      <c r="D137" s="186" t="s">
        <v>135</v>
      </c>
      <c r="E137" s="187" t="s">
        <v>174</v>
      </c>
      <c r="F137" s="188" t="s">
        <v>175</v>
      </c>
      <c r="G137" s="189" t="s">
        <v>138</v>
      </c>
      <c r="H137" s="190">
        <v>0.95</v>
      </c>
      <c r="I137" s="191">
        <v>0</v>
      </c>
      <c r="J137" s="192">
        <f>ROUND(I137*H137,2)</f>
        <v>0</v>
      </c>
      <c r="K137" s="188" t="s">
        <v>139</v>
      </c>
      <c r="L137" s="39"/>
      <c r="M137" s="193" t="s">
        <v>1</v>
      </c>
      <c r="N137" s="194" t="s">
        <v>43</v>
      </c>
      <c r="O137" s="71"/>
      <c r="P137" s="195">
        <f>O137*H137</f>
        <v>0</v>
      </c>
      <c r="Q137" s="195">
        <v>2.25634</v>
      </c>
      <c r="R137" s="195">
        <f>Q137*H137</f>
        <v>2.1435229999999996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140</v>
      </c>
      <c r="AT137" s="197" t="s">
        <v>135</v>
      </c>
      <c r="AU137" s="197" t="s">
        <v>141</v>
      </c>
      <c r="AY137" s="17" t="s">
        <v>133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17" t="s">
        <v>141</v>
      </c>
      <c r="BK137" s="198">
        <f>ROUND(I137*H137,2)</f>
        <v>0</v>
      </c>
      <c r="BL137" s="17" t="s">
        <v>140</v>
      </c>
      <c r="BM137" s="197" t="s">
        <v>176</v>
      </c>
    </row>
    <row r="138" spans="1:47" s="2" customFormat="1" ht="29.25">
      <c r="A138" s="34"/>
      <c r="B138" s="35"/>
      <c r="C138" s="36"/>
      <c r="D138" s="201" t="s">
        <v>177</v>
      </c>
      <c r="E138" s="36"/>
      <c r="F138" s="211" t="s">
        <v>178</v>
      </c>
      <c r="G138" s="36"/>
      <c r="H138" s="36"/>
      <c r="I138" s="212"/>
      <c r="J138" s="36"/>
      <c r="K138" s="36"/>
      <c r="L138" s="39"/>
      <c r="M138" s="213"/>
      <c r="N138" s="214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177</v>
      </c>
      <c r="AU138" s="17" t="s">
        <v>141</v>
      </c>
    </row>
    <row r="139" spans="2:51" s="13" customFormat="1" ht="11.25">
      <c r="B139" s="199"/>
      <c r="C139" s="200"/>
      <c r="D139" s="201" t="s">
        <v>143</v>
      </c>
      <c r="E139" s="202" t="s">
        <v>1</v>
      </c>
      <c r="F139" s="203" t="s">
        <v>179</v>
      </c>
      <c r="G139" s="200"/>
      <c r="H139" s="204">
        <v>0.95</v>
      </c>
      <c r="I139" s="205"/>
      <c r="J139" s="200"/>
      <c r="K139" s="200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143</v>
      </c>
      <c r="AU139" s="210" t="s">
        <v>141</v>
      </c>
      <c r="AV139" s="13" t="s">
        <v>141</v>
      </c>
      <c r="AW139" s="13" t="s">
        <v>32</v>
      </c>
      <c r="AX139" s="13" t="s">
        <v>85</v>
      </c>
      <c r="AY139" s="210" t="s">
        <v>133</v>
      </c>
    </row>
    <row r="140" spans="2:63" s="12" customFormat="1" ht="22.9" customHeight="1">
      <c r="B140" s="170"/>
      <c r="C140" s="171"/>
      <c r="D140" s="172" t="s">
        <v>76</v>
      </c>
      <c r="E140" s="184" t="s">
        <v>180</v>
      </c>
      <c r="F140" s="184" t="s">
        <v>181</v>
      </c>
      <c r="G140" s="171"/>
      <c r="H140" s="171"/>
      <c r="I140" s="174"/>
      <c r="J140" s="185">
        <f>BK140</f>
        <v>0</v>
      </c>
      <c r="K140" s="171"/>
      <c r="L140" s="176"/>
      <c r="M140" s="177"/>
      <c r="N140" s="178"/>
      <c r="O140" s="178"/>
      <c r="P140" s="179">
        <f>SUM(P141:P142)</f>
        <v>0</v>
      </c>
      <c r="Q140" s="178"/>
      <c r="R140" s="179">
        <f>SUM(R141:R142)</f>
        <v>0</v>
      </c>
      <c r="S140" s="178"/>
      <c r="T140" s="180">
        <f>SUM(T141:T142)</f>
        <v>0</v>
      </c>
      <c r="AR140" s="181" t="s">
        <v>85</v>
      </c>
      <c r="AT140" s="182" t="s">
        <v>76</v>
      </c>
      <c r="AU140" s="182" t="s">
        <v>85</v>
      </c>
      <c r="AY140" s="181" t="s">
        <v>133</v>
      </c>
      <c r="BK140" s="183">
        <f>SUM(BK141:BK142)</f>
        <v>0</v>
      </c>
    </row>
    <row r="141" spans="1:65" s="2" customFormat="1" ht="24">
      <c r="A141" s="34"/>
      <c r="B141" s="35"/>
      <c r="C141" s="186" t="s">
        <v>180</v>
      </c>
      <c r="D141" s="186" t="s">
        <v>135</v>
      </c>
      <c r="E141" s="187" t="s">
        <v>182</v>
      </c>
      <c r="F141" s="188" t="s">
        <v>183</v>
      </c>
      <c r="G141" s="189" t="s">
        <v>169</v>
      </c>
      <c r="H141" s="190">
        <v>1</v>
      </c>
      <c r="I141" s="191">
        <v>0</v>
      </c>
      <c r="J141" s="192">
        <f>ROUND(I141*H141,2)</f>
        <v>0</v>
      </c>
      <c r="K141" s="188" t="s">
        <v>170</v>
      </c>
      <c r="L141" s="39"/>
      <c r="M141" s="193" t="s">
        <v>1</v>
      </c>
      <c r="N141" s="194" t="s">
        <v>43</v>
      </c>
      <c r="O141" s="71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140</v>
      </c>
      <c r="AT141" s="197" t="s">
        <v>135</v>
      </c>
      <c r="AU141" s="197" t="s">
        <v>141</v>
      </c>
      <c r="AY141" s="17" t="s">
        <v>133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17" t="s">
        <v>141</v>
      </c>
      <c r="BK141" s="198">
        <f>ROUND(I141*H141,2)</f>
        <v>0</v>
      </c>
      <c r="BL141" s="17" t="s">
        <v>140</v>
      </c>
      <c r="BM141" s="197" t="s">
        <v>184</v>
      </c>
    </row>
    <row r="142" spans="2:51" s="13" customFormat="1" ht="11.25">
      <c r="B142" s="199"/>
      <c r="C142" s="200"/>
      <c r="D142" s="201" t="s">
        <v>143</v>
      </c>
      <c r="E142" s="202" t="s">
        <v>1</v>
      </c>
      <c r="F142" s="203" t="s">
        <v>85</v>
      </c>
      <c r="G142" s="200"/>
      <c r="H142" s="204">
        <v>1</v>
      </c>
      <c r="I142" s="205"/>
      <c r="J142" s="200"/>
      <c r="K142" s="200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143</v>
      </c>
      <c r="AU142" s="210" t="s">
        <v>141</v>
      </c>
      <c r="AV142" s="13" t="s">
        <v>141</v>
      </c>
      <c r="AW142" s="13" t="s">
        <v>32</v>
      </c>
      <c r="AX142" s="13" t="s">
        <v>85</v>
      </c>
      <c r="AY142" s="210" t="s">
        <v>133</v>
      </c>
    </row>
    <row r="143" spans="2:63" s="12" customFormat="1" ht="22.9" customHeight="1">
      <c r="B143" s="170"/>
      <c r="C143" s="171"/>
      <c r="D143" s="172" t="s">
        <v>76</v>
      </c>
      <c r="E143" s="184" t="s">
        <v>185</v>
      </c>
      <c r="F143" s="184" t="s">
        <v>186</v>
      </c>
      <c r="G143" s="171"/>
      <c r="H143" s="171"/>
      <c r="I143" s="174"/>
      <c r="J143" s="185">
        <f>BK143</f>
        <v>0</v>
      </c>
      <c r="K143" s="171"/>
      <c r="L143" s="176"/>
      <c r="M143" s="177"/>
      <c r="N143" s="178"/>
      <c r="O143" s="178"/>
      <c r="P143" s="179">
        <f>P144</f>
        <v>0</v>
      </c>
      <c r="Q143" s="178"/>
      <c r="R143" s="179">
        <f>R144</f>
        <v>0</v>
      </c>
      <c r="S143" s="178"/>
      <c r="T143" s="180">
        <f>T144</f>
        <v>0</v>
      </c>
      <c r="AR143" s="181" t="s">
        <v>85</v>
      </c>
      <c r="AT143" s="182" t="s">
        <v>76</v>
      </c>
      <c r="AU143" s="182" t="s">
        <v>85</v>
      </c>
      <c r="AY143" s="181" t="s">
        <v>133</v>
      </c>
      <c r="BK143" s="183">
        <f>BK144</f>
        <v>0</v>
      </c>
    </row>
    <row r="144" spans="1:65" s="2" customFormat="1" ht="16.5" customHeight="1">
      <c r="A144" s="34"/>
      <c r="B144" s="35"/>
      <c r="C144" s="186" t="s">
        <v>187</v>
      </c>
      <c r="D144" s="186" t="s">
        <v>135</v>
      </c>
      <c r="E144" s="187" t="s">
        <v>188</v>
      </c>
      <c r="F144" s="188" t="s">
        <v>189</v>
      </c>
      <c r="G144" s="189" t="s">
        <v>159</v>
      </c>
      <c r="H144" s="190">
        <v>2.144</v>
      </c>
      <c r="I144" s="191">
        <v>0</v>
      </c>
      <c r="J144" s="192">
        <f>ROUND(I144*H144,2)</f>
        <v>0</v>
      </c>
      <c r="K144" s="188" t="s">
        <v>139</v>
      </c>
      <c r="L144" s="39"/>
      <c r="M144" s="193" t="s">
        <v>1</v>
      </c>
      <c r="N144" s="194" t="s">
        <v>43</v>
      </c>
      <c r="O144" s="71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140</v>
      </c>
      <c r="AT144" s="197" t="s">
        <v>135</v>
      </c>
      <c r="AU144" s="197" t="s">
        <v>141</v>
      </c>
      <c r="AY144" s="17" t="s">
        <v>133</v>
      </c>
      <c r="BE144" s="198">
        <f>IF(N144="základní",J144,0)</f>
        <v>0</v>
      </c>
      <c r="BF144" s="198">
        <f>IF(N144="snížená",J144,0)</f>
        <v>0</v>
      </c>
      <c r="BG144" s="198">
        <f>IF(N144="zákl. přenesená",J144,0)</f>
        <v>0</v>
      </c>
      <c r="BH144" s="198">
        <f>IF(N144="sníž. přenesená",J144,0)</f>
        <v>0</v>
      </c>
      <c r="BI144" s="198">
        <f>IF(N144="nulová",J144,0)</f>
        <v>0</v>
      </c>
      <c r="BJ144" s="17" t="s">
        <v>141</v>
      </c>
      <c r="BK144" s="198">
        <f>ROUND(I144*H144,2)</f>
        <v>0</v>
      </c>
      <c r="BL144" s="17" t="s">
        <v>140</v>
      </c>
      <c r="BM144" s="197" t="s">
        <v>190</v>
      </c>
    </row>
    <row r="145" spans="2:63" s="12" customFormat="1" ht="25.9" customHeight="1">
      <c r="B145" s="170"/>
      <c r="C145" s="171"/>
      <c r="D145" s="172" t="s">
        <v>76</v>
      </c>
      <c r="E145" s="173" t="s">
        <v>191</v>
      </c>
      <c r="F145" s="173" t="s">
        <v>192</v>
      </c>
      <c r="G145" s="171"/>
      <c r="H145" s="171"/>
      <c r="I145" s="174"/>
      <c r="J145" s="175">
        <f>BK145</f>
        <v>0</v>
      </c>
      <c r="K145" s="171"/>
      <c r="L145" s="176"/>
      <c r="M145" s="177"/>
      <c r="N145" s="178"/>
      <c r="O145" s="178"/>
      <c r="P145" s="179">
        <f>P146</f>
        <v>0</v>
      </c>
      <c r="Q145" s="178"/>
      <c r="R145" s="179">
        <f>R146</f>
        <v>0.18050931</v>
      </c>
      <c r="S145" s="178"/>
      <c r="T145" s="180">
        <f>T146</f>
        <v>0</v>
      </c>
      <c r="AR145" s="181" t="s">
        <v>141</v>
      </c>
      <c r="AT145" s="182" t="s">
        <v>76</v>
      </c>
      <c r="AU145" s="182" t="s">
        <v>77</v>
      </c>
      <c r="AY145" s="181" t="s">
        <v>133</v>
      </c>
      <c r="BK145" s="183">
        <f>BK146</f>
        <v>0</v>
      </c>
    </row>
    <row r="146" spans="2:63" s="12" customFormat="1" ht="22.9" customHeight="1">
      <c r="B146" s="170"/>
      <c r="C146" s="171"/>
      <c r="D146" s="172" t="s">
        <v>76</v>
      </c>
      <c r="E146" s="184" t="s">
        <v>193</v>
      </c>
      <c r="F146" s="184" t="s">
        <v>194</v>
      </c>
      <c r="G146" s="171"/>
      <c r="H146" s="171"/>
      <c r="I146" s="174"/>
      <c r="J146" s="185">
        <f>BK146</f>
        <v>0</v>
      </c>
      <c r="K146" s="171"/>
      <c r="L146" s="176"/>
      <c r="M146" s="177"/>
      <c r="N146" s="178"/>
      <c r="O146" s="178"/>
      <c r="P146" s="179">
        <f>SUM(P147:P150)</f>
        <v>0</v>
      </c>
      <c r="Q146" s="178"/>
      <c r="R146" s="179">
        <f>SUM(R147:R150)</f>
        <v>0.18050931</v>
      </c>
      <c r="S146" s="178"/>
      <c r="T146" s="180">
        <f>SUM(T147:T150)</f>
        <v>0</v>
      </c>
      <c r="AR146" s="181" t="s">
        <v>141</v>
      </c>
      <c r="AT146" s="182" t="s">
        <v>76</v>
      </c>
      <c r="AU146" s="182" t="s">
        <v>85</v>
      </c>
      <c r="AY146" s="181" t="s">
        <v>133</v>
      </c>
      <c r="BK146" s="183">
        <f>SUM(BK147:BK150)</f>
        <v>0</v>
      </c>
    </row>
    <row r="147" spans="1:65" s="2" customFormat="1" ht="36">
      <c r="A147" s="34"/>
      <c r="B147" s="35"/>
      <c r="C147" s="186" t="s">
        <v>195</v>
      </c>
      <c r="D147" s="186" t="s">
        <v>135</v>
      </c>
      <c r="E147" s="187" t="s">
        <v>196</v>
      </c>
      <c r="F147" s="188" t="s">
        <v>197</v>
      </c>
      <c r="G147" s="189" t="s">
        <v>198</v>
      </c>
      <c r="H147" s="190">
        <v>668.553</v>
      </c>
      <c r="I147" s="191">
        <v>0</v>
      </c>
      <c r="J147" s="192">
        <f>ROUND(I147*H147,2)</f>
        <v>0</v>
      </c>
      <c r="K147" s="188" t="s">
        <v>170</v>
      </c>
      <c r="L147" s="39"/>
      <c r="M147" s="193" t="s">
        <v>1</v>
      </c>
      <c r="N147" s="194" t="s">
        <v>43</v>
      </c>
      <c r="O147" s="71"/>
      <c r="P147" s="195">
        <f>O147*H147</f>
        <v>0</v>
      </c>
      <c r="Q147" s="195">
        <v>0.00027</v>
      </c>
      <c r="R147" s="195">
        <f>Q147*H147</f>
        <v>0.18050931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199</v>
      </c>
      <c r="AT147" s="197" t="s">
        <v>135</v>
      </c>
      <c r="AU147" s="197" t="s">
        <v>141</v>
      </c>
      <c r="AY147" s="17" t="s">
        <v>133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17" t="s">
        <v>141</v>
      </c>
      <c r="BK147" s="198">
        <f>ROUND(I147*H147,2)</f>
        <v>0</v>
      </c>
      <c r="BL147" s="17" t="s">
        <v>199</v>
      </c>
      <c r="BM147" s="197" t="s">
        <v>200</v>
      </c>
    </row>
    <row r="148" spans="1:47" s="2" customFormat="1" ht="87.75">
      <c r="A148" s="34"/>
      <c r="B148" s="35"/>
      <c r="C148" s="36"/>
      <c r="D148" s="201" t="s">
        <v>177</v>
      </c>
      <c r="E148" s="36"/>
      <c r="F148" s="211" t="s">
        <v>201</v>
      </c>
      <c r="G148" s="36"/>
      <c r="H148" s="36"/>
      <c r="I148" s="212"/>
      <c r="J148" s="36"/>
      <c r="K148" s="36"/>
      <c r="L148" s="39"/>
      <c r="M148" s="213"/>
      <c r="N148" s="214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177</v>
      </c>
      <c r="AU148" s="17" t="s">
        <v>141</v>
      </c>
    </row>
    <row r="149" spans="2:51" s="13" customFormat="1" ht="22.5">
      <c r="B149" s="199"/>
      <c r="C149" s="200"/>
      <c r="D149" s="201" t="s">
        <v>143</v>
      </c>
      <c r="E149" s="202" t="s">
        <v>1</v>
      </c>
      <c r="F149" s="203" t="s">
        <v>202</v>
      </c>
      <c r="G149" s="200"/>
      <c r="H149" s="204">
        <v>668.553</v>
      </c>
      <c r="I149" s="205"/>
      <c r="J149" s="200"/>
      <c r="K149" s="200"/>
      <c r="L149" s="206"/>
      <c r="M149" s="207"/>
      <c r="N149" s="208"/>
      <c r="O149" s="208"/>
      <c r="P149" s="208"/>
      <c r="Q149" s="208"/>
      <c r="R149" s="208"/>
      <c r="S149" s="208"/>
      <c r="T149" s="209"/>
      <c r="AT149" s="210" t="s">
        <v>143</v>
      </c>
      <c r="AU149" s="210" t="s">
        <v>141</v>
      </c>
      <c r="AV149" s="13" t="s">
        <v>141</v>
      </c>
      <c r="AW149" s="13" t="s">
        <v>32</v>
      </c>
      <c r="AX149" s="13" t="s">
        <v>85</v>
      </c>
      <c r="AY149" s="210" t="s">
        <v>133</v>
      </c>
    </row>
    <row r="150" spans="2:51" s="14" customFormat="1" ht="11.25">
      <c r="B150" s="215"/>
      <c r="C150" s="216"/>
      <c r="D150" s="201" t="s">
        <v>143</v>
      </c>
      <c r="E150" s="217" t="s">
        <v>1</v>
      </c>
      <c r="F150" s="218" t="s">
        <v>203</v>
      </c>
      <c r="G150" s="216"/>
      <c r="H150" s="217" t="s">
        <v>1</v>
      </c>
      <c r="I150" s="219"/>
      <c r="J150" s="216"/>
      <c r="K150" s="216"/>
      <c r="L150" s="220"/>
      <c r="M150" s="221"/>
      <c r="N150" s="222"/>
      <c r="O150" s="222"/>
      <c r="P150" s="222"/>
      <c r="Q150" s="222"/>
      <c r="R150" s="222"/>
      <c r="S150" s="222"/>
      <c r="T150" s="223"/>
      <c r="AT150" s="224" t="s">
        <v>143</v>
      </c>
      <c r="AU150" s="224" t="s">
        <v>141</v>
      </c>
      <c r="AV150" s="14" t="s">
        <v>85</v>
      </c>
      <c r="AW150" s="14" t="s">
        <v>32</v>
      </c>
      <c r="AX150" s="14" t="s">
        <v>77</v>
      </c>
      <c r="AY150" s="224" t="s">
        <v>133</v>
      </c>
    </row>
    <row r="151" spans="1:31" s="2" customFormat="1" ht="6.95" customHeight="1">
      <c r="A151" s="34"/>
      <c r="B151" s="54"/>
      <c r="C151" s="55"/>
      <c r="D151" s="55"/>
      <c r="E151" s="55"/>
      <c r="F151" s="55"/>
      <c r="G151" s="55"/>
      <c r="H151" s="55"/>
      <c r="I151" s="55"/>
      <c r="J151" s="55"/>
      <c r="K151" s="55"/>
      <c r="L151" s="39"/>
      <c r="M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</row>
  </sheetData>
  <sheetProtection algorithmName="SHA-512" hashValue="57zBJT+tthGyBozPazHD0625C9hCpJvictA48/g0NkBA+G7a7PScargqdHSPCBlKUz6Afsi0CCpp5BfP0T4PeQ==" saltValue="NuL4KOfDY1UXIeaxcGSrqd1195L0M1GhS+Clu7A16KY+kx03WGGn/h9EMvJG9xne7v2VrTeNpGJGvP3OeclayA==" spinCount="100000" sheet="1" objects="1" scenarios="1" formatColumns="0" formatRows="0" autoFilter="0"/>
  <autoFilter ref="C122:K150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3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7" t="s">
        <v>89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4.95" customHeight="1">
      <c r="B4" s="20"/>
      <c r="D4" s="110" t="s">
        <v>102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7" t="str">
        <f>'Rekapitulace stavby'!K6</f>
        <v>Stavební úpravy dětský domov a školní jídelna Sedloňov</v>
      </c>
      <c r="F7" s="298"/>
      <c r="G7" s="298"/>
      <c r="H7" s="298"/>
      <c r="L7" s="20"/>
    </row>
    <row r="8" spans="1:31" s="2" customFormat="1" ht="12" customHeight="1">
      <c r="A8" s="34"/>
      <c r="B8" s="39"/>
      <c r="C8" s="34"/>
      <c r="D8" s="112" t="s">
        <v>103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9" t="s">
        <v>204</v>
      </c>
      <c r="F9" s="300"/>
      <c r="G9" s="300"/>
      <c r="H9" s="30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15. 6. 2021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1" t="str">
        <f>'Rekapitulace stavby'!E14</f>
        <v>Vyplň údaj</v>
      </c>
      <c r="F18" s="302"/>
      <c r="G18" s="302"/>
      <c r="H18" s="302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262.5" customHeight="1">
      <c r="A27" s="115"/>
      <c r="B27" s="116"/>
      <c r="C27" s="115"/>
      <c r="D27" s="115"/>
      <c r="E27" s="303" t="s">
        <v>105</v>
      </c>
      <c r="F27" s="303"/>
      <c r="G27" s="303"/>
      <c r="H27" s="303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34"/>
      <c r="J30" s="120">
        <f>ROUND(J132,2)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1" t="s">
        <v>38</v>
      </c>
      <c r="J32" s="121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41</v>
      </c>
      <c r="E33" s="112" t="s">
        <v>42</v>
      </c>
      <c r="F33" s="123">
        <f>ROUND((SUM(BE132:BE299)),2)</f>
        <v>0</v>
      </c>
      <c r="G33" s="34"/>
      <c r="H33" s="34"/>
      <c r="I33" s="124">
        <v>0.21</v>
      </c>
      <c r="J33" s="123">
        <f>ROUND(((SUM(BE132:BE299))*I33),2)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43</v>
      </c>
      <c r="F34" s="123">
        <f>ROUND((SUM(BF132:BF299)),2)</f>
        <v>0</v>
      </c>
      <c r="G34" s="34"/>
      <c r="H34" s="34"/>
      <c r="I34" s="124">
        <v>0.15</v>
      </c>
      <c r="J34" s="123">
        <f>ROUND(((SUM(BF132:BF299))*I34),2)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44</v>
      </c>
      <c r="F35" s="123">
        <f>ROUND((SUM(BG132:BG299)),2)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45</v>
      </c>
      <c r="F36" s="123">
        <f>ROUND((SUM(BH132:BH299)),2)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46</v>
      </c>
      <c r="F37" s="123">
        <f>ROUND((SUM(BI132:BI299)),2)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4" t="str">
        <f>E7</f>
        <v>Stavební úpravy dětský domov a školní jídelna Sedloňov</v>
      </c>
      <c r="F85" s="305"/>
      <c r="G85" s="305"/>
      <c r="H85" s="30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6" t="str">
        <f>E9</f>
        <v>01 - Rekonstrukce střešního pláště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Sedloňov </v>
      </c>
      <c r="G89" s="36"/>
      <c r="H89" s="36"/>
      <c r="I89" s="29" t="s">
        <v>22</v>
      </c>
      <c r="J89" s="66" t="str">
        <f>IF(J12="","",J12)</f>
        <v>15. 6. 2021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KHK Pivovarské nám. 1245/2, HK</v>
      </c>
      <c r="G91" s="36"/>
      <c r="H91" s="36"/>
      <c r="I91" s="29" t="s">
        <v>30</v>
      </c>
      <c r="J91" s="32" t="str">
        <f>E21</f>
        <v>OPHK v.o.s., Hradec Králové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107</v>
      </c>
      <c r="D94" s="144"/>
      <c r="E94" s="144"/>
      <c r="F94" s="144"/>
      <c r="G94" s="144"/>
      <c r="H94" s="144"/>
      <c r="I94" s="144"/>
      <c r="J94" s="145" t="s">
        <v>108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109</v>
      </c>
      <c r="D96" s="36"/>
      <c r="E96" s="36"/>
      <c r="F96" s="36"/>
      <c r="G96" s="36"/>
      <c r="H96" s="36"/>
      <c r="I96" s="36"/>
      <c r="J96" s="84">
        <f>J132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110</v>
      </c>
    </row>
    <row r="97" spans="2:12" s="9" customFormat="1" ht="24.95" customHeight="1">
      <c r="B97" s="147"/>
      <c r="C97" s="148"/>
      <c r="D97" s="149" t="s">
        <v>111</v>
      </c>
      <c r="E97" s="150"/>
      <c r="F97" s="150"/>
      <c r="G97" s="150"/>
      <c r="H97" s="150"/>
      <c r="I97" s="150"/>
      <c r="J97" s="151">
        <f>J133</f>
        <v>0</v>
      </c>
      <c r="K97" s="148"/>
      <c r="L97" s="152"/>
    </row>
    <row r="98" spans="2:12" s="10" customFormat="1" ht="19.9" customHeight="1">
      <c r="B98" s="153"/>
      <c r="C98" s="154"/>
      <c r="D98" s="155" t="s">
        <v>205</v>
      </c>
      <c r="E98" s="156"/>
      <c r="F98" s="156"/>
      <c r="G98" s="156"/>
      <c r="H98" s="156"/>
      <c r="I98" s="156"/>
      <c r="J98" s="157">
        <f>J134</f>
        <v>0</v>
      </c>
      <c r="K98" s="154"/>
      <c r="L98" s="158"/>
    </row>
    <row r="99" spans="2:12" s="10" customFormat="1" ht="19.9" customHeight="1">
      <c r="B99" s="153"/>
      <c r="C99" s="154"/>
      <c r="D99" s="155" t="s">
        <v>206</v>
      </c>
      <c r="E99" s="156"/>
      <c r="F99" s="156"/>
      <c r="G99" s="156"/>
      <c r="H99" s="156"/>
      <c r="I99" s="156"/>
      <c r="J99" s="157">
        <f>J139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207</v>
      </c>
      <c r="E100" s="156"/>
      <c r="F100" s="156"/>
      <c r="G100" s="156"/>
      <c r="H100" s="156"/>
      <c r="I100" s="156"/>
      <c r="J100" s="157">
        <f>J151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208</v>
      </c>
      <c r="E101" s="156"/>
      <c r="F101" s="156"/>
      <c r="G101" s="156"/>
      <c r="H101" s="156"/>
      <c r="I101" s="156"/>
      <c r="J101" s="157">
        <f>J172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209</v>
      </c>
      <c r="E102" s="156"/>
      <c r="F102" s="156"/>
      <c r="G102" s="156"/>
      <c r="H102" s="156"/>
      <c r="I102" s="156"/>
      <c r="J102" s="157">
        <f>J189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115</v>
      </c>
      <c r="E103" s="156"/>
      <c r="F103" s="156"/>
      <c r="G103" s="156"/>
      <c r="H103" s="156"/>
      <c r="I103" s="156"/>
      <c r="J103" s="157">
        <f>J195</f>
        <v>0</v>
      </c>
      <c r="K103" s="154"/>
      <c r="L103" s="158"/>
    </row>
    <row r="104" spans="2:12" s="9" customFormat="1" ht="24.95" customHeight="1">
      <c r="B104" s="147"/>
      <c r="C104" s="148"/>
      <c r="D104" s="149" t="s">
        <v>116</v>
      </c>
      <c r="E104" s="150"/>
      <c r="F104" s="150"/>
      <c r="G104" s="150"/>
      <c r="H104" s="150"/>
      <c r="I104" s="150"/>
      <c r="J104" s="151">
        <f>J197</f>
        <v>0</v>
      </c>
      <c r="K104" s="148"/>
      <c r="L104" s="152"/>
    </row>
    <row r="105" spans="2:12" s="10" customFormat="1" ht="19.9" customHeight="1">
      <c r="B105" s="153"/>
      <c r="C105" s="154"/>
      <c r="D105" s="155" t="s">
        <v>210</v>
      </c>
      <c r="E105" s="156"/>
      <c r="F105" s="156"/>
      <c r="G105" s="156"/>
      <c r="H105" s="156"/>
      <c r="I105" s="156"/>
      <c r="J105" s="157">
        <f>J198</f>
        <v>0</v>
      </c>
      <c r="K105" s="154"/>
      <c r="L105" s="158"/>
    </row>
    <row r="106" spans="2:12" s="10" customFormat="1" ht="19.9" customHeight="1">
      <c r="B106" s="153"/>
      <c r="C106" s="154"/>
      <c r="D106" s="155" t="s">
        <v>211</v>
      </c>
      <c r="E106" s="156"/>
      <c r="F106" s="156"/>
      <c r="G106" s="156"/>
      <c r="H106" s="156"/>
      <c r="I106" s="156"/>
      <c r="J106" s="157">
        <f>J243</f>
        <v>0</v>
      </c>
      <c r="K106" s="154"/>
      <c r="L106" s="158"/>
    </row>
    <row r="107" spans="2:12" s="10" customFormat="1" ht="19.9" customHeight="1">
      <c r="B107" s="153"/>
      <c r="C107" s="154"/>
      <c r="D107" s="155" t="s">
        <v>212</v>
      </c>
      <c r="E107" s="156"/>
      <c r="F107" s="156"/>
      <c r="G107" s="156"/>
      <c r="H107" s="156"/>
      <c r="I107" s="156"/>
      <c r="J107" s="157">
        <f>J257</f>
        <v>0</v>
      </c>
      <c r="K107" s="154"/>
      <c r="L107" s="158"/>
    </row>
    <row r="108" spans="2:12" s="10" customFormat="1" ht="19.9" customHeight="1">
      <c r="B108" s="153"/>
      <c r="C108" s="154"/>
      <c r="D108" s="155" t="s">
        <v>213</v>
      </c>
      <c r="E108" s="156"/>
      <c r="F108" s="156"/>
      <c r="G108" s="156"/>
      <c r="H108" s="156"/>
      <c r="I108" s="156"/>
      <c r="J108" s="157">
        <f>J261</f>
        <v>0</v>
      </c>
      <c r="K108" s="154"/>
      <c r="L108" s="158"/>
    </row>
    <row r="109" spans="2:12" s="10" customFormat="1" ht="19.9" customHeight="1">
      <c r="B109" s="153"/>
      <c r="C109" s="154"/>
      <c r="D109" s="155" t="s">
        <v>214</v>
      </c>
      <c r="E109" s="156"/>
      <c r="F109" s="156"/>
      <c r="G109" s="156"/>
      <c r="H109" s="156"/>
      <c r="I109" s="156"/>
      <c r="J109" s="157">
        <f>J270</f>
        <v>0</v>
      </c>
      <c r="K109" s="154"/>
      <c r="L109" s="158"/>
    </row>
    <row r="110" spans="2:12" s="10" customFormat="1" ht="19.9" customHeight="1">
      <c r="B110" s="153"/>
      <c r="C110" s="154"/>
      <c r="D110" s="155" t="s">
        <v>117</v>
      </c>
      <c r="E110" s="156"/>
      <c r="F110" s="156"/>
      <c r="G110" s="156"/>
      <c r="H110" s="156"/>
      <c r="I110" s="156"/>
      <c r="J110" s="157">
        <f>J284</f>
        <v>0</v>
      </c>
      <c r="K110" s="154"/>
      <c r="L110" s="158"/>
    </row>
    <row r="111" spans="2:12" s="10" customFormat="1" ht="19.9" customHeight="1">
      <c r="B111" s="153"/>
      <c r="C111" s="154"/>
      <c r="D111" s="155" t="s">
        <v>215</v>
      </c>
      <c r="E111" s="156"/>
      <c r="F111" s="156"/>
      <c r="G111" s="156"/>
      <c r="H111" s="156"/>
      <c r="I111" s="156"/>
      <c r="J111" s="157">
        <f>J288</f>
        <v>0</v>
      </c>
      <c r="K111" s="154"/>
      <c r="L111" s="158"/>
    </row>
    <row r="112" spans="2:12" s="9" customFormat="1" ht="24.95" customHeight="1">
      <c r="B112" s="147"/>
      <c r="C112" s="148"/>
      <c r="D112" s="149" t="s">
        <v>216</v>
      </c>
      <c r="E112" s="150"/>
      <c r="F112" s="150"/>
      <c r="G112" s="150"/>
      <c r="H112" s="150"/>
      <c r="I112" s="150"/>
      <c r="J112" s="151">
        <f>J296</f>
        <v>0</v>
      </c>
      <c r="K112" s="148"/>
      <c r="L112" s="152"/>
    </row>
    <row r="113" spans="1:31" s="2" customFormat="1" ht="21.7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54"/>
      <c r="C114" s="55"/>
      <c r="D114" s="55"/>
      <c r="E114" s="55"/>
      <c r="F114" s="55"/>
      <c r="G114" s="55"/>
      <c r="H114" s="55"/>
      <c r="I114" s="55"/>
      <c r="J114" s="55"/>
      <c r="K114" s="55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8" spans="1:31" s="2" customFormat="1" ht="6.95" customHeight="1">
      <c r="A118" s="34"/>
      <c r="B118" s="56"/>
      <c r="C118" s="57"/>
      <c r="D118" s="57"/>
      <c r="E118" s="57"/>
      <c r="F118" s="57"/>
      <c r="G118" s="57"/>
      <c r="H118" s="57"/>
      <c r="I118" s="57"/>
      <c r="J118" s="57"/>
      <c r="K118" s="57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24.95" customHeight="1">
      <c r="A119" s="34"/>
      <c r="B119" s="35"/>
      <c r="C119" s="23" t="s">
        <v>118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16</v>
      </c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304" t="str">
        <f>E7</f>
        <v>Stavební úpravy dětský domov a školní jídelna Sedloňov</v>
      </c>
      <c r="F122" s="305"/>
      <c r="G122" s="305"/>
      <c r="H122" s="305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2" customHeight="1">
      <c r="A123" s="34"/>
      <c r="B123" s="35"/>
      <c r="C123" s="29" t="s">
        <v>103</v>
      </c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6.5" customHeight="1">
      <c r="A124" s="34"/>
      <c r="B124" s="35"/>
      <c r="C124" s="36"/>
      <c r="D124" s="36"/>
      <c r="E124" s="256" t="str">
        <f>E9</f>
        <v>01 - Rekonstrukce střešního pláště</v>
      </c>
      <c r="F124" s="306"/>
      <c r="G124" s="306"/>
      <c r="H124" s="30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2" customHeight="1">
      <c r="A126" s="34"/>
      <c r="B126" s="35"/>
      <c r="C126" s="29" t="s">
        <v>20</v>
      </c>
      <c r="D126" s="36"/>
      <c r="E126" s="36"/>
      <c r="F126" s="27" t="str">
        <f>F12</f>
        <v xml:space="preserve">Sedloňov </v>
      </c>
      <c r="G126" s="36"/>
      <c r="H126" s="36"/>
      <c r="I126" s="29" t="s">
        <v>22</v>
      </c>
      <c r="J126" s="66" t="str">
        <f>IF(J12="","",J12)</f>
        <v>15. 6. 2021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6.95" customHeight="1">
      <c r="A127" s="34"/>
      <c r="B127" s="35"/>
      <c r="C127" s="36"/>
      <c r="D127" s="36"/>
      <c r="E127" s="36"/>
      <c r="F127" s="36"/>
      <c r="G127" s="36"/>
      <c r="H127" s="36"/>
      <c r="I127" s="36"/>
      <c r="J127" s="36"/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25.7" customHeight="1">
      <c r="A128" s="34"/>
      <c r="B128" s="35"/>
      <c r="C128" s="29" t="s">
        <v>24</v>
      </c>
      <c r="D128" s="36"/>
      <c r="E128" s="36"/>
      <c r="F128" s="27" t="str">
        <f>E15</f>
        <v>KHK Pivovarské nám. 1245/2, HK</v>
      </c>
      <c r="G128" s="36"/>
      <c r="H128" s="36"/>
      <c r="I128" s="29" t="s">
        <v>30</v>
      </c>
      <c r="J128" s="32" t="str">
        <f>E21</f>
        <v>OPHK v.o.s., Hradec Králové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5.2" customHeight="1">
      <c r="A129" s="34"/>
      <c r="B129" s="35"/>
      <c r="C129" s="29" t="s">
        <v>28</v>
      </c>
      <c r="D129" s="36"/>
      <c r="E129" s="36"/>
      <c r="F129" s="27" t="str">
        <f>IF(E18="","",E18)</f>
        <v>Vyplň údaj</v>
      </c>
      <c r="G129" s="36"/>
      <c r="H129" s="36"/>
      <c r="I129" s="29" t="s">
        <v>33</v>
      </c>
      <c r="J129" s="32" t="str">
        <f>E24</f>
        <v xml:space="preserve"> 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0.35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11" customFormat="1" ht="29.25" customHeight="1">
      <c r="A131" s="159"/>
      <c r="B131" s="160"/>
      <c r="C131" s="161" t="s">
        <v>119</v>
      </c>
      <c r="D131" s="162" t="s">
        <v>62</v>
      </c>
      <c r="E131" s="162" t="s">
        <v>58</v>
      </c>
      <c r="F131" s="162" t="s">
        <v>59</v>
      </c>
      <c r="G131" s="162" t="s">
        <v>120</v>
      </c>
      <c r="H131" s="162" t="s">
        <v>121</v>
      </c>
      <c r="I131" s="162" t="s">
        <v>122</v>
      </c>
      <c r="J131" s="162" t="s">
        <v>108</v>
      </c>
      <c r="K131" s="163" t="s">
        <v>123</v>
      </c>
      <c r="L131" s="164"/>
      <c r="M131" s="75" t="s">
        <v>1</v>
      </c>
      <c r="N131" s="76" t="s">
        <v>41</v>
      </c>
      <c r="O131" s="76" t="s">
        <v>124</v>
      </c>
      <c r="P131" s="76" t="s">
        <v>125</v>
      </c>
      <c r="Q131" s="76" t="s">
        <v>126</v>
      </c>
      <c r="R131" s="76" t="s">
        <v>127</v>
      </c>
      <c r="S131" s="76" t="s">
        <v>128</v>
      </c>
      <c r="T131" s="77" t="s">
        <v>129</v>
      </c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</row>
    <row r="132" spans="1:63" s="2" customFormat="1" ht="22.9" customHeight="1">
      <c r="A132" s="34"/>
      <c r="B132" s="35"/>
      <c r="C132" s="82" t="s">
        <v>130</v>
      </c>
      <c r="D132" s="36"/>
      <c r="E132" s="36"/>
      <c r="F132" s="36"/>
      <c r="G132" s="36"/>
      <c r="H132" s="36"/>
      <c r="I132" s="36"/>
      <c r="J132" s="165">
        <f>BK132</f>
        <v>0</v>
      </c>
      <c r="K132" s="36"/>
      <c r="L132" s="39"/>
      <c r="M132" s="78"/>
      <c r="N132" s="166"/>
      <c r="O132" s="79"/>
      <c r="P132" s="167">
        <f>P133+P197+P296</f>
        <v>0</v>
      </c>
      <c r="Q132" s="79"/>
      <c r="R132" s="167">
        <f>R133+R197+R296</f>
        <v>27.532094559999997</v>
      </c>
      <c r="S132" s="79"/>
      <c r="T132" s="168">
        <f>T133+T197+T296</f>
        <v>1.0278180000000001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76</v>
      </c>
      <c r="AU132" s="17" t="s">
        <v>110</v>
      </c>
      <c r="BK132" s="169">
        <f>BK133+BK197+BK296</f>
        <v>0</v>
      </c>
    </row>
    <row r="133" spans="2:63" s="12" customFormat="1" ht="25.9" customHeight="1">
      <c r="B133" s="170"/>
      <c r="C133" s="171"/>
      <c r="D133" s="172" t="s">
        <v>76</v>
      </c>
      <c r="E133" s="173" t="s">
        <v>131</v>
      </c>
      <c r="F133" s="173" t="s">
        <v>132</v>
      </c>
      <c r="G133" s="171"/>
      <c r="H133" s="171"/>
      <c r="I133" s="174"/>
      <c r="J133" s="175">
        <f>BK133</f>
        <v>0</v>
      </c>
      <c r="K133" s="171"/>
      <c r="L133" s="176"/>
      <c r="M133" s="177"/>
      <c r="N133" s="178"/>
      <c r="O133" s="178"/>
      <c r="P133" s="179">
        <f>P134+P139+P151+P172+P189+P195</f>
        <v>0</v>
      </c>
      <c r="Q133" s="178"/>
      <c r="R133" s="179">
        <f>R134+R139+R151+R172+R189+R195</f>
        <v>26.596067559999998</v>
      </c>
      <c r="S133" s="178"/>
      <c r="T133" s="180">
        <f>T134+T139+T151+T172+T189+T195</f>
        <v>0.8532000000000001</v>
      </c>
      <c r="AR133" s="181" t="s">
        <v>85</v>
      </c>
      <c r="AT133" s="182" t="s">
        <v>76</v>
      </c>
      <c r="AU133" s="182" t="s">
        <v>77</v>
      </c>
      <c r="AY133" s="181" t="s">
        <v>133</v>
      </c>
      <c r="BK133" s="183">
        <f>BK134+BK139+BK151+BK172+BK189+BK195</f>
        <v>0</v>
      </c>
    </row>
    <row r="134" spans="2:63" s="12" customFormat="1" ht="22.9" customHeight="1">
      <c r="B134" s="170"/>
      <c r="C134" s="171"/>
      <c r="D134" s="172" t="s">
        <v>76</v>
      </c>
      <c r="E134" s="184" t="s">
        <v>148</v>
      </c>
      <c r="F134" s="184" t="s">
        <v>217</v>
      </c>
      <c r="G134" s="171"/>
      <c r="H134" s="171"/>
      <c r="I134" s="174"/>
      <c r="J134" s="185">
        <f>BK134</f>
        <v>0</v>
      </c>
      <c r="K134" s="171"/>
      <c r="L134" s="176"/>
      <c r="M134" s="177"/>
      <c r="N134" s="178"/>
      <c r="O134" s="178"/>
      <c r="P134" s="179">
        <f>SUM(P135:P138)</f>
        <v>0</v>
      </c>
      <c r="Q134" s="178"/>
      <c r="R134" s="179">
        <f>SUM(R135:R138)</f>
        <v>3.5465391</v>
      </c>
      <c r="S134" s="178"/>
      <c r="T134" s="180">
        <f>SUM(T135:T138)</f>
        <v>0</v>
      </c>
      <c r="AR134" s="181" t="s">
        <v>85</v>
      </c>
      <c r="AT134" s="182" t="s">
        <v>76</v>
      </c>
      <c r="AU134" s="182" t="s">
        <v>85</v>
      </c>
      <c r="AY134" s="181" t="s">
        <v>133</v>
      </c>
      <c r="BK134" s="183">
        <f>SUM(BK135:BK138)</f>
        <v>0</v>
      </c>
    </row>
    <row r="135" spans="1:65" s="2" customFormat="1" ht="24">
      <c r="A135" s="34"/>
      <c r="B135" s="35"/>
      <c r="C135" s="186" t="s">
        <v>85</v>
      </c>
      <c r="D135" s="186" t="s">
        <v>135</v>
      </c>
      <c r="E135" s="187" t="s">
        <v>218</v>
      </c>
      <c r="F135" s="188" t="s">
        <v>219</v>
      </c>
      <c r="G135" s="189" t="s">
        <v>138</v>
      </c>
      <c r="H135" s="190">
        <v>2.133</v>
      </c>
      <c r="I135" s="191"/>
      <c r="J135" s="192">
        <f>ROUND(I135*H135,2)</f>
        <v>0</v>
      </c>
      <c r="K135" s="188" t="s">
        <v>139</v>
      </c>
      <c r="L135" s="39"/>
      <c r="M135" s="193" t="s">
        <v>1</v>
      </c>
      <c r="N135" s="194" t="s">
        <v>43</v>
      </c>
      <c r="O135" s="71"/>
      <c r="P135" s="195">
        <f>O135*H135</f>
        <v>0</v>
      </c>
      <c r="Q135" s="195">
        <v>1.6627</v>
      </c>
      <c r="R135" s="195">
        <f>Q135*H135</f>
        <v>3.5465391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140</v>
      </c>
      <c r="AT135" s="197" t="s">
        <v>135</v>
      </c>
      <c r="AU135" s="197" t="s">
        <v>141</v>
      </c>
      <c r="AY135" s="17" t="s">
        <v>133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7" t="s">
        <v>141</v>
      </c>
      <c r="BK135" s="198">
        <f>ROUND(I135*H135,2)</f>
        <v>0</v>
      </c>
      <c r="BL135" s="17" t="s">
        <v>140</v>
      </c>
      <c r="BM135" s="197" t="s">
        <v>220</v>
      </c>
    </row>
    <row r="136" spans="1:47" s="2" customFormat="1" ht="19.5">
      <c r="A136" s="34"/>
      <c r="B136" s="35"/>
      <c r="C136" s="36"/>
      <c r="D136" s="201" t="s">
        <v>177</v>
      </c>
      <c r="E136" s="36"/>
      <c r="F136" s="211" t="s">
        <v>221</v>
      </c>
      <c r="G136" s="36"/>
      <c r="H136" s="36"/>
      <c r="I136" s="212"/>
      <c r="J136" s="36"/>
      <c r="K136" s="36"/>
      <c r="L136" s="39"/>
      <c r="M136" s="213"/>
      <c r="N136" s="214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177</v>
      </c>
      <c r="AU136" s="17" t="s">
        <v>141</v>
      </c>
    </row>
    <row r="137" spans="2:51" s="13" customFormat="1" ht="11.25">
      <c r="B137" s="199"/>
      <c r="C137" s="200"/>
      <c r="D137" s="201" t="s">
        <v>143</v>
      </c>
      <c r="E137" s="202" t="s">
        <v>1</v>
      </c>
      <c r="F137" s="203" t="s">
        <v>222</v>
      </c>
      <c r="G137" s="200"/>
      <c r="H137" s="204">
        <v>2.133</v>
      </c>
      <c r="I137" s="205"/>
      <c r="J137" s="200"/>
      <c r="K137" s="200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143</v>
      </c>
      <c r="AU137" s="210" t="s">
        <v>141</v>
      </c>
      <c r="AV137" s="13" t="s">
        <v>141</v>
      </c>
      <c r="AW137" s="13" t="s">
        <v>32</v>
      </c>
      <c r="AX137" s="13" t="s">
        <v>77</v>
      </c>
      <c r="AY137" s="210" t="s">
        <v>133</v>
      </c>
    </row>
    <row r="138" spans="2:51" s="15" customFormat="1" ht="11.25">
      <c r="B138" s="225"/>
      <c r="C138" s="226"/>
      <c r="D138" s="201" t="s">
        <v>143</v>
      </c>
      <c r="E138" s="227" t="s">
        <v>1</v>
      </c>
      <c r="F138" s="228" t="s">
        <v>223</v>
      </c>
      <c r="G138" s="226"/>
      <c r="H138" s="229">
        <v>2.133</v>
      </c>
      <c r="I138" s="230"/>
      <c r="J138" s="226"/>
      <c r="K138" s="226"/>
      <c r="L138" s="231"/>
      <c r="M138" s="232"/>
      <c r="N138" s="233"/>
      <c r="O138" s="233"/>
      <c r="P138" s="233"/>
      <c r="Q138" s="233"/>
      <c r="R138" s="233"/>
      <c r="S138" s="233"/>
      <c r="T138" s="234"/>
      <c r="AT138" s="235" t="s">
        <v>143</v>
      </c>
      <c r="AU138" s="235" t="s">
        <v>141</v>
      </c>
      <c r="AV138" s="15" t="s">
        <v>140</v>
      </c>
      <c r="AW138" s="15" t="s">
        <v>32</v>
      </c>
      <c r="AX138" s="15" t="s">
        <v>85</v>
      </c>
      <c r="AY138" s="235" t="s">
        <v>133</v>
      </c>
    </row>
    <row r="139" spans="2:63" s="12" customFormat="1" ht="22.9" customHeight="1">
      <c r="B139" s="170"/>
      <c r="C139" s="171"/>
      <c r="D139" s="172" t="s">
        <v>76</v>
      </c>
      <c r="E139" s="184" t="s">
        <v>140</v>
      </c>
      <c r="F139" s="184" t="s">
        <v>224</v>
      </c>
      <c r="G139" s="171"/>
      <c r="H139" s="171"/>
      <c r="I139" s="174"/>
      <c r="J139" s="185">
        <f>BK139</f>
        <v>0</v>
      </c>
      <c r="K139" s="171"/>
      <c r="L139" s="176"/>
      <c r="M139" s="177"/>
      <c r="N139" s="178"/>
      <c r="O139" s="178"/>
      <c r="P139" s="179">
        <f>SUM(P140:P150)</f>
        <v>0</v>
      </c>
      <c r="Q139" s="178"/>
      <c r="R139" s="179">
        <f>SUM(R140:R150)</f>
        <v>21.59797548</v>
      </c>
      <c r="S139" s="178"/>
      <c r="T139" s="180">
        <f>SUM(T140:T150)</f>
        <v>0</v>
      </c>
      <c r="AR139" s="181" t="s">
        <v>85</v>
      </c>
      <c r="AT139" s="182" t="s">
        <v>76</v>
      </c>
      <c r="AU139" s="182" t="s">
        <v>85</v>
      </c>
      <c r="AY139" s="181" t="s">
        <v>133</v>
      </c>
      <c r="BK139" s="183">
        <f>SUM(BK140:BK150)</f>
        <v>0</v>
      </c>
    </row>
    <row r="140" spans="1:65" s="2" customFormat="1" ht="36">
      <c r="A140" s="34"/>
      <c r="B140" s="35"/>
      <c r="C140" s="186" t="s">
        <v>141</v>
      </c>
      <c r="D140" s="186" t="s">
        <v>135</v>
      </c>
      <c r="E140" s="187" t="s">
        <v>225</v>
      </c>
      <c r="F140" s="188" t="s">
        <v>226</v>
      </c>
      <c r="G140" s="189" t="s">
        <v>227</v>
      </c>
      <c r="H140" s="190">
        <v>56.169</v>
      </c>
      <c r="I140" s="191"/>
      <c r="J140" s="192">
        <f>ROUND(I140*H140,2)</f>
        <v>0</v>
      </c>
      <c r="K140" s="188" t="s">
        <v>170</v>
      </c>
      <c r="L140" s="39"/>
      <c r="M140" s="193" t="s">
        <v>1</v>
      </c>
      <c r="N140" s="194" t="s">
        <v>43</v>
      </c>
      <c r="O140" s="71"/>
      <c r="P140" s="195">
        <f>O140*H140</f>
        <v>0</v>
      </c>
      <c r="Q140" s="195">
        <v>0.38142</v>
      </c>
      <c r="R140" s="195">
        <f>Q140*H140</f>
        <v>21.42397998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140</v>
      </c>
      <c r="AT140" s="197" t="s">
        <v>135</v>
      </c>
      <c r="AU140" s="197" t="s">
        <v>141</v>
      </c>
      <c r="AY140" s="17" t="s">
        <v>133</v>
      </c>
      <c r="BE140" s="198">
        <f>IF(N140="základní",J140,0)</f>
        <v>0</v>
      </c>
      <c r="BF140" s="198">
        <f>IF(N140="snížená",J140,0)</f>
        <v>0</v>
      </c>
      <c r="BG140" s="198">
        <f>IF(N140="zákl. přenesená",J140,0)</f>
        <v>0</v>
      </c>
      <c r="BH140" s="198">
        <f>IF(N140="sníž. přenesená",J140,0)</f>
        <v>0</v>
      </c>
      <c r="BI140" s="198">
        <f>IF(N140="nulová",J140,0)</f>
        <v>0</v>
      </c>
      <c r="BJ140" s="17" t="s">
        <v>141</v>
      </c>
      <c r="BK140" s="198">
        <f>ROUND(I140*H140,2)</f>
        <v>0</v>
      </c>
      <c r="BL140" s="17" t="s">
        <v>140</v>
      </c>
      <c r="BM140" s="197" t="s">
        <v>228</v>
      </c>
    </row>
    <row r="141" spans="1:47" s="2" customFormat="1" ht="39">
      <c r="A141" s="34"/>
      <c r="B141" s="35"/>
      <c r="C141" s="36"/>
      <c r="D141" s="201" t="s">
        <v>177</v>
      </c>
      <c r="E141" s="36"/>
      <c r="F141" s="211" t="s">
        <v>229</v>
      </c>
      <c r="G141" s="36"/>
      <c r="H141" s="36"/>
      <c r="I141" s="212"/>
      <c r="J141" s="36"/>
      <c r="K141" s="36"/>
      <c r="L141" s="39"/>
      <c r="M141" s="213"/>
      <c r="N141" s="214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177</v>
      </c>
      <c r="AU141" s="17" t="s">
        <v>141</v>
      </c>
    </row>
    <row r="142" spans="2:51" s="13" customFormat="1" ht="11.25">
      <c r="B142" s="199"/>
      <c r="C142" s="200"/>
      <c r="D142" s="201" t="s">
        <v>143</v>
      </c>
      <c r="E142" s="202" t="s">
        <v>1</v>
      </c>
      <c r="F142" s="203" t="s">
        <v>230</v>
      </c>
      <c r="G142" s="200"/>
      <c r="H142" s="204">
        <v>56.169</v>
      </c>
      <c r="I142" s="205"/>
      <c r="J142" s="200"/>
      <c r="K142" s="200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143</v>
      </c>
      <c r="AU142" s="210" t="s">
        <v>141</v>
      </c>
      <c r="AV142" s="13" t="s">
        <v>141</v>
      </c>
      <c r="AW142" s="13" t="s">
        <v>32</v>
      </c>
      <c r="AX142" s="13" t="s">
        <v>77</v>
      </c>
      <c r="AY142" s="210" t="s">
        <v>133</v>
      </c>
    </row>
    <row r="143" spans="2:51" s="15" customFormat="1" ht="11.25">
      <c r="B143" s="225"/>
      <c r="C143" s="226"/>
      <c r="D143" s="201" t="s">
        <v>143</v>
      </c>
      <c r="E143" s="227" t="s">
        <v>1</v>
      </c>
      <c r="F143" s="228" t="s">
        <v>223</v>
      </c>
      <c r="G143" s="226"/>
      <c r="H143" s="229">
        <v>56.169</v>
      </c>
      <c r="I143" s="230"/>
      <c r="J143" s="226"/>
      <c r="K143" s="226"/>
      <c r="L143" s="231"/>
      <c r="M143" s="232"/>
      <c r="N143" s="233"/>
      <c r="O143" s="233"/>
      <c r="P143" s="233"/>
      <c r="Q143" s="233"/>
      <c r="R143" s="233"/>
      <c r="S143" s="233"/>
      <c r="T143" s="234"/>
      <c r="AT143" s="235" t="s">
        <v>143</v>
      </c>
      <c r="AU143" s="235" t="s">
        <v>141</v>
      </c>
      <c r="AV143" s="15" t="s">
        <v>140</v>
      </c>
      <c r="AW143" s="15" t="s">
        <v>32</v>
      </c>
      <c r="AX143" s="15" t="s">
        <v>85</v>
      </c>
      <c r="AY143" s="235" t="s">
        <v>133</v>
      </c>
    </row>
    <row r="144" spans="1:65" s="2" customFormat="1" ht="16.5" customHeight="1">
      <c r="A144" s="34"/>
      <c r="B144" s="35"/>
      <c r="C144" s="186" t="s">
        <v>148</v>
      </c>
      <c r="D144" s="186" t="s">
        <v>135</v>
      </c>
      <c r="E144" s="187" t="s">
        <v>231</v>
      </c>
      <c r="F144" s="188" t="s">
        <v>232</v>
      </c>
      <c r="G144" s="189" t="s">
        <v>227</v>
      </c>
      <c r="H144" s="190">
        <v>49.713</v>
      </c>
      <c r="I144" s="191"/>
      <c r="J144" s="192">
        <f>ROUND(I144*H144,2)</f>
        <v>0</v>
      </c>
      <c r="K144" s="188" t="s">
        <v>139</v>
      </c>
      <c r="L144" s="39"/>
      <c r="M144" s="193" t="s">
        <v>1</v>
      </c>
      <c r="N144" s="194" t="s">
        <v>43</v>
      </c>
      <c r="O144" s="71"/>
      <c r="P144" s="195">
        <f>O144*H144</f>
        <v>0</v>
      </c>
      <c r="Q144" s="195">
        <v>0.00262</v>
      </c>
      <c r="R144" s="195">
        <f>Q144*H144</f>
        <v>0.13024806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140</v>
      </c>
      <c r="AT144" s="197" t="s">
        <v>135</v>
      </c>
      <c r="AU144" s="197" t="s">
        <v>141</v>
      </c>
      <c r="AY144" s="17" t="s">
        <v>133</v>
      </c>
      <c r="BE144" s="198">
        <f>IF(N144="základní",J144,0)</f>
        <v>0</v>
      </c>
      <c r="BF144" s="198">
        <f>IF(N144="snížená",J144,0)</f>
        <v>0</v>
      </c>
      <c r="BG144" s="198">
        <f>IF(N144="zákl. přenesená",J144,0)</f>
        <v>0</v>
      </c>
      <c r="BH144" s="198">
        <f>IF(N144="sníž. přenesená",J144,0)</f>
        <v>0</v>
      </c>
      <c r="BI144" s="198">
        <f>IF(N144="nulová",J144,0)</f>
        <v>0</v>
      </c>
      <c r="BJ144" s="17" t="s">
        <v>141</v>
      </c>
      <c r="BK144" s="198">
        <f>ROUND(I144*H144,2)</f>
        <v>0</v>
      </c>
      <c r="BL144" s="17" t="s">
        <v>140</v>
      </c>
      <c r="BM144" s="197" t="s">
        <v>233</v>
      </c>
    </row>
    <row r="145" spans="1:47" s="2" customFormat="1" ht="19.5">
      <c r="A145" s="34"/>
      <c r="B145" s="35"/>
      <c r="C145" s="36"/>
      <c r="D145" s="201" t="s">
        <v>177</v>
      </c>
      <c r="E145" s="36"/>
      <c r="F145" s="211" t="s">
        <v>221</v>
      </c>
      <c r="G145" s="36"/>
      <c r="H145" s="36"/>
      <c r="I145" s="212"/>
      <c r="J145" s="36"/>
      <c r="K145" s="36"/>
      <c r="L145" s="39"/>
      <c r="M145" s="213"/>
      <c r="N145" s="214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177</v>
      </c>
      <c r="AU145" s="17" t="s">
        <v>141</v>
      </c>
    </row>
    <row r="146" spans="2:51" s="13" customFormat="1" ht="11.25">
      <c r="B146" s="199"/>
      <c r="C146" s="200"/>
      <c r="D146" s="201" t="s">
        <v>143</v>
      </c>
      <c r="E146" s="202" t="s">
        <v>1</v>
      </c>
      <c r="F146" s="203" t="s">
        <v>234</v>
      </c>
      <c r="G146" s="200"/>
      <c r="H146" s="204">
        <v>49.713</v>
      </c>
      <c r="I146" s="205"/>
      <c r="J146" s="200"/>
      <c r="K146" s="200"/>
      <c r="L146" s="206"/>
      <c r="M146" s="207"/>
      <c r="N146" s="208"/>
      <c r="O146" s="208"/>
      <c r="P146" s="208"/>
      <c r="Q146" s="208"/>
      <c r="R146" s="208"/>
      <c r="S146" s="208"/>
      <c r="T146" s="209"/>
      <c r="AT146" s="210" t="s">
        <v>143</v>
      </c>
      <c r="AU146" s="210" t="s">
        <v>141</v>
      </c>
      <c r="AV146" s="13" t="s">
        <v>141</v>
      </c>
      <c r="AW146" s="13" t="s">
        <v>32</v>
      </c>
      <c r="AX146" s="13" t="s">
        <v>85</v>
      </c>
      <c r="AY146" s="210" t="s">
        <v>133</v>
      </c>
    </row>
    <row r="147" spans="1:65" s="2" customFormat="1" ht="16.5" customHeight="1">
      <c r="A147" s="34"/>
      <c r="B147" s="35"/>
      <c r="C147" s="186" t="s">
        <v>140</v>
      </c>
      <c r="D147" s="186" t="s">
        <v>135</v>
      </c>
      <c r="E147" s="187" t="s">
        <v>235</v>
      </c>
      <c r="F147" s="188" t="s">
        <v>236</v>
      </c>
      <c r="G147" s="189" t="s">
        <v>227</v>
      </c>
      <c r="H147" s="190">
        <v>49.713</v>
      </c>
      <c r="I147" s="191"/>
      <c r="J147" s="192">
        <f>ROUND(I147*H147,2)</f>
        <v>0</v>
      </c>
      <c r="K147" s="188" t="s">
        <v>139</v>
      </c>
      <c r="L147" s="39"/>
      <c r="M147" s="193" t="s">
        <v>1</v>
      </c>
      <c r="N147" s="194" t="s">
        <v>43</v>
      </c>
      <c r="O147" s="71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140</v>
      </c>
      <c r="AT147" s="197" t="s">
        <v>135</v>
      </c>
      <c r="AU147" s="197" t="s">
        <v>141</v>
      </c>
      <c r="AY147" s="17" t="s">
        <v>133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17" t="s">
        <v>141</v>
      </c>
      <c r="BK147" s="198">
        <f>ROUND(I147*H147,2)</f>
        <v>0</v>
      </c>
      <c r="BL147" s="17" t="s">
        <v>140</v>
      </c>
      <c r="BM147" s="197" t="s">
        <v>237</v>
      </c>
    </row>
    <row r="148" spans="1:65" s="2" customFormat="1" ht="24">
      <c r="A148" s="34"/>
      <c r="B148" s="35"/>
      <c r="C148" s="186" t="s">
        <v>156</v>
      </c>
      <c r="D148" s="186" t="s">
        <v>135</v>
      </c>
      <c r="E148" s="187" t="s">
        <v>238</v>
      </c>
      <c r="F148" s="188" t="s">
        <v>239</v>
      </c>
      <c r="G148" s="189" t="s">
        <v>227</v>
      </c>
      <c r="H148" s="190">
        <v>49.713</v>
      </c>
      <c r="I148" s="191"/>
      <c r="J148" s="192">
        <f>ROUND(I148*H148,2)</f>
        <v>0</v>
      </c>
      <c r="K148" s="188" t="s">
        <v>139</v>
      </c>
      <c r="L148" s="39"/>
      <c r="M148" s="193" t="s">
        <v>1</v>
      </c>
      <c r="N148" s="194" t="s">
        <v>43</v>
      </c>
      <c r="O148" s="71"/>
      <c r="P148" s="195">
        <f>O148*H148</f>
        <v>0</v>
      </c>
      <c r="Q148" s="195">
        <v>0.00088</v>
      </c>
      <c r="R148" s="195">
        <f>Q148*H148</f>
        <v>0.043747440000000005</v>
      </c>
      <c r="S148" s="195">
        <v>0</v>
      </c>
      <c r="T148" s="19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140</v>
      </c>
      <c r="AT148" s="197" t="s">
        <v>135</v>
      </c>
      <c r="AU148" s="197" t="s">
        <v>141</v>
      </c>
      <c r="AY148" s="17" t="s">
        <v>133</v>
      </c>
      <c r="BE148" s="198">
        <f>IF(N148="základní",J148,0)</f>
        <v>0</v>
      </c>
      <c r="BF148" s="198">
        <f>IF(N148="snížená",J148,0)</f>
        <v>0</v>
      </c>
      <c r="BG148" s="198">
        <f>IF(N148="zákl. přenesená",J148,0)</f>
        <v>0</v>
      </c>
      <c r="BH148" s="198">
        <f>IF(N148="sníž. přenesená",J148,0)</f>
        <v>0</v>
      </c>
      <c r="BI148" s="198">
        <f>IF(N148="nulová",J148,0)</f>
        <v>0</v>
      </c>
      <c r="BJ148" s="17" t="s">
        <v>141</v>
      </c>
      <c r="BK148" s="198">
        <f>ROUND(I148*H148,2)</f>
        <v>0</v>
      </c>
      <c r="BL148" s="17" t="s">
        <v>140</v>
      </c>
      <c r="BM148" s="197" t="s">
        <v>240</v>
      </c>
    </row>
    <row r="149" spans="1:47" s="2" customFormat="1" ht="19.5">
      <c r="A149" s="34"/>
      <c r="B149" s="35"/>
      <c r="C149" s="36"/>
      <c r="D149" s="201" t="s">
        <v>177</v>
      </c>
      <c r="E149" s="36"/>
      <c r="F149" s="211" t="s">
        <v>221</v>
      </c>
      <c r="G149" s="36"/>
      <c r="H149" s="36"/>
      <c r="I149" s="212"/>
      <c r="J149" s="36"/>
      <c r="K149" s="36"/>
      <c r="L149" s="39"/>
      <c r="M149" s="213"/>
      <c r="N149" s="214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177</v>
      </c>
      <c r="AU149" s="17" t="s">
        <v>141</v>
      </c>
    </row>
    <row r="150" spans="1:65" s="2" customFormat="1" ht="24">
      <c r="A150" s="34"/>
      <c r="B150" s="35"/>
      <c r="C150" s="186" t="s">
        <v>162</v>
      </c>
      <c r="D150" s="186" t="s">
        <v>135</v>
      </c>
      <c r="E150" s="187" t="s">
        <v>241</v>
      </c>
      <c r="F150" s="188" t="s">
        <v>242</v>
      </c>
      <c r="G150" s="189" t="s">
        <v>227</v>
      </c>
      <c r="H150" s="190">
        <v>49.713</v>
      </c>
      <c r="I150" s="191"/>
      <c r="J150" s="192">
        <f>ROUND(I150*H150,2)</f>
        <v>0</v>
      </c>
      <c r="K150" s="188" t="s">
        <v>139</v>
      </c>
      <c r="L150" s="39"/>
      <c r="M150" s="193" t="s">
        <v>1</v>
      </c>
      <c r="N150" s="194" t="s">
        <v>43</v>
      </c>
      <c r="O150" s="71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140</v>
      </c>
      <c r="AT150" s="197" t="s">
        <v>135</v>
      </c>
      <c r="AU150" s="197" t="s">
        <v>141</v>
      </c>
      <c r="AY150" s="17" t="s">
        <v>133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17" t="s">
        <v>141</v>
      </c>
      <c r="BK150" s="198">
        <f>ROUND(I150*H150,2)</f>
        <v>0</v>
      </c>
      <c r="BL150" s="17" t="s">
        <v>140</v>
      </c>
      <c r="BM150" s="197" t="s">
        <v>243</v>
      </c>
    </row>
    <row r="151" spans="2:63" s="12" customFormat="1" ht="22.9" customHeight="1">
      <c r="B151" s="170"/>
      <c r="C151" s="171"/>
      <c r="D151" s="172" t="s">
        <v>76</v>
      </c>
      <c r="E151" s="184" t="s">
        <v>162</v>
      </c>
      <c r="F151" s="184" t="s">
        <v>244</v>
      </c>
      <c r="G151" s="171"/>
      <c r="H151" s="171"/>
      <c r="I151" s="174"/>
      <c r="J151" s="185">
        <f>BK151</f>
        <v>0</v>
      </c>
      <c r="K151" s="171"/>
      <c r="L151" s="176"/>
      <c r="M151" s="177"/>
      <c r="N151" s="178"/>
      <c r="O151" s="178"/>
      <c r="P151" s="179">
        <f>SUM(P152:P171)</f>
        <v>0</v>
      </c>
      <c r="Q151" s="178"/>
      <c r="R151" s="179">
        <f>SUM(R152:R171)</f>
        <v>1.4431017700000002</v>
      </c>
      <c r="S151" s="178"/>
      <c r="T151" s="180">
        <f>SUM(T152:T171)</f>
        <v>0</v>
      </c>
      <c r="AR151" s="181" t="s">
        <v>85</v>
      </c>
      <c r="AT151" s="182" t="s">
        <v>76</v>
      </c>
      <c r="AU151" s="182" t="s">
        <v>85</v>
      </c>
      <c r="AY151" s="181" t="s">
        <v>133</v>
      </c>
      <c r="BK151" s="183">
        <f>SUM(BK152:BK171)</f>
        <v>0</v>
      </c>
    </row>
    <row r="152" spans="1:65" s="2" customFormat="1" ht="24">
      <c r="A152" s="34"/>
      <c r="B152" s="35"/>
      <c r="C152" s="186" t="s">
        <v>166</v>
      </c>
      <c r="D152" s="186" t="s">
        <v>135</v>
      </c>
      <c r="E152" s="187" t="s">
        <v>245</v>
      </c>
      <c r="F152" s="188" t="s">
        <v>246</v>
      </c>
      <c r="G152" s="189" t="s">
        <v>227</v>
      </c>
      <c r="H152" s="190">
        <v>49.713</v>
      </c>
      <c r="I152" s="191"/>
      <c r="J152" s="192">
        <f>ROUND(I152*H152,2)</f>
        <v>0</v>
      </c>
      <c r="K152" s="188" t="s">
        <v>139</v>
      </c>
      <c r="L152" s="39"/>
      <c r="M152" s="193" t="s">
        <v>1</v>
      </c>
      <c r="N152" s="194" t="s">
        <v>43</v>
      </c>
      <c r="O152" s="71"/>
      <c r="P152" s="195">
        <f>O152*H152</f>
        <v>0</v>
      </c>
      <c r="Q152" s="195">
        <v>0.00735</v>
      </c>
      <c r="R152" s="195">
        <f>Q152*H152</f>
        <v>0.36539055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140</v>
      </c>
      <c r="AT152" s="197" t="s">
        <v>135</v>
      </c>
      <c r="AU152" s="197" t="s">
        <v>141</v>
      </c>
      <c r="AY152" s="17" t="s">
        <v>133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17" t="s">
        <v>141</v>
      </c>
      <c r="BK152" s="198">
        <f>ROUND(I152*H152,2)</f>
        <v>0</v>
      </c>
      <c r="BL152" s="17" t="s">
        <v>140</v>
      </c>
      <c r="BM152" s="197" t="s">
        <v>247</v>
      </c>
    </row>
    <row r="153" spans="1:47" s="2" customFormat="1" ht="19.5">
      <c r="A153" s="34"/>
      <c r="B153" s="35"/>
      <c r="C153" s="36"/>
      <c r="D153" s="201" t="s">
        <v>177</v>
      </c>
      <c r="E153" s="36"/>
      <c r="F153" s="211" t="s">
        <v>221</v>
      </c>
      <c r="G153" s="36"/>
      <c r="H153" s="36"/>
      <c r="I153" s="212"/>
      <c r="J153" s="36"/>
      <c r="K153" s="36"/>
      <c r="L153" s="39"/>
      <c r="M153" s="213"/>
      <c r="N153" s="214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177</v>
      </c>
      <c r="AU153" s="17" t="s">
        <v>141</v>
      </c>
    </row>
    <row r="154" spans="2:51" s="13" customFormat="1" ht="11.25">
      <c r="B154" s="199"/>
      <c r="C154" s="200"/>
      <c r="D154" s="201" t="s">
        <v>143</v>
      </c>
      <c r="E154" s="202" t="s">
        <v>1</v>
      </c>
      <c r="F154" s="203" t="s">
        <v>248</v>
      </c>
      <c r="G154" s="200"/>
      <c r="H154" s="204">
        <v>49.713</v>
      </c>
      <c r="I154" s="205"/>
      <c r="J154" s="200"/>
      <c r="K154" s="200"/>
      <c r="L154" s="206"/>
      <c r="M154" s="207"/>
      <c r="N154" s="208"/>
      <c r="O154" s="208"/>
      <c r="P154" s="208"/>
      <c r="Q154" s="208"/>
      <c r="R154" s="208"/>
      <c r="S154" s="208"/>
      <c r="T154" s="209"/>
      <c r="AT154" s="210" t="s">
        <v>143</v>
      </c>
      <c r="AU154" s="210" t="s">
        <v>141</v>
      </c>
      <c r="AV154" s="13" t="s">
        <v>141</v>
      </c>
      <c r="AW154" s="13" t="s">
        <v>32</v>
      </c>
      <c r="AX154" s="13" t="s">
        <v>85</v>
      </c>
      <c r="AY154" s="210" t="s">
        <v>133</v>
      </c>
    </row>
    <row r="155" spans="1:65" s="2" customFormat="1" ht="24">
      <c r="A155" s="34"/>
      <c r="B155" s="35"/>
      <c r="C155" s="186" t="s">
        <v>173</v>
      </c>
      <c r="D155" s="186" t="s">
        <v>135</v>
      </c>
      <c r="E155" s="187" t="s">
        <v>249</v>
      </c>
      <c r="F155" s="188" t="s">
        <v>250</v>
      </c>
      <c r="G155" s="189" t="s">
        <v>227</v>
      </c>
      <c r="H155" s="190">
        <v>49.713</v>
      </c>
      <c r="I155" s="191"/>
      <c r="J155" s="192">
        <f>ROUND(I155*H155,2)</f>
        <v>0</v>
      </c>
      <c r="K155" s="188" t="s">
        <v>139</v>
      </c>
      <c r="L155" s="39"/>
      <c r="M155" s="193" t="s">
        <v>1</v>
      </c>
      <c r="N155" s="194" t="s">
        <v>43</v>
      </c>
      <c r="O155" s="71"/>
      <c r="P155" s="195">
        <f>O155*H155</f>
        <v>0</v>
      </c>
      <c r="Q155" s="195">
        <v>0.00026</v>
      </c>
      <c r="R155" s="195">
        <f>Q155*H155</f>
        <v>0.012925379999999998</v>
      </c>
      <c r="S155" s="195">
        <v>0</v>
      </c>
      <c r="T155" s="19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7" t="s">
        <v>140</v>
      </c>
      <c r="AT155" s="197" t="s">
        <v>135</v>
      </c>
      <c r="AU155" s="197" t="s">
        <v>141</v>
      </c>
      <c r="AY155" s="17" t="s">
        <v>133</v>
      </c>
      <c r="BE155" s="198">
        <f>IF(N155="základní",J155,0)</f>
        <v>0</v>
      </c>
      <c r="BF155" s="198">
        <f>IF(N155="snížená",J155,0)</f>
        <v>0</v>
      </c>
      <c r="BG155" s="198">
        <f>IF(N155="zákl. přenesená",J155,0)</f>
        <v>0</v>
      </c>
      <c r="BH155" s="198">
        <f>IF(N155="sníž. přenesená",J155,0)</f>
        <v>0</v>
      </c>
      <c r="BI155" s="198">
        <f>IF(N155="nulová",J155,0)</f>
        <v>0</v>
      </c>
      <c r="BJ155" s="17" t="s">
        <v>141</v>
      </c>
      <c r="BK155" s="198">
        <f>ROUND(I155*H155,2)</f>
        <v>0</v>
      </c>
      <c r="BL155" s="17" t="s">
        <v>140</v>
      </c>
      <c r="BM155" s="197" t="s">
        <v>251</v>
      </c>
    </row>
    <row r="156" spans="1:47" s="2" customFormat="1" ht="19.5">
      <c r="A156" s="34"/>
      <c r="B156" s="35"/>
      <c r="C156" s="36"/>
      <c r="D156" s="201" t="s">
        <v>177</v>
      </c>
      <c r="E156" s="36"/>
      <c r="F156" s="211" t="s">
        <v>221</v>
      </c>
      <c r="G156" s="36"/>
      <c r="H156" s="36"/>
      <c r="I156" s="212"/>
      <c r="J156" s="36"/>
      <c r="K156" s="36"/>
      <c r="L156" s="39"/>
      <c r="M156" s="213"/>
      <c r="N156" s="214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177</v>
      </c>
      <c r="AU156" s="17" t="s">
        <v>141</v>
      </c>
    </row>
    <row r="157" spans="1:65" s="2" customFormat="1" ht="24">
      <c r="A157" s="34"/>
      <c r="B157" s="35"/>
      <c r="C157" s="186" t="s">
        <v>180</v>
      </c>
      <c r="D157" s="186" t="s">
        <v>135</v>
      </c>
      <c r="E157" s="187" t="s">
        <v>252</v>
      </c>
      <c r="F157" s="188" t="s">
        <v>253</v>
      </c>
      <c r="G157" s="189" t="s">
        <v>227</v>
      </c>
      <c r="H157" s="190">
        <v>49.713</v>
      </c>
      <c r="I157" s="191"/>
      <c r="J157" s="192">
        <f>ROUND(I157*H157,2)</f>
        <v>0</v>
      </c>
      <c r="K157" s="188" t="s">
        <v>139</v>
      </c>
      <c r="L157" s="39"/>
      <c r="M157" s="193" t="s">
        <v>1</v>
      </c>
      <c r="N157" s="194" t="s">
        <v>43</v>
      </c>
      <c r="O157" s="71"/>
      <c r="P157" s="195">
        <f>O157*H157</f>
        <v>0</v>
      </c>
      <c r="Q157" s="195">
        <v>0.00268</v>
      </c>
      <c r="R157" s="195">
        <f>Q157*H157</f>
        <v>0.13323084000000002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140</v>
      </c>
      <c r="AT157" s="197" t="s">
        <v>135</v>
      </c>
      <c r="AU157" s="197" t="s">
        <v>141</v>
      </c>
      <c r="AY157" s="17" t="s">
        <v>133</v>
      </c>
      <c r="BE157" s="198">
        <f>IF(N157="základní",J157,0)</f>
        <v>0</v>
      </c>
      <c r="BF157" s="198">
        <f>IF(N157="snížená",J157,0)</f>
        <v>0</v>
      </c>
      <c r="BG157" s="198">
        <f>IF(N157="zákl. přenesená",J157,0)</f>
        <v>0</v>
      </c>
      <c r="BH157" s="198">
        <f>IF(N157="sníž. přenesená",J157,0)</f>
        <v>0</v>
      </c>
      <c r="BI157" s="198">
        <f>IF(N157="nulová",J157,0)</f>
        <v>0</v>
      </c>
      <c r="BJ157" s="17" t="s">
        <v>141</v>
      </c>
      <c r="BK157" s="198">
        <f>ROUND(I157*H157,2)</f>
        <v>0</v>
      </c>
      <c r="BL157" s="17" t="s">
        <v>140</v>
      </c>
      <c r="BM157" s="197" t="s">
        <v>254</v>
      </c>
    </row>
    <row r="158" spans="1:47" s="2" customFormat="1" ht="19.5">
      <c r="A158" s="34"/>
      <c r="B158" s="35"/>
      <c r="C158" s="36"/>
      <c r="D158" s="201" t="s">
        <v>177</v>
      </c>
      <c r="E158" s="36"/>
      <c r="F158" s="211" t="s">
        <v>221</v>
      </c>
      <c r="G158" s="36"/>
      <c r="H158" s="36"/>
      <c r="I158" s="212"/>
      <c r="J158" s="36"/>
      <c r="K158" s="36"/>
      <c r="L158" s="39"/>
      <c r="M158" s="213"/>
      <c r="N158" s="214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177</v>
      </c>
      <c r="AU158" s="17" t="s">
        <v>141</v>
      </c>
    </row>
    <row r="159" spans="1:65" s="2" customFormat="1" ht="24">
      <c r="A159" s="34"/>
      <c r="B159" s="35"/>
      <c r="C159" s="186" t="s">
        <v>187</v>
      </c>
      <c r="D159" s="186" t="s">
        <v>135</v>
      </c>
      <c r="E159" s="187" t="s">
        <v>255</v>
      </c>
      <c r="F159" s="188" t="s">
        <v>256</v>
      </c>
      <c r="G159" s="189" t="s">
        <v>257</v>
      </c>
      <c r="H159" s="190">
        <v>4</v>
      </c>
      <c r="I159" s="191"/>
      <c r="J159" s="192">
        <f>ROUND(I159*H159,2)</f>
        <v>0</v>
      </c>
      <c r="K159" s="188" t="s">
        <v>139</v>
      </c>
      <c r="L159" s="39"/>
      <c r="M159" s="193" t="s">
        <v>1</v>
      </c>
      <c r="N159" s="194" t="s">
        <v>43</v>
      </c>
      <c r="O159" s="71"/>
      <c r="P159" s="195">
        <f>O159*H159</f>
        <v>0</v>
      </c>
      <c r="Q159" s="195">
        <v>0.0415</v>
      </c>
      <c r="R159" s="195">
        <f>Q159*H159</f>
        <v>0.166</v>
      </c>
      <c r="S159" s="195">
        <v>0</v>
      </c>
      <c r="T159" s="19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7" t="s">
        <v>140</v>
      </c>
      <c r="AT159" s="197" t="s">
        <v>135</v>
      </c>
      <c r="AU159" s="197" t="s">
        <v>141</v>
      </c>
      <c r="AY159" s="17" t="s">
        <v>133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17" t="s">
        <v>141</v>
      </c>
      <c r="BK159" s="198">
        <f>ROUND(I159*H159,2)</f>
        <v>0</v>
      </c>
      <c r="BL159" s="17" t="s">
        <v>140</v>
      </c>
      <c r="BM159" s="197" t="s">
        <v>258</v>
      </c>
    </row>
    <row r="160" spans="1:47" s="2" customFormat="1" ht="19.5">
      <c r="A160" s="34"/>
      <c r="B160" s="35"/>
      <c r="C160" s="36"/>
      <c r="D160" s="201" t="s">
        <v>177</v>
      </c>
      <c r="E160" s="36"/>
      <c r="F160" s="211" t="s">
        <v>221</v>
      </c>
      <c r="G160" s="36"/>
      <c r="H160" s="36"/>
      <c r="I160" s="212"/>
      <c r="J160" s="36"/>
      <c r="K160" s="36"/>
      <c r="L160" s="39"/>
      <c r="M160" s="213"/>
      <c r="N160" s="214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177</v>
      </c>
      <c r="AU160" s="17" t="s">
        <v>141</v>
      </c>
    </row>
    <row r="161" spans="2:51" s="13" customFormat="1" ht="11.25">
      <c r="B161" s="199"/>
      <c r="C161" s="200"/>
      <c r="D161" s="201" t="s">
        <v>143</v>
      </c>
      <c r="E161" s="202" t="s">
        <v>1</v>
      </c>
      <c r="F161" s="203" t="s">
        <v>259</v>
      </c>
      <c r="G161" s="200"/>
      <c r="H161" s="204">
        <v>4</v>
      </c>
      <c r="I161" s="205"/>
      <c r="J161" s="200"/>
      <c r="K161" s="200"/>
      <c r="L161" s="206"/>
      <c r="M161" s="207"/>
      <c r="N161" s="208"/>
      <c r="O161" s="208"/>
      <c r="P161" s="208"/>
      <c r="Q161" s="208"/>
      <c r="R161" s="208"/>
      <c r="S161" s="208"/>
      <c r="T161" s="209"/>
      <c r="AT161" s="210" t="s">
        <v>143</v>
      </c>
      <c r="AU161" s="210" t="s">
        <v>141</v>
      </c>
      <c r="AV161" s="13" t="s">
        <v>141</v>
      </c>
      <c r="AW161" s="13" t="s">
        <v>32</v>
      </c>
      <c r="AX161" s="13" t="s">
        <v>85</v>
      </c>
      <c r="AY161" s="210" t="s">
        <v>133</v>
      </c>
    </row>
    <row r="162" spans="1:65" s="2" customFormat="1" ht="24">
      <c r="A162" s="34"/>
      <c r="B162" s="35"/>
      <c r="C162" s="186" t="s">
        <v>195</v>
      </c>
      <c r="D162" s="186" t="s">
        <v>135</v>
      </c>
      <c r="E162" s="187" t="s">
        <v>260</v>
      </c>
      <c r="F162" s="188" t="s">
        <v>261</v>
      </c>
      <c r="G162" s="189" t="s">
        <v>227</v>
      </c>
      <c r="H162" s="190">
        <v>14.5</v>
      </c>
      <c r="I162" s="191"/>
      <c r="J162" s="192">
        <f>ROUND(I162*H162,2)</f>
        <v>0</v>
      </c>
      <c r="K162" s="188" t="s">
        <v>170</v>
      </c>
      <c r="L162" s="39"/>
      <c r="M162" s="193" t="s">
        <v>1</v>
      </c>
      <c r="N162" s="194" t="s">
        <v>43</v>
      </c>
      <c r="O162" s="71"/>
      <c r="P162" s="195">
        <f>O162*H162</f>
        <v>0</v>
      </c>
      <c r="Q162" s="195">
        <v>0.00735</v>
      </c>
      <c r="R162" s="195">
        <f>Q162*H162</f>
        <v>0.106575</v>
      </c>
      <c r="S162" s="195">
        <v>0</v>
      </c>
      <c r="T162" s="196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7" t="s">
        <v>140</v>
      </c>
      <c r="AT162" s="197" t="s">
        <v>135</v>
      </c>
      <c r="AU162" s="197" t="s">
        <v>141</v>
      </c>
      <c r="AY162" s="17" t="s">
        <v>133</v>
      </c>
      <c r="BE162" s="198">
        <f>IF(N162="základní",J162,0)</f>
        <v>0</v>
      </c>
      <c r="BF162" s="198">
        <f>IF(N162="snížená",J162,0)</f>
        <v>0</v>
      </c>
      <c r="BG162" s="198">
        <f>IF(N162="zákl. přenesená",J162,0)</f>
        <v>0</v>
      </c>
      <c r="BH162" s="198">
        <f>IF(N162="sníž. přenesená",J162,0)</f>
        <v>0</v>
      </c>
      <c r="BI162" s="198">
        <f>IF(N162="nulová",J162,0)</f>
        <v>0</v>
      </c>
      <c r="BJ162" s="17" t="s">
        <v>141</v>
      </c>
      <c r="BK162" s="198">
        <f>ROUND(I162*H162,2)</f>
        <v>0</v>
      </c>
      <c r="BL162" s="17" t="s">
        <v>140</v>
      </c>
      <c r="BM162" s="197" t="s">
        <v>262</v>
      </c>
    </row>
    <row r="163" spans="1:47" s="2" customFormat="1" ht="29.25">
      <c r="A163" s="34"/>
      <c r="B163" s="35"/>
      <c r="C163" s="36"/>
      <c r="D163" s="201" t="s">
        <v>177</v>
      </c>
      <c r="E163" s="36"/>
      <c r="F163" s="211" t="s">
        <v>263</v>
      </c>
      <c r="G163" s="36"/>
      <c r="H163" s="36"/>
      <c r="I163" s="212"/>
      <c r="J163" s="36"/>
      <c r="K163" s="36"/>
      <c r="L163" s="39"/>
      <c r="M163" s="213"/>
      <c r="N163" s="214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177</v>
      </c>
      <c r="AU163" s="17" t="s">
        <v>141</v>
      </c>
    </row>
    <row r="164" spans="2:51" s="14" customFormat="1" ht="11.25">
      <c r="B164" s="215"/>
      <c r="C164" s="216"/>
      <c r="D164" s="201" t="s">
        <v>143</v>
      </c>
      <c r="E164" s="217" t="s">
        <v>1</v>
      </c>
      <c r="F164" s="218" t="s">
        <v>264</v>
      </c>
      <c r="G164" s="216"/>
      <c r="H164" s="217" t="s">
        <v>1</v>
      </c>
      <c r="I164" s="219"/>
      <c r="J164" s="216"/>
      <c r="K164" s="216"/>
      <c r="L164" s="220"/>
      <c r="M164" s="236"/>
      <c r="N164" s="237"/>
      <c r="O164" s="237"/>
      <c r="P164" s="237"/>
      <c r="Q164" s="237"/>
      <c r="R164" s="237"/>
      <c r="S164" s="237"/>
      <c r="T164" s="238"/>
      <c r="AT164" s="224" t="s">
        <v>143</v>
      </c>
      <c r="AU164" s="224" t="s">
        <v>141</v>
      </c>
      <c r="AV164" s="14" t="s">
        <v>85</v>
      </c>
      <c r="AW164" s="14" t="s">
        <v>32</v>
      </c>
      <c r="AX164" s="14" t="s">
        <v>77</v>
      </c>
      <c r="AY164" s="224" t="s">
        <v>133</v>
      </c>
    </row>
    <row r="165" spans="2:51" s="13" customFormat="1" ht="11.25">
      <c r="B165" s="199"/>
      <c r="C165" s="200"/>
      <c r="D165" s="201" t="s">
        <v>143</v>
      </c>
      <c r="E165" s="202" t="s">
        <v>1</v>
      </c>
      <c r="F165" s="203" t="s">
        <v>265</v>
      </c>
      <c r="G165" s="200"/>
      <c r="H165" s="204">
        <v>7.2</v>
      </c>
      <c r="I165" s="205"/>
      <c r="J165" s="200"/>
      <c r="K165" s="200"/>
      <c r="L165" s="206"/>
      <c r="M165" s="207"/>
      <c r="N165" s="208"/>
      <c r="O165" s="208"/>
      <c r="P165" s="208"/>
      <c r="Q165" s="208"/>
      <c r="R165" s="208"/>
      <c r="S165" s="208"/>
      <c r="T165" s="209"/>
      <c r="AT165" s="210" t="s">
        <v>143</v>
      </c>
      <c r="AU165" s="210" t="s">
        <v>141</v>
      </c>
      <c r="AV165" s="13" t="s">
        <v>141</v>
      </c>
      <c r="AW165" s="13" t="s">
        <v>32</v>
      </c>
      <c r="AX165" s="13" t="s">
        <v>77</v>
      </c>
      <c r="AY165" s="210" t="s">
        <v>133</v>
      </c>
    </row>
    <row r="166" spans="2:51" s="13" customFormat="1" ht="11.25">
      <c r="B166" s="199"/>
      <c r="C166" s="200"/>
      <c r="D166" s="201" t="s">
        <v>143</v>
      </c>
      <c r="E166" s="202" t="s">
        <v>1</v>
      </c>
      <c r="F166" s="203" t="s">
        <v>266</v>
      </c>
      <c r="G166" s="200"/>
      <c r="H166" s="204">
        <v>7.3</v>
      </c>
      <c r="I166" s="205"/>
      <c r="J166" s="200"/>
      <c r="K166" s="200"/>
      <c r="L166" s="206"/>
      <c r="M166" s="207"/>
      <c r="N166" s="208"/>
      <c r="O166" s="208"/>
      <c r="P166" s="208"/>
      <c r="Q166" s="208"/>
      <c r="R166" s="208"/>
      <c r="S166" s="208"/>
      <c r="T166" s="209"/>
      <c r="AT166" s="210" t="s">
        <v>143</v>
      </c>
      <c r="AU166" s="210" t="s">
        <v>141</v>
      </c>
      <c r="AV166" s="13" t="s">
        <v>141</v>
      </c>
      <c r="AW166" s="13" t="s">
        <v>32</v>
      </c>
      <c r="AX166" s="13" t="s">
        <v>77</v>
      </c>
      <c r="AY166" s="210" t="s">
        <v>133</v>
      </c>
    </row>
    <row r="167" spans="2:51" s="15" customFormat="1" ht="11.25">
      <c r="B167" s="225"/>
      <c r="C167" s="226"/>
      <c r="D167" s="201" t="s">
        <v>143</v>
      </c>
      <c r="E167" s="227" t="s">
        <v>1</v>
      </c>
      <c r="F167" s="228" t="s">
        <v>223</v>
      </c>
      <c r="G167" s="226"/>
      <c r="H167" s="229">
        <v>14.5</v>
      </c>
      <c r="I167" s="230"/>
      <c r="J167" s="226"/>
      <c r="K167" s="226"/>
      <c r="L167" s="231"/>
      <c r="M167" s="232"/>
      <c r="N167" s="233"/>
      <c r="O167" s="233"/>
      <c r="P167" s="233"/>
      <c r="Q167" s="233"/>
      <c r="R167" s="233"/>
      <c r="S167" s="233"/>
      <c r="T167" s="234"/>
      <c r="AT167" s="235" t="s">
        <v>143</v>
      </c>
      <c r="AU167" s="235" t="s">
        <v>141</v>
      </c>
      <c r="AV167" s="15" t="s">
        <v>140</v>
      </c>
      <c r="AW167" s="15" t="s">
        <v>32</v>
      </c>
      <c r="AX167" s="15" t="s">
        <v>85</v>
      </c>
      <c r="AY167" s="235" t="s">
        <v>133</v>
      </c>
    </row>
    <row r="168" spans="1:65" s="2" customFormat="1" ht="24">
      <c r="A168" s="34"/>
      <c r="B168" s="35"/>
      <c r="C168" s="186" t="s">
        <v>267</v>
      </c>
      <c r="D168" s="186" t="s">
        <v>135</v>
      </c>
      <c r="E168" s="187" t="s">
        <v>268</v>
      </c>
      <c r="F168" s="188" t="s">
        <v>269</v>
      </c>
      <c r="G168" s="189" t="s">
        <v>227</v>
      </c>
      <c r="H168" s="190">
        <v>6.276</v>
      </c>
      <c r="I168" s="191"/>
      <c r="J168" s="192">
        <f>ROUND(I168*H168,2)</f>
        <v>0</v>
      </c>
      <c r="K168" s="188" t="s">
        <v>139</v>
      </c>
      <c r="L168" s="39"/>
      <c r="M168" s="193" t="s">
        <v>1</v>
      </c>
      <c r="N168" s="194" t="s">
        <v>43</v>
      </c>
      <c r="O168" s="71"/>
      <c r="P168" s="195">
        <f>O168*H168</f>
        <v>0</v>
      </c>
      <c r="Q168" s="195">
        <v>0.105</v>
      </c>
      <c r="R168" s="195">
        <f>Q168*H168</f>
        <v>0.65898</v>
      </c>
      <c r="S168" s="195">
        <v>0</v>
      </c>
      <c r="T168" s="19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7" t="s">
        <v>140</v>
      </c>
      <c r="AT168" s="197" t="s">
        <v>135</v>
      </c>
      <c r="AU168" s="197" t="s">
        <v>141</v>
      </c>
      <c r="AY168" s="17" t="s">
        <v>133</v>
      </c>
      <c r="BE168" s="198">
        <f>IF(N168="základní",J168,0)</f>
        <v>0</v>
      </c>
      <c r="BF168" s="198">
        <f>IF(N168="snížená",J168,0)</f>
        <v>0</v>
      </c>
      <c r="BG168" s="198">
        <f>IF(N168="zákl. přenesená",J168,0)</f>
        <v>0</v>
      </c>
      <c r="BH168" s="198">
        <f>IF(N168="sníž. přenesená",J168,0)</f>
        <v>0</v>
      </c>
      <c r="BI168" s="198">
        <f>IF(N168="nulová",J168,0)</f>
        <v>0</v>
      </c>
      <c r="BJ168" s="17" t="s">
        <v>141</v>
      </c>
      <c r="BK168" s="198">
        <f>ROUND(I168*H168,2)</f>
        <v>0</v>
      </c>
      <c r="BL168" s="17" t="s">
        <v>140</v>
      </c>
      <c r="BM168" s="197" t="s">
        <v>270</v>
      </c>
    </row>
    <row r="169" spans="1:47" s="2" customFormat="1" ht="19.5">
      <c r="A169" s="34"/>
      <c r="B169" s="35"/>
      <c r="C169" s="36"/>
      <c r="D169" s="201" t="s">
        <v>177</v>
      </c>
      <c r="E169" s="36"/>
      <c r="F169" s="211" t="s">
        <v>221</v>
      </c>
      <c r="G169" s="36"/>
      <c r="H169" s="36"/>
      <c r="I169" s="212"/>
      <c r="J169" s="36"/>
      <c r="K169" s="36"/>
      <c r="L169" s="39"/>
      <c r="M169" s="213"/>
      <c r="N169" s="214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177</v>
      </c>
      <c r="AU169" s="17" t="s">
        <v>141</v>
      </c>
    </row>
    <row r="170" spans="2:51" s="13" customFormat="1" ht="22.5">
      <c r="B170" s="199"/>
      <c r="C170" s="200"/>
      <c r="D170" s="201" t="s">
        <v>143</v>
      </c>
      <c r="E170" s="202" t="s">
        <v>1</v>
      </c>
      <c r="F170" s="203" t="s">
        <v>271</v>
      </c>
      <c r="G170" s="200"/>
      <c r="H170" s="204">
        <v>6.276</v>
      </c>
      <c r="I170" s="205"/>
      <c r="J170" s="200"/>
      <c r="K170" s="200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143</v>
      </c>
      <c r="AU170" s="210" t="s">
        <v>141</v>
      </c>
      <c r="AV170" s="13" t="s">
        <v>141</v>
      </c>
      <c r="AW170" s="13" t="s">
        <v>32</v>
      </c>
      <c r="AX170" s="13" t="s">
        <v>77</v>
      </c>
      <c r="AY170" s="210" t="s">
        <v>133</v>
      </c>
    </row>
    <row r="171" spans="2:51" s="15" customFormat="1" ht="11.25">
      <c r="B171" s="225"/>
      <c r="C171" s="226"/>
      <c r="D171" s="201" t="s">
        <v>143</v>
      </c>
      <c r="E171" s="227" t="s">
        <v>1</v>
      </c>
      <c r="F171" s="228" t="s">
        <v>223</v>
      </c>
      <c r="G171" s="226"/>
      <c r="H171" s="229">
        <v>6.276</v>
      </c>
      <c r="I171" s="230"/>
      <c r="J171" s="226"/>
      <c r="K171" s="226"/>
      <c r="L171" s="231"/>
      <c r="M171" s="232"/>
      <c r="N171" s="233"/>
      <c r="O171" s="233"/>
      <c r="P171" s="233"/>
      <c r="Q171" s="233"/>
      <c r="R171" s="233"/>
      <c r="S171" s="233"/>
      <c r="T171" s="234"/>
      <c r="AT171" s="235" t="s">
        <v>143</v>
      </c>
      <c r="AU171" s="235" t="s">
        <v>141</v>
      </c>
      <c r="AV171" s="15" t="s">
        <v>140</v>
      </c>
      <c r="AW171" s="15" t="s">
        <v>32</v>
      </c>
      <c r="AX171" s="15" t="s">
        <v>85</v>
      </c>
      <c r="AY171" s="235" t="s">
        <v>133</v>
      </c>
    </row>
    <row r="172" spans="2:63" s="12" customFormat="1" ht="22.9" customHeight="1">
      <c r="B172" s="170"/>
      <c r="C172" s="171"/>
      <c r="D172" s="172" t="s">
        <v>76</v>
      </c>
      <c r="E172" s="184" t="s">
        <v>180</v>
      </c>
      <c r="F172" s="184" t="s">
        <v>272</v>
      </c>
      <c r="G172" s="171"/>
      <c r="H172" s="171"/>
      <c r="I172" s="174"/>
      <c r="J172" s="185">
        <f>BK172</f>
        <v>0</v>
      </c>
      <c r="K172" s="171"/>
      <c r="L172" s="176"/>
      <c r="M172" s="177"/>
      <c r="N172" s="178"/>
      <c r="O172" s="178"/>
      <c r="P172" s="179">
        <f>SUM(P173:P188)</f>
        <v>0</v>
      </c>
      <c r="Q172" s="178"/>
      <c r="R172" s="179">
        <f>SUM(R173:R188)</f>
        <v>0.008451209999999999</v>
      </c>
      <c r="S172" s="178"/>
      <c r="T172" s="180">
        <f>SUM(T173:T188)</f>
        <v>0.8532000000000001</v>
      </c>
      <c r="AR172" s="181" t="s">
        <v>85</v>
      </c>
      <c r="AT172" s="182" t="s">
        <v>76</v>
      </c>
      <c r="AU172" s="182" t="s">
        <v>85</v>
      </c>
      <c r="AY172" s="181" t="s">
        <v>133</v>
      </c>
      <c r="BK172" s="183">
        <f>SUM(BK173:BK188)</f>
        <v>0</v>
      </c>
    </row>
    <row r="173" spans="1:65" s="2" customFormat="1" ht="33" customHeight="1">
      <c r="A173" s="34"/>
      <c r="B173" s="35"/>
      <c r="C173" s="186" t="s">
        <v>273</v>
      </c>
      <c r="D173" s="186" t="s">
        <v>135</v>
      </c>
      <c r="E173" s="187" t="s">
        <v>274</v>
      </c>
      <c r="F173" s="188" t="s">
        <v>275</v>
      </c>
      <c r="G173" s="189" t="s">
        <v>227</v>
      </c>
      <c r="H173" s="190">
        <v>50</v>
      </c>
      <c r="I173" s="191"/>
      <c r="J173" s="192">
        <f>ROUND(I173*H173,2)</f>
        <v>0</v>
      </c>
      <c r="K173" s="188" t="s">
        <v>139</v>
      </c>
      <c r="L173" s="39"/>
      <c r="M173" s="193" t="s">
        <v>1</v>
      </c>
      <c r="N173" s="194" t="s">
        <v>43</v>
      </c>
      <c r="O173" s="71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140</v>
      </c>
      <c r="AT173" s="197" t="s">
        <v>135</v>
      </c>
      <c r="AU173" s="197" t="s">
        <v>141</v>
      </c>
      <c r="AY173" s="17" t="s">
        <v>133</v>
      </c>
      <c r="BE173" s="198">
        <f>IF(N173="základní",J173,0)</f>
        <v>0</v>
      </c>
      <c r="BF173" s="198">
        <f>IF(N173="snížená",J173,0)</f>
        <v>0</v>
      </c>
      <c r="BG173" s="198">
        <f>IF(N173="zákl. přenesená",J173,0)</f>
        <v>0</v>
      </c>
      <c r="BH173" s="198">
        <f>IF(N173="sníž. přenesená",J173,0)</f>
        <v>0</v>
      </c>
      <c r="BI173" s="198">
        <f>IF(N173="nulová",J173,0)</f>
        <v>0</v>
      </c>
      <c r="BJ173" s="17" t="s">
        <v>141</v>
      </c>
      <c r="BK173" s="198">
        <f>ROUND(I173*H173,2)</f>
        <v>0</v>
      </c>
      <c r="BL173" s="17" t="s">
        <v>140</v>
      </c>
      <c r="BM173" s="197" t="s">
        <v>276</v>
      </c>
    </row>
    <row r="174" spans="2:51" s="13" customFormat="1" ht="11.25">
      <c r="B174" s="199"/>
      <c r="C174" s="200"/>
      <c r="D174" s="201" t="s">
        <v>143</v>
      </c>
      <c r="E174" s="202" t="s">
        <v>1</v>
      </c>
      <c r="F174" s="203" t="s">
        <v>277</v>
      </c>
      <c r="G174" s="200"/>
      <c r="H174" s="204">
        <v>50</v>
      </c>
      <c r="I174" s="205"/>
      <c r="J174" s="200"/>
      <c r="K174" s="200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143</v>
      </c>
      <c r="AU174" s="210" t="s">
        <v>141</v>
      </c>
      <c r="AV174" s="13" t="s">
        <v>141</v>
      </c>
      <c r="AW174" s="13" t="s">
        <v>32</v>
      </c>
      <c r="AX174" s="13" t="s">
        <v>77</v>
      </c>
      <c r="AY174" s="210" t="s">
        <v>133</v>
      </c>
    </row>
    <row r="175" spans="2:51" s="15" customFormat="1" ht="11.25">
      <c r="B175" s="225"/>
      <c r="C175" s="226"/>
      <c r="D175" s="201" t="s">
        <v>143</v>
      </c>
      <c r="E175" s="227" t="s">
        <v>1</v>
      </c>
      <c r="F175" s="228" t="s">
        <v>223</v>
      </c>
      <c r="G175" s="226"/>
      <c r="H175" s="229">
        <v>50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4"/>
      <c r="AT175" s="235" t="s">
        <v>143</v>
      </c>
      <c r="AU175" s="235" t="s">
        <v>141</v>
      </c>
      <c r="AV175" s="15" t="s">
        <v>140</v>
      </c>
      <c r="AW175" s="15" t="s">
        <v>32</v>
      </c>
      <c r="AX175" s="15" t="s">
        <v>85</v>
      </c>
      <c r="AY175" s="235" t="s">
        <v>133</v>
      </c>
    </row>
    <row r="176" spans="1:65" s="2" customFormat="1" ht="33" customHeight="1">
      <c r="A176" s="34"/>
      <c r="B176" s="35"/>
      <c r="C176" s="186" t="s">
        <v>278</v>
      </c>
      <c r="D176" s="186" t="s">
        <v>135</v>
      </c>
      <c r="E176" s="187" t="s">
        <v>279</v>
      </c>
      <c r="F176" s="188" t="s">
        <v>280</v>
      </c>
      <c r="G176" s="189" t="s">
        <v>227</v>
      </c>
      <c r="H176" s="190">
        <v>1500</v>
      </c>
      <c r="I176" s="191"/>
      <c r="J176" s="192">
        <f>ROUND(I176*H176,2)</f>
        <v>0</v>
      </c>
      <c r="K176" s="188" t="s">
        <v>139</v>
      </c>
      <c r="L176" s="39"/>
      <c r="M176" s="193" t="s">
        <v>1</v>
      </c>
      <c r="N176" s="194" t="s">
        <v>43</v>
      </c>
      <c r="O176" s="71"/>
      <c r="P176" s="195">
        <f>O176*H176</f>
        <v>0</v>
      </c>
      <c r="Q176" s="195">
        <v>0</v>
      </c>
      <c r="R176" s="195">
        <f>Q176*H176</f>
        <v>0</v>
      </c>
      <c r="S176" s="195">
        <v>0</v>
      </c>
      <c r="T176" s="19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7" t="s">
        <v>140</v>
      </c>
      <c r="AT176" s="197" t="s">
        <v>135</v>
      </c>
      <c r="AU176" s="197" t="s">
        <v>141</v>
      </c>
      <c r="AY176" s="17" t="s">
        <v>133</v>
      </c>
      <c r="BE176" s="198">
        <f>IF(N176="základní",J176,0)</f>
        <v>0</v>
      </c>
      <c r="BF176" s="198">
        <f>IF(N176="snížená",J176,0)</f>
        <v>0</v>
      </c>
      <c r="BG176" s="198">
        <f>IF(N176="zákl. přenesená",J176,0)</f>
        <v>0</v>
      </c>
      <c r="BH176" s="198">
        <f>IF(N176="sníž. přenesená",J176,0)</f>
        <v>0</v>
      </c>
      <c r="BI176" s="198">
        <f>IF(N176="nulová",J176,0)</f>
        <v>0</v>
      </c>
      <c r="BJ176" s="17" t="s">
        <v>141</v>
      </c>
      <c r="BK176" s="198">
        <f>ROUND(I176*H176,2)</f>
        <v>0</v>
      </c>
      <c r="BL176" s="17" t="s">
        <v>140</v>
      </c>
      <c r="BM176" s="197" t="s">
        <v>281</v>
      </c>
    </row>
    <row r="177" spans="2:51" s="13" customFormat="1" ht="11.25">
      <c r="B177" s="199"/>
      <c r="C177" s="200"/>
      <c r="D177" s="201" t="s">
        <v>143</v>
      </c>
      <c r="E177" s="202" t="s">
        <v>1</v>
      </c>
      <c r="F177" s="203" t="s">
        <v>282</v>
      </c>
      <c r="G177" s="200"/>
      <c r="H177" s="204">
        <v>1500</v>
      </c>
      <c r="I177" s="205"/>
      <c r="J177" s="200"/>
      <c r="K177" s="200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143</v>
      </c>
      <c r="AU177" s="210" t="s">
        <v>141</v>
      </c>
      <c r="AV177" s="13" t="s">
        <v>141</v>
      </c>
      <c r="AW177" s="13" t="s">
        <v>32</v>
      </c>
      <c r="AX177" s="13" t="s">
        <v>85</v>
      </c>
      <c r="AY177" s="210" t="s">
        <v>133</v>
      </c>
    </row>
    <row r="178" spans="1:65" s="2" customFormat="1" ht="33" customHeight="1">
      <c r="A178" s="34"/>
      <c r="B178" s="35"/>
      <c r="C178" s="186" t="s">
        <v>8</v>
      </c>
      <c r="D178" s="186" t="s">
        <v>135</v>
      </c>
      <c r="E178" s="187" t="s">
        <v>283</v>
      </c>
      <c r="F178" s="188" t="s">
        <v>284</v>
      </c>
      <c r="G178" s="189" t="s">
        <v>227</v>
      </c>
      <c r="H178" s="190">
        <v>50</v>
      </c>
      <c r="I178" s="191"/>
      <c r="J178" s="192">
        <f>ROUND(I178*H178,2)</f>
        <v>0</v>
      </c>
      <c r="K178" s="188" t="s">
        <v>139</v>
      </c>
      <c r="L178" s="39"/>
      <c r="M178" s="193" t="s">
        <v>1</v>
      </c>
      <c r="N178" s="194" t="s">
        <v>43</v>
      </c>
      <c r="O178" s="71"/>
      <c r="P178" s="195">
        <f>O178*H178</f>
        <v>0</v>
      </c>
      <c r="Q178" s="195">
        <v>0</v>
      </c>
      <c r="R178" s="195">
        <f>Q178*H178</f>
        <v>0</v>
      </c>
      <c r="S178" s="195">
        <v>0</v>
      </c>
      <c r="T178" s="19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7" t="s">
        <v>140</v>
      </c>
      <c r="AT178" s="197" t="s">
        <v>135</v>
      </c>
      <c r="AU178" s="197" t="s">
        <v>141</v>
      </c>
      <c r="AY178" s="17" t="s">
        <v>133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17" t="s">
        <v>141</v>
      </c>
      <c r="BK178" s="198">
        <f>ROUND(I178*H178,2)</f>
        <v>0</v>
      </c>
      <c r="BL178" s="17" t="s">
        <v>140</v>
      </c>
      <c r="BM178" s="197" t="s">
        <v>285</v>
      </c>
    </row>
    <row r="179" spans="1:65" s="2" customFormat="1" ht="33" customHeight="1">
      <c r="A179" s="34"/>
      <c r="B179" s="35"/>
      <c r="C179" s="186" t="s">
        <v>199</v>
      </c>
      <c r="D179" s="186" t="s">
        <v>135</v>
      </c>
      <c r="E179" s="187" t="s">
        <v>286</v>
      </c>
      <c r="F179" s="188" t="s">
        <v>287</v>
      </c>
      <c r="G179" s="189" t="s">
        <v>227</v>
      </c>
      <c r="H179" s="190">
        <v>49.713</v>
      </c>
      <c r="I179" s="191"/>
      <c r="J179" s="192">
        <f>ROUND(I179*H179,2)</f>
        <v>0</v>
      </c>
      <c r="K179" s="188" t="s">
        <v>139</v>
      </c>
      <c r="L179" s="39"/>
      <c r="M179" s="193" t="s">
        <v>1</v>
      </c>
      <c r="N179" s="194" t="s">
        <v>43</v>
      </c>
      <c r="O179" s="71"/>
      <c r="P179" s="195">
        <f>O179*H179</f>
        <v>0</v>
      </c>
      <c r="Q179" s="195">
        <v>0.00013</v>
      </c>
      <c r="R179" s="195">
        <f>Q179*H179</f>
        <v>0.006462689999999999</v>
      </c>
      <c r="S179" s="195">
        <v>0</v>
      </c>
      <c r="T179" s="19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7" t="s">
        <v>140</v>
      </c>
      <c r="AT179" s="197" t="s">
        <v>135</v>
      </c>
      <c r="AU179" s="197" t="s">
        <v>141</v>
      </c>
      <c r="AY179" s="17" t="s">
        <v>133</v>
      </c>
      <c r="BE179" s="198">
        <f>IF(N179="základní",J179,0)</f>
        <v>0</v>
      </c>
      <c r="BF179" s="198">
        <f>IF(N179="snížená",J179,0)</f>
        <v>0</v>
      </c>
      <c r="BG179" s="198">
        <f>IF(N179="zákl. přenesená",J179,0)</f>
        <v>0</v>
      </c>
      <c r="BH179" s="198">
        <f>IF(N179="sníž. přenesená",J179,0)</f>
        <v>0</v>
      </c>
      <c r="BI179" s="198">
        <f>IF(N179="nulová",J179,0)</f>
        <v>0</v>
      </c>
      <c r="BJ179" s="17" t="s">
        <v>141</v>
      </c>
      <c r="BK179" s="198">
        <f>ROUND(I179*H179,2)</f>
        <v>0</v>
      </c>
      <c r="BL179" s="17" t="s">
        <v>140</v>
      </c>
      <c r="BM179" s="197" t="s">
        <v>288</v>
      </c>
    </row>
    <row r="180" spans="2:51" s="13" customFormat="1" ht="11.25">
      <c r="B180" s="199"/>
      <c r="C180" s="200"/>
      <c r="D180" s="201" t="s">
        <v>143</v>
      </c>
      <c r="E180" s="202" t="s">
        <v>1</v>
      </c>
      <c r="F180" s="203" t="s">
        <v>289</v>
      </c>
      <c r="G180" s="200"/>
      <c r="H180" s="204">
        <v>49.713</v>
      </c>
      <c r="I180" s="205"/>
      <c r="J180" s="200"/>
      <c r="K180" s="200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143</v>
      </c>
      <c r="AU180" s="210" t="s">
        <v>141</v>
      </c>
      <c r="AV180" s="13" t="s">
        <v>141</v>
      </c>
      <c r="AW180" s="13" t="s">
        <v>32</v>
      </c>
      <c r="AX180" s="13" t="s">
        <v>85</v>
      </c>
      <c r="AY180" s="210" t="s">
        <v>133</v>
      </c>
    </row>
    <row r="181" spans="1:65" s="2" customFormat="1" ht="24">
      <c r="A181" s="34"/>
      <c r="B181" s="35"/>
      <c r="C181" s="186" t="s">
        <v>290</v>
      </c>
      <c r="D181" s="186" t="s">
        <v>135</v>
      </c>
      <c r="E181" s="187" t="s">
        <v>291</v>
      </c>
      <c r="F181" s="188" t="s">
        <v>292</v>
      </c>
      <c r="G181" s="189" t="s">
        <v>227</v>
      </c>
      <c r="H181" s="190">
        <v>49.713</v>
      </c>
      <c r="I181" s="191"/>
      <c r="J181" s="192">
        <f>ROUND(I181*H181,2)</f>
        <v>0</v>
      </c>
      <c r="K181" s="188" t="s">
        <v>139</v>
      </c>
      <c r="L181" s="39"/>
      <c r="M181" s="193" t="s">
        <v>1</v>
      </c>
      <c r="N181" s="194" t="s">
        <v>43</v>
      </c>
      <c r="O181" s="71"/>
      <c r="P181" s="195">
        <f>O181*H181</f>
        <v>0</v>
      </c>
      <c r="Q181" s="195">
        <v>4E-05</v>
      </c>
      <c r="R181" s="195">
        <f>Q181*H181</f>
        <v>0.00198852</v>
      </c>
      <c r="S181" s="195">
        <v>0</v>
      </c>
      <c r="T181" s="196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7" t="s">
        <v>140</v>
      </c>
      <c r="AT181" s="197" t="s">
        <v>135</v>
      </c>
      <c r="AU181" s="197" t="s">
        <v>141</v>
      </c>
      <c r="AY181" s="17" t="s">
        <v>133</v>
      </c>
      <c r="BE181" s="198">
        <f>IF(N181="základní",J181,0)</f>
        <v>0</v>
      </c>
      <c r="BF181" s="198">
        <f>IF(N181="snížená",J181,0)</f>
        <v>0</v>
      </c>
      <c r="BG181" s="198">
        <f>IF(N181="zákl. přenesená",J181,0)</f>
        <v>0</v>
      </c>
      <c r="BH181" s="198">
        <f>IF(N181="sníž. přenesená",J181,0)</f>
        <v>0</v>
      </c>
      <c r="BI181" s="198">
        <f>IF(N181="nulová",J181,0)</f>
        <v>0</v>
      </c>
      <c r="BJ181" s="17" t="s">
        <v>141</v>
      </c>
      <c r="BK181" s="198">
        <f>ROUND(I181*H181,2)</f>
        <v>0</v>
      </c>
      <c r="BL181" s="17" t="s">
        <v>140</v>
      </c>
      <c r="BM181" s="197" t="s">
        <v>293</v>
      </c>
    </row>
    <row r="182" spans="1:65" s="2" customFormat="1" ht="24">
      <c r="A182" s="34"/>
      <c r="B182" s="35"/>
      <c r="C182" s="186" t="s">
        <v>294</v>
      </c>
      <c r="D182" s="186" t="s">
        <v>135</v>
      </c>
      <c r="E182" s="187" t="s">
        <v>295</v>
      </c>
      <c r="F182" s="188" t="s">
        <v>296</v>
      </c>
      <c r="G182" s="189" t="s">
        <v>297</v>
      </c>
      <c r="H182" s="190">
        <v>7.9</v>
      </c>
      <c r="I182" s="191"/>
      <c r="J182" s="192">
        <f>ROUND(I182*H182,2)</f>
        <v>0</v>
      </c>
      <c r="K182" s="188" t="s">
        <v>139</v>
      </c>
      <c r="L182" s="39"/>
      <c r="M182" s="193" t="s">
        <v>1</v>
      </c>
      <c r="N182" s="194" t="s">
        <v>43</v>
      </c>
      <c r="O182" s="71"/>
      <c r="P182" s="195">
        <f>O182*H182</f>
        <v>0</v>
      </c>
      <c r="Q182" s="195">
        <v>0</v>
      </c>
      <c r="R182" s="195">
        <f>Q182*H182</f>
        <v>0</v>
      </c>
      <c r="S182" s="195">
        <v>0.054</v>
      </c>
      <c r="T182" s="196">
        <f>S182*H182</f>
        <v>0.42660000000000003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7" t="s">
        <v>140</v>
      </c>
      <c r="AT182" s="197" t="s">
        <v>135</v>
      </c>
      <c r="AU182" s="197" t="s">
        <v>141</v>
      </c>
      <c r="AY182" s="17" t="s">
        <v>133</v>
      </c>
      <c r="BE182" s="198">
        <f>IF(N182="základní",J182,0)</f>
        <v>0</v>
      </c>
      <c r="BF182" s="198">
        <f>IF(N182="snížená",J182,0)</f>
        <v>0</v>
      </c>
      <c r="BG182" s="198">
        <f>IF(N182="zákl. přenesená",J182,0)</f>
        <v>0</v>
      </c>
      <c r="BH182" s="198">
        <f>IF(N182="sníž. přenesená",J182,0)</f>
        <v>0</v>
      </c>
      <c r="BI182" s="198">
        <f>IF(N182="nulová",J182,0)</f>
        <v>0</v>
      </c>
      <c r="BJ182" s="17" t="s">
        <v>141</v>
      </c>
      <c r="BK182" s="198">
        <f>ROUND(I182*H182,2)</f>
        <v>0</v>
      </c>
      <c r="BL182" s="17" t="s">
        <v>140</v>
      </c>
      <c r="BM182" s="197" t="s">
        <v>298</v>
      </c>
    </row>
    <row r="183" spans="2:51" s="13" customFormat="1" ht="11.25">
      <c r="B183" s="199"/>
      <c r="C183" s="200"/>
      <c r="D183" s="201" t="s">
        <v>143</v>
      </c>
      <c r="E183" s="202" t="s">
        <v>1</v>
      </c>
      <c r="F183" s="203" t="s">
        <v>299</v>
      </c>
      <c r="G183" s="200"/>
      <c r="H183" s="204">
        <v>7.9</v>
      </c>
      <c r="I183" s="205"/>
      <c r="J183" s="200"/>
      <c r="K183" s="200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143</v>
      </c>
      <c r="AU183" s="210" t="s">
        <v>141</v>
      </c>
      <c r="AV183" s="13" t="s">
        <v>141</v>
      </c>
      <c r="AW183" s="13" t="s">
        <v>32</v>
      </c>
      <c r="AX183" s="13" t="s">
        <v>85</v>
      </c>
      <c r="AY183" s="210" t="s">
        <v>133</v>
      </c>
    </row>
    <row r="184" spans="1:65" s="2" customFormat="1" ht="36">
      <c r="A184" s="34"/>
      <c r="B184" s="35"/>
      <c r="C184" s="186" t="s">
        <v>300</v>
      </c>
      <c r="D184" s="186" t="s">
        <v>135</v>
      </c>
      <c r="E184" s="187" t="s">
        <v>301</v>
      </c>
      <c r="F184" s="188" t="s">
        <v>302</v>
      </c>
      <c r="G184" s="189" t="s">
        <v>297</v>
      </c>
      <c r="H184" s="190">
        <v>7.9</v>
      </c>
      <c r="I184" s="191"/>
      <c r="J184" s="192">
        <f>ROUND(I184*H184,2)</f>
        <v>0</v>
      </c>
      <c r="K184" s="188" t="s">
        <v>170</v>
      </c>
      <c r="L184" s="39"/>
      <c r="M184" s="193" t="s">
        <v>1</v>
      </c>
      <c r="N184" s="194" t="s">
        <v>43</v>
      </c>
      <c r="O184" s="71"/>
      <c r="P184" s="195">
        <f>O184*H184</f>
        <v>0</v>
      </c>
      <c r="Q184" s="195">
        <v>0</v>
      </c>
      <c r="R184" s="195">
        <f>Q184*H184</f>
        <v>0</v>
      </c>
      <c r="S184" s="195">
        <v>0.054</v>
      </c>
      <c r="T184" s="196">
        <f>S184*H184</f>
        <v>0.42660000000000003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7" t="s">
        <v>140</v>
      </c>
      <c r="AT184" s="197" t="s">
        <v>135</v>
      </c>
      <c r="AU184" s="197" t="s">
        <v>141</v>
      </c>
      <c r="AY184" s="17" t="s">
        <v>133</v>
      </c>
      <c r="BE184" s="198">
        <f>IF(N184="základní",J184,0)</f>
        <v>0</v>
      </c>
      <c r="BF184" s="198">
        <f>IF(N184="snížená",J184,0)</f>
        <v>0</v>
      </c>
      <c r="BG184" s="198">
        <f>IF(N184="zákl. přenesená",J184,0)</f>
        <v>0</v>
      </c>
      <c r="BH184" s="198">
        <f>IF(N184="sníž. přenesená",J184,0)</f>
        <v>0</v>
      </c>
      <c r="BI184" s="198">
        <f>IF(N184="nulová",J184,0)</f>
        <v>0</v>
      </c>
      <c r="BJ184" s="17" t="s">
        <v>141</v>
      </c>
      <c r="BK184" s="198">
        <f>ROUND(I184*H184,2)</f>
        <v>0</v>
      </c>
      <c r="BL184" s="17" t="s">
        <v>140</v>
      </c>
      <c r="BM184" s="197" t="s">
        <v>303</v>
      </c>
    </row>
    <row r="185" spans="1:47" s="2" customFormat="1" ht="29.25">
      <c r="A185" s="34"/>
      <c r="B185" s="35"/>
      <c r="C185" s="36"/>
      <c r="D185" s="201" t="s">
        <v>177</v>
      </c>
      <c r="E185" s="36"/>
      <c r="F185" s="211" t="s">
        <v>263</v>
      </c>
      <c r="G185" s="36"/>
      <c r="H185" s="36"/>
      <c r="I185" s="212"/>
      <c r="J185" s="36"/>
      <c r="K185" s="36"/>
      <c r="L185" s="39"/>
      <c r="M185" s="213"/>
      <c r="N185" s="214"/>
      <c r="O185" s="71"/>
      <c r="P185" s="71"/>
      <c r="Q185" s="71"/>
      <c r="R185" s="71"/>
      <c r="S185" s="71"/>
      <c r="T185" s="72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177</v>
      </c>
      <c r="AU185" s="17" t="s">
        <v>141</v>
      </c>
    </row>
    <row r="186" spans="2:51" s="13" customFormat="1" ht="11.25">
      <c r="B186" s="199"/>
      <c r="C186" s="200"/>
      <c r="D186" s="201" t="s">
        <v>143</v>
      </c>
      <c r="E186" s="202" t="s">
        <v>1</v>
      </c>
      <c r="F186" s="203" t="s">
        <v>304</v>
      </c>
      <c r="G186" s="200"/>
      <c r="H186" s="204">
        <v>7.9</v>
      </c>
      <c r="I186" s="205"/>
      <c r="J186" s="200"/>
      <c r="K186" s="200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143</v>
      </c>
      <c r="AU186" s="210" t="s">
        <v>141</v>
      </c>
      <c r="AV186" s="13" t="s">
        <v>141</v>
      </c>
      <c r="AW186" s="13" t="s">
        <v>32</v>
      </c>
      <c r="AX186" s="13" t="s">
        <v>85</v>
      </c>
      <c r="AY186" s="210" t="s">
        <v>133</v>
      </c>
    </row>
    <row r="187" spans="1:65" s="2" customFormat="1" ht="24">
      <c r="A187" s="34"/>
      <c r="B187" s="35"/>
      <c r="C187" s="186" t="s">
        <v>305</v>
      </c>
      <c r="D187" s="186" t="s">
        <v>135</v>
      </c>
      <c r="E187" s="187" t="s">
        <v>306</v>
      </c>
      <c r="F187" s="188" t="s">
        <v>307</v>
      </c>
      <c r="G187" s="189" t="s">
        <v>227</v>
      </c>
      <c r="H187" s="190">
        <v>30.02</v>
      </c>
      <c r="I187" s="191"/>
      <c r="J187" s="192">
        <f>ROUND(I187*H187,2)</f>
        <v>0</v>
      </c>
      <c r="K187" s="188" t="s">
        <v>139</v>
      </c>
      <c r="L187" s="39"/>
      <c r="M187" s="193" t="s">
        <v>1</v>
      </c>
      <c r="N187" s="194" t="s">
        <v>43</v>
      </c>
      <c r="O187" s="71"/>
      <c r="P187" s="195">
        <f>O187*H187</f>
        <v>0</v>
      </c>
      <c r="Q187" s="195">
        <v>0</v>
      </c>
      <c r="R187" s="195">
        <f>Q187*H187</f>
        <v>0</v>
      </c>
      <c r="S187" s="195">
        <v>0</v>
      </c>
      <c r="T187" s="19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7" t="s">
        <v>140</v>
      </c>
      <c r="AT187" s="197" t="s">
        <v>135</v>
      </c>
      <c r="AU187" s="197" t="s">
        <v>141</v>
      </c>
      <c r="AY187" s="17" t="s">
        <v>133</v>
      </c>
      <c r="BE187" s="198">
        <f>IF(N187="základní",J187,0)</f>
        <v>0</v>
      </c>
      <c r="BF187" s="198">
        <f>IF(N187="snížená",J187,0)</f>
        <v>0</v>
      </c>
      <c r="BG187" s="198">
        <f>IF(N187="zákl. přenesená",J187,0)</f>
        <v>0</v>
      </c>
      <c r="BH187" s="198">
        <f>IF(N187="sníž. přenesená",J187,0)</f>
        <v>0</v>
      </c>
      <c r="BI187" s="198">
        <f>IF(N187="nulová",J187,0)</f>
        <v>0</v>
      </c>
      <c r="BJ187" s="17" t="s">
        <v>141</v>
      </c>
      <c r="BK187" s="198">
        <f>ROUND(I187*H187,2)</f>
        <v>0</v>
      </c>
      <c r="BL187" s="17" t="s">
        <v>140</v>
      </c>
      <c r="BM187" s="197" t="s">
        <v>308</v>
      </c>
    </row>
    <row r="188" spans="2:51" s="13" customFormat="1" ht="11.25">
      <c r="B188" s="199"/>
      <c r="C188" s="200"/>
      <c r="D188" s="201" t="s">
        <v>143</v>
      </c>
      <c r="E188" s="202" t="s">
        <v>1</v>
      </c>
      <c r="F188" s="203" t="s">
        <v>309</v>
      </c>
      <c r="G188" s="200"/>
      <c r="H188" s="204">
        <v>30.02</v>
      </c>
      <c r="I188" s="205"/>
      <c r="J188" s="200"/>
      <c r="K188" s="200"/>
      <c r="L188" s="206"/>
      <c r="M188" s="207"/>
      <c r="N188" s="208"/>
      <c r="O188" s="208"/>
      <c r="P188" s="208"/>
      <c r="Q188" s="208"/>
      <c r="R188" s="208"/>
      <c r="S188" s="208"/>
      <c r="T188" s="209"/>
      <c r="AT188" s="210" t="s">
        <v>143</v>
      </c>
      <c r="AU188" s="210" t="s">
        <v>141</v>
      </c>
      <c r="AV188" s="13" t="s">
        <v>141</v>
      </c>
      <c r="AW188" s="13" t="s">
        <v>32</v>
      </c>
      <c r="AX188" s="13" t="s">
        <v>85</v>
      </c>
      <c r="AY188" s="210" t="s">
        <v>133</v>
      </c>
    </row>
    <row r="189" spans="2:63" s="12" customFormat="1" ht="22.9" customHeight="1">
      <c r="B189" s="170"/>
      <c r="C189" s="171"/>
      <c r="D189" s="172" t="s">
        <v>76</v>
      </c>
      <c r="E189" s="184" t="s">
        <v>310</v>
      </c>
      <c r="F189" s="184" t="s">
        <v>311</v>
      </c>
      <c r="G189" s="171"/>
      <c r="H189" s="171"/>
      <c r="I189" s="174"/>
      <c r="J189" s="185">
        <f>BK189</f>
        <v>0</v>
      </c>
      <c r="K189" s="171"/>
      <c r="L189" s="176"/>
      <c r="M189" s="177"/>
      <c r="N189" s="178"/>
      <c r="O189" s="178"/>
      <c r="P189" s="179">
        <f>SUM(P190:P194)</f>
        <v>0</v>
      </c>
      <c r="Q189" s="178"/>
      <c r="R189" s="179">
        <f>SUM(R190:R194)</f>
        <v>0</v>
      </c>
      <c r="S189" s="178"/>
      <c r="T189" s="180">
        <f>SUM(T190:T194)</f>
        <v>0</v>
      </c>
      <c r="AR189" s="181" t="s">
        <v>85</v>
      </c>
      <c r="AT189" s="182" t="s">
        <v>76</v>
      </c>
      <c r="AU189" s="182" t="s">
        <v>85</v>
      </c>
      <c r="AY189" s="181" t="s">
        <v>133</v>
      </c>
      <c r="BK189" s="183">
        <f>SUM(BK190:BK194)</f>
        <v>0</v>
      </c>
    </row>
    <row r="190" spans="1:65" s="2" customFormat="1" ht="24">
      <c r="A190" s="34"/>
      <c r="B190" s="35"/>
      <c r="C190" s="186" t="s">
        <v>7</v>
      </c>
      <c r="D190" s="186" t="s">
        <v>135</v>
      </c>
      <c r="E190" s="187" t="s">
        <v>312</v>
      </c>
      <c r="F190" s="188" t="s">
        <v>313</v>
      </c>
      <c r="G190" s="189" t="s">
        <v>159</v>
      </c>
      <c r="H190" s="190">
        <v>1.028</v>
      </c>
      <c r="I190" s="191"/>
      <c r="J190" s="192">
        <f>ROUND(I190*H190,2)</f>
        <v>0</v>
      </c>
      <c r="K190" s="188" t="s">
        <v>139</v>
      </c>
      <c r="L190" s="39"/>
      <c r="M190" s="193" t="s">
        <v>1</v>
      </c>
      <c r="N190" s="194" t="s">
        <v>43</v>
      </c>
      <c r="O190" s="71"/>
      <c r="P190" s="195">
        <f>O190*H190</f>
        <v>0</v>
      </c>
      <c r="Q190" s="195">
        <v>0</v>
      </c>
      <c r="R190" s="195">
        <f>Q190*H190</f>
        <v>0</v>
      </c>
      <c r="S190" s="195">
        <v>0</v>
      </c>
      <c r="T190" s="196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7" t="s">
        <v>140</v>
      </c>
      <c r="AT190" s="197" t="s">
        <v>135</v>
      </c>
      <c r="AU190" s="197" t="s">
        <v>141</v>
      </c>
      <c r="AY190" s="17" t="s">
        <v>133</v>
      </c>
      <c r="BE190" s="198">
        <f>IF(N190="základní",J190,0)</f>
        <v>0</v>
      </c>
      <c r="BF190" s="198">
        <f>IF(N190="snížená",J190,0)</f>
        <v>0</v>
      </c>
      <c r="BG190" s="198">
        <f>IF(N190="zákl. přenesená",J190,0)</f>
        <v>0</v>
      </c>
      <c r="BH190" s="198">
        <f>IF(N190="sníž. přenesená",J190,0)</f>
        <v>0</v>
      </c>
      <c r="BI190" s="198">
        <f>IF(N190="nulová",J190,0)</f>
        <v>0</v>
      </c>
      <c r="BJ190" s="17" t="s">
        <v>141</v>
      </c>
      <c r="BK190" s="198">
        <f>ROUND(I190*H190,2)</f>
        <v>0</v>
      </c>
      <c r="BL190" s="17" t="s">
        <v>140</v>
      </c>
      <c r="BM190" s="197" t="s">
        <v>314</v>
      </c>
    </row>
    <row r="191" spans="1:65" s="2" customFormat="1" ht="24">
      <c r="A191" s="34"/>
      <c r="B191" s="35"/>
      <c r="C191" s="186" t="s">
        <v>315</v>
      </c>
      <c r="D191" s="186" t="s">
        <v>135</v>
      </c>
      <c r="E191" s="187" t="s">
        <v>316</v>
      </c>
      <c r="F191" s="188" t="s">
        <v>317</v>
      </c>
      <c r="G191" s="189" t="s">
        <v>159</v>
      </c>
      <c r="H191" s="190">
        <v>1.028</v>
      </c>
      <c r="I191" s="191"/>
      <c r="J191" s="192">
        <f>ROUND(I191*H191,2)</f>
        <v>0</v>
      </c>
      <c r="K191" s="188" t="s">
        <v>139</v>
      </c>
      <c r="L191" s="39"/>
      <c r="M191" s="193" t="s">
        <v>1</v>
      </c>
      <c r="N191" s="194" t="s">
        <v>43</v>
      </c>
      <c r="O191" s="71"/>
      <c r="P191" s="195">
        <f>O191*H191</f>
        <v>0</v>
      </c>
      <c r="Q191" s="195">
        <v>0</v>
      </c>
      <c r="R191" s="195">
        <f>Q191*H191</f>
        <v>0</v>
      </c>
      <c r="S191" s="195">
        <v>0</v>
      </c>
      <c r="T191" s="196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7" t="s">
        <v>140</v>
      </c>
      <c r="AT191" s="197" t="s">
        <v>135</v>
      </c>
      <c r="AU191" s="197" t="s">
        <v>141</v>
      </c>
      <c r="AY191" s="17" t="s">
        <v>133</v>
      </c>
      <c r="BE191" s="198">
        <f>IF(N191="základní",J191,0)</f>
        <v>0</v>
      </c>
      <c r="BF191" s="198">
        <f>IF(N191="snížená",J191,0)</f>
        <v>0</v>
      </c>
      <c r="BG191" s="198">
        <f>IF(N191="zákl. přenesená",J191,0)</f>
        <v>0</v>
      </c>
      <c r="BH191" s="198">
        <f>IF(N191="sníž. přenesená",J191,0)</f>
        <v>0</v>
      </c>
      <c r="BI191" s="198">
        <f>IF(N191="nulová",J191,0)</f>
        <v>0</v>
      </c>
      <c r="BJ191" s="17" t="s">
        <v>141</v>
      </c>
      <c r="BK191" s="198">
        <f>ROUND(I191*H191,2)</f>
        <v>0</v>
      </c>
      <c r="BL191" s="17" t="s">
        <v>140</v>
      </c>
      <c r="BM191" s="197" t="s">
        <v>318</v>
      </c>
    </row>
    <row r="192" spans="1:65" s="2" customFormat="1" ht="24">
      <c r="A192" s="34"/>
      <c r="B192" s="35"/>
      <c r="C192" s="186" t="s">
        <v>319</v>
      </c>
      <c r="D192" s="186" t="s">
        <v>135</v>
      </c>
      <c r="E192" s="187" t="s">
        <v>320</v>
      </c>
      <c r="F192" s="188" t="s">
        <v>321</v>
      </c>
      <c r="G192" s="189" t="s">
        <v>159</v>
      </c>
      <c r="H192" s="190">
        <v>10.28</v>
      </c>
      <c r="I192" s="191"/>
      <c r="J192" s="192">
        <f>ROUND(I192*H192,2)</f>
        <v>0</v>
      </c>
      <c r="K192" s="188" t="s">
        <v>139</v>
      </c>
      <c r="L192" s="39"/>
      <c r="M192" s="193" t="s">
        <v>1</v>
      </c>
      <c r="N192" s="194" t="s">
        <v>43</v>
      </c>
      <c r="O192" s="71"/>
      <c r="P192" s="195">
        <f>O192*H192</f>
        <v>0</v>
      </c>
      <c r="Q192" s="195">
        <v>0</v>
      </c>
      <c r="R192" s="195">
        <f>Q192*H192</f>
        <v>0</v>
      </c>
      <c r="S192" s="195">
        <v>0</v>
      </c>
      <c r="T192" s="196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7" t="s">
        <v>140</v>
      </c>
      <c r="AT192" s="197" t="s">
        <v>135</v>
      </c>
      <c r="AU192" s="197" t="s">
        <v>141</v>
      </c>
      <c r="AY192" s="17" t="s">
        <v>133</v>
      </c>
      <c r="BE192" s="198">
        <f>IF(N192="základní",J192,0)</f>
        <v>0</v>
      </c>
      <c r="BF192" s="198">
        <f>IF(N192="snížená",J192,0)</f>
        <v>0</v>
      </c>
      <c r="BG192" s="198">
        <f>IF(N192="zákl. přenesená",J192,0)</f>
        <v>0</v>
      </c>
      <c r="BH192" s="198">
        <f>IF(N192="sníž. přenesená",J192,0)</f>
        <v>0</v>
      </c>
      <c r="BI192" s="198">
        <f>IF(N192="nulová",J192,0)</f>
        <v>0</v>
      </c>
      <c r="BJ192" s="17" t="s">
        <v>141</v>
      </c>
      <c r="BK192" s="198">
        <f>ROUND(I192*H192,2)</f>
        <v>0</v>
      </c>
      <c r="BL192" s="17" t="s">
        <v>140</v>
      </c>
      <c r="BM192" s="197" t="s">
        <v>322</v>
      </c>
    </row>
    <row r="193" spans="2:51" s="13" customFormat="1" ht="11.25">
      <c r="B193" s="199"/>
      <c r="C193" s="200"/>
      <c r="D193" s="201" t="s">
        <v>143</v>
      </c>
      <c r="E193" s="200"/>
      <c r="F193" s="203" t="s">
        <v>323</v>
      </c>
      <c r="G193" s="200"/>
      <c r="H193" s="204">
        <v>10.28</v>
      </c>
      <c r="I193" s="205"/>
      <c r="J193" s="200"/>
      <c r="K193" s="200"/>
      <c r="L193" s="206"/>
      <c r="M193" s="207"/>
      <c r="N193" s="208"/>
      <c r="O193" s="208"/>
      <c r="P193" s="208"/>
      <c r="Q193" s="208"/>
      <c r="R193" s="208"/>
      <c r="S193" s="208"/>
      <c r="T193" s="209"/>
      <c r="AT193" s="210" t="s">
        <v>143</v>
      </c>
      <c r="AU193" s="210" t="s">
        <v>141</v>
      </c>
      <c r="AV193" s="13" t="s">
        <v>141</v>
      </c>
      <c r="AW193" s="13" t="s">
        <v>4</v>
      </c>
      <c r="AX193" s="13" t="s">
        <v>85</v>
      </c>
      <c r="AY193" s="210" t="s">
        <v>133</v>
      </c>
    </row>
    <row r="194" spans="1:65" s="2" customFormat="1" ht="33" customHeight="1">
      <c r="A194" s="34"/>
      <c r="B194" s="35"/>
      <c r="C194" s="186" t="s">
        <v>324</v>
      </c>
      <c r="D194" s="186" t="s">
        <v>135</v>
      </c>
      <c r="E194" s="187" t="s">
        <v>325</v>
      </c>
      <c r="F194" s="188" t="s">
        <v>326</v>
      </c>
      <c r="G194" s="189" t="s">
        <v>159</v>
      </c>
      <c r="H194" s="190">
        <v>1.028</v>
      </c>
      <c r="I194" s="191"/>
      <c r="J194" s="192">
        <f>ROUND(I194*H194,2)</f>
        <v>0</v>
      </c>
      <c r="K194" s="188" t="s">
        <v>139</v>
      </c>
      <c r="L194" s="39"/>
      <c r="M194" s="193" t="s">
        <v>1</v>
      </c>
      <c r="N194" s="194" t="s">
        <v>43</v>
      </c>
      <c r="O194" s="71"/>
      <c r="P194" s="195">
        <f>O194*H194</f>
        <v>0</v>
      </c>
      <c r="Q194" s="195">
        <v>0</v>
      </c>
      <c r="R194" s="195">
        <f>Q194*H194</f>
        <v>0</v>
      </c>
      <c r="S194" s="195">
        <v>0</v>
      </c>
      <c r="T194" s="196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7" t="s">
        <v>140</v>
      </c>
      <c r="AT194" s="197" t="s">
        <v>135</v>
      </c>
      <c r="AU194" s="197" t="s">
        <v>141</v>
      </c>
      <c r="AY194" s="17" t="s">
        <v>133</v>
      </c>
      <c r="BE194" s="198">
        <f>IF(N194="základní",J194,0)</f>
        <v>0</v>
      </c>
      <c r="BF194" s="198">
        <f>IF(N194="snížená",J194,0)</f>
        <v>0</v>
      </c>
      <c r="BG194" s="198">
        <f>IF(N194="zákl. přenesená",J194,0)</f>
        <v>0</v>
      </c>
      <c r="BH194" s="198">
        <f>IF(N194="sníž. přenesená",J194,0)</f>
        <v>0</v>
      </c>
      <c r="BI194" s="198">
        <f>IF(N194="nulová",J194,0)</f>
        <v>0</v>
      </c>
      <c r="BJ194" s="17" t="s">
        <v>141</v>
      </c>
      <c r="BK194" s="198">
        <f>ROUND(I194*H194,2)</f>
        <v>0</v>
      </c>
      <c r="BL194" s="17" t="s">
        <v>140</v>
      </c>
      <c r="BM194" s="197" t="s">
        <v>327</v>
      </c>
    </row>
    <row r="195" spans="2:63" s="12" customFormat="1" ht="22.9" customHeight="1">
      <c r="B195" s="170"/>
      <c r="C195" s="171"/>
      <c r="D195" s="172" t="s">
        <v>76</v>
      </c>
      <c r="E195" s="184" t="s">
        <v>185</v>
      </c>
      <c r="F195" s="184" t="s">
        <v>186</v>
      </c>
      <c r="G195" s="171"/>
      <c r="H195" s="171"/>
      <c r="I195" s="174"/>
      <c r="J195" s="185">
        <f>BK195</f>
        <v>0</v>
      </c>
      <c r="K195" s="171"/>
      <c r="L195" s="176"/>
      <c r="M195" s="177"/>
      <c r="N195" s="178"/>
      <c r="O195" s="178"/>
      <c r="P195" s="179">
        <f>P196</f>
        <v>0</v>
      </c>
      <c r="Q195" s="178"/>
      <c r="R195" s="179">
        <f>R196</f>
        <v>0</v>
      </c>
      <c r="S195" s="178"/>
      <c r="T195" s="180">
        <f>T196</f>
        <v>0</v>
      </c>
      <c r="AR195" s="181" t="s">
        <v>85</v>
      </c>
      <c r="AT195" s="182" t="s">
        <v>76</v>
      </c>
      <c r="AU195" s="182" t="s">
        <v>85</v>
      </c>
      <c r="AY195" s="181" t="s">
        <v>133</v>
      </c>
      <c r="BK195" s="183">
        <f>BK196</f>
        <v>0</v>
      </c>
    </row>
    <row r="196" spans="1:65" s="2" customFormat="1" ht="16.5" customHeight="1">
      <c r="A196" s="34"/>
      <c r="B196" s="35"/>
      <c r="C196" s="186" t="s">
        <v>328</v>
      </c>
      <c r="D196" s="186" t="s">
        <v>135</v>
      </c>
      <c r="E196" s="187" t="s">
        <v>329</v>
      </c>
      <c r="F196" s="188" t="s">
        <v>330</v>
      </c>
      <c r="G196" s="189" t="s">
        <v>159</v>
      </c>
      <c r="H196" s="190">
        <v>26.596</v>
      </c>
      <c r="I196" s="191"/>
      <c r="J196" s="192">
        <f>ROUND(I196*H196,2)</f>
        <v>0</v>
      </c>
      <c r="K196" s="188" t="s">
        <v>139</v>
      </c>
      <c r="L196" s="39"/>
      <c r="M196" s="193" t="s">
        <v>1</v>
      </c>
      <c r="N196" s="194" t="s">
        <v>43</v>
      </c>
      <c r="O196" s="71"/>
      <c r="P196" s="195">
        <f>O196*H196</f>
        <v>0</v>
      </c>
      <c r="Q196" s="195">
        <v>0</v>
      </c>
      <c r="R196" s="195">
        <f>Q196*H196</f>
        <v>0</v>
      </c>
      <c r="S196" s="195">
        <v>0</v>
      </c>
      <c r="T196" s="196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7" t="s">
        <v>140</v>
      </c>
      <c r="AT196" s="197" t="s">
        <v>135</v>
      </c>
      <c r="AU196" s="197" t="s">
        <v>141</v>
      </c>
      <c r="AY196" s="17" t="s">
        <v>133</v>
      </c>
      <c r="BE196" s="198">
        <f>IF(N196="základní",J196,0)</f>
        <v>0</v>
      </c>
      <c r="BF196" s="198">
        <f>IF(N196="snížená",J196,0)</f>
        <v>0</v>
      </c>
      <c r="BG196" s="198">
        <f>IF(N196="zákl. přenesená",J196,0)</f>
        <v>0</v>
      </c>
      <c r="BH196" s="198">
        <f>IF(N196="sníž. přenesená",J196,0)</f>
        <v>0</v>
      </c>
      <c r="BI196" s="198">
        <f>IF(N196="nulová",J196,0)</f>
        <v>0</v>
      </c>
      <c r="BJ196" s="17" t="s">
        <v>141</v>
      </c>
      <c r="BK196" s="198">
        <f>ROUND(I196*H196,2)</f>
        <v>0</v>
      </c>
      <c r="BL196" s="17" t="s">
        <v>140</v>
      </c>
      <c r="BM196" s="197" t="s">
        <v>331</v>
      </c>
    </row>
    <row r="197" spans="2:63" s="12" customFormat="1" ht="25.9" customHeight="1">
      <c r="B197" s="170"/>
      <c r="C197" s="171"/>
      <c r="D197" s="172" t="s">
        <v>76</v>
      </c>
      <c r="E197" s="173" t="s">
        <v>191</v>
      </c>
      <c r="F197" s="173" t="s">
        <v>192</v>
      </c>
      <c r="G197" s="171"/>
      <c r="H197" s="171"/>
      <c r="I197" s="174"/>
      <c r="J197" s="175">
        <f>BK197</f>
        <v>0</v>
      </c>
      <c r="K197" s="171"/>
      <c r="L197" s="176"/>
      <c r="M197" s="177"/>
      <c r="N197" s="178"/>
      <c r="O197" s="178"/>
      <c r="P197" s="179">
        <f>P198+P243+P257+P261+P270+P284+P288</f>
        <v>0</v>
      </c>
      <c r="Q197" s="178"/>
      <c r="R197" s="179">
        <f>R198+R243+R257+R261+R270+R284+R288</f>
        <v>0.9360269999999999</v>
      </c>
      <c r="S197" s="178"/>
      <c r="T197" s="180">
        <f>T198+T243+T257+T261+T270+T284+T288</f>
        <v>0.174618</v>
      </c>
      <c r="AR197" s="181" t="s">
        <v>141</v>
      </c>
      <c r="AT197" s="182" t="s">
        <v>76</v>
      </c>
      <c r="AU197" s="182" t="s">
        <v>77</v>
      </c>
      <c r="AY197" s="181" t="s">
        <v>133</v>
      </c>
      <c r="BK197" s="183">
        <f>BK198+BK243+BK257+BK261+BK270+BK284+BK288</f>
        <v>0</v>
      </c>
    </row>
    <row r="198" spans="2:63" s="12" customFormat="1" ht="22.9" customHeight="1">
      <c r="B198" s="170"/>
      <c r="C198" s="171"/>
      <c r="D198" s="172" t="s">
        <v>76</v>
      </c>
      <c r="E198" s="184" t="s">
        <v>332</v>
      </c>
      <c r="F198" s="184" t="s">
        <v>333</v>
      </c>
      <c r="G198" s="171"/>
      <c r="H198" s="171"/>
      <c r="I198" s="174"/>
      <c r="J198" s="185">
        <f>BK198</f>
        <v>0</v>
      </c>
      <c r="K198" s="171"/>
      <c r="L198" s="176"/>
      <c r="M198" s="177"/>
      <c r="N198" s="178"/>
      <c r="O198" s="178"/>
      <c r="P198" s="179">
        <f>SUM(P199:P242)</f>
        <v>0</v>
      </c>
      <c r="Q198" s="178"/>
      <c r="R198" s="179">
        <f>SUM(R199:R242)</f>
        <v>0.38144238</v>
      </c>
      <c r="S198" s="178"/>
      <c r="T198" s="180">
        <f>SUM(T199:T242)</f>
        <v>0.133858</v>
      </c>
      <c r="AR198" s="181" t="s">
        <v>141</v>
      </c>
      <c r="AT198" s="182" t="s">
        <v>76</v>
      </c>
      <c r="AU198" s="182" t="s">
        <v>85</v>
      </c>
      <c r="AY198" s="181" t="s">
        <v>133</v>
      </c>
      <c r="BK198" s="183">
        <f>SUM(BK199:BK242)</f>
        <v>0</v>
      </c>
    </row>
    <row r="199" spans="1:65" s="2" customFormat="1" ht="16.5" customHeight="1">
      <c r="A199" s="34"/>
      <c r="B199" s="35"/>
      <c r="C199" s="186" t="s">
        <v>334</v>
      </c>
      <c r="D199" s="186" t="s">
        <v>135</v>
      </c>
      <c r="E199" s="187" t="s">
        <v>335</v>
      </c>
      <c r="F199" s="188" t="s">
        <v>336</v>
      </c>
      <c r="G199" s="189" t="s">
        <v>227</v>
      </c>
      <c r="H199" s="190">
        <v>66.929</v>
      </c>
      <c r="I199" s="191"/>
      <c r="J199" s="192">
        <f>ROUND(I199*H199,2)</f>
        <v>0</v>
      </c>
      <c r="K199" s="188" t="s">
        <v>170</v>
      </c>
      <c r="L199" s="39"/>
      <c r="M199" s="193" t="s">
        <v>1</v>
      </c>
      <c r="N199" s="194" t="s">
        <v>43</v>
      </c>
      <c r="O199" s="71"/>
      <c r="P199" s="195">
        <f>O199*H199</f>
        <v>0</v>
      </c>
      <c r="Q199" s="195">
        <v>0</v>
      </c>
      <c r="R199" s="195">
        <f>Q199*H199</f>
        <v>0</v>
      </c>
      <c r="S199" s="195">
        <v>0.002</v>
      </c>
      <c r="T199" s="196">
        <f>S199*H199</f>
        <v>0.133858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7" t="s">
        <v>199</v>
      </c>
      <c r="AT199" s="197" t="s">
        <v>135</v>
      </c>
      <c r="AU199" s="197" t="s">
        <v>141</v>
      </c>
      <c r="AY199" s="17" t="s">
        <v>133</v>
      </c>
      <c r="BE199" s="198">
        <f>IF(N199="základní",J199,0)</f>
        <v>0</v>
      </c>
      <c r="BF199" s="198">
        <f>IF(N199="snížená",J199,0)</f>
        <v>0</v>
      </c>
      <c r="BG199" s="198">
        <f>IF(N199="zákl. přenesená",J199,0)</f>
        <v>0</v>
      </c>
      <c r="BH199" s="198">
        <f>IF(N199="sníž. přenesená",J199,0)</f>
        <v>0</v>
      </c>
      <c r="BI199" s="198">
        <f>IF(N199="nulová",J199,0)</f>
        <v>0</v>
      </c>
      <c r="BJ199" s="17" t="s">
        <v>141</v>
      </c>
      <c r="BK199" s="198">
        <f>ROUND(I199*H199,2)</f>
        <v>0</v>
      </c>
      <c r="BL199" s="17" t="s">
        <v>199</v>
      </c>
      <c r="BM199" s="197" t="s">
        <v>337</v>
      </c>
    </row>
    <row r="200" spans="1:47" s="2" customFormat="1" ht="39">
      <c r="A200" s="34"/>
      <c r="B200" s="35"/>
      <c r="C200" s="36"/>
      <c r="D200" s="201" t="s">
        <v>177</v>
      </c>
      <c r="E200" s="36"/>
      <c r="F200" s="211" t="s">
        <v>338</v>
      </c>
      <c r="G200" s="36"/>
      <c r="H200" s="36"/>
      <c r="I200" s="212"/>
      <c r="J200" s="36"/>
      <c r="K200" s="36"/>
      <c r="L200" s="39"/>
      <c r="M200" s="213"/>
      <c r="N200" s="214"/>
      <c r="O200" s="71"/>
      <c r="P200" s="71"/>
      <c r="Q200" s="71"/>
      <c r="R200" s="71"/>
      <c r="S200" s="71"/>
      <c r="T200" s="72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177</v>
      </c>
      <c r="AU200" s="17" t="s">
        <v>141</v>
      </c>
    </row>
    <row r="201" spans="2:51" s="13" customFormat="1" ht="11.25">
      <c r="B201" s="199"/>
      <c r="C201" s="200"/>
      <c r="D201" s="201" t="s">
        <v>143</v>
      </c>
      <c r="E201" s="202" t="s">
        <v>1</v>
      </c>
      <c r="F201" s="203" t="s">
        <v>339</v>
      </c>
      <c r="G201" s="200"/>
      <c r="H201" s="204">
        <v>51.903</v>
      </c>
      <c r="I201" s="205"/>
      <c r="J201" s="200"/>
      <c r="K201" s="200"/>
      <c r="L201" s="206"/>
      <c r="M201" s="207"/>
      <c r="N201" s="208"/>
      <c r="O201" s="208"/>
      <c r="P201" s="208"/>
      <c r="Q201" s="208"/>
      <c r="R201" s="208"/>
      <c r="S201" s="208"/>
      <c r="T201" s="209"/>
      <c r="AT201" s="210" t="s">
        <v>143</v>
      </c>
      <c r="AU201" s="210" t="s">
        <v>141</v>
      </c>
      <c r="AV201" s="13" t="s">
        <v>141</v>
      </c>
      <c r="AW201" s="13" t="s">
        <v>32</v>
      </c>
      <c r="AX201" s="13" t="s">
        <v>77</v>
      </c>
      <c r="AY201" s="210" t="s">
        <v>133</v>
      </c>
    </row>
    <row r="202" spans="2:51" s="13" customFormat="1" ht="11.25">
      <c r="B202" s="199"/>
      <c r="C202" s="200"/>
      <c r="D202" s="201" t="s">
        <v>143</v>
      </c>
      <c r="E202" s="202" t="s">
        <v>1</v>
      </c>
      <c r="F202" s="203" t="s">
        <v>340</v>
      </c>
      <c r="G202" s="200"/>
      <c r="H202" s="204">
        <v>10.76</v>
      </c>
      <c r="I202" s="205"/>
      <c r="J202" s="200"/>
      <c r="K202" s="200"/>
      <c r="L202" s="206"/>
      <c r="M202" s="207"/>
      <c r="N202" s="208"/>
      <c r="O202" s="208"/>
      <c r="P202" s="208"/>
      <c r="Q202" s="208"/>
      <c r="R202" s="208"/>
      <c r="S202" s="208"/>
      <c r="T202" s="209"/>
      <c r="AT202" s="210" t="s">
        <v>143</v>
      </c>
      <c r="AU202" s="210" t="s">
        <v>141</v>
      </c>
      <c r="AV202" s="13" t="s">
        <v>141</v>
      </c>
      <c r="AW202" s="13" t="s">
        <v>32</v>
      </c>
      <c r="AX202" s="13" t="s">
        <v>77</v>
      </c>
      <c r="AY202" s="210" t="s">
        <v>133</v>
      </c>
    </row>
    <row r="203" spans="2:51" s="13" customFormat="1" ht="11.25">
      <c r="B203" s="199"/>
      <c r="C203" s="200"/>
      <c r="D203" s="201" t="s">
        <v>143</v>
      </c>
      <c r="E203" s="202" t="s">
        <v>1</v>
      </c>
      <c r="F203" s="203" t="s">
        <v>341</v>
      </c>
      <c r="G203" s="200"/>
      <c r="H203" s="204">
        <v>4.266</v>
      </c>
      <c r="I203" s="205"/>
      <c r="J203" s="200"/>
      <c r="K203" s="200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143</v>
      </c>
      <c r="AU203" s="210" t="s">
        <v>141</v>
      </c>
      <c r="AV203" s="13" t="s">
        <v>141</v>
      </c>
      <c r="AW203" s="13" t="s">
        <v>32</v>
      </c>
      <c r="AX203" s="13" t="s">
        <v>77</v>
      </c>
      <c r="AY203" s="210" t="s">
        <v>133</v>
      </c>
    </row>
    <row r="204" spans="2:51" s="15" customFormat="1" ht="11.25">
      <c r="B204" s="225"/>
      <c r="C204" s="226"/>
      <c r="D204" s="201" t="s">
        <v>143</v>
      </c>
      <c r="E204" s="227" t="s">
        <v>1</v>
      </c>
      <c r="F204" s="228" t="s">
        <v>223</v>
      </c>
      <c r="G204" s="226"/>
      <c r="H204" s="229">
        <v>66.929</v>
      </c>
      <c r="I204" s="230"/>
      <c r="J204" s="226"/>
      <c r="K204" s="226"/>
      <c r="L204" s="231"/>
      <c r="M204" s="232"/>
      <c r="N204" s="233"/>
      <c r="O204" s="233"/>
      <c r="P204" s="233"/>
      <c r="Q204" s="233"/>
      <c r="R204" s="233"/>
      <c r="S204" s="233"/>
      <c r="T204" s="234"/>
      <c r="AT204" s="235" t="s">
        <v>143</v>
      </c>
      <c r="AU204" s="235" t="s">
        <v>141</v>
      </c>
      <c r="AV204" s="15" t="s">
        <v>140</v>
      </c>
      <c r="AW204" s="15" t="s">
        <v>32</v>
      </c>
      <c r="AX204" s="15" t="s">
        <v>85</v>
      </c>
      <c r="AY204" s="235" t="s">
        <v>133</v>
      </c>
    </row>
    <row r="205" spans="1:65" s="2" customFormat="1" ht="36">
      <c r="A205" s="34"/>
      <c r="B205" s="35"/>
      <c r="C205" s="186" t="s">
        <v>342</v>
      </c>
      <c r="D205" s="186" t="s">
        <v>135</v>
      </c>
      <c r="E205" s="187" t="s">
        <v>343</v>
      </c>
      <c r="F205" s="188" t="s">
        <v>344</v>
      </c>
      <c r="G205" s="189" t="s">
        <v>297</v>
      </c>
      <c r="H205" s="190">
        <v>9</v>
      </c>
      <c r="I205" s="191"/>
      <c r="J205" s="192">
        <f>ROUND(I205*H205,2)</f>
        <v>0</v>
      </c>
      <c r="K205" s="188" t="s">
        <v>139</v>
      </c>
      <c r="L205" s="39"/>
      <c r="M205" s="193" t="s">
        <v>1</v>
      </c>
      <c r="N205" s="194" t="s">
        <v>43</v>
      </c>
      <c r="O205" s="71"/>
      <c r="P205" s="195">
        <f>O205*H205</f>
        <v>0</v>
      </c>
      <c r="Q205" s="195">
        <v>0.00043</v>
      </c>
      <c r="R205" s="195">
        <f>Q205*H205</f>
        <v>0.0038699999999999997</v>
      </c>
      <c r="S205" s="195">
        <v>0</v>
      </c>
      <c r="T205" s="196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7" t="s">
        <v>199</v>
      </c>
      <c r="AT205" s="197" t="s">
        <v>135</v>
      </c>
      <c r="AU205" s="197" t="s">
        <v>141</v>
      </c>
      <c r="AY205" s="17" t="s">
        <v>133</v>
      </c>
      <c r="BE205" s="198">
        <f>IF(N205="základní",J205,0)</f>
        <v>0</v>
      </c>
      <c r="BF205" s="198">
        <f>IF(N205="snížená",J205,0)</f>
        <v>0</v>
      </c>
      <c r="BG205" s="198">
        <f>IF(N205="zákl. přenesená",J205,0)</f>
        <v>0</v>
      </c>
      <c r="BH205" s="198">
        <f>IF(N205="sníž. přenesená",J205,0)</f>
        <v>0</v>
      </c>
      <c r="BI205" s="198">
        <f>IF(N205="nulová",J205,0)</f>
        <v>0</v>
      </c>
      <c r="BJ205" s="17" t="s">
        <v>141</v>
      </c>
      <c r="BK205" s="198">
        <f>ROUND(I205*H205,2)</f>
        <v>0</v>
      </c>
      <c r="BL205" s="17" t="s">
        <v>199</v>
      </c>
      <c r="BM205" s="197" t="s">
        <v>345</v>
      </c>
    </row>
    <row r="206" spans="1:47" s="2" customFormat="1" ht="19.5">
      <c r="A206" s="34"/>
      <c r="B206" s="35"/>
      <c r="C206" s="36"/>
      <c r="D206" s="201" t="s">
        <v>177</v>
      </c>
      <c r="E206" s="36"/>
      <c r="F206" s="211" t="s">
        <v>221</v>
      </c>
      <c r="G206" s="36"/>
      <c r="H206" s="36"/>
      <c r="I206" s="212"/>
      <c r="J206" s="36"/>
      <c r="K206" s="36"/>
      <c r="L206" s="39"/>
      <c r="M206" s="213"/>
      <c r="N206" s="214"/>
      <c r="O206" s="71"/>
      <c r="P206" s="71"/>
      <c r="Q206" s="71"/>
      <c r="R206" s="71"/>
      <c r="S206" s="71"/>
      <c r="T206" s="72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177</v>
      </c>
      <c r="AU206" s="17" t="s">
        <v>141</v>
      </c>
    </row>
    <row r="207" spans="2:51" s="13" customFormat="1" ht="11.25">
      <c r="B207" s="199"/>
      <c r="C207" s="200"/>
      <c r="D207" s="201" t="s">
        <v>143</v>
      </c>
      <c r="E207" s="202" t="s">
        <v>1</v>
      </c>
      <c r="F207" s="203" t="s">
        <v>346</v>
      </c>
      <c r="G207" s="200"/>
      <c r="H207" s="204">
        <v>9</v>
      </c>
      <c r="I207" s="205"/>
      <c r="J207" s="200"/>
      <c r="K207" s="200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143</v>
      </c>
      <c r="AU207" s="210" t="s">
        <v>141</v>
      </c>
      <c r="AV207" s="13" t="s">
        <v>141</v>
      </c>
      <c r="AW207" s="13" t="s">
        <v>32</v>
      </c>
      <c r="AX207" s="13" t="s">
        <v>85</v>
      </c>
      <c r="AY207" s="210" t="s">
        <v>133</v>
      </c>
    </row>
    <row r="208" spans="1:65" s="2" customFormat="1" ht="36">
      <c r="A208" s="34"/>
      <c r="B208" s="35"/>
      <c r="C208" s="186" t="s">
        <v>347</v>
      </c>
      <c r="D208" s="186" t="s">
        <v>135</v>
      </c>
      <c r="E208" s="187" t="s">
        <v>348</v>
      </c>
      <c r="F208" s="188" t="s">
        <v>349</v>
      </c>
      <c r="G208" s="189" t="s">
        <v>297</v>
      </c>
      <c r="H208" s="190">
        <v>23.672</v>
      </c>
      <c r="I208" s="191"/>
      <c r="J208" s="192">
        <f>ROUND(I208*H208,2)</f>
        <v>0</v>
      </c>
      <c r="K208" s="188" t="s">
        <v>139</v>
      </c>
      <c r="L208" s="39"/>
      <c r="M208" s="193" t="s">
        <v>1</v>
      </c>
      <c r="N208" s="194" t="s">
        <v>43</v>
      </c>
      <c r="O208" s="71"/>
      <c r="P208" s="195">
        <f>O208*H208</f>
        <v>0</v>
      </c>
      <c r="Q208" s="195">
        <v>0.0006</v>
      </c>
      <c r="R208" s="195">
        <f>Q208*H208</f>
        <v>0.0142032</v>
      </c>
      <c r="S208" s="195">
        <v>0</v>
      </c>
      <c r="T208" s="196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7" t="s">
        <v>199</v>
      </c>
      <c r="AT208" s="197" t="s">
        <v>135</v>
      </c>
      <c r="AU208" s="197" t="s">
        <v>141</v>
      </c>
      <c r="AY208" s="17" t="s">
        <v>133</v>
      </c>
      <c r="BE208" s="198">
        <f>IF(N208="základní",J208,0)</f>
        <v>0</v>
      </c>
      <c r="BF208" s="198">
        <f>IF(N208="snížená",J208,0)</f>
        <v>0</v>
      </c>
      <c r="BG208" s="198">
        <f>IF(N208="zákl. přenesená",J208,0)</f>
        <v>0</v>
      </c>
      <c r="BH208" s="198">
        <f>IF(N208="sníž. přenesená",J208,0)</f>
        <v>0</v>
      </c>
      <c r="BI208" s="198">
        <f>IF(N208="nulová",J208,0)</f>
        <v>0</v>
      </c>
      <c r="BJ208" s="17" t="s">
        <v>141</v>
      </c>
      <c r="BK208" s="198">
        <f>ROUND(I208*H208,2)</f>
        <v>0</v>
      </c>
      <c r="BL208" s="17" t="s">
        <v>199</v>
      </c>
      <c r="BM208" s="197" t="s">
        <v>350</v>
      </c>
    </row>
    <row r="209" spans="1:47" s="2" customFormat="1" ht="19.5">
      <c r="A209" s="34"/>
      <c r="B209" s="35"/>
      <c r="C209" s="36"/>
      <c r="D209" s="201" t="s">
        <v>177</v>
      </c>
      <c r="E209" s="36"/>
      <c r="F209" s="211" t="s">
        <v>221</v>
      </c>
      <c r="G209" s="36"/>
      <c r="H209" s="36"/>
      <c r="I209" s="212"/>
      <c r="J209" s="36"/>
      <c r="K209" s="36"/>
      <c r="L209" s="39"/>
      <c r="M209" s="213"/>
      <c r="N209" s="214"/>
      <c r="O209" s="71"/>
      <c r="P209" s="71"/>
      <c r="Q209" s="71"/>
      <c r="R209" s="71"/>
      <c r="S209" s="71"/>
      <c r="T209" s="72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177</v>
      </c>
      <c r="AU209" s="17" t="s">
        <v>141</v>
      </c>
    </row>
    <row r="210" spans="2:51" s="13" customFormat="1" ht="11.25">
      <c r="B210" s="199"/>
      <c r="C210" s="200"/>
      <c r="D210" s="201" t="s">
        <v>143</v>
      </c>
      <c r="E210" s="202" t="s">
        <v>1</v>
      </c>
      <c r="F210" s="203" t="s">
        <v>351</v>
      </c>
      <c r="G210" s="200"/>
      <c r="H210" s="204">
        <v>21.52</v>
      </c>
      <c r="I210" s="205"/>
      <c r="J210" s="200"/>
      <c r="K210" s="200"/>
      <c r="L210" s="206"/>
      <c r="M210" s="207"/>
      <c r="N210" s="208"/>
      <c r="O210" s="208"/>
      <c r="P210" s="208"/>
      <c r="Q210" s="208"/>
      <c r="R210" s="208"/>
      <c r="S210" s="208"/>
      <c r="T210" s="209"/>
      <c r="AT210" s="210" t="s">
        <v>143</v>
      </c>
      <c r="AU210" s="210" t="s">
        <v>141</v>
      </c>
      <c r="AV210" s="13" t="s">
        <v>141</v>
      </c>
      <c r="AW210" s="13" t="s">
        <v>32</v>
      </c>
      <c r="AX210" s="13" t="s">
        <v>85</v>
      </c>
      <c r="AY210" s="210" t="s">
        <v>133</v>
      </c>
    </row>
    <row r="211" spans="2:51" s="13" customFormat="1" ht="11.25">
      <c r="B211" s="199"/>
      <c r="C211" s="200"/>
      <c r="D211" s="201" t="s">
        <v>143</v>
      </c>
      <c r="E211" s="200"/>
      <c r="F211" s="203" t="s">
        <v>352</v>
      </c>
      <c r="G211" s="200"/>
      <c r="H211" s="204">
        <v>23.672</v>
      </c>
      <c r="I211" s="205"/>
      <c r="J211" s="200"/>
      <c r="K211" s="200"/>
      <c r="L211" s="206"/>
      <c r="M211" s="207"/>
      <c r="N211" s="208"/>
      <c r="O211" s="208"/>
      <c r="P211" s="208"/>
      <c r="Q211" s="208"/>
      <c r="R211" s="208"/>
      <c r="S211" s="208"/>
      <c r="T211" s="209"/>
      <c r="AT211" s="210" t="s">
        <v>143</v>
      </c>
      <c r="AU211" s="210" t="s">
        <v>141</v>
      </c>
      <c r="AV211" s="13" t="s">
        <v>141</v>
      </c>
      <c r="AW211" s="13" t="s">
        <v>4</v>
      </c>
      <c r="AX211" s="13" t="s">
        <v>85</v>
      </c>
      <c r="AY211" s="210" t="s">
        <v>133</v>
      </c>
    </row>
    <row r="212" spans="1:65" s="2" customFormat="1" ht="36">
      <c r="A212" s="34"/>
      <c r="B212" s="35"/>
      <c r="C212" s="186" t="s">
        <v>353</v>
      </c>
      <c r="D212" s="186" t="s">
        <v>135</v>
      </c>
      <c r="E212" s="187" t="s">
        <v>354</v>
      </c>
      <c r="F212" s="188" t="s">
        <v>355</v>
      </c>
      <c r="G212" s="189" t="s">
        <v>297</v>
      </c>
      <c r="H212" s="190">
        <v>7.3</v>
      </c>
      <c r="I212" s="191"/>
      <c r="J212" s="192">
        <f>ROUND(I212*H212,2)</f>
        <v>0</v>
      </c>
      <c r="K212" s="188" t="s">
        <v>139</v>
      </c>
      <c r="L212" s="39"/>
      <c r="M212" s="193" t="s">
        <v>1</v>
      </c>
      <c r="N212" s="194" t="s">
        <v>43</v>
      </c>
      <c r="O212" s="71"/>
      <c r="P212" s="195">
        <f>O212*H212</f>
        <v>0</v>
      </c>
      <c r="Q212" s="195">
        <v>0.0015</v>
      </c>
      <c r="R212" s="195">
        <f>Q212*H212</f>
        <v>0.01095</v>
      </c>
      <c r="S212" s="195">
        <v>0</v>
      </c>
      <c r="T212" s="196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7" t="s">
        <v>199</v>
      </c>
      <c r="AT212" s="197" t="s">
        <v>135</v>
      </c>
      <c r="AU212" s="197" t="s">
        <v>141</v>
      </c>
      <c r="AY212" s="17" t="s">
        <v>133</v>
      </c>
      <c r="BE212" s="198">
        <f>IF(N212="základní",J212,0)</f>
        <v>0</v>
      </c>
      <c r="BF212" s="198">
        <f>IF(N212="snížená",J212,0)</f>
        <v>0</v>
      </c>
      <c r="BG212" s="198">
        <f>IF(N212="zákl. přenesená",J212,0)</f>
        <v>0</v>
      </c>
      <c r="BH212" s="198">
        <f>IF(N212="sníž. přenesená",J212,0)</f>
        <v>0</v>
      </c>
      <c r="BI212" s="198">
        <f>IF(N212="nulová",J212,0)</f>
        <v>0</v>
      </c>
      <c r="BJ212" s="17" t="s">
        <v>141</v>
      </c>
      <c r="BK212" s="198">
        <f>ROUND(I212*H212,2)</f>
        <v>0</v>
      </c>
      <c r="BL212" s="17" t="s">
        <v>199</v>
      </c>
      <c r="BM212" s="197" t="s">
        <v>356</v>
      </c>
    </row>
    <row r="213" spans="1:47" s="2" customFormat="1" ht="19.5">
      <c r="A213" s="34"/>
      <c r="B213" s="35"/>
      <c r="C213" s="36"/>
      <c r="D213" s="201" t="s">
        <v>177</v>
      </c>
      <c r="E213" s="36"/>
      <c r="F213" s="211" t="s">
        <v>221</v>
      </c>
      <c r="G213" s="36"/>
      <c r="H213" s="36"/>
      <c r="I213" s="212"/>
      <c r="J213" s="36"/>
      <c r="K213" s="36"/>
      <c r="L213" s="39"/>
      <c r="M213" s="213"/>
      <c r="N213" s="214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177</v>
      </c>
      <c r="AU213" s="17" t="s">
        <v>141</v>
      </c>
    </row>
    <row r="214" spans="2:51" s="13" customFormat="1" ht="11.25">
      <c r="B214" s="199"/>
      <c r="C214" s="200"/>
      <c r="D214" s="201" t="s">
        <v>143</v>
      </c>
      <c r="E214" s="202" t="s">
        <v>1</v>
      </c>
      <c r="F214" s="203" t="s">
        <v>357</v>
      </c>
      <c r="G214" s="200"/>
      <c r="H214" s="204">
        <v>7.3</v>
      </c>
      <c r="I214" s="205"/>
      <c r="J214" s="200"/>
      <c r="K214" s="200"/>
      <c r="L214" s="206"/>
      <c r="M214" s="207"/>
      <c r="N214" s="208"/>
      <c r="O214" s="208"/>
      <c r="P214" s="208"/>
      <c r="Q214" s="208"/>
      <c r="R214" s="208"/>
      <c r="S214" s="208"/>
      <c r="T214" s="209"/>
      <c r="AT214" s="210" t="s">
        <v>143</v>
      </c>
      <c r="AU214" s="210" t="s">
        <v>141</v>
      </c>
      <c r="AV214" s="13" t="s">
        <v>141</v>
      </c>
      <c r="AW214" s="13" t="s">
        <v>32</v>
      </c>
      <c r="AX214" s="13" t="s">
        <v>85</v>
      </c>
      <c r="AY214" s="210" t="s">
        <v>133</v>
      </c>
    </row>
    <row r="215" spans="1:65" s="2" customFormat="1" ht="36">
      <c r="A215" s="34"/>
      <c r="B215" s="35"/>
      <c r="C215" s="186" t="s">
        <v>358</v>
      </c>
      <c r="D215" s="186" t="s">
        <v>135</v>
      </c>
      <c r="E215" s="187" t="s">
        <v>359</v>
      </c>
      <c r="F215" s="188" t="s">
        <v>360</v>
      </c>
      <c r="G215" s="189" t="s">
        <v>297</v>
      </c>
      <c r="H215" s="190">
        <v>14.22</v>
      </c>
      <c r="I215" s="191"/>
      <c r="J215" s="192">
        <f>ROUND(I215*H215,2)</f>
        <v>0</v>
      </c>
      <c r="K215" s="188" t="s">
        <v>139</v>
      </c>
      <c r="L215" s="39"/>
      <c r="M215" s="193" t="s">
        <v>1</v>
      </c>
      <c r="N215" s="194" t="s">
        <v>43</v>
      </c>
      <c r="O215" s="71"/>
      <c r="P215" s="195">
        <f>O215*H215</f>
        <v>0</v>
      </c>
      <c r="Q215" s="195">
        <v>0.0006</v>
      </c>
      <c r="R215" s="195">
        <f>Q215*H215</f>
        <v>0.008532</v>
      </c>
      <c r="S215" s="195">
        <v>0</v>
      </c>
      <c r="T215" s="196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7" t="s">
        <v>199</v>
      </c>
      <c r="AT215" s="197" t="s">
        <v>135</v>
      </c>
      <c r="AU215" s="197" t="s">
        <v>141</v>
      </c>
      <c r="AY215" s="17" t="s">
        <v>133</v>
      </c>
      <c r="BE215" s="198">
        <f>IF(N215="základní",J215,0)</f>
        <v>0</v>
      </c>
      <c r="BF215" s="198">
        <f>IF(N215="snížená",J215,0)</f>
        <v>0</v>
      </c>
      <c r="BG215" s="198">
        <f>IF(N215="zákl. přenesená",J215,0)</f>
        <v>0</v>
      </c>
      <c r="BH215" s="198">
        <f>IF(N215="sníž. přenesená",J215,0)</f>
        <v>0</v>
      </c>
      <c r="BI215" s="198">
        <f>IF(N215="nulová",J215,0)</f>
        <v>0</v>
      </c>
      <c r="BJ215" s="17" t="s">
        <v>141</v>
      </c>
      <c r="BK215" s="198">
        <f>ROUND(I215*H215,2)</f>
        <v>0</v>
      </c>
      <c r="BL215" s="17" t="s">
        <v>199</v>
      </c>
      <c r="BM215" s="197" t="s">
        <v>361</v>
      </c>
    </row>
    <row r="216" spans="1:47" s="2" customFormat="1" ht="19.5">
      <c r="A216" s="34"/>
      <c r="B216" s="35"/>
      <c r="C216" s="36"/>
      <c r="D216" s="201" t="s">
        <v>177</v>
      </c>
      <c r="E216" s="36"/>
      <c r="F216" s="211" t="s">
        <v>221</v>
      </c>
      <c r="G216" s="36"/>
      <c r="H216" s="36"/>
      <c r="I216" s="212"/>
      <c r="J216" s="36"/>
      <c r="K216" s="36"/>
      <c r="L216" s="39"/>
      <c r="M216" s="213"/>
      <c r="N216" s="214"/>
      <c r="O216" s="71"/>
      <c r="P216" s="71"/>
      <c r="Q216" s="71"/>
      <c r="R216" s="71"/>
      <c r="S216" s="71"/>
      <c r="T216" s="72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177</v>
      </c>
      <c r="AU216" s="17" t="s">
        <v>141</v>
      </c>
    </row>
    <row r="217" spans="2:51" s="13" customFormat="1" ht="11.25">
      <c r="B217" s="199"/>
      <c r="C217" s="200"/>
      <c r="D217" s="201" t="s">
        <v>143</v>
      </c>
      <c r="E217" s="202" t="s">
        <v>1</v>
      </c>
      <c r="F217" s="203" t="s">
        <v>362</v>
      </c>
      <c r="G217" s="200"/>
      <c r="H217" s="204">
        <v>14.22</v>
      </c>
      <c r="I217" s="205"/>
      <c r="J217" s="200"/>
      <c r="K217" s="200"/>
      <c r="L217" s="206"/>
      <c r="M217" s="207"/>
      <c r="N217" s="208"/>
      <c r="O217" s="208"/>
      <c r="P217" s="208"/>
      <c r="Q217" s="208"/>
      <c r="R217" s="208"/>
      <c r="S217" s="208"/>
      <c r="T217" s="209"/>
      <c r="AT217" s="210" t="s">
        <v>143</v>
      </c>
      <c r="AU217" s="210" t="s">
        <v>141</v>
      </c>
      <c r="AV217" s="13" t="s">
        <v>141</v>
      </c>
      <c r="AW217" s="13" t="s">
        <v>32</v>
      </c>
      <c r="AX217" s="13" t="s">
        <v>85</v>
      </c>
      <c r="AY217" s="210" t="s">
        <v>133</v>
      </c>
    </row>
    <row r="218" spans="1:65" s="2" customFormat="1" ht="33" customHeight="1">
      <c r="A218" s="34"/>
      <c r="B218" s="35"/>
      <c r="C218" s="186" t="s">
        <v>363</v>
      </c>
      <c r="D218" s="186" t="s">
        <v>135</v>
      </c>
      <c r="E218" s="187" t="s">
        <v>364</v>
      </c>
      <c r="F218" s="188" t="s">
        <v>365</v>
      </c>
      <c r="G218" s="189" t="s">
        <v>297</v>
      </c>
      <c r="H218" s="190">
        <v>14.4</v>
      </c>
      <c r="I218" s="191"/>
      <c r="J218" s="192">
        <f>ROUND(I218*H218,2)</f>
        <v>0</v>
      </c>
      <c r="K218" s="188" t="s">
        <v>139</v>
      </c>
      <c r="L218" s="39"/>
      <c r="M218" s="193" t="s">
        <v>1</v>
      </c>
      <c r="N218" s="194" t="s">
        <v>43</v>
      </c>
      <c r="O218" s="71"/>
      <c r="P218" s="195">
        <f>O218*H218</f>
        <v>0</v>
      </c>
      <c r="Q218" s="195">
        <v>0.00162</v>
      </c>
      <c r="R218" s="195">
        <f>Q218*H218</f>
        <v>0.023327999999999998</v>
      </c>
      <c r="S218" s="195">
        <v>0</v>
      </c>
      <c r="T218" s="196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7" t="s">
        <v>199</v>
      </c>
      <c r="AT218" s="197" t="s">
        <v>135</v>
      </c>
      <c r="AU218" s="197" t="s">
        <v>141</v>
      </c>
      <c r="AY218" s="17" t="s">
        <v>133</v>
      </c>
      <c r="BE218" s="198">
        <f>IF(N218="základní",J218,0)</f>
        <v>0</v>
      </c>
      <c r="BF218" s="198">
        <f>IF(N218="snížená",J218,0)</f>
        <v>0</v>
      </c>
      <c r="BG218" s="198">
        <f>IF(N218="zákl. přenesená",J218,0)</f>
        <v>0</v>
      </c>
      <c r="BH218" s="198">
        <f>IF(N218="sníž. přenesená",J218,0)</f>
        <v>0</v>
      </c>
      <c r="BI218" s="198">
        <f>IF(N218="nulová",J218,0)</f>
        <v>0</v>
      </c>
      <c r="BJ218" s="17" t="s">
        <v>141</v>
      </c>
      <c r="BK218" s="198">
        <f>ROUND(I218*H218,2)</f>
        <v>0</v>
      </c>
      <c r="BL218" s="17" t="s">
        <v>199</v>
      </c>
      <c r="BM218" s="197" t="s">
        <v>366</v>
      </c>
    </row>
    <row r="219" spans="1:47" s="2" customFormat="1" ht="19.5">
      <c r="A219" s="34"/>
      <c r="B219" s="35"/>
      <c r="C219" s="36"/>
      <c r="D219" s="201" t="s">
        <v>177</v>
      </c>
      <c r="E219" s="36"/>
      <c r="F219" s="211" t="s">
        <v>221</v>
      </c>
      <c r="G219" s="36"/>
      <c r="H219" s="36"/>
      <c r="I219" s="212"/>
      <c r="J219" s="36"/>
      <c r="K219" s="36"/>
      <c r="L219" s="39"/>
      <c r="M219" s="213"/>
      <c r="N219" s="214"/>
      <c r="O219" s="71"/>
      <c r="P219" s="71"/>
      <c r="Q219" s="71"/>
      <c r="R219" s="71"/>
      <c r="S219" s="71"/>
      <c r="T219" s="72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177</v>
      </c>
      <c r="AU219" s="17" t="s">
        <v>141</v>
      </c>
    </row>
    <row r="220" spans="2:51" s="13" customFormat="1" ht="11.25">
      <c r="B220" s="199"/>
      <c r="C220" s="200"/>
      <c r="D220" s="201" t="s">
        <v>143</v>
      </c>
      <c r="E220" s="202" t="s">
        <v>1</v>
      </c>
      <c r="F220" s="203" t="s">
        <v>367</v>
      </c>
      <c r="G220" s="200"/>
      <c r="H220" s="204">
        <v>14.4</v>
      </c>
      <c r="I220" s="205"/>
      <c r="J220" s="200"/>
      <c r="K220" s="200"/>
      <c r="L220" s="206"/>
      <c r="M220" s="207"/>
      <c r="N220" s="208"/>
      <c r="O220" s="208"/>
      <c r="P220" s="208"/>
      <c r="Q220" s="208"/>
      <c r="R220" s="208"/>
      <c r="S220" s="208"/>
      <c r="T220" s="209"/>
      <c r="AT220" s="210" t="s">
        <v>143</v>
      </c>
      <c r="AU220" s="210" t="s">
        <v>141</v>
      </c>
      <c r="AV220" s="13" t="s">
        <v>141</v>
      </c>
      <c r="AW220" s="13" t="s">
        <v>32</v>
      </c>
      <c r="AX220" s="13" t="s">
        <v>85</v>
      </c>
      <c r="AY220" s="210" t="s">
        <v>133</v>
      </c>
    </row>
    <row r="221" spans="1:65" s="2" customFormat="1" ht="33" customHeight="1">
      <c r="A221" s="34"/>
      <c r="B221" s="35"/>
      <c r="C221" s="186" t="s">
        <v>368</v>
      </c>
      <c r="D221" s="186" t="s">
        <v>135</v>
      </c>
      <c r="E221" s="187" t="s">
        <v>369</v>
      </c>
      <c r="F221" s="188" t="s">
        <v>370</v>
      </c>
      <c r="G221" s="189" t="s">
        <v>227</v>
      </c>
      <c r="H221" s="190">
        <v>8.085</v>
      </c>
      <c r="I221" s="191"/>
      <c r="J221" s="192">
        <f>ROUND(I221*H221,2)</f>
        <v>0</v>
      </c>
      <c r="K221" s="188" t="s">
        <v>139</v>
      </c>
      <c r="L221" s="39"/>
      <c r="M221" s="193" t="s">
        <v>1</v>
      </c>
      <c r="N221" s="194" t="s">
        <v>43</v>
      </c>
      <c r="O221" s="71"/>
      <c r="P221" s="195">
        <f>O221*H221</f>
        <v>0</v>
      </c>
      <c r="Q221" s="195">
        <v>0.0108</v>
      </c>
      <c r="R221" s="195">
        <f>Q221*H221</f>
        <v>0.08731800000000002</v>
      </c>
      <c r="S221" s="195">
        <v>0</v>
      </c>
      <c r="T221" s="196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7" t="s">
        <v>199</v>
      </c>
      <c r="AT221" s="197" t="s">
        <v>135</v>
      </c>
      <c r="AU221" s="197" t="s">
        <v>141</v>
      </c>
      <c r="AY221" s="17" t="s">
        <v>133</v>
      </c>
      <c r="BE221" s="198">
        <f>IF(N221="základní",J221,0)</f>
        <v>0</v>
      </c>
      <c r="BF221" s="198">
        <f>IF(N221="snížená",J221,0)</f>
        <v>0</v>
      </c>
      <c r="BG221" s="198">
        <f>IF(N221="zákl. přenesená",J221,0)</f>
        <v>0</v>
      </c>
      <c r="BH221" s="198">
        <f>IF(N221="sníž. přenesená",J221,0)</f>
        <v>0</v>
      </c>
      <c r="BI221" s="198">
        <f>IF(N221="nulová",J221,0)</f>
        <v>0</v>
      </c>
      <c r="BJ221" s="17" t="s">
        <v>141</v>
      </c>
      <c r="BK221" s="198">
        <f>ROUND(I221*H221,2)</f>
        <v>0</v>
      </c>
      <c r="BL221" s="17" t="s">
        <v>199</v>
      </c>
      <c r="BM221" s="197" t="s">
        <v>371</v>
      </c>
    </row>
    <row r="222" spans="1:47" s="2" customFormat="1" ht="19.5">
      <c r="A222" s="34"/>
      <c r="B222" s="35"/>
      <c r="C222" s="36"/>
      <c r="D222" s="201" t="s">
        <v>177</v>
      </c>
      <c r="E222" s="36"/>
      <c r="F222" s="211" t="s">
        <v>221</v>
      </c>
      <c r="G222" s="36"/>
      <c r="H222" s="36"/>
      <c r="I222" s="212"/>
      <c r="J222" s="36"/>
      <c r="K222" s="36"/>
      <c r="L222" s="39"/>
      <c r="M222" s="213"/>
      <c r="N222" s="214"/>
      <c r="O222" s="71"/>
      <c r="P222" s="71"/>
      <c r="Q222" s="71"/>
      <c r="R222" s="71"/>
      <c r="S222" s="71"/>
      <c r="T222" s="72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177</v>
      </c>
      <c r="AU222" s="17" t="s">
        <v>141</v>
      </c>
    </row>
    <row r="223" spans="2:51" s="13" customFormat="1" ht="11.25">
      <c r="B223" s="199"/>
      <c r="C223" s="200"/>
      <c r="D223" s="201" t="s">
        <v>143</v>
      </c>
      <c r="E223" s="202" t="s">
        <v>1</v>
      </c>
      <c r="F223" s="203" t="s">
        <v>372</v>
      </c>
      <c r="G223" s="200"/>
      <c r="H223" s="204">
        <v>8.085</v>
      </c>
      <c r="I223" s="205"/>
      <c r="J223" s="200"/>
      <c r="K223" s="200"/>
      <c r="L223" s="206"/>
      <c r="M223" s="207"/>
      <c r="N223" s="208"/>
      <c r="O223" s="208"/>
      <c r="P223" s="208"/>
      <c r="Q223" s="208"/>
      <c r="R223" s="208"/>
      <c r="S223" s="208"/>
      <c r="T223" s="209"/>
      <c r="AT223" s="210" t="s">
        <v>143</v>
      </c>
      <c r="AU223" s="210" t="s">
        <v>141</v>
      </c>
      <c r="AV223" s="13" t="s">
        <v>141</v>
      </c>
      <c r="AW223" s="13" t="s">
        <v>32</v>
      </c>
      <c r="AX223" s="13" t="s">
        <v>85</v>
      </c>
      <c r="AY223" s="210" t="s">
        <v>133</v>
      </c>
    </row>
    <row r="224" spans="1:65" s="2" customFormat="1" ht="33" customHeight="1">
      <c r="A224" s="34"/>
      <c r="B224" s="35"/>
      <c r="C224" s="186" t="s">
        <v>373</v>
      </c>
      <c r="D224" s="186" t="s">
        <v>135</v>
      </c>
      <c r="E224" s="187" t="s">
        <v>374</v>
      </c>
      <c r="F224" s="188" t="s">
        <v>375</v>
      </c>
      <c r="G224" s="189" t="s">
        <v>227</v>
      </c>
      <c r="H224" s="190">
        <v>66.929</v>
      </c>
      <c r="I224" s="191"/>
      <c r="J224" s="192">
        <f>ROUND(I224*H224,2)</f>
        <v>0</v>
      </c>
      <c r="K224" s="188" t="s">
        <v>139</v>
      </c>
      <c r="L224" s="39"/>
      <c r="M224" s="193" t="s">
        <v>1</v>
      </c>
      <c r="N224" s="194" t="s">
        <v>43</v>
      </c>
      <c r="O224" s="71"/>
      <c r="P224" s="195">
        <f>O224*H224</f>
        <v>0</v>
      </c>
      <c r="Q224" s="195">
        <v>0.00022</v>
      </c>
      <c r="R224" s="195">
        <f>Q224*H224</f>
        <v>0.01472438</v>
      </c>
      <c r="S224" s="195">
        <v>0</v>
      </c>
      <c r="T224" s="196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7" t="s">
        <v>199</v>
      </c>
      <c r="AT224" s="197" t="s">
        <v>135</v>
      </c>
      <c r="AU224" s="197" t="s">
        <v>141</v>
      </c>
      <c r="AY224" s="17" t="s">
        <v>133</v>
      </c>
      <c r="BE224" s="198">
        <f>IF(N224="základní",J224,0)</f>
        <v>0</v>
      </c>
      <c r="BF224" s="198">
        <f>IF(N224="snížená",J224,0)</f>
        <v>0</v>
      </c>
      <c r="BG224" s="198">
        <f>IF(N224="zákl. přenesená",J224,0)</f>
        <v>0</v>
      </c>
      <c r="BH224" s="198">
        <f>IF(N224="sníž. přenesená",J224,0)</f>
        <v>0</v>
      </c>
      <c r="BI224" s="198">
        <f>IF(N224="nulová",J224,0)</f>
        <v>0</v>
      </c>
      <c r="BJ224" s="17" t="s">
        <v>141</v>
      </c>
      <c r="BK224" s="198">
        <f>ROUND(I224*H224,2)</f>
        <v>0</v>
      </c>
      <c r="BL224" s="17" t="s">
        <v>199</v>
      </c>
      <c r="BM224" s="197" t="s">
        <v>376</v>
      </c>
    </row>
    <row r="225" spans="1:47" s="2" customFormat="1" ht="19.5">
      <c r="A225" s="34"/>
      <c r="B225" s="35"/>
      <c r="C225" s="36"/>
      <c r="D225" s="201" t="s">
        <v>177</v>
      </c>
      <c r="E225" s="36"/>
      <c r="F225" s="211" t="s">
        <v>221</v>
      </c>
      <c r="G225" s="36"/>
      <c r="H225" s="36"/>
      <c r="I225" s="212"/>
      <c r="J225" s="36"/>
      <c r="K225" s="36"/>
      <c r="L225" s="39"/>
      <c r="M225" s="213"/>
      <c r="N225" s="214"/>
      <c r="O225" s="71"/>
      <c r="P225" s="71"/>
      <c r="Q225" s="71"/>
      <c r="R225" s="71"/>
      <c r="S225" s="71"/>
      <c r="T225" s="72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177</v>
      </c>
      <c r="AU225" s="17" t="s">
        <v>141</v>
      </c>
    </row>
    <row r="226" spans="2:51" s="13" customFormat="1" ht="11.25">
      <c r="B226" s="199"/>
      <c r="C226" s="200"/>
      <c r="D226" s="201" t="s">
        <v>143</v>
      </c>
      <c r="E226" s="202" t="s">
        <v>1</v>
      </c>
      <c r="F226" s="203" t="s">
        <v>339</v>
      </c>
      <c r="G226" s="200"/>
      <c r="H226" s="204">
        <v>51.903</v>
      </c>
      <c r="I226" s="205"/>
      <c r="J226" s="200"/>
      <c r="K226" s="200"/>
      <c r="L226" s="206"/>
      <c r="M226" s="207"/>
      <c r="N226" s="208"/>
      <c r="O226" s="208"/>
      <c r="P226" s="208"/>
      <c r="Q226" s="208"/>
      <c r="R226" s="208"/>
      <c r="S226" s="208"/>
      <c r="T226" s="209"/>
      <c r="AT226" s="210" t="s">
        <v>143</v>
      </c>
      <c r="AU226" s="210" t="s">
        <v>141</v>
      </c>
      <c r="AV226" s="13" t="s">
        <v>141</v>
      </c>
      <c r="AW226" s="13" t="s">
        <v>32</v>
      </c>
      <c r="AX226" s="13" t="s">
        <v>77</v>
      </c>
      <c r="AY226" s="210" t="s">
        <v>133</v>
      </c>
    </row>
    <row r="227" spans="2:51" s="13" customFormat="1" ht="11.25">
      <c r="B227" s="199"/>
      <c r="C227" s="200"/>
      <c r="D227" s="201" t="s">
        <v>143</v>
      </c>
      <c r="E227" s="202" t="s">
        <v>1</v>
      </c>
      <c r="F227" s="203" t="s">
        <v>377</v>
      </c>
      <c r="G227" s="200"/>
      <c r="H227" s="204">
        <v>10.76</v>
      </c>
      <c r="I227" s="205"/>
      <c r="J227" s="200"/>
      <c r="K227" s="200"/>
      <c r="L227" s="206"/>
      <c r="M227" s="207"/>
      <c r="N227" s="208"/>
      <c r="O227" s="208"/>
      <c r="P227" s="208"/>
      <c r="Q227" s="208"/>
      <c r="R227" s="208"/>
      <c r="S227" s="208"/>
      <c r="T227" s="209"/>
      <c r="AT227" s="210" t="s">
        <v>143</v>
      </c>
      <c r="AU227" s="210" t="s">
        <v>141</v>
      </c>
      <c r="AV227" s="13" t="s">
        <v>141</v>
      </c>
      <c r="AW227" s="13" t="s">
        <v>32</v>
      </c>
      <c r="AX227" s="13" t="s">
        <v>77</v>
      </c>
      <c r="AY227" s="210" t="s">
        <v>133</v>
      </c>
    </row>
    <row r="228" spans="2:51" s="13" customFormat="1" ht="11.25">
      <c r="B228" s="199"/>
      <c r="C228" s="200"/>
      <c r="D228" s="201" t="s">
        <v>143</v>
      </c>
      <c r="E228" s="202" t="s">
        <v>1</v>
      </c>
      <c r="F228" s="203" t="s">
        <v>341</v>
      </c>
      <c r="G228" s="200"/>
      <c r="H228" s="204">
        <v>4.266</v>
      </c>
      <c r="I228" s="205"/>
      <c r="J228" s="200"/>
      <c r="K228" s="200"/>
      <c r="L228" s="206"/>
      <c r="M228" s="207"/>
      <c r="N228" s="208"/>
      <c r="O228" s="208"/>
      <c r="P228" s="208"/>
      <c r="Q228" s="208"/>
      <c r="R228" s="208"/>
      <c r="S228" s="208"/>
      <c r="T228" s="209"/>
      <c r="AT228" s="210" t="s">
        <v>143</v>
      </c>
      <c r="AU228" s="210" t="s">
        <v>141</v>
      </c>
      <c r="AV228" s="13" t="s">
        <v>141</v>
      </c>
      <c r="AW228" s="13" t="s">
        <v>32</v>
      </c>
      <c r="AX228" s="13" t="s">
        <v>77</v>
      </c>
      <c r="AY228" s="210" t="s">
        <v>133</v>
      </c>
    </row>
    <row r="229" spans="2:51" s="15" customFormat="1" ht="11.25">
      <c r="B229" s="225"/>
      <c r="C229" s="226"/>
      <c r="D229" s="201" t="s">
        <v>143</v>
      </c>
      <c r="E229" s="227" t="s">
        <v>1</v>
      </c>
      <c r="F229" s="228" t="s">
        <v>223</v>
      </c>
      <c r="G229" s="226"/>
      <c r="H229" s="229">
        <v>66.929</v>
      </c>
      <c r="I229" s="230"/>
      <c r="J229" s="226"/>
      <c r="K229" s="226"/>
      <c r="L229" s="231"/>
      <c r="M229" s="232"/>
      <c r="N229" s="233"/>
      <c r="O229" s="233"/>
      <c r="P229" s="233"/>
      <c r="Q229" s="233"/>
      <c r="R229" s="233"/>
      <c r="S229" s="233"/>
      <c r="T229" s="234"/>
      <c r="AT229" s="235" t="s">
        <v>143</v>
      </c>
      <c r="AU229" s="235" t="s">
        <v>141</v>
      </c>
      <c r="AV229" s="15" t="s">
        <v>140</v>
      </c>
      <c r="AW229" s="15" t="s">
        <v>32</v>
      </c>
      <c r="AX229" s="15" t="s">
        <v>85</v>
      </c>
      <c r="AY229" s="235" t="s">
        <v>133</v>
      </c>
    </row>
    <row r="230" spans="1:65" s="2" customFormat="1" ht="24">
      <c r="A230" s="34"/>
      <c r="B230" s="35"/>
      <c r="C230" s="239" t="s">
        <v>378</v>
      </c>
      <c r="D230" s="239" t="s">
        <v>379</v>
      </c>
      <c r="E230" s="240" t="s">
        <v>380</v>
      </c>
      <c r="F230" s="241" t="s">
        <v>381</v>
      </c>
      <c r="G230" s="242" t="s">
        <v>227</v>
      </c>
      <c r="H230" s="243">
        <v>102.856</v>
      </c>
      <c r="I230" s="244"/>
      <c r="J230" s="245">
        <f>ROUND(I230*H230,2)</f>
        <v>0</v>
      </c>
      <c r="K230" s="241" t="s">
        <v>139</v>
      </c>
      <c r="L230" s="246"/>
      <c r="M230" s="247" t="s">
        <v>1</v>
      </c>
      <c r="N230" s="248" t="s">
        <v>43</v>
      </c>
      <c r="O230" s="71"/>
      <c r="P230" s="195">
        <f>O230*H230</f>
        <v>0</v>
      </c>
      <c r="Q230" s="195">
        <v>0.0019</v>
      </c>
      <c r="R230" s="195">
        <f>Q230*H230</f>
        <v>0.1954264</v>
      </c>
      <c r="S230" s="195">
        <v>0</v>
      </c>
      <c r="T230" s="196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7" t="s">
        <v>368</v>
      </c>
      <c r="AT230" s="197" t="s">
        <v>379</v>
      </c>
      <c r="AU230" s="197" t="s">
        <v>141</v>
      </c>
      <c r="AY230" s="17" t="s">
        <v>133</v>
      </c>
      <c r="BE230" s="198">
        <f>IF(N230="základní",J230,0)</f>
        <v>0</v>
      </c>
      <c r="BF230" s="198">
        <f>IF(N230="snížená",J230,0)</f>
        <v>0</v>
      </c>
      <c r="BG230" s="198">
        <f>IF(N230="zákl. přenesená",J230,0)</f>
        <v>0</v>
      </c>
      <c r="BH230" s="198">
        <f>IF(N230="sníž. přenesená",J230,0)</f>
        <v>0</v>
      </c>
      <c r="BI230" s="198">
        <f>IF(N230="nulová",J230,0)</f>
        <v>0</v>
      </c>
      <c r="BJ230" s="17" t="s">
        <v>141</v>
      </c>
      <c r="BK230" s="198">
        <f>ROUND(I230*H230,2)</f>
        <v>0</v>
      </c>
      <c r="BL230" s="17" t="s">
        <v>199</v>
      </c>
      <c r="BM230" s="197" t="s">
        <v>382</v>
      </c>
    </row>
    <row r="231" spans="1:47" s="2" customFormat="1" ht="19.5">
      <c r="A231" s="34"/>
      <c r="B231" s="35"/>
      <c r="C231" s="36"/>
      <c r="D231" s="201" t="s">
        <v>177</v>
      </c>
      <c r="E231" s="36"/>
      <c r="F231" s="211" t="s">
        <v>221</v>
      </c>
      <c r="G231" s="36"/>
      <c r="H231" s="36"/>
      <c r="I231" s="212"/>
      <c r="J231" s="36"/>
      <c r="K231" s="36"/>
      <c r="L231" s="39"/>
      <c r="M231" s="213"/>
      <c r="N231" s="214"/>
      <c r="O231" s="71"/>
      <c r="P231" s="71"/>
      <c r="Q231" s="71"/>
      <c r="R231" s="71"/>
      <c r="S231" s="71"/>
      <c r="T231" s="72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177</v>
      </c>
      <c r="AU231" s="17" t="s">
        <v>141</v>
      </c>
    </row>
    <row r="232" spans="2:51" s="13" customFormat="1" ht="11.25">
      <c r="B232" s="199"/>
      <c r="C232" s="200"/>
      <c r="D232" s="201" t="s">
        <v>143</v>
      </c>
      <c r="E232" s="202" t="s">
        <v>1</v>
      </c>
      <c r="F232" s="203" t="s">
        <v>383</v>
      </c>
      <c r="G232" s="200"/>
      <c r="H232" s="204">
        <v>102.856</v>
      </c>
      <c r="I232" s="205"/>
      <c r="J232" s="200"/>
      <c r="K232" s="200"/>
      <c r="L232" s="206"/>
      <c r="M232" s="207"/>
      <c r="N232" s="208"/>
      <c r="O232" s="208"/>
      <c r="P232" s="208"/>
      <c r="Q232" s="208"/>
      <c r="R232" s="208"/>
      <c r="S232" s="208"/>
      <c r="T232" s="209"/>
      <c r="AT232" s="210" t="s">
        <v>143</v>
      </c>
      <c r="AU232" s="210" t="s">
        <v>141</v>
      </c>
      <c r="AV232" s="13" t="s">
        <v>141</v>
      </c>
      <c r="AW232" s="13" t="s">
        <v>32</v>
      </c>
      <c r="AX232" s="13" t="s">
        <v>85</v>
      </c>
      <c r="AY232" s="210" t="s">
        <v>133</v>
      </c>
    </row>
    <row r="233" spans="1:65" s="2" customFormat="1" ht="24">
      <c r="A233" s="34"/>
      <c r="B233" s="35"/>
      <c r="C233" s="186" t="s">
        <v>384</v>
      </c>
      <c r="D233" s="186" t="s">
        <v>135</v>
      </c>
      <c r="E233" s="187" t="s">
        <v>385</v>
      </c>
      <c r="F233" s="188" t="s">
        <v>386</v>
      </c>
      <c r="G233" s="189" t="s">
        <v>227</v>
      </c>
      <c r="H233" s="190">
        <v>66.929</v>
      </c>
      <c r="I233" s="191"/>
      <c r="J233" s="192">
        <f>ROUND(I233*H233,2)</f>
        <v>0</v>
      </c>
      <c r="K233" s="188" t="s">
        <v>139</v>
      </c>
      <c r="L233" s="39"/>
      <c r="M233" s="193" t="s">
        <v>1</v>
      </c>
      <c r="N233" s="194" t="s">
        <v>43</v>
      </c>
      <c r="O233" s="71"/>
      <c r="P233" s="195">
        <f>O233*H233</f>
        <v>0</v>
      </c>
      <c r="Q233" s="195">
        <v>0</v>
      </c>
      <c r="R233" s="195">
        <f>Q233*H233</f>
        <v>0</v>
      </c>
      <c r="S233" s="195">
        <v>0</v>
      </c>
      <c r="T233" s="196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7" t="s">
        <v>199</v>
      </c>
      <c r="AT233" s="197" t="s">
        <v>135</v>
      </c>
      <c r="AU233" s="197" t="s">
        <v>141</v>
      </c>
      <c r="AY233" s="17" t="s">
        <v>133</v>
      </c>
      <c r="BE233" s="198">
        <f>IF(N233="základní",J233,0)</f>
        <v>0</v>
      </c>
      <c r="BF233" s="198">
        <f>IF(N233="snížená",J233,0)</f>
        <v>0</v>
      </c>
      <c r="BG233" s="198">
        <f>IF(N233="zákl. přenesená",J233,0)</f>
        <v>0</v>
      </c>
      <c r="BH233" s="198">
        <f>IF(N233="sníž. přenesená",J233,0)</f>
        <v>0</v>
      </c>
      <c r="BI233" s="198">
        <f>IF(N233="nulová",J233,0)</f>
        <v>0</v>
      </c>
      <c r="BJ233" s="17" t="s">
        <v>141</v>
      </c>
      <c r="BK233" s="198">
        <f>ROUND(I233*H233,2)</f>
        <v>0</v>
      </c>
      <c r="BL233" s="17" t="s">
        <v>199</v>
      </c>
      <c r="BM233" s="197" t="s">
        <v>387</v>
      </c>
    </row>
    <row r="234" spans="1:47" s="2" customFormat="1" ht="19.5">
      <c r="A234" s="34"/>
      <c r="B234" s="35"/>
      <c r="C234" s="36"/>
      <c r="D234" s="201" t="s">
        <v>177</v>
      </c>
      <c r="E234" s="36"/>
      <c r="F234" s="211" t="s">
        <v>221</v>
      </c>
      <c r="G234" s="36"/>
      <c r="H234" s="36"/>
      <c r="I234" s="212"/>
      <c r="J234" s="36"/>
      <c r="K234" s="36"/>
      <c r="L234" s="39"/>
      <c r="M234" s="213"/>
      <c r="N234" s="214"/>
      <c r="O234" s="71"/>
      <c r="P234" s="71"/>
      <c r="Q234" s="71"/>
      <c r="R234" s="71"/>
      <c r="S234" s="71"/>
      <c r="T234" s="72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177</v>
      </c>
      <c r="AU234" s="17" t="s">
        <v>141</v>
      </c>
    </row>
    <row r="235" spans="2:51" s="13" customFormat="1" ht="11.25">
      <c r="B235" s="199"/>
      <c r="C235" s="200"/>
      <c r="D235" s="201" t="s">
        <v>143</v>
      </c>
      <c r="E235" s="202" t="s">
        <v>1</v>
      </c>
      <c r="F235" s="203" t="s">
        <v>388</v>
      </c>
      <c r="G235" s="200"/>
      <c r="H235" s="204">
        <v>51.903</v>
      </c>
      <c r="I235" s="205"/>
      <c r="J235" s="200"/>
      <c r="K235" s="200"/>
      <c r="L235" s="206"/>
      <c r="M235" s="207"/>
      <c r="N235" s="208"/>
      <c r="O235" s="208"/>
      <c r="P235" s="208"/>
      <c r="Q235" s="208"/>
      <c r="R235" s="208"/>
      <c r="S235" s="208"/>
      <c r="T235" s="209"/>
      <c r="AT235" s="210" t="s">
        <v>143</v>
      </c>
      <c r="AU235" s="210" t="s">
        <v>141</v>
      </c>
      <c r="AV235" s="13" t="s">
        <v>141</v>
      </c>
      <c r="AW235" s="13" t="s">
        <v>32</v>
      </c>
      <c r="AX235" s="13" t="s">
        <v>77</v>
      </c>
      <c r="AY235" s="210" t="s">
        <v>133</v>
      </c>
    </row>
    <row r="236" spans="2:51" s="13" customFormat="1" ht="11.25">
      <c r="B236" s="199"/>
      <c r="C236" s="200"/>
      <c r="D236" s="201" t="s">
        <v>143</v>
      </c>
      <c r="E236" s="202" t="s">
        <v>1</v>
      </c>
      <c r="F236" s="203" t="s">
        <v>389</v>
      </c>
      <c r="G236" s="200"/>
      <c r="H236" s="204">
        <v>10.76</v>
      </c>
      <c r="I236" s="205"/>
      <c r="J236" s="200"/>
      <c r="K236" s="200"/>
      <c r="L236" s="206"/>
      <c r="M236" s="207"/>
      <c r="N236" s="208"/>
      <c r="O236" s="208"/>
      <c r="P236" s="208"/>
      <c r="Q236" s="208"/>
      <c r="R236" s="208"/>
      <c r="S236" s="208"/>
      <c r="T236" s="209"/>
      <c r="AT236" s="210" t="s">
        <v>143</v>
      </c>
      <c r="AU236" s="210" t="s">
        <v>141</v>
      </c>
      <c r="AV236" s="13" t="s">
        <v>141</v>
      </c>
      <c r="AW236" s="13" t="s">
        <v>32</v>
      </c>
      <c r="AX236" s="13" t="s">
        <v>77</v>
      </c>
      <c r="AY236" s="210" t="s">
        <v>133</v>
      </c>
    </row>
    <row r="237" spans="2:51" s="13" customFormat="1" ht="11.25">
      <c r="B237" s="199"/>
      <c r="C237" s="200"/>
      <c r="D237" s="201" t="s">
        <v>143</v>
      </c>
      <c r="E237" s="202" t="s">
        <v>1</v>
      </c>
      <c r="F237" s="203" t="s">
        <v>341</v>
      </c>
      <c r="G237" s="200"/>
      <c r="H237" s="204">
        <v>4.266</v>
      </c>
      <c r="I237" s="205"/>
      <c r="J237" s="200"/>
      <c r="K237" s="200"/>
      <c r="L237" s="206"/>
      <c r="M237" s="207"/>
      <c r="N237" s="208"/>
      <c r="O237" s="208"/>
      <c r="P237" s="208"/>
      <c r="Q237" s="208"/>
      <c r="R237" s="208"/>
      <c r="S237" s="208"/>
      <c r="T237" s="209"/>
      <c r="AT237" s="210" t="s">
        <v>143</v>
      </c>
      <c r="AU237" s="210" t="s">
        <v>141</v>
      </c>
      <c r="AV237" s="13" t="s">
        <v>141</v>
      </c>
      <c r="AW237" s="13" t="s">
        <v>32</v>
      </c>
      <c r="AX237" s="13" t="s">
        <v>77</v>
      </c>
      <c r="AY237" s="210" t="s">
        <v>133</v>
      </c>
    </row>
    <row r="238" spans="2:51" s="15" customFormat="1" ht="11.25">
      <c r="B238" s="225"/>
      <c r="C238" s="226"/>
      <c r="D238" s="201" t="s">
        <v>143</v>
      </c>
      <c r="E238" s="227" t="s">
        <v>1</v>
      </c>
      <c r="F238" s="228" t="s">
        <v>223</v>
      </c>
      <c r="G238" s="226"/>
      <c r="H238" s="229">
        <v>66.929</v>
      </c>
      <c r="I238" s="230"/>
      <c r="J238" s="226"/>
      <c r="K238" s="226"/>
      <c r="L238" s="231"/>
      <c r="M238" s="232"/>
      <c r="N238" s="233"/>
      <c r="O238" s="233"/>
      <c r="P238" s="233"/>
      <c r="Q238" s="233"/>
      <c r="R238" s="233"/>
      <c r="S238" s="233"/>
      <c r="T238" s="234"/>
      <c r="AT238" s="235" t="s">
        <v>143</v>
      </c>
      <c r="AU238" s="235" t="s">
        <v>141</v>
      </c>
      <c r="AV238" s="15" t="s">
        <v>140</v>
      </c>
      <c r="AW238" s="15" t="s">
        <v>32</v>
      </c>
      <c r="AX238" s="15" t="s">
        <v>85</v>
      </c>
      <c r="AY238" s="235" t="s">
        <v>133</v>
      </c>
    </row>
    <row r="239" spans="1:65" s="2" customFormat="1" ht="24">
      <c r="A239" s="34"/>
      <c r="B239" s="35"/>
      <c r="C239" s="239" t="s">
        <v>390</v>
      </c>
      <c r="D239" s="239" t="s">
        <v>379</v>
      </c>
      <c r="E239" s="240" t="s">
        <v>391</v>
      </c>
      <c r="F239" s="241" t="s">
        <v>392</v>
      </c>
      <c r="G239" s="242" t="s">
        <v>227</v>
      </c>
      <c r="H239" s="243">
        <v>76.968</v>
      </c>
      <c r="I239" s="244"/>
      <c r="J239" s="245">
        <f>ROUND(I239*H239,2)</f>
        <v>0</v>
      </c>
      <c r="K239" s="241" t="s">
        <v>139</v>
      </c>
      <c r="L239" s="246"/>
      <c r="M239" s="247" t="s">
        <v>1</v>
      </c>
      <c r="N239" s="248" t="s">
        <v>43</v>
      </c>
      <c r="O239" s="71"/>
      <c r="P239" s="195">
        <f>O239*H239</f>
        <v>0</v>
      </c>
      <c r="Q239" s="195">
        <v>0.0003</v>
      </c>
      <c r="R239" s="195">
        <f>Q239*H239</f>
        <v>0.0230904</v>
      </c>
      <c r="S239" s="195">
        <v>0</v>
      </c>
      <c r="T239" s="196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7" t="s">
        <v>368</v>
      </c>
      <c r="AT239" s="197" t="s">
        <v>379</v>
      </c>
      <c r="AU239" s="197" t="s">
        <v>141</v>
      </c>
      <c r="AY239" s="17" t="s">
        <v>133</v>
      </c>
      <c r="BE239" s="198">
        <f>IF(N239="základní",J239,0)</f>
        <v>0</v>
      </c>
      <c r="BF239" s="198">
        <f>IF(N239="snížená",J239,0)</f>
        <v>0</v>
      </c>
      <c r="BG239" s="198">
        <f>IF(N239="zákl. přenesená",J239,0)</f>
        <v>0</v>
      </c>
      <c r="BH239" s="198">
        <f>IF(N239="sníž. přenesená",J239,0)</f>
        <v>0</v>
      </c>
      <c r="BI239" s="198">
        <f>IF(N239="nulová",J239,0)</f>
        <v>0</v>
      </c>
      <c r="BJ239" s="17" t="s">
        <v>141</v>
      </c>
      <c r="BK239" s="198">
        <f>ROUND(I239*H239,2)</f>
        <v>0</v>
      </c>
      <c r="BL239" s="17" t="s">
        <v>199</v>
      </c>
      <c r="BM239" s="197" t="s">
        <v>393</v>
      </c>
    </row>
    <row r="240" spans="1:47" s="2" customFormat="1" ht="19.5">
      <c r="A240" s="34"/>
      <c r="B240" s="35"/>
      <c r="C240" s="36"/>
      <c r="D240" s="201" t="s">
        <v>177</v>
      </c>
      <c r="E240" s="36"/>
      <c r="F240" s="211" t="s">
        <v>221</v>
      </c>
      <c r="G240" s="36"/>
      <c r="H240" s="36"/>
      <c r="I240" s="212"/>
      <c r="J240" s="36"/>
      <c r="K240" s="36"/>
      <c r="L240" s="39"/>
      <c r="M240" s="213"/>
      <c r="N240" s="214"/>
      <c r="O240" s="71"/>
      <c r="P240" s="71"/>
      <c r="Q240" s="71"/>
      <c r="R240" s="71"/>
      <c r="S240" s="71"/>
      <c r="T240" s="72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177</v>
      </c>
      <c r="AU240" s="17" t="s">
        <v>141</v>
      </c>
    </row>
    <row r="241" spans="2:51" s="13" customFormat="1" ht="11.25">
      <c r="B241" s="199"/>
      <c r="C241" s="200"/>
      <c r="D241" s="201" t="s">
        <v>143</v>
      </c>
      <c r="E241" s="202" t="s">
        <v>1</v>
      </c>
      <c r="F241" s="203" t="s">
        <v>394</v>
      </c>
      <c r="G241" s="200"/>
      <c r="H241" s="204">
        <v>76.968</v>
      </c>
      <c r="I241" s="205"/>
      <c r="J241" s="200"/>
      <c r="K241" s="200"/>
      <c r="L241" s="206"/>
      <c r="M241" s="207"/>
      <c r="N241" s="208"/>
      <c r="O241" s="208"/>
      <c r="P241" s="208"/>
      <c r="Q241" s="208"/>
      <c r="R241" s="208"/>
      <c r="S241" s="208"/>
      <c r="T241" s="209"/>
      <c r="AT241" s="210" t="s">
        <v>143</v>
      </c>
      <c r="AU241" s="210" t="s">
        <v>141</v>
      </c>
      <c r="AV241" s="13" t="s">
        <v>141</v>
      </c>
      <c r="AW241" s="13" t="s">
        <v>32</v>
      </c>
      <c r="AX241" s="13" t="s">
        <v>85</v>
      </c>
      <c r="AY241" s="210" t="s">
        <v>133</v>
      </c>
    </row>
    <row r="242" spans="1:65" s="2" customFormat="1" ht="24">
      <c r="A242" s="34"/>
      <c r="B242" s="35"/>
      <c r="C242" s="186" t="s">
        <v>395</v>
      </c>
      <c r="D242" s="186" t="s">
        <v>135</v>
      </c>
      <c r="E242" s="187" t="s">
        <v>396</v>
      </c>
      <c r="F242" s="188" t="s">
        <v>397</v>
      </c>
      <c r="G242" s="189" t="s">
        <v>159</v>
      </c>
      <c r="H242" s="190">
        <v>0.381</v>
      </c>
      <c r="I242" s="191"/>
      <c r="J242" s="192">
        <f>ROUND(I242*H242,2)</f>
        <v>0</v>
      </c>
      <c r="K242" s="188" t="s">
        <v>139</v>
      </c>
      <c r="L242" s="39"/>
      <c r="M242" s="193" t="s">
        <v>1</v>
      </c>
      <c r="N242" s="194" t="s">
        <v>43</v>
      </c>
      <c r="O242" s="71"/>
      <c r="P242" s="195">
        <f>O242*H242</f>
        <v>0</v>
      </c>
      <c r="Q242" s="195">
        <v>0</v>
      </c>
      <c r="R242" s="195">
        <f>Q242*H242</f>
        <v>0</v>
      </c>
      <c r="S242" s="195">
        <v>0</v>
      </c>
      <c r="T242" s="196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7" t="s">
        <v>199</v>
      </c>
      <c r="AT242" s="197" t="s">
        <v>135</v>
      </c>
      <c r="AU242" s="197" t="s">
        <v>141</v>
      </c>
      <c r="AY242" s="17" t="s">
        <v>133</v>
      </c>
      <c r="BE242" s="198">
        <f>IF(N242="základní",J242,0)</f>
        <v>0</v>
      </c>
      <c r="BF242" s="198">
        <f>IF(N242="snížená",J242,0)</f>
        <v>0</v>
      </c>
      <c r="BG242" s="198">
        <f>IF(N242="zákl. přenesená",J242,0)</f>
        <v>0</v>
      </c>
      <c r="BH242" s="198">
        <f>IF(N242="sníž. přenesená",J242,0)</f>
        <v>0</v>
      </c>
      <c r="BI242" s="198">
        <f>IF(N242="nulová",J242,0)</f>
        <v>0</v>
      </c>
      <c r="BJ242" s="17" t="s">
        <v>141</v>
      </c>
      <c r="BK242" s="198">
        <f>ROUND(I242*H242,2)</f>
        <v>0</v>
      </c>
      <c r="BL242" s="17" t="s">
        <v>199</v>
      </c>
      <c r="BM242" s="197" t="s">
        <v>398</v>
      </c>
    </row>
    <row r="243" spans="2:63" s="12" customFormat="1" ht="22.9" customHeight="1">
      <c r="B243" s="170"/>
      <c r="C243" s="171"/>
      <c r="D243" s="172" t="s">
        <v>76</v>
      </c>
      <c r="E243" s="184" t="s">
        <v>399</v>
      </c>
      <c r="F243" s="184" t="s">
        <v>400</v>
      </c>
      <c r="G243" s="171"/>
      <c r="H243" s="171"/>
      <c r="I243" s="174"/>
      <c r="J243" s="185">
        <f>BK243</f>
        <v>0</v>
      </c>
      <c r="K243" s="171"/>
      <c r="L243" s="176"/>
      <c r="M243" s="177"/>
      <c r="N243" s="178"/>
      <c r="O243" s="178"/>
      <c r="P243" s="179">
        <f>SUM(P244:P256)</f>
        <v>0</v>
      </c>
      <c r="Q243" s="178"/>
      <c r="R243" s="179">
        <f>SUM(R244:R256)</f>
        <v>0.18570156999999998</v>
      </c>
      <c r="S243" s="178"/>
      <c r="T243" s="180">
        <f>SUM(T244:T256)</f>
        <v>0</v>
      </c>
      <c r="AR243" s="181" t="s">
        <v>141</v>
      </c>
      <c r="AT243" s="182" t="s">
        <v>76</v>
      </c>
      <c r="AU243" s="182" t="s">
        <v>85</v>
      </c>
      <c r="AY243" s="181" t="s">
        <v>133</v>
      </c>
      <c r="BK243" s="183">
        <f>SUM(BK244:BK256)</f>
        <v>0</v>
      </c>
    </row>
    <row r="244" spans="1:65" s="2" customFormat="1" ht="33" customHeight="1">
      <c r="A244" s="34"/>
      <c r="B244" s="35"/>
      <c r="C244" s="186" t="s">
        <v>401</v>
      </c>
      <c r="D244" s="186" t="s">
        <v>135</v>
      </c>
      <c r="E244" s="187" t="s">
        <v>402</v>
      </c>
      <c r="F244" s="188" t="s">
        <v>403</v>
      </c>
      <c r="G244" s="189" t="s">
        <v>227</v>
      </c>
      <c r="H244" s="190">
        <v>51.903</v>
      </c>
      <c r="I244" s="191"/>
      <c r="J244" s="192">
        <f>ROUND(I244*H244,2)</f>
        <v>0</v>
      </c>
      <c r="K244" s="188" t="s">
        <v>139</v>
      </c>
      <c r="L244" s="39"/>
      <c r="M244" s="193" t="s">
        <v>1</v>
      </c>
      <c r="N244" s="194" t="s">
        <v>43</v>
      </c>
      <c r="O244" s="71"/>
      <c r="P244" s="195">
        <f>O244*H244</f>
        <v>0</v>
      </c>
      <c r="Q244" s="195">
        <v>0.00012</v>
      </c>
      <c r="R244" s="195">
        <f>Q244*H244</f>
        <v>0.00622836</v>
      </c>
      <c r="S244" s="195">
        <v>0</v>
      </c>
      <c r="T244" s="196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7" t="s">
        <v>199</v>
      </c>
      <c r="AT244" s="197" t="s">
        <v>135</v>
      </c>
      <c r="AU244" s="197" t="s">
        <v>141</v>
      </c>
      <c r="AY244" s="17" t="s">
        <v>133</v>
      </c>
      <c r="BE244" s="198">
        <f>IF(N244="základní",J244,0)</f>
        <v>0</v>
      </c>
      <c r="BF244" s="198">
        <f>IF(N244="snížená",J244,0)</f>
        <v>0</v>
      </c>
      <c r="BG244" s="198">
        <f>IF(N244="zákl. přenesená",J244,0)</f>
        <v>0</v>
      </c>
      <c r="BH244" s="198">
        <f>IF(N244="sníž. přenesená",J244,0)</f>
        <v>0</v>
      </c>
      <c r="BI244" s="198">
        <f>IF(N244="nulová",J244,0)</f>
        <v>0</v>
      </c>
      <c r="BJ244" s="17" t="s">
        <v>141</v>
      </c>
      <c r="BK244" s="198">
        <f>ROUND(I244*H244,2)</f>
        <v>0</v>
      </c>
      <c r="BL244" s="17" t="s">
        <v>199</v>
      </c>
      <c r="BM244" s="197" t="s">
        <v>404</v>
      </c>
    </row>
    <row r="245" spans="1:47" s="2" customFormat="1" ht="19.5">
      <c r="A245" s="34"/>
      <c r="B245" s="35"/>
      <c r="C245" s="36"/>
      <c r="D245" s="201" t="s">
        <v>177</v>
      </c>
      <c r="E245" s="36"/>
      <c r="F245" s="211" t="s">
        <v>221</v>
      </c>
      <c r="G245" s="36"/>
      <c r="H245" s="36"/>
      <c r="I245" s="212"/>
      <c r="J245" s="36"/>
      <c r="K245" s="36"/>
      <c r="L245" s="39"/>
      <c r="M245" s="213"/>
      <c r="N245" s="214"/>
      <c r="O245" s="71"/>
      <c r="P245" s="71"/>
      <c r="Q245" s="71"/>
      <c r="R245" s="71"/>
      <c r="S245" s="71"/>
      <c r="T245" s="72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177</v>
      </c>
      <c r="AU245" s="17" t="s">
        <v>141</v>
      </c>
    </row>
    <row r="246" spans="2:51" s="13" customFormat="1" ht="11.25">
      <c r="B246" s="199"/>
      <c r="C246" s="200"/>
      <c r="D246" s="201" t="s">
        <v>143</v>
      </c>
      <c r="E246" s="202" t="s">
        <v>1</v>
      </c>
      <c r="F246" s="203" t="s">
        <v>388</v>
      </c>
      <c r="G246" s="200"/>
      <c r="H246" s="204">
        <v>51.903</v>
      </c>
      <c r="I246" s="205"/>
      <c r="J246" s="200"/>
      <c r="K246" s="200"/>
      <c r="L246" s="206"/>
      <c r="M246" s="207"/>
      <c r="N246" s="208"/>
      <c r="O246" s="208"/>
      <c r="P246" s="208"/>
      <c r="Q246" s="208"/>
      <c r="R246" s="208"/>
      <c r="S246" s="208"/>
      <c r="T246" s="209"/>
      <c r="AT246" s="210" t="s">
        <v>143</v>
      </c>
      <c r="AU246" s="210" t="s">
        <v>141</v>
      </c>
      <c r="AV246" s="13" t="s">
        <v>141</v>
      </c>
      <c r="AW246" s="13" t="s">
        <v>32</v>
      </c>
      <c r="AX246" s="13" t="s">
        <v>85</v>
      </c>
      <c r="AY246" s="210" t="s">
        <v>133</v>
      </c>
    </row>
    <row r="247" spans="1:65" s="2" customFormat="1" ht="21.75" customHeight="1">
      <c r="A247" s="34"/>
      <c r="B247" s="35"/>
      <c r="C247" s="239" t="s">
        <v>405</v>
      </c>
      <c r="D247" s="239" t="s">
        <v>379</v>
      </c>
      <c r="E247" s="240" t="s">
        <v>406</v>
      </c>
      <c r="F247" s="241" t="s">
        <v>407</v>
      </c>
      <c r="G247" s="242" t="s">
        <v>138</v>
      </c>
      <c r="H247" s="243">
        <v>8.792</v>
      </c>
      <c r="I247" s="244"/>
      <c r="J247" s="245">
        <f>ROUND(I247*H247,2)</f>
        <v>0</v>
      </c>
      <c r="K247" s="241" t="s">
        <v>139</v>
      </c>
      <c r="L247" s="246"/>
      <c r="M247" s="247" t="s">
        <v>1</v>
      </c>
      <c r="N247" s="248" t="s">
        <v>43</v>
      </c>
      <c r="O247" s="71"/>
      <c r="P247" s="195">
        <f>O247*H247</f>
        <v>0</v>
      </c>
      <c r="Q247" s="195">
        <v>0.02</v>
      </c>
      <c r="R247" s="195">
        <f>Q247*H247</f>
        <v>0.17584</v>
      </c>
      <c r="S247" s="195">
        <v>0</v>
      </c>
      <c r="T247" s="196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7" t="s">
        <v>368</v>
      </c>
      <c r="AT247" s="197" t="s">
        <v>379</v>
      </c>
      <c r="AU247" s="197" t="s">
        <v>141</v>
      </c>
      <c r="AY247" s="17" t="s">
        <v>133</v>
      </c>
      <c r="BE247" s="198">
        <f>IF(N247="základní",J247,0)</f>
        <v>0</v>
      </c>
      <c r="BF247" s="198">
        <f>IF(N247="snížená",J247,0)</f>
        <v>0</v>
      </c>
      <c r="BG247" s="198">
        <f>IF(N247="zákl. přenesená",J247,0)</f>
        <v>0</v>
      </c>
      <c r="BH247" s="198">
        <f>IF(N247="sníž. přenesená",J247,0)</f>
        <v>0</v>
      </c>
      <c r="BI247" s="198">
        <f>IF(N247="nulová",J247,0)</f>
        <v>0</v>
      </c>
      <c r="BJ247" s="17" t="s">
        <v>141</v>
      </c>
      <c r="BK247" s="198">
        <f>ROUND(I247*H247,2)</f>
        <v>0</v>
      </c>
      <c r="BL247" s="17" t="s">
        <v>199</v>
      </c>
      <c r="BM247" s="197" t="s">
        <v>408</v>
      </c>
    </row>
    <row r="248" spans="1:47" s="2" customFormat="1" ht="19.5">
      <c r="A248" s="34"/>
      <c r="B248" s="35"/>
      <c r="C248" s="36"/>
      <c r="D248" s="201" t="s">
        <v>177</v>
      </c>
      <c r="E248" s="36"/>
      <c r="F248" s="211" t="s">
        <v>221</v>
      </c>
      <c r="G248" s="36"/>
      <c r="H248" s="36"/>
      <c r="I248" s="212"/>
      <c r="J248" s="36"/>
      <c r="K248" s="36"/>
      <c r="L248" s="39"/>
      <c r="M248" s="213"/>
      <c r="N248" s="214"/>
      <c r="O248" s="71"/>
      <c r="P248" s="71"/>
      <c r="Q248" s="71"/>
      <c r="R248" s="71"/>
      <c r="S248" s="71"/>
      <c r="T248" s="72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177</v>
      </c>
      <c r="AU248" s="17" t="s">
        <v>141</v>
      </c>
    </row>
    <row r="249" spans="2:51" s="13" customFormat="1" ht="11.25">
      <c r="B249" s="199"/>
      <c r="C249" s="200"/>
      <c r="D249" s="201" t="s">
        <v>143</v>
      </c>
      <c r="E249" s="202" t="s">
        <v>1</v>
      </c>
      <c r="F249" s="203" t="s">
        <v>409</v>
      </c>
      <c r="G249" s="200"/>
      <c r="H249" s="204">
        <v>7.993</v>
      </c>
      <c r="I249" s="205"/>
      <c r="J249" s="200"/>
      <c r="K249" s="200"/>
      <c r="L249" s="206"/>
      <c r="M249" s="207"/>
      <c r="N249" s="208"/>
      <c r="O249" s="208"/>
      <c r="P249" s="208"/>
      <c r="Q249" s="208"/>
      <c r="R249" s="208"/>
      <c r="S249" s="208"/>
      <c r="T249" s="209"/>
      <c r="AT249" s="210" t="s">
        <v>143</v>
      </c>
      <c r="AU249" s="210" t="s">
        <v>141</v>
      </c>
      <c r="AV249" s="13" t="s">
        <v>141</v>
      </c>
      <c r="AW249" s="13" t="s">
        <v>32</v>
      </c>
      <c r="AX249" s="13" t="s">
        <v>85</v>
      </c>
      <c r="AY249" s="210" t="s">
        <v>133</v>
      </c>
    </row>
    <row r="250" spans="2:51" s="13" customFormat="1" ht="11.25">
      <c r="B250" s="199"/>
      <c r="C250" s="200"/>
      <c r="D250" s="201" t="s">
        <v>143</v>
      </c>
      <c r="E250" s="200"/>
      <c r="F250" s="203" t="s">
        <v>410</v>
      </c>
      <c r="G250" s="200"/>
      <c r="H250" s="204">
        <v>8.792</v>
      </c>
      <c r="I250" s="205"/>
      <c r="J250" s="200"/>
      <c r="K250" s="200"/>
      <c r="L250" s="206"/>
      <c r="M250" s="207"/>
      <c r="N250" s="208"/>
      <c r="O250" s="208"/>
      <c r="P250" s="208"/>
      <c r="Q250" s="208"/>
      <c r="R250" s="208"/>
      <c r="S250" s="208"/>
      <c r="T250" s="209"/>
      <c r="AT250" s="210" t="s">
        <v>143</v>
      </c>
      <c r="AU250" s="210" t="s">
        <v>141</v>
      </c>
      <c r="AV250" s="13" t="s">
        <v>141</v>
      </c>
      <c r="AW250" s="13" t="s">
        <v>4</v>
      </c>
      <c r="AX250" s="13" t="s">
        <v>85</v>
      </c>
      <c r="AY250" s="210" t="s">
        <v>133</v>
      </c>
    </row>
    <row r="251" spans="1:65" s="2" customFormat="1" ht="24">
      <c r="A251" s="34"/>
      <c r="B251" s="35"/>
      <c r="C251" s="186" t="s">
        <v>411</v>
      </c>
      <c r="D251" s="186" t="s">
        <v>135</v>
      </c>
      <c r="E251" s="187" t="s">
        <v>412</v>
      </c>
      <c r="F251" s="188" t="s">
        <v>413</v>
      </c>
      <c r="G251" s="189" t="s">
        <v>227</v>
      </c>
      <c r="H251" s="190">
        <v>51.903</v>
      </c>
      <c r="I251" s="191"/>
      <c r="J251" s="192">
        <f>ROUND(I251*H251,2)</f>
        <v>0</v>
      </c>
      <c r="K251" s="188" t="s">
        <v>139</v>
      </c>
      <c r="L251" s="39"/>
      <c r="M251" s="193" t="s">
        <v>1</v>
      </c>
      <c r="N251" s="194" t="s">
        <v>43</v>
      </c>
      <c r="O251" s="71"/>
      <c r="P251" s="195">
        <f>O251*H251</f>
        <v>0</v>
      </c>
      <c r="Q251" s="195">
        <v>7E-05</v>
      </c>
      <c r="R251" s="195">
        <f>Q251*H251</f>
        <v>0.0036332099999999996</v>
      </c>
      <c r="S251" s="195">
        <v>0</v>
      </c>
      <c r="T251" s="196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7" t="s">
        <v>199</v>
      </c>
      <c r="AT251" s="197" t="s">
        <v>135</v>
      </c>
      <c r="AU251" s="197" t="s">
        <v>141</v>
      </c>
      <c r="AY251" s="17" t="s">
        <v>133</v>
      </c>
      <c r="BE251" s="198">
        <f>IF(N251="základní",J251,0)</f>
        <v>0</v>
      </c>
      <c r="BF251" s="198">
        <f>IF(N251="snížená",J251,0)</f>
        <v>0</v>
      </c>
      <c r="BG251" s="198">
        <f>IF(N251="zákl. přenesená",J251,0)</f>
        <v>0</v>
      </c>
      <c r="BH251" s="198">
        <f>IF(N251="sníž. přenesená",J251,0)</f>
        <v>0</v>
      </c>
      <c r="BI251" s="198">
        <f>IF(N251="nulová",J251,0)</f>
        <v>0</v>
      </c>
      <c r="BJ251" s="17" t="s">
        <v>141</v>
      </c>
      <c r="BK251" s="198">
        <f>ROUND(I251*H251,2)</f>
        <v>0</v>
      </c>
      <c r="BL251" s="17" t="s">
        <v>199</v>
      </c>
      <c r="BM251" s="197" t="s">
        <v>414</v>
      </c>
    </row>
    <row r="252" spans="1:47" s="2" customFormat="1" ht="87.75">
      <c r="A252" s="34"/>
      <c r="B252" s="35"/>
      <c r="C252" s="36"/>
      <c r="D252" s="201" t="s">
        <v>177</v>
      </c>
      <c r="E252" s="36"/>
      <c r="F252" s="211" t="s">
        <v>415</v>
      </c>
      <c r="G252" s="36"/>
      <c r="H252" s="36"/>
      <c r="I252" s="212"/>
      <c r="J252" s="36"/>
      <c r="K252" s="36"/>
      <c r="L252" s="39"/>
      <c r="M252" s="213"/>
      <c r="N252" s="214"/>
      <c r="O252" s="71"/>
      <c r="P252" s="71"/>
      <c r="Q252" s="71"/>
      <c r="R252" s="71"/>
      <c r="S252" s="71"/>
      <c r="T252" s="72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7" t="s">
        <v>177</v>
      </c>
      <c r="AU252" s="17" t="s">
        <v>141</v>
      </c>
    </row>
    <row r="253" spans="1:65" s="2" customFormat="1" ht="21.75" customHeight="1">
      <c r="A253" s="34"/>
      <c r="B253" s="35"/>
      <c r="C253" s="186" t="s">
        <v>416</v>
      </c>
      <c r="D253" s="186" t="s">
        <v>135</v>
      </c>
      <c r="E253" s="187" t="s">
        <v>417</v>
      </c>
      <c r="F253" s="188" t="s">
        <v>418</v>
      </c>
      <c r="G253" s="189" t="s">
        <v>297</v>
      </c>
      <c r="H253" s="190">
        <v>7.3</v>
      </c>
      <c r="I253" s="191"/>
      <c r="J253" s="192">
        <f>ROUND(I253*H253,2)</f>
        <v>0</v>
      </c>
      <c r="K253" s="188" t="s">
        <v>170</v>
      </c>
      <c r="L253" s="39"/>
      <c r="M253" s="193" t="s">
        <v>1</v>
      </c>
      <c r="N253" s="194" t="s">
        <v>43</v>
      </c>
      <c r="O253" s="71"/>
      <c r="P253" s="195">
        <f>O253*H253</f>
        <v>0</v>
      </c>
      <c r="Q253" s="195">
        <v>0</v>
      </c>
      <c r="R253" s="195">
        <f>Q253*H253</f>
        <v>0</v>
      </c>
      <c r="S253" s="195">
        <v>0</v>
      </c>
      <c r="T253" s="196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7" t="s">
        <v>199</v>
      </c>
      <c r="AT253" s="197" t="s">
        <v>135</v>
      </c>
      <c r="AU253" s="197" t="s">
        <v>141</v>
      </c>
      <c r="AY253" s="17" t="s">
        <v>133</v>
      </c>
      <c r="BE253" s="198">
        <f>IF(N253="základní",J253,0)</f>
        <v>0</v>
      </c>
      <c r="BF253" s="198">
        <f>IF(N253="snížená",J253,0)</f>
        <v>0</v>
      </c>
      <c r="BG253" s="198">
        <f>IF(N253="zákl. přenesená",J253,0)</f>
        <v>0</v>
      </c>
      <c r="BH253" s="198">
        <f>IF(N253="sníž. přenesená",J253,0)</f>
        <v>0</v>
      </c>
      <c r="BI253" s="198">
        <f>IF(N253="nulová",J253,0)</f>
        <v>0</v>
      </c>
      <c r="BJ253" s="17" t="s">
        <v>141</v>
      </c>
      <c r="BK253" s="198">
        <f>ROUND(I253*H253,2)</f>
        <v>0</v>
      </c>
      <c r="BL253" s="17" t="s">
        <v>199</v>
      </c>
      <c r="BM253" s="197" t="s">
        <v>419</v>
      </c>
    </row>
    <row r="254" spans="1:47" s="2" customFormat="1" ht="29.25">
      <c r="A254" s="34"/>
      <c r="B254" s="35"/>
      <c r="C254" s="36"/>
      <c r="D254" s="201" t="s">
        <v>177</v>
      </c>
      <c r="E254" s="36"/>
      <c r="F254" s="211" t="s">
        <v>420</v>
      </c>
      <c r="G254" s="36"/>
      <c r="H254" s="36"/>
      <c r="I254" s="212"/>
      <c r="J254" s="36"/>
      <c r="K254" s="36"/>
      <c r="L254" s="39"/>
      <c r="M254" s="213"/>
      <c r="N254" s="214"/>
      <c r="O254" s="71"/>
      <c r="P254" s="71"/>
      <c r="Q254" s="71"/>
      <c r="R254" s="71"/>
      <c r="S254" s="71"/>
      <c r="T254" s="72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177</v>
      </c>
      <c r="AU254" s="17" t="s">
        <v>141</v>
      </c>
    </row>
    <row r="255" spans="2:51" s="13" customFormat="1" ht="11.25">
      <c r="B255" s="199"/>
      <c r="C255" s="200"/>
      <c r="D255" s="201" t="s">
        <v>143</v>
      </c>
      <c r="E255" s="202" t="s">
        <v>1</v>
      </c>
      <c r="F255" s="203" t="s">
        <v>357</v>
      </c>
      <c r="G255" s="200"/>
      <c r="H255" s="204">
        <v>7.3</v>
      </c>
      <c r="I255" s="205"/>
      <c r="J255" s="200"/>
      <c r="K255" s="200"/>
      <c r="L255" s="206"/>
      <c r="M255" s="207"/>
      <c r="N255" s="208"/>
      <c r="O255" s="208"/>
      <c r="P255" s="208"/>
      <c r="Q255" s="208"/>
      <c r="R255" s="208"/>
      <c r="S255" s="208"/>
      <c r="T255" s="209"/>
      <c r="AT255" s="210" t="s">
        <v>143</v>
      </c>
      <c r="AU255" s="210" t="s">
        <v>141</v>
      </c>
      <c r="AV255" s="13" t="s">
        <v>141</v>
      </c>
      <c r="AW255" s="13" t="s">
        <v>32</v>
      </c>
      <c r="AX255" s="13" t="s">
        <v>85</v>
      </c>
      <c r="AY255" s="210" t="s">
        <v>133</v>
      </c>
    </row>
    <row r="256" spans="1:65" s="2" customFormat="1" ht="24">
      <c r="A256" s="34"/>
      <c r="B256" s="35"/>
      <c r="C256" s="186" t="s">
        <v>421</v>
      </c>
      <c r="D256" s="186" t="s">
        <v>135</v>
      </c>
      <c r="E256" s="187" t="s">
        <v>422</v>
      </c>
      <c r="F256" s="188" t="s">
        <v>423</v>
      </c>
      <c r="G256" s="189" t="s">
        <v>159</v>
      </c>
      <c r="H256" s="190">
        <v>0.186</v>
      </c>
      <c r="I256" s="191"/>
      <c r="J256" s="192">
        <f>ROUND(I256*H256,2)</f>
        <v>0</v>
      </c>
      <c r="K256" s="188" t="s">
        <v>139</v>
      </c>
      <c r="L256" s="39"/>
      <c r="M256" s="193" t="s">
        <v>1</v>
      </c>
      <c r="N256" s="194" t="s">
        <v>43</v>
      </c>
      <c r="O256" s="71"/>
      <c r="P256" s="195">
        <f>O256*H256</f>
        <v>0</v>
      </c>
      <c r="Q256" s="195">
        <v>0</v>
      </c>
      <c r="R256" s="195">
        <f>Q256*H256</f>
        <v>0</v>
      </c>
      <c r="S256" s="195">
        <v>0</v>
      </c>
      <c r="T256" s="196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7" t="s">
        <v>199</v>
      </c>
      <c r="AT256" s="197" t="s">
        <v>135</v>
      </c>
      <c r="AU256" s="197" t="s">
        <v>141</v>
      </c>
      <c r="AY256" s="17" t="s">
        <v>133</v>
      </c>
      <c r="BE256" s="198">
        <f>IF(N256="základní",J256,0)</f>
        <v>0</v>
      </c>
      <c r="BF256" s="198">
        <f>IF(N256="snížená",J256,0)</f>
        <v>0</v>
      </c>
      <c r="BG256" s="198">
        <f>IF(N256="zákl. přenesená",J256,0)</f>
        <v>0</v>
      </c>
      <c r="BH256" s="198">
        <f>IF(N256="sníž. přenesená",J256,0)</f>
        <v>0</v>
      </c>
      <c r="BI256" s="198">
        <f>IF(N256="nulová",J256,0)</f>
        <v>0</v>
      </c>
      <c r="BJ256" s="17" t="s">
        <v>141</v>
      </c>
      <c r="BK256" s="198">
        <f>ROUND(I256*H256,2)</f>
        <v>0</v>
      </c>
      <c r="BL256" s="17" t="s">
        <v>199</v>
      </c>
      <c r="BM256" s="197" t="s">
        <v>424</v>
      </c>
    </row>
    <row r="257" spans="2:63" s="12" customFormat="1" ht="22.9" customHeight="1">
      <c r="B257" s="170"/>
      <c r="C257" s="171"/>
      <c r="D257" s="172" t="s">
        <v>76</v>
      </c>
      <c r="E257" s="184" t="s">
        <v>425</v>
      </c>
      <c r="F257" s="184" t="s">
        <v>426</v>
      </c>
      <c r="G257" s="171"/>
      <c r="H257" s="171"/>
      <c r="I257" s="174"/>
      <c r="J257" s="185">
        <f>BK257</f>
        <v>0</v>
      </c>
      <c r="K257" s="171"/>
      <c r="L257" s="176"/>
      <c r="M257" s="177"/>
      <c r="N257" s="178"/>
      <c r="O257" s="178"/>
      <c r="P257" s="179">
        <f>SUM(P258:P260)</f>
        <v>0</v>
      </c>
      <c r="Q257" s="178"/>
      <c r="R257" s="179">
        <f>SUM(R258:R260)</f>
        <v>0.01127</v>
      </c>
      <c r="S257" s="178"/>
      <c r="T257" s="180">
        <f>SUM(T258:T260)</f>
        <v>0</v>
      </c>
      <c r="AR257" s="181" t="s">
        <v>141</v>
      </c>
      <c r="AT257" s="182" t="s">
        <v>76</v>
      </c>
      <c r="AU257" s="182" t="s">
        <v>85</v>
      </c>
      <c r="AY257" s="181" t="s">
        <v>133</v>
      </c>
      <c r="BK257" s="183">
        <f>SUM(BK258:BK260)</f>
        <v>0</v>
      </c>
    </row>
    <row r="258" spans="1:65" s="2" customFormat="1" ht="16.5" customHeight="1">
      <c r="A258" s="34"/>
      <c r="B258" s="35"/>
      <c r="C258" s="186" t="s">
        <v>427</v>
      </c>
      <c r="D258" s="186" t="s">
        <v>135</v>
      </c>
      <c r="E258" s="187" t="s">
        <v>428</v>
      </c>
      <c r="F258" s="188" t="s">
        <v>429</v>
      </c>
      <c r="G258" s="189" t="s">
        <v>257</v>
      </c>
      <c r="H258" s="190">
        <v>1</v>
      </c>
      <c r="I258" s="191"/>
      <c r="J258" s="192">
        <f>ROUND(I258*H258,2)</f>
        <v>0</v>
      </c>
      <c r="K258" s="188" t="s">
        <v>139</v>
      </c>
      <c r="L258" s="39"/>
      <c r="M258" s="193" t="s">
        <v>1</v>
      </c>
      <c r="N258" s="194" t="s">
        <v>43</v>
      </c>
      <c r="O258" s="71"/>
      <c r="P258" s="195">
        <f>O258*H258</f>
        <v>0</v>
      </c>
      <c r="Q258" s="195">
        <v>0.01127</v>
      </c>
      <c r="R258" s="195">
        <f>Q258*H258</f>
        <v>0.01127</v>
      </c>
      <c r="S258" s="195">
        <v>0</v>
      </c>
      <c r="T258" s="196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7" t="s">
        <v>199</v>
      </c>
      <c r="AT258" s="197" t="s">
        <v>135</v>
      </c>
      <c r="AU258" s="197" t="s">
        <v>141</v>
      </c>
      <c r="AY258" s="17" t="s">
        <v>133</v>
      </c>
      <c r="BE258" s="198">
        <f>IF(N258="základní",J258,0)</f>
        <v>0</v>
      </c>
      <c r="BF258" s="198">
        <f>IF(N258="snížená",J258,0)</f>
        <v>0</v>
      </c>
      <c r="BG258" s="198">
        <f>IF(N258="zákl. přenesená",J258,0)</f>
        <v>0</v>
      </c>
      <c r="BH258" s="198">
        <f>IF(N258="sníž. přenesená",J258,0)</f>
        <v>0</v>
      </c>
      <c r="BI258" s="198">
        <f>IF(N258="nulová",J258,0)</f>
        <v>0</v>
      </c>
      <c r="BJ258" s="17" t="s">
        <v>141</v>
      </c>
      <c r="BK258" s="198">
        <f>ROUND(I258*H258,2)</f>
        <v>0</v>
      </c>
      <c r="BL258" s="17" t="s">
        <v>199</v>
      </c>
      <c r="BM258" s="197" t="s">
        <v>430</v>
      </c>
    </row>
    <row r="259" spans="1:47" s="2" customFormat="1" ht="19.5">
      <c r="A259" s="34"/>
      <c r="B259" s="35"/>
      <c r="C259" s="36"/>
      <c r="D259" s="201" t="s">
        <v>177</v>
      </c>
      <c r="E259" s="36"/>
      <c r="F259" s="211" t="s">
        <v>221</v>
      </c>
      <c r="G259" s="36"/>
      <c r="H259" s="36"/>
      <c r="I259" s="212"/>
      <c r="J259" s="36"/>
      <c r="K259" s="36"/>
      <c r="L259" s="39"/>
      <c r="M259" s="213"/>
      <c r="N259" s="214"/>
      <c r="O259" s="71"/>
      <c r="P259" s="71"/>
      <c r="Q259" s="71"/>
      <c r="R259" s="71"/>
      <c r="S259" s="71"/>
      <c r="T259" s="72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7" t="s">
        <v>177</v>
      </c>
      <c r="AU259" s="17" t="s">
        <v>141</v>
      </c>
    </row>
    <row r="260" spans="2:51" s="13" customFormat="1" ht="22.5">
      <c r="B260" s="199"/>
      <c r="C260" s="200"/>
      <c r="D260" s="201" t="s">
        <v>143</v>
      </c>
      <c r="E260" s="202" t="s">
        <v>1</v>
      </c>
      <c r="F260" s="203" t="s">
        <v>431</v>
      </c>
      <c r="G260" s="200"/>
      <c r="H260" s="204">
        <v>1</v>
      </c>
      <c r="I260" s="205"/>
      <c r="J260" s="200"/>
      <c r="K260" s="200"/>
      <c r="L260" s="206"/>
      <c r="M260" s="207"/>
      <c r="N260" s="208"/>
      <c r="O260" s="208"/>
      <c r="P260" s="208"/>
      <c r="Q260" s="208"/>
      <c r="R260" s="208"/>
      <c r="S260" s="208"/>
      <c r="T260" s="209"/>
      <c r="AT260" s="210" t="s">
        <v>143</v>
      </c>
      <c r="AU260" s="210" t="s">
        <v>141</v>
      </c>
      <c r="AV260" s="13" t="s">
        <v>141</v>
      </c>
      <c r="AW260" s="13" t="s">
        <v>32</v>
      </c>
      <c r="AX260" s="13" t="s">
        <v>85</v>
      </c>
      <c r="AY260" s="210" t="s">
        <v>133</v>
      </c>
    </row>
    <row r="261" spans="2:63" s="12" customFormat="1" ht="22.9" customHeight="1">
      <c r="B261" s="170"/>
      <c r="C261" s="171"/>
      <c r="D261" s="172" t="s">
        <v>76</v>
      </c>
      <c r="E261" s="184" t="s">
        <v>432</v>
      </c>
      <c r="F261" s="184" t="s">
        <v>433</v>
      </c>
      <c r="G261" s="171"/>
      <c r="H261" s="171"/>
      <c r="I261" s="174"/>
      <c r="J261" s="185">
        <f>BK261</f>
        <v>0</v>
      </c>
      <c r="K261" s="171"/>
      <c r="L261" s="176"/>
      <c r="M261" s="177"/>
      <c r="N261" s="178"/>
      <c r="O261" s="178"/>
      <c r="P261" s="179">
        <f>SUM(P262:P269)</f>
        <v>0</v>
      </c>
      <c r="Q261" s="178"/>
      <c r="R261" s="179">
        <f>SUM(R262:R269)</f>
        <v>0.30817507</v>
      </c>
      <c r="S261" s="178"/>
      <c r="T261" s="180">
        <f>SUM(T262:T269)</f>
        <v>0</v>
      </c>
      <c r="AR261" s="181" t="s">
        <v>141</v>
      </c>
      <c r="AT261" s="182" t="s">
        <v>76</v>
      </c>
      <c r="AU261" s="182" t="s">
        <v>85</v>
      </c>
      <c r="AY261" s="181" t="s">
        <v>133</v>
      </c>
      <c r="BK261" s="183">
        <f>SUM(BK262:BK269)</f>
        <v>0</v>
      </c>
    </row>
    <row r="262" spans="1:65" s="2" customFormat="1" ht="24">
      <c r="A262" s="34"/>
      <c r="B262" s="35"/>
      <c r="C262" s="186" t="s">
        <v>434</v>
      </c>
      <c r="D262" s="186" t="s">
        <v>135</v>
      </c>
      <c r="E262" s="187" t="s">
        <v>435</v>
      </c>
      <c r="F262" s="188" t="s">
        <v>436</v>
      </c>
      <c r="G262" s="189" t="s">
        <v>227</v>
      </c>
      <c r="H262" s="190">
        <v>18.82</v>
      </c>
      <c r="I262" s="191"/>
      <c r="J262" s="192">
        <f>ROUND(I262*H262,2)</f>
        <v>0</v>
      </c>
      <c r="K262" s="188" t="s">
        <v>139</v>
      </c>
      <c r="L262" s="39"/>
      <c r="M262" s="193" t="s">
        <v>1</v>
      </c>
      <c r="N262" s="194" t="s">
        <v>43</v>
      </c>
      <c r="O262" s="71"/>
      <c r="P262" s="195">
        <f>O262*H262</f>
        <v>0</v>
      </c>
      <c r="Q262" s="195">
        <v>0.01579</v>
      </c>
      <c r="R262" s="195">
        <f>Q262*H262</f>
        <v>0.2971678</v>
      </c>
      <c r="S262" s="195">
        <v>0</v>
      </c>
      <c r="T262" s="196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7" t="s">
        <v>199</v>
      </c>
      <c r="AT262" s="197" t="s">
        <v>135</v>
      </c>
      <c r="AU262" s="197" t="s">
        <v>141</v>
      </c>
      <c r="AY262" s="17" t="s">
        <v>133</v>
      </c>
      <c r="BE262" s="198">
        <f>IF(N262="základní",J262,0)</f>
        <v>0</v>
      </c>
      <c r="BF262" s="198">
        <f>IF(N262="snížená",J262,0)</f>
        <v>0</v>
      </c>
      <c r="BG262" s="198">
        <f>IF(N262="zákl. přenesená",J262,0)</f>
        <v>0</v>
      </c>
      <c r="BH262" s="198">
        <f>IF(N262="sníž. přenesená",J262,0)</f>
        <v>0</v>
      </c>
      <c r="BI262" s="198">
        <f>IF(N262="nulová",J262,0)</f>
        <v>0</v>
      </c>
      <c r="BJ262" s="17" t="s">
        <v>141</v>
      </c>
      <c r="BK262" s="198">
        <f>ROUND(I262*H262,2)</f>
        <v>0</v>
      </c>
      <c r="BL262" s="17" t="s">
        <v>199</v>
      </c>
      <c r="BM262" s="197" t="s">
        <v>437</v>
      </c>
    </row>
    <row r="263" spans="2:51" s="14" customFormat="1" ht="11.25">
      <c r="B263" s="215"/>
      <c r="C263" s="216"/>
      <c r="D263" s="201" t="s">
        <v>143</v>
      </c>
      <c r="E263" s="217" t="s">
        <v>1</v>
      </c>
      <c r="F263" s="218" t="s">
        <v>438</v>
      </c>
      <c r="G263" s="216"/>
      <c r="H263" s="217" t="s">
        <v>1</v>
      </c>
      <c r="I263" s="219"/>
      <c r="J263" s="216"/>
      <c r="K263" s="216"/>
      <c r="L263" s="220"/>
      <c r="M263" s="236"/>
      <c r="N263" s="237"/>
      <c r="O263" s="237"/>
      <c r="P263" s="237"/>
      <c r="Q263" s="237"/>
      <c r="R263" s="237"/>
      <c r="S263" s="237"/>
      <c r="T263" s="238"/>
      <c r="AT263" s="224" t="s">
        <v>143</v>
      </c>
      <c r="AU263" s="224" t="s">
        <v>141</v>
      </c>
      <c r="AV263" s="14" t="s">
        <v>85</v>
      </c>
      <c r="AW263" s="14" t="s">
        <v>32</v>
      </c>
      <c r="AX263" s="14" t="s">
        <v>77</v>
      </c>
      <c r="AY263" s="224" t="s">
        <v>133</v>
      </c>
    </row>
    <row r="264" spans="2:51" s="13" customFormat="1" ht="11.25">
      <c r="B264" s="199"/>
      <c r="C264" s="200"/>
      <c r="D264" s="201" t="s">
        <v>143</v>
      </c>
      <c r="E264" s="202" t="s">
        <v>1</v>
      </c>
      <c r="F264" s="203" t="s">
        <v>439</v>
      </c>
      <c r="G264" s="200"/>
      <c r="H264" s="204">
        <v>11.52</v>
      </c>
      <c r="I264" s="205"/>
      <c r="J264" s="200"/>
      <c r="K264" s="200"/>
      <c r="L264" s="206"/>
      <c r="M264" s="207"/>
      <c r="N264" s="208"/>
      <c r="O264" s="208"/>
      <c r="P264" s="208"/>
      <c r="Q264" s="208"/>
      <c r="R264" s="208"/>
      <c r="S264" s="208"/>
      <c r="T264" s="209"/>
      <c r="AT264" s="210" t="s">
        <v>143</v>
      </c>
      <c r="AU264" s="210" t="s">
        <v>141</v>
      </c>
      <c r="AV264" s="13" t="s">
        <v>141</v>
      </c>
      <c r="AW264" s="13" t="s">
        <v>32</v>
      </c>
      <c r="AX264" s="13" t="s">
        <v>77</v>
      </c>
      <c r="AY264" s="210" t="s">
        <v>133</v>
      </c>
    </row>
    <row r="265" spans="2:51" s="13" customFormat="1" ht="11.25">
      <c r="B265" s="199"/>
      <c r="C265" s="200"/>
      <c r="D265" s="201" t="s">
        <v>143</v>
      </c>
      <c r="E265" s="202" t="s">
        <v>1</v>
      </c>
      <c r="F265" s="203" t="s">
        <v>440</v>
      </c>
      <c r="G265" s="200"/>
      <c r="H265" s="204">
        <v>7.3</v>
      </c>
      <c r="I265" s="205"/>
      <c r="J265" s="200"/>
      <c r="K265" s="200"/>
      <c r="L265" s="206"/>
      <c r="M265" s="207"/>
      <c r="N265" s="208"/>
      <c r="O265" s="208"/>
      <c r="P265" s="208"/>
      <c r="Q265" s="208"/>
      <c r="R265" s="208"/>
      <c r="S265" s="208"/>
      <c r="T265" s="209"/>
      <c r="AT265" s="210" t="s">
        <v>143</v>
      </c>
      <c r="AU265" s="210" t="s">
        <v>141</v>
      </c>
      <c r="AV265" s="13" t="s">
        <v>141</v>
      </c>
      <c r="AW265" s="13" t="s">
        <v>32</v>
      </c>
      <c r="AX265" s="13" t="s">
        <v>77</v>
      </c>
      <c r="AY265" s="210" t="s">
        <v>133</v>
      </c>
    </row>
    <row r="266" spans="2:51" s="15" customFormat="1" ht="11.25">
      <c r="B266" s="225"/>
      <c r="C266" s="226"/>
      <c r="D266" s="201" t="s">
        <v>143</v>
      </c>
      <c r="E266" s="227" t="s">
        <v>1</v>
      </c>
      <c r="F266" s="228" t="s">
        <v>223</v>
      </c>
      <c r="G266" s="226"/>
      <c r="H266" s="229">
        <v>18.82</v>
      </c>
      <c r="I266" s="230"/>
      <c r="J266" s="226"/>
      <c r="K266" s="226"/>
      <c r="L266" s="231"/>
      <c r="M266" s="232"/>
      <c r="N266" s="233"/>
      <c r="O266" s="233"/>
      <c r="P266" s="233"/>
      <c r="Q266" s="233"/>
      <c r="R266" s="233"/>
      <c r="S266" s="233"/>
      <c r="T266" s="234"/>
      <c r="AT266" s="235" t="s">
        <v>143</v>
      </c>
      <c r="AU266" s="235" t="s">
        <v>141</v>
      </c>
      <c r="AV266" s="15" t="s">
        <v>140</v>
      </c>
      <c r="AW266" s="15" t="s">
        <v>32</v>
      </c>
      <c r="AX266" s="15" t="s">
        <v>85</v>
      </c>
      <c r="AY266" s="235" t="s">
        <v>133</v>
      </c>
    </row>
    <row r="267" spans="1:65" s="2" customFormat="1" ht="24">
      <c r="A267" s="34"/>
      <c r="B267" s="35"/>
      <c r="C267" s="186" t="s">
        <v>441</v>
      </c>
      <c r="D267" s="186" t="s">
        <v>135</v>
      </c>
      <c r="E267" s="187" t="s">
        <v>442</v>
      </c>
      <c r="F267" s="188" t="s">
        <v>443</v>
      </c>
      <c r="G267" s="189" t="s">
        <v>138</v>
      </c>
      <c r="H267" s="190">
        <v>0.471</v>
      </c>
      <c r="I267" s="191"/>
      <c r="J267" s="192">
        <f>ROUND(I267*H267,2)</f>
        <v>0</v>
      </c>
      <c r="K267" s="188" t="s">
        <v>139</v>
      </c>
      <c r="L267" s="39"/>
      <c r="M267" s="193" t="s">
        <v>1</v>
      </c>
      <c r="N267" s="194" t="s">
        <v>43</v>
      </c>
      <c r="O267" s="71"/>
      <c r="P267" s="195">
        <f>O267*H267</f>
        <v>0</v>
      </c>
      <c r="Q267" s="195">
        <v>0.02337</v>
      </c>
      <c r="R267" s="195">
        <f>Q267*H267</f>
        <v>0.011007269999999998</v>
      </c>
      <c r="S267" s="195">
        <v>0</v>
      </c>
      <c r="T267" s="196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7" t="s">
        <v>199</v>
      </c>
      <c r="AT267" s="197" t="s">
        <v>135</v>
      </c>
      <c r="AU267" s="197" t="s">
        <v>141</v>
      </c>
      <c r="AY267" s="17" t="s">
        <v>133</v>
      </c>
      <c r="BE267" s="198">
        <f>IF(N267="základní",J267,0)</f>
        <v>0</v>
      </c>
      <c r="BF267" s="198">
        <f>IF(N267="snížená",J267,0)</f>
        <v>0</v>
      </c>
      <c r="BG267" s="198">
        <f>IF(N267="zákl. přenesená",J267,0)</f>
        <v>0</v>
      </c>
      <c r="BH267" s="198">
        <f>IF(N267="sníž. přenesená",J267,0)</f>
        <v>0</v>
      </c>
      <c r="BI267" s="198">
        <f>IF(N267="nulová",J267,0)</f>
        <v>0</v>
      </c>
      <c r="BJ267" s="17" t="s">
        <v>141</v>
      </c>
      <c r="BK267" s="198">
        <f>ROUND(I267*H267,2)</f>
        <v>0</v>
      </c>
      <c r="BL267" s="17" t="s">
        <v>199</v>
      </c>
      <c r="BM267" s="197" t="s">
        <v>444</v>
      </c>
    </row>
    <row r="268" spans="2:51" s="13" customFormat="1" ht="11.25">
      <c r="B268" s="199"/>
      <c r="C268" s="200"/>
      <c r="D268" s="201" t="s">
        <v>143</v>
      </c>
      <c r="E268" s="202" t="s">
        <v>1</v>
      </c>
      <c r="F268" s="203" t="s">
        <v>445</v>
      </c>
      <c r="G268" s="200"/>
      <c r="H268" s="204">
        <v>0.471</v>
      </c>
      <c r="I268" s="205"/>
      <c r="J268" s="200"/>
      <c r="K268" s="200"/>
      <c r="L268" s="206"/>
      <c r="M268" s="207"/>
      <c r="N268" s="208"/>
      <c r="O268" s="208"/>
      <c r="P268" s="208"/>
      <c r="Q268" s="208"/>
      <c r="R268" s="208"/>
      <c r="S268" s="208"/>
      <c r="T268" s="209"/>
      <c r="AT268" s="210" t="s">
        <v>143</v>
      </c>
      <c r="AU268" s="210" t="s">
        <v>141</v>
      </c>
      <c r="AV268" s="13" t="s">
        <v>141</v>
      </c>
      <c r="AW268" s="13" t="s">
        <v>32</v>
      </c>
      <c r="AX268" s="13" t="s">
        <v>85</v>
      </c>
      <c r="AY268" s="210" t="s">
        <v>133</v>
      </c>
    </row>
    <row r="269" spans="1:65" s="2" customFormat="1" ht="24">
      <c r="A269" s="34"/>
      <c r="B269" s="35"/>
      <c r="C269" s="186" t="s">
        <v>446</v>
      </c>
      <c r="D269" s="186" t="s">
        <v>135</v>
      </c>
      <c r="E269" s="187" t="s">
        <v>447</v>
      </c>
      <c r="F269" s="188" t="s">
        <v>448</v>
      </c>
      <c r="G269" s="189" t="s">
        <v>159</v>
      </c>
      <c r="H269" s="190">
        <v>0.308</v>
      </c>
      <c r="I269" s="191"/>
      <c r="J269" s="192">
        <f>ROUND(I269*H269,2)</f>
        <v>0</v>
      </c>
      <c r="K269" s="188" t="s">
        <v>139</v>
      </c>
      <c r="L269" s="39"/>
      <c r="M269" s="193" t="s">
        <v>1</v>
      </c>
      <c r="N269" s="194" t="s">
        <v>43</v>
      </c>
      <c r="O269" s="71"/>
      <c r="P269" s="195">
        <f>O269*H269</f>
        <v>0</v>
      </c>
      <c r="Q269" s="195">
        <v>0</v>
      </c>
      <c r="R269" s="195">
        <f>Q269*H269</f>
        <v>0</v>
      </c>
      <c r="S269" s="195">
        <v>0</v>
      </c>
      <c r="T269" s="196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197" t="s">
        <v>199</v>
      </c>
      <c r="AT269" s="197" t="s">
        <v>135</v>
      </c>
      <c r="AU269" s="197" t="s">
        <v>141</v>
      </c>
      <c r="AY269" s="17" t="s">
        <v>133</v>
      </c>
      <c r="BE269" s="198">
        <f>IF(N269="základní",J269,0)</f>
        <v>0</v>
      </c>
      <c r="BF269" s="198">
        <f>IF(N269="snížená",J269,0)</f>
        <v>0</v>
      </c>
      <c r="BG269" s="198">
        <f>IF(N269="zákl. přenesená",J269,0)</f>
        <v>0</v>
      </c>
      <c r="BH269" s="198">
        <f>IF(N269="sníž. přenesená",J269,0)</f>
        <v>0</v>
      </c>
      <c r="BI269" s="198">
        <f>IF(N269="nulová",J269,0)</f>
        <v>0</v>
      </c>
      <c r="BJ269" s="17" t="s">
        <v>141</v>
      </c>
      <c r="BK269" s="198">
        <f>ROUND(I269*H269,2)</f>
        <v>0</v>
      </c>
      <c r="BL269" s="17" t="s">
        <v>199</v>
      </c>
      <c r="BM269" s="197" t="s">
        <v>449</v>
      </c>
    </row>
    <row r="270" spans="2:63" s="12" customFormat="1" ht="22.9" customHeight="1">
      <c r="B270" s="170"/>
      <c r="C270" s="171"/>
      <c r="D270" s="172" t="s">
        <v>76</v>
      </c>
      <c r="E270" s="184" t="s">
        <v>450</v>
      </c>
      <c r="F270" s="184" t="s">
        <v>451</v>
      </c>
      <c r="G270" s="171"/>
      <c r="H270" s="171"/>
      <c r="I270" s="174"/>
      <c r="J270" s="185">
        <f>BK270</f>
        <v>0</v>
      </c>
      <c r="K270" s="171"/>
      <c r="L270" s="176"/>
      <c r="M270" s="177"/>
      <c r="N270" s="178"/>
      <c r="O270" s="178"/>
      <c r="P270" s="179">
        <f>SUM(P271:P283)</f>
        <v>0</v>
      </c>
      <c r="Q270" s="178"/>
      <c r="R270" s="179">
        <f>SUM(R271:R283)</f>
        <v>0.024730000000000002</v>
      </c>
      <c r="S270" s="178"/>
      <c r="T270" s="180">
        <f>SUM(T271:T283)</f>
        <v>0.04076</v>
      </c>
      <c r="AR270" s="181" t="s">
        <v>141</v>
      </c>
      <c r="AT270" s="182" t="s">
        <v>76</v>
      </c>
      <c r="AU270" s="182" t="s">
        <v>85</v>
      </c>
      <c r="AY270" s="181" t="s">
        <v>133</v>
      </c>
      <c r="BK270" s="183">
        <f>SUM(BK271:BK283)</f>
        <v>0</v>
      </c>
    </row>
    <row r="271" spans="1:65" s="2" customFormat="1" ht="16.5" customHeight="1">
      <c r="A271" s="34"/>
      <c r="B271" s="35"/>
      <c r="C271" s="186" t="s">
        <v>452</v>
      </c>
      <c r="D271" s="186" t="s">
        <v>135</v>
      </c>
      <c r="E271" s="187" t="s">
        <v>453</v>
      </c>
      <c r="F271" s="188" t="s">
        <v>454</v>
      </c>
      <c r="G271" s="189" t="s">
        <v>297</v>
      </c>
      <c r="H271" s="190">
        <v>8.1</v>
      </c>
      <c r="I271" s="191"/>
      <c r="J271" s="192">
        <f>ROUND(I271*H271,2)</f>
        <v>0</v>
      </c>
      <c r="K271" s="188" t="s">
        <v>139</v>
      </c>
      <c r="L271" s="39"/>
      <c r="M271" s="193" t="s">
        <v>1</v>
      </c>
      <c r="N271" s="194" t="s">
        <v>43</v>
      </c>
      <c r="O271" s="71"/>
      <c r="P271" s="195">
        <f>O271*H271</f>
        <v>0</v>
      </c>
      <c r="Q271" s="195">
        <v>0</v>
      </c>
      <c r="R271" s="195">
        <f>Q271*H271</f>
        <v>0</v>
      </c>
      <c r="S271" s="195">
        <v>0.0026</v>
      </c>
      <c r="T271" s="196">
        <f>S271*H271</f>
        <v>0.02106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7" t="s">
        <v>199</v>
      </c>
      <c r="AT271" s="197" t="s">
        <v>135</v>
      </c>
      <c r="AU271" s="197" t="s">
        <v>141</v>
      </c>
      <c r="AY271" s="17" t="s">
        <v>133</v>
      </c>
      <c r="BE271" s="198">
        <f>IF(N271="základní",J271,0)</f>
        <v>0</v>
      </c>
      <c r="BF271" s="198">
        <f>IF(N271="snížená",J271,0)</f>
        <v>0</v>
      </c>
      <c r="BG271" s="198">
        <f>IF(N271="zákl. přenesená",J271,0)</f>
        <v>0</v>
      </c>
      <c r="BH271" s="198">
        <f>IF(N271="sníž. přenesená",J271,0)</f>
        <v>0</v>
      </c>
      <c r="BI271" s="198">
        <f>IF(N271="nulová",J271,0)</f>
        <v>0</v>
      </c>
      <c r="BJ271" s="17" t="s">
        <v>141</v>
      </c>
      <c r="BK271" s="198">
        <f>ROUND(I271*H271,2)</f>
        <v>0</v>
      </c>
      <c r="BL271" s="17" t="s">
        <v>199</v>
      </c>
      <c r="BM271" s="197" t="s">
        <v>455</v>
      </c>
    </row>
    <row r="272" spans="2:51" s="13" customFormat="1" ht="11.25">
      <c r="B272" s="199"/>
      <c r="C272" s="200"/>
      <c r="D272" s="201" t="s">
        <v>143</v>
      </c>
      <c r="E272" s="202" t="s">
        <v>1</v>
      </c>
      <c r="F272" s="203" t="s">
        <v>456</v>
      </c>
      <c r="G272" s="200"/>
      <c r="H272" s="204">
        <v>8.1</v>
      </c>
      <c r="I272" s="205"/>
      <c r="J272" s="200"/>
      <c r="K272" s="200"/>
      <c r="L272" s="206"/>
      <c r="M272" s="207"/>
      <c r="N272" s="208"/>
      <c r="O272" s="208"/>
      <c r="P272" s="208"/>
      <c r="Q272" s="208"/>
      <c r="R272" s="208"/>
      <c r="S272" s="208"/>
      <c r="T272" s="209"/>
      <c r="AT272" s="210" t="s">
        <v>143</v>
      </c>
      <c r="AU272" s="210" t="s">
        <v>141</v>
      </c>
      <c r="AV272" s="13" t="s">
        <v>141</v>
      </c>
      <c r="AW272" s="13" t="s">
        <v>32</v>
      </c>
      <c r="AX272" s="13" t="s">
        <v>85</v>
      </c>
      <c r="AY272" s="210" t="s">
        <v>133</v>
      </c>
    </row>
    <row r="273" spans="1:65" s="2" customFormat="1" ht="16.5" customHeight="1">
      <c r="A273" s="34"/>
      <c r="B273" s="35"/>
      <c r="C273" s="186" t="s">
        <v>457</v>
      </c>
      <c r="D273" s="186" t="s">
        <v>135</v>
      </c>
      <c r="E273" s="187" t="s">
        <v>458</v>
      </c>
      <c r="F273" s="188" t="s">
        <v>459</v>
      </c>
      <c r="G273" s="189" t="s">
        <v>297</v>
      </c>
      <c r="H273" s="190">
        <v>5</v>
      </c>
      <c r="I273" s="191"/>
      <c r="J273" s="192">
        <f>ROUND(I273*H273,2)</f>
        <v>0</v>
      </c>
      <c r="K273" s="188" t="s">
        <v>139</v>
      </c>
      <c r="L273" s="39"/>
      <c r="M273" s="193" t="s">
        <v>1</v>
      </c>
      <c r="N273" s="194" t="s">
        <v>43</v>
      </c>
      <c r="O273" s="71"/>
      <c r="P273" s="195">
        <f>O273*H273</f>
        <v>0</v>
      </c>
      <c r="Q273" s="195">
        <v>0</v>
      </c>
      <c r="R273" s="195">
        <f>Q273*H273</f>
        <v>0</v>
      </c>
      <c r="S273" s="195">
        <v>0.00394</v>
      </c>
      <c r="T273" s="196">
        <f>S273*H273</f>
        <v>0.0197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7" t="s">
        <v>199</v>
      </c>
      <c r="AT273" s="197" t="s">
        <v>135</v>
      </c>
      <c r="AU273" s="197" t="s">
        <v>141</v>
      </c>
      <c r="AY273" s="17" t="s">
        <v>133</v>
      </c>
      <c r="BE273" s="198">
        <f>IF(N273="základní",J273,0)</f>
        <v>0</v>
      </c>
      <c r="BF273" s="198">
        <f>IF(N273="snížená",J273,0)</f>
        <v>0</v>
      </c>
      <c r="BG273" s="198">
        <f>IF(N273="zákl. přenesená",J273,0)</f>
        <v>0</v>
      </c>
      <c r="BH273" s="198">
        <f>IF(N273="sníž. přenesená",J273,0)</f>
        <v>0</v>
      </c>
      <c r="BI273" s="198">
        <f>IF(N273="nulová",J273,0)</f>
        <v>0</v>
      </c>
      <c r="BJ273" s="17" t="s">
        <v>141</v>
      </c>
      <c r="BK273" s="198">
        <f>ROUND(I273*H273,2)</f>
        <v>0</v>
      </c>
      <c r="BL273" s="17" t="s">
        <v>199</v>
      </c>
      <c r="BM273" s="197" t="s">
        <v>460</v>
      </c>
    </row>
    <row r="274" spans="2:51" s="13" customFormat="1" ht="11.25">
      <c r="B274" s="199"/>
      <c r="C274" s="200"/>
      <c r="D274" s="201" t="s">
        <v>143</v>
      </c>
      <c r="E274" s="202" t="s">
        <v>1</v>
      </c>
      <c r="F274" s="203" t="s">
        <v>461</v>
      </c>
      <c r="G274" s="200"/>
      <c r="H274" s="204">
        <v>5</v>
      </c>
      <c r="I274" s="205"/>
      <c r="J274" s="200"/>
      <c r="K274" s="200"/>
      <c r="L274" s="206"/>
      <c r="M274" s="207"/>
      <c r="N274" s="208"/>
      <c r="O274" s="208"/>
      <c r="P274" s="208"/>
      <c r="Q274" s="208"/>
      <c r="R274" s="208"/>
      <c r="S274" s="208"/>
      <c r="T274" s="209"/>
      <c r="AT274" s="210" t="s">
        <v>143</v>
      </c>
      <c r="AU274" s="210" t="s">
        <v>141</v>
      </c>
      <c r="AV274" s="13" t="s">
        <v>141</v>
      </c>
      <c r="AW274" s="13" t="s">
        <v>32</v>
      </c>
      <c r="AX274" s="13" t="s">
        <v>85</v>
      </c>
      <c r="AY274" s="210" t="s">
        <v>133</v>
      </c>
    </row>
    <row r="275" spans="1:65" s="2" customFormat="1" ht="24">
      <c r="A275" s="34"/>
      <c r="B275" s="35"/>
      <c r="C275" s="186" t="s">
        <v>462</v>
      </c>
      <c r="D275" s="186" t="s">
        <v>135</v>
      </c>
      <c r="E275" s="187" t="s">
        <v>463</v>
      </c>
      <c r="F275" s="188" t="s">
        <v>464</v>
      </c>
      <c r="G275" s="189" t="s">
        <v>297</v>
      </c>
      <c r="H275" s="190">
        <v>8</v>
      </c>
      <c r="I275" s="191"/>
      <c r="J275" s="192">
        <f>ROUND(I275*H275,2)</f>
        <v>0</v>
      </c>
      <c r="K275" s="188" t="s">
        <v>139</v>
      </c>
      <c r="L275" s="39"/>
      <c r="M275" s="193" t="s">
        <v>1</v>
      </c>
      <c r="N275" s="194" t="s">
        <v>43</v>
      </c>
      <c r="O275" s="71"/>
      <c r="P275" s="195">
        <f>O275*H275</f>
        <v>0</v>
      </c>
      <c r="Q275" s="195">
        <v>0.00169</v>
      </c>
      <c r="R275" s="195">
        <f>Q275*H275</f>
        <v>0.01352</v>
      </c>
      <c r="S275" s="195">
        <v>0</v>
      </c>
      <c r="T275" s="196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7" t="s">
        <v>199</v>
      </c>
      <c r="AT275" s="197" t="s">
        <v>135</v>
      </c>
      <c r="AU275" s="197" t="s">
        <v>141</v>
      </c>
      <c r="AY275" s="17" t="s">
        <v>133</v>
      </c>
      <c r="BE275" s="198">
        <f>IF(N275="základní",J275,0)</f>
        <v>0</v>
      </c>
      <c r="BF275" s="198">
        <f>IF(N275="snížená",J275,0)</f>
        <v>0</v>
      </c>
      <c r="BG275" s="198">
        <f>IF(N275="zákl. přenesená",J275,0)</f>
        <v>0</v>
      </c>
      <c r="BH275" s="198">
        <f>IF(N275="sníž. přenesená",J275,0)</f>
        <v>0</v>
      </c>
      <c r="BI275" s="198">
        <f>IF(N275="nulová",J275,0)</f>
        <v>0</v>
      </c>
      <c r="BJ275" s="17" t="s">
        <v>141</v>
      </c>
      <c r="BK275" s="198">
        <f>ROUND(I275*H275,2)</f>
        <v>0</v>
      </c>
      <c r="BL275" s="17" t="s">
        <v>199</v>
      </c>
      <c r="BM275" s="197" t="s">
        <v>465</v>
      </c>
    </row>
    <row r="276" spans="1:47" s="2" customFormat="1" ht="19.5">
      <c r="A276" s="34"/>
      <c r="B276" s="35"/>
      <c r="C276" s="36"/>
      <c r="D276" s="201" t="s">
        <v>177</v>
      </c>
      <c r="E276" s="36"/>
      <c r="F276" s="211" t="s">
        <v>221</v>
      </c>
      <c r="G276" s="36"/>
      <c r="H276" s="36"/>
      <c r="I276" s="212"/>
      <c r="J276" s="36"/>
      <c r="K276" s="36"/>
      <c r="L276" s="39"/>
      <c r="M276" s="213"/>
      <c r="N276" s="214"/>
      <c r="O276" s="71"/>
      <c r="P276" s="71"/>
      <c r="Q276" s="71"/>
      <c r="R276" s="71"/>
      <c r="S276" s="71"/>
      <c r="T276" s="72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7" t="s">
        <v>177</v>
      </c>
      <c r="AU276" s="17" t="s">
        <v>141</v>
      </c>
    </row>
    <row r="277" spans="2:51" s="13" customFormat="1" ht="11.25">
      <c r="B277" s="199"/>
      <c r="C277" s="200"/>
      <c r="D277" s="201" t="s">
        <v>143</v>
      </c>
      <c r="E277" s="202" t="s">
        <v>1</v>
      </c>
      <c r="F277" s="203" t="s">
        <v>466</v>
      </c>
      <c r="G277" s="200"/>
      <c r="H277" s="204">
        <v>8</v>
      </c>
      <c r="I277" s="205"/>
      <c r="J277" s="200"/>
      <c r="K277" s="200"/>
      <c r="L277" s="206"/>
      <c r="M277" s="207"/>
      <c r="N277" s="208"/>
      <c r="O277" s="208"/>
      <c r="P277" s="208"/>
      <c r="Q277" s="208"/>
      <c r="R277" s="208"/>
      <c r="S277" s="208"/>
      <c r="T277" s="209"/>
      <c r="AT277" s="210" t="s">
        <v>143</v>
      </c>
      <c r="AU277" s="210" t="s">
        <v>141</v>
      </c>
      <c r="AV277" s="13" t="s">
        <v>141</v>
      </c>
      <c r="AW277" s="13" t="s">
        <v>32</v>
      </c>
      <c r="AX277" s="13" t="s">
        <v>85</v>
      </c>
      <c r="AY277" s="210" t="s">
        <v>133</v>
      </c>
    </row>
    <row r="278" spans="1:65" s="2" customFormat="1" ht="24">
      <c r="A278" s="34"/>
      <c r="B278" s="35"/>
      <c r="C278" s="186" t="s">
        <v>467</v>
      </c>
      <c r="D278" s="186" t="s">
        <v>135</v>
      </c>
      <c r="E278" s="187" t="s">
        <v>468</v>
      </c>
      <c r="F278" s="188" t="s">
        <v>469</v>
      </c>
      <c r="G278" s="189" t="s">
        <v>257</v>
      </c>
      <c r="H278" s="190">
        <v>1</v>
      </c>
      <c r="I278" s="191"/>
      <c r="J278" s="192">
        <f>ROUND(I278*H278,2)</f>
        <v>0</v>
      </c>
      <c r="K278" s="188" t="s">
        <v>139</v>
      </c>
      <c r="L278" s="39"/>
      <c r="M278" s="193" t="s">
        <v>1</v>
      </c>
      <c r="N278" s="194" t="s">
        <v>43</v>
      </c>
      <c r="O278" s="71"/>
      <c r="P278" s="195">
        <f>O278*H278</f>
        <v>0</v>
      </c>
      <c r="Q278" s="195">
        <v>0.00036</v>
      </c>
      <c r="R278" s="195">
        <f>Q278*H278</f>
        <v>0.00036</v>
      </c>
      <c r="S278" s="195">
        <v>0</v>
      </c>
      <c r="T278" s="196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7" t="s">
        <v>199</v>
      </c>
      <c r="AT278" s="197" t="s">
        <v>135</v>
      </c>
      <c r="AU278" s="197" t="s">
        <v>141</v>
      </c>
      <c r="AY278" s="17" t="s">
        <v>133</v>
      </c>
      <c r="BE278" s="198">
        <f>IF(N278="základní",J278,0)</f>
        <v>0</v>
      </c>
      <c r="BF278" s="198">
        <f>IF(N278="snížená",J278,0)</f>
        <v>0</v>
      </c>
      <c r="BG278" s="198">
        <f>IF(N278="zákl. přenesená",J278,0)</f>
        <v>0</v>
      </c>
      <c r="BH278" s="198">
        <f>IF(N278="sníž. přenesená",J278,0)</f>
        <v>0</v>
      </c>
      <c r="BI278" s="198">
        <f>IF(N278="nulová",J278,0)</f>
        <v>0</v>
      </c>
      <c r="BJ278" s="17" t="s">
        <v>141</v>
      </c>
      <c r="BK278" s="198">
        <f>ROUND(I278*H278,2)</f>
        <v>0</v>
      </c>
      <c r="BL278" s="17" t="s">
        <v>199</v>
      </c>
      <c r="BM278" s="197" t="s">
        <v>470</v>
      </c>
    </row>
    <row r="279" spans="1:47" s="2" customFormat="1" ht="19.5">
      <c r="A279" s="34"/>
      <c r="B279" s="35"/>
      <c r="C279" s="36"/>
      <c r="D279" s="201" t="s">
        <v>177</v>
      </c>
      <c r="E279" s="36"/>
      <c r="F279" s="211" t="s">
        <v>221</v>
      </c>
      <c r="G279" s="36"/>
      <c r="H279" s="36"/>
      <c r="I279" s="212"/>
      <c r="J279" s="36"/>
      <c r="K279" s="36"/>
      <c r="L279" s="39"/>
      <c r="M279" s="213"/>
      <c r="N279" s="214"/>
      <c r="O279" s="71"/>
      <c r="P279" s="71"/>
      <c r="Q279" s="71"/>
      <c r="R279" s="71"/>
      <c r="S279" s="71"/>
      <c r="T279" s="72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177</v>
      </c>
      <c r="AU279" s="17" t="s">
        <v>141</v>
      </c>
    </row>
    <row r="280" spans="1:65" s="2" customFormat="1" ht="24">
      <c r="A280" s="34"/>
      <c r="B280" s="35"/>
      <c r="C280" s="186" t="s">
        <v>471</v>
      </c>
      <c r="D280" s="186" t="s">
        <v>135</v>
      </c>
      <c r="E280" s="187" t="s">
        <v>472</v>
      </c>
      <c r="F280" s="188" t="s">
        <v>473</v>
      </c>
      <c r="G280" s="189" t="s">
        <v>297</v>
      </c>
      <c r="H280" s="190">
        <v>5</v>
      </c>
      <c r="I280" s="191"/>
      <c r="J280" s="192">
        <f>ROUND(I280*H280,2)</f>
        <v>0</v>
      </c>
      <c r="K280" s="188" t="s">
        <v>139</v>
      </c>
      <c r="L280" s="39"/>
      <c r="M280" s="193" t="s">
        <v>1</v>
      </c>
      <c r="N280" s="194" t="s">
        <v>43</v>
      </c>
      <c r="O280" s="71"/>
      <c r="P280" s="195">
        <f>O280*H280</f>
        <v>0</v>
      </c>
      <c r="Q280" s="195">
        <v>0.00217</v>
      </c>
      <c r="R280" s="195">
        <f>Q280*H280</f>
        <v>0.01085</v>
      </c>
      <c r="S280" s="195">
        <v>0</v>
      </c>
      <c r="T280" s="196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7" t="s">
        <v>199</v>
      </c>
      <c r="AT280" s="197" t="s">
        <v>135</v>
      </c>
      <c r="AU280" s="197" t="s">
        <v>141</v>
      </c>
      <c r="AY280" s="17" t="s">
        <v>133</v>
      </c>
      <c r="BE280" s="198">
        <f>IF(N280="základní",J280,0)</f>
        <v>0</v>
      </c>
      <c r="BF280" s="198">
        <f>IF(N280="snížená",J280,0)</f>
        <v>0</v>
      </c>
      <c r="BG280" s="198">
        <f>IF(N280="zákl. přenesená",J280,0)</f>
        <v>0</v>
      </c>
      <c r="BH280" s="198">
        <f>IF(N280="sníž. přenesená",J280,0)</f>
        <v>0</v>
      </c>
      <c r="BI280" s="198">
        <f>IF(N280="nulová",J280,0)</f>
        <v>0</v>
      </c>
      <c r="BJ280" s="17" t="s">
        <v>141</v>
      </c>
      <c r="BK280" s="198">
        <f>ROUND(I280*H280,2)</f>
        <v>0</v>
      </c>
      <c r="BL280" s="17" t="s">
        <v>199</v>
      </c>
      <c r="BM280" s="197" t="s">
        <v>474</v>
      </c>
    </row>
    <row r="281" spans="1:47" s="2" customFormat="1" ht="19.5">
      <c r="A281" s="34"/>
      <c r="B281" s="35"/>
      <c r="C281" s="36"/>
      <c r="D281" s="201" t="s">
        <v>177</v>
      </c>
      <c r="E281" s="36"/>
      <c r="F281" s="211" t="s">
        <v>221</v>
      </c>
      <c r="G281" s="36"/>
      <c r="H281" s="36"/>
      <c r="I281" s="212"/>
      <c r="J281" s="36"/>
      <c r="K281" s="36"/>
      <c r="L281" s="39"/>
      <c r="M281" s="213"/>
      <c r="N281" s="214"/>
      <c r="O281" s="71"/>
      <c r="P281" s="71"/>
      <c r="Q281" s="71"/>
      <c r="R281" s="71"/>
      <c r="S281" s="71"/>
      <c r="T281" s="72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7" t="s">
        <v>177</v>
      </c>
      <c r="AU281" s="17" t="s">
        <v>141</v>
      </c>
    </row>
    <row r="282" spans="2:51" s="13" customFormat="1" ht="11.25">
      <c r="B282" s="199"/>
      <c r="C282" s="200"/>
      <c r="D282" s="201" t="s">
        <v>143</v>
      </c>
      <c r="E282" s="202" t="s">
        <v>1</v>
      </c>
      <c r="F282" s="203" t="s">
        <v>475</v>
      </c>
      <c r="G282" s="200"/>
      <c r="H282" s="204">
        <v>5</v>
      </c>
      <c r="I282" s="205"/>
      <c r="J282" s="200"/>
      <c r="K282" s="200"/>
      <c r="L282" s="206"/>
      <c r="M282" s="207"/>
      <c r="N282" s="208"/>
      <c r="O282" s="208"/>
      <c r="P282" s="208"/>
      <c r="Q282" s="208"/>
      <c r="R282" s="208"/>
      <c r="S282" s="208"/>
      <c r="T282" s="209"/>
      <c r="AT282" s="210" t="s">
        <v>143</v>
      </c>
      <c r="AU282" s="210" t="s">
        <v>141</v>
      </c>
      <c r="AV282" s="13" t="s">
        <v>141</v>
      </c>
      <c r="AW282" s="13" t="s">
        <v>32</v>
      </c>
      <c r="AX282" s="13" t="s">
        <v>85</v>
      </c>
      <c r="AY282" s="210" t="s">
        <v>133</v>
      </c>
    </row>
    <row r="283" spans="1:65" s="2" customFormat="1" ht="24">
      <c r="A283" s="34"/>
      <c r="B283" s="35"/>
      <c r="C283" s="186" t="s">
        <v>476</v>
      </c>
      <c r="D283" s="186" t="s">
        <v>135</v>
      </c>
      <c r="E283" s="187" t="s">
        <v>477</v>
      </c>
      <c r="F283" s="188" t="s">
        <v>478</v>
      </c>
      <c r="G283" s="189" t="s">
        <v>159</v>
      </c>
      <c r="H283" s="190">
        <v>0.025</v>
      </c>
      <c r="I283" s="191"/>
      <c r="J283" s="192">
        <f>ROUND(I283*H283,2)</f>
        <v>0</v>
      </c>
      <c r="K283" s="188" t="s">
        <v>139</v>
      </c>
      <c r="L283" s="39"/>
      <c r="M283" s="193" t="s">
        <v>1</v>
      </c>
      <c r="N283" s="194" t="s">
        <v>43</v>
      </c>
      <c r="O283" s="71"/>
      <c r="P283" s="195">
        <f>O283*H283</f>
        <v>0</v>
      </c>
      <c r="Q283" s="195">
        <v>0</v>
      </c>
      <c r="R283" s="195">
        <f>Q283*H283</f>
        <v>0</v>
      </c>
      <c r="S283" s="195">
        <v>0</v>
      </c>
      <c r="T283" s="196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197" t="s">
        <v>199</v>
      </c>
      <c r="AT283" s="197" t="s">
        <v>135</v>
      </c>
      <c r="AU283" s="197" t="s">
        <v>141</v>
      </c>
      <c r="AY283" s="17" t="s">
        <v>133</v>
      </c>
      <c r="BE283" s="198">
        <f>IF(N283="základní",J283,0)</f>
        <v>0</v>
      </c>
      <c r="BF283" s="198">
        <f>IF(N283="snížená",J283,0)</f>
        <v>0</v>
      </c>
      <c r="BG283" s="198">
        <f>IF(N283="zákl. přenesená",J283,0)</f>
        <v>0</v>
      </c>
      <c r="BH283" s="198">
        <f>IF(N283="sníž. přenesená",J283,0)</f>
        <v>0</v>
      </c>
      <c r="BI283" s="198">
        <f>IF(N283="nulová",J283,0)</f>
        <v>0</v>
      </c>
      <c r="BJ283" s="17" t="s">
        <v>141</v>
      </c>
      <c r="BK283" s="198">
        <f>ROUND(I283*H283,2)</f>
        <v>0</v>
      </c>
      <c r="BL283" s="17" t="s">
        <v>199</v>
      </c>
      <c r="BM283" s="197" t="s">
        <v>479</v>
      </c>
    </row>
    <row r="284" spans="2:63" s="12" customFormat="1" ht="22.9" customHeight="1">
      <c r="B284" s="170"/>
      <c r="C284" s="171"/>
      <c r="D284" s="172" t="s">
        <v>76</v>
      </c>
      <c r="E284" s="184" t="s">
        <v>193</v>
      </c>
      <c r="F284" s="184" t="s">
        <v>194</v>
      </c>
      <c r="G284" s="171"/>
      <c r="H284" s="171"/>
      <c r="I284" s="174"/>
      <c r="J284" s="185">
        <f>BK284</f>
        <v>0</v>
      </c>
      <c r="K284" s="171"/>
      <c r="L284" s="176"/>
      <c r="M284" s="177"/>
      <c r="N284" s="178"/>
      <c r="O284" s="178"/>
      <c r="P284" s="179">
        <f>SUM(P285:P287)</f>
        <v>0</v>
      </c>
      <c r="Q284" s="178"/>
      <c r="R284" s="179">
        <f>SUM(R285:R287)</f>
        <v>0</v>
      </c>
      <c r="S284" s="178"/>
      <c r="T284" s="180">
        <f>SUM(T285:T287)</f>
        <v>0</v>
      </c>
      <c r="AR284" s="181" t="s">
        <v>141</v>
      </c>
      <c r="AT284" s="182" t="s">
        <v>76</v>
      </c>
      <c r="AU284" s="182" t="s">
        <v>85</v>
      </c>
      <c r="AY284" s="181" t="s">
        <v>133</v>
      </c>
      <c r="BK284" s="183">
        <f>SUM(BK285:BK287)</f>
        <v>0</v>
      </c>
    </row>
    <row r="285" spans="1:65" s="2" customFormat="1" ht="48">
      <c r="A285" s="34"/>
      <c r="B285" s="35"/>
      <c r="C285" s="186" t="s">
        <v>480</v>
      </c>
      <c r="D285" s="186" t="s">
        <v>135</v>
      </c>
      <c r="E285" s="187" t="s">
        <v>481</v>
      </c>
      <c r="F285" s="188" t="s">
        <v>482</v>
      </c>
      <c r="G285" s="189" t="s">
        <v>227</v>
      </c>
      <c r="H285" s="190">
        <v>56.169</v>
      </c>
      <c r="I285" s="191"/>
      <c r="J285" s="192">
        <f>ROUND(I285*H285,2)</f>
        <v>0</v>
      </c>
      <c r="K285" s="188" t="s">
        <v>170</v>
      </c>
      <c r="L285" s="39"/>
      <c r="M285" s="193" t="s">
        <v>1</v>
      </c>
      <c r="N285" s="194" t="s">
        <v>43</v>
      </c>
      <c r="O285" s="71"/>
      <c r="P285" s="195">
        <f>O285*H285</f>
        <v>0</v>
      </c>
      <c r="Q285" s="195">
        <v>0</v>
      </c>
      <c r="R285" s="195">
        <f>Q285*H285</f>
        <v>0</v>
      </c>
      <c r="S285" s="195">
        <v>0</v>
      </c>
      <c r="T285" s="196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7" t="s">
        <v>140</v>
      </c>
      <c r="AT285" s="197" t="s">
        <v>135</v>
      </c>
      <c r="AU285" s="197" t="s">
        <v>141</v>
      </c>
      <c r="AY285" s="17" t="s">
        <v>133</v>
      </c>
      <c r="BE285" s="198">
        <f>IF(N285="základní",J285,0)</f>
        <v>0</v>
      </c>
      <c r="BF285" s="198">
        <f>IF(N285="snížená",J285,0)</f>
        <v>0</v>
      </c>
      <c r="BG285" s="198">
        <f>IF(N285="zákl. přenesená",J285,0)</f>
        <v>0</v>
      </c>
      <c r="BH285" s="198">
        <f>IF(N285="sníž. přenesená",J285,0)</f>
        <v>0</v>
      </c>
      <c r="BI285" s="198">
        <f>IF(N285="nulová",J285,0)</f>
        <v>0</v>
      </c>
      <c r="BJ285" s="17" t="s">
        <v>141</v>
      </c>
      <c r="BK285" s="198">
        <f>ROUND(I285*H285,2)</f>
        <v>0</v>
      </c>
      <c r="BL285" s="17" t="s">
        <v>140</v>
      </c>
      <c r="BM285" s="197" t="s">
        <v>483</v>
      </c>
    </row>
    <row r="286" spans="1:47" s="2" customFormat="1" ht="39">
      <c r="A286" s="34"/>
      <c r="B286" s="35"/>
      <c r="C286" s="36"/>
      <c r="D286" s="201" t="s">
        <v>177</v>
      </c>
      <c r="E286" s="36"/>
      <c r="F286" s="211" t="s">
        <v>338</v>
      </c>
      <c r="G286" s="36"/>
      <c r="H286" s="36"/>
      <c r="I286" s="212"/>
      <c r="J286" s="36"/>
      <c r="K286" s="36"/>
      <c r="L286" s="39"/>
      <c r="M286" s="213"/>
      <c r="N286" s="214"/>
      <c r="O286" s="71"/>
      <c r="P286" s="71"/>
      <c r="Q286" s="71"/>
      <c r="R286" s="71"/>
      <c r="S286" s="71"/>
      <c r="T286" s="72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7" t="s">
        <v>177</v>
      </c>
      <c r="AU286" s="17" t="s">
        <v>141</v>
      </c>
    </row>
    <row r="287" spans="2:51" s="13" customFormat="1" ht="11.25">
      <c r="B287" s="199"/>
      <c r="C287" s="200"/>
      <c r="D287" s="201" t="s">
        <v>143</v>
      </c>
      <c r="E287" s="202" t="s">
        <v>1</v>
      </c>
      <c r="F287" s="203" t="s">
        <v>484</v>
      </c>
      <c r="G287" s="200"/>
      <c r="H287" s="204">
        <v>56.169</v>
      </c>
      <c r="I287" s="205"/>
      <c r="J287" s="200"/>
      <c r="K287" s="200"/>
      <c r="L287" s="206"/>
      <c r="M287" s="207"/>
      <c r="N287" s="208"/>
      <c r="O287" s="208"/>
      <c r="P287" s="208"/>
      <c r="Q287" s="208"/>
      <c r="R287" s="208"/>
      <c r="S287" s="208"/>
      <c r="T287" s="209"/>
      <c r="AT287" s="210" t="s">
        <v>143</v>
      </c>
      <c r="AU287" s="210" t="s">
        <v>141</v>
      </c>
      <c r="AV287" s="13" t="s">
        <v>141</v>
      </c>
      <c r="AW287" s="13" t="s">
        <v>32</v>
      </c>
      <c r="AX287" s="13" t="s">
        <v>85</v>
      </c>
      <c r="AY287" s="210" t="s">
        <v>133</v>
      </c>
    </row>
    <row r="288" spans="2:63" s="12" customFormat="1" ht="22.9" customHeight="1">
      <c r="B288" s="170"/>
      <c r="C288" s="171"/>
      <c r="D288" s="172" t="s">
        <v>76</v>
      </c>
      <c r="E288" s="184" t="s">
        <v>485</v>
      </c>
      <c r="F288" s="184" t="s">
        <v>486</v>
      </c>
      <c r="G288" s="171"/>
      <c r="H288" s="171"/>
      <c r="I288" s="174"/>
      <c r="J288" s="185">
        <f>BK288</f>
        <v>0</v>
      </c>
      <c r="K288" s="171"/>
      <c r="L288" s="176"/>
      <c r="M288" s="177"/>
      <c r="N288" s="178"/>
      <c r="O288" s="178"/>
      <c r="P288" s="179">
        <f>SUM(P289:P295)</f>
        <v>0</v>
      </c>
      <c r="Q288" s="178"/>
      <c r="R288" s="179">
        <f>SUM(R289:R295)</f>
        <v>0.02470798</v>
      </c>
      <c r="S288" s="178"/>
      <c r="T288" s="180">
        <f>SUM(T289:T295)</f>
        <v>0</v>
      </c>
      <c r="AR288" s="181" t="s">
        <v>141</v>
      </c>
      <c r="AT288" s="182" t="s">
        <v>76</v>
      </c>
      <c r="AU288" s="182" t="s">
        <v>85</v>
      </c>
      <c r="AY288" s="181" t="s">
        <v>133</v>
      </c>
      <c r="BK288" s="183">
        <f>SUM(BK289:BK295)</f>
        <v>0</v>
      </c>
    </row>
    <row r="289" spans="1:65" s="2" customFormat="1" ht="24">
      <c r="A289" s="34"/>
      <c r="B289" s="35"/>
      <c r="C289" s="186" t="s">
        <v>487</v>
      </c>
      <c r="D289" s="186" t="s">
        <v>135</v>
      </c>
      <c r="E289" s="187" t="s">
        <v>488</v>
      </c>
      <c r="F289" s="188" t="s">
        <v>489</v>
      </c>
      <c r="G289" s="189" t="s">
        <v>227</v>
      </c>
      <c r="H289" s="190">
        <v>53.713</v>
      </c>
      <c r="I289" s="191"/>
      <c r="J289" s="192">
        <f>ROUND(I289*H289,2)</f>
        <v>0</v>
      </c>
      <c r="K289" s="188" t="s">
        <v>139</v>
      </c>
      <c r="L289" s="39"/>
      <c r="M289" s="193" t="s">
        <v>1</v>
      </c>
      <c r="N289" s="194" t="s">
        <v>43</v>
      </c>
      <c r="O289" s="71"/>
      <c r="P289" s="195">
        <f>O289*H289</f>
        <v>0</v>
      </c>
      <c r="Q289" s="195">
        <v>0.0002</v>
      </c>
      <c r="R289" s="195">
        <f>Q289*H289</f>
        <v>0.010742600000000001</v>
      </c>
      <c r="S289" s="195">
        <v>0</v>
      </c>
      <c r="T289" s="196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97" t="s">
        <v>199</v>
      </c>
      <c r="AT289" s="197" t="s">
        <v>135</v>
      </c>
      <c r="AU289" s="197" t="s">
        <v>141</v>
      </c>
      <c r="AY289" s="17" t="s">
        <v>133</v>
      </c>
      <c r="BE289" s="198">
        <f>IF(N289="základní",J289,0)</f>
        <v>0</v>
      </c>
      <c r="BF289" s="198">
        <f>IF(N289="snížená",J289,0)</f>
        <v>0</v>
      </c>
      <c r="BG289" s="198">
        <f>IF(N289="zákl. přenesená",J289,0)</f>
        <v>0</v>
      </c>
      <c r="BH289" s="198">
        <f>IF(N289="sníž. přenesená",J289,0)</f>
        <v>0</v>
      </c>
      <c r="BI289" s="198">
        <f>IF(N289="nulová",J289,0)</f>
        <v>0</v>
      </c>
      <c r="BJ289" s="17" t="s">
        <v>141</v>
      </c>
      <c r="BK289" s="198">
        <f>ROUND(I289*H289,2)</f>
        <v>0</v>
      </c>
      <c r="BL289" s="17" t="s">
        <v>199</v>
      </c>
      <c r="BM289" s="197" t="s">
        <v>490</v>
      </c>
    </row>
    <row r="290" spans="1:47" s="2" customFormat="1" ht="19.5">
      <c r="A290" s="34"/>
      <c r="B290" s="35"/>
      <c r="C290" s="36"/>
      <c r="D290" s="201" t="s">
        <v>177</v>
      </c>
      <c r="E290" s="36"/>
      <c r="F290" s="211" t="s">
        <v>221</v>
      </c>
      <c r="G290" s="36"/>
      <c r="H290" s="36"/>
      <c r="I290" s="212"/>
      <c r="J290" s="36"/>
      <c r="K290" s="36"/>
      <c r="L290" s="39"/>
      <c r="M290" s="213"/>
      <c r="N290" s="214"/>
      <c r="O290" s="71"/>
      <c r="P290" s="71"/>
      <c r="Q290" s="71"/>
      <c r="R290" s="71"/>
      <c r="S290" s="71"/>
      <c r="T290" s="72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7" t="s">
        <v>177</v>
      </c>
      <c r="AU290" s="17" t="s">
        <v>141</v>
      </c>
    </row>
    <row r="291" spans="2:51" s="13" customFormat="1" ht="11.25">
      <c r="B291" s="199"/>
      <c r="C291" s="200"/>
      <c r="D291" s="201" t="s">
        <v>143</v>
      </c>
      <c r="E291" s="202" t="s">
        <v>1</v>
      </c>
      <c r="F291" s="203" t="s">
        <v>491</v>
      </c>
      <c r="G291" s="200"/>
      <c r="H291" s="204">
        <v>4</v>
      </c>
      <c r="I291" s="205"/>
      <c r="J291" s="200"/>
      <c r="K291" s="200"/>
      <c r="L291" s="206"/>
      <c r="M291" s="207"/>
      <c r="N291" s="208"/>
      <c r="O291" s="208"/>
      <c r="P291" s="208"/>
      <c r="Q291" s="208"/>
      <c r="R291" s="208"/>
      <c r="S291" s="208"/>
      <c r="T291" s="209"/>
      <c r="AT291" s="210" t="s">
        <v>143</v>
      </c>
      <c r="AU291" s="210" t="s">
        <v>141</v>
      </c>
      <c r="AV291" s="13" t="s">
        <v>141</v>
      </c>
      <c r="AW291" s="13" t="s">
        <v>32</v>
      </c>
      <c r="AX291" s="13" t="s">
        <v>77</v>
      </c>
      <c r="AY291" s="210" t="s">
        <v>133</v>
      </c>
    </row>
    <row r="292" spans="2:51" s="13" customFormat="1" ht="11.25">
      <c r="B292" s="199"/>
      <c r="C292" s="200"/>
      <c r="D292" s="201" t="s">
        <v>143</v>
      </c>
      <c r="E292" s="202" t="s">
        <v>1</v>
      </c>
      <c r="F292" s="203" t="s">
        <v>492</v>
      </c>
      <c r="G292" s="200"/>
      <c r="H292" s="204">
        <v>49.713</v>
      </c>
      <c r="I292" s="205"/>
      <c r="J292" s="200"/>
      <c r="K292" s="200"/>
      <c r="L292" s="206"/>
      <c r="M292" s="207"/>
      <c r="N292" s="208"/>
      <c r="O292" s="208"/>
      <c r="P292" s="208"/>
      <c r="Q292" s="208"/>
      <c r="R292" s="208"/>
      <c r="S292" s="208"/>
      <c r="T292" s="209"/>
      <c r="AT292" s="210" t="s">
        <v>143</v>
      </c>
      <c r="AU292" s="210" t="s">
        <v>141</v>
      </c>
      <c r="AV292" s="13" t="s">
        <v>141</v>
      </c>
      <c r="AW292" s="13" t="s">
        <v>32</v>
      </c>
      <c r="AX292" s="13" t="s">
        <v>77</v>
      </c>
      <c r="AY292" s="210" t="s">
        <v>133</v>
      </c>
    </row>
    <row r="293" spans="2:51" s="15" customFormat="1" ht="11.25">
      <c r="B293" s="225"/>
      <c r="C293" s="226"/>
      <c r="D293" s="201" t="s">
        <v>143</v>
      </c>
      <c r="E293" s="227" t="s">
        <v>1</v>
      </c>
      <c r="F293" s="228" t="s">
        <v>223</v>
      </c>
      <c r="G293" s="226"/>
      <c r="H293" s="229">
        <v>53.713</v>
      </c>
      <c r="I293" s="230"/>
      <c r="J293" s="226"/>
      <c r="K293" s="226"/>
      <c r="L293" s="231"/>
      <c r="M293" s="232"/>
      <c r="N293" s="233"/>
      <c r="O293" s="233"/>
      <c r="P293" s="233"/>
      <c r="Q293" s="233"/>
      <c r="R293" s="233"/>
      <c r="S293" s="233"/>
      <c r="T293" s="234"/>
      <c r="AT293" s="235" t="s">
        <v>143</v>
      </c>
      <c r="AU293" s="235" t="s">
        <v>141</v>
      </c>
      <c r="AV293" s="15" t="s">
        <v>140</v>
      </c>
      <c r="AW293" s="15" t="s">
        <v>32</v>
      </c>
      <c r="AX293" s="15" t="s">
        <v>85</v>
      </c>
      <c r="AY293" s="235" t="s">
        <v>133</v>
      </c>
    </row>
    <row r="294" spans="1:65" s="2" customFormat="1" ht="33" customHeight="1">
      <c r="A294" s="34"/>
      <c r="B294" s="35"/>
      <c r="C294" s="186" t="s">
        <v>493</v>
      </c>
      <c r="D294" s="186" t="s">
        <v>135</v>
      </c>
      <c r="E294" s="187" t="s">
        <v>494</v>
      </c>
      <c r="F294" s="188" t="s">
        <v>495</v>
      </c>
      <c r="G294" s="189" t="s">
        <v>227</v>
      </c>
      <c r="H294" s="190">
        <v>53.713</v>
      </c>
      <c r="I294" s="191"/>
      <c r="J294" s="192">
        <f>ROUND(I294*H294,2)</f>
        <v>0</v>
      </c>
      <c r="K294" s="188" t="s">
        <v>139</v>
      </c>
      <c r="L294" s="39"/>
      <c r="M294" s="193" t="s">
        <v>1</v>
      </c>
      <c r="N294" s="194" t="s">
        <v>43</v>
      </c>
      <c r="O294" s="71"/>
      <c r="P294" s="195">
        <f>O294*H294</f>
        <v>0</v>
      </c>
      <c r="Q294" s="195">
        <v>0.00026</v>
      </c>
      <c r="R294" s="195">
        <f>Q294*H294</f>
        <v>0.01396538</v>
      </c>
      <c r="S294" s="195">
        <v>0</v>
      </c>
      <c r="T294" s="196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197" t="s">
        <v>199</v>
      </c>
      <c r="AT294" s="197" t="s">
        <v>135</v>
      </c>
      <c r="AU294" s="197" t="s">
        <v>141</v>
      </c>
      <c r="AY294" s="17" t="s">
        <v>133</v>
      </c>
      <c r="BE294" s="198">
        <f>IF(N294="základní",J294,0)</f>
        <v>0</v>
      </c>
      <c r="BF294" s="198">
        <f>IF(N294="snížená",J294,0)</f>
        <v>0</v>
      </c>
      <c r="BG294" s="198">
        <f>IF(N294="zákl. přenesená",J294,0)</f>
        <v>0</v>
      </c>
      <c r="BH294" s="198">
        <f>IF(N294="sníž. přenesená",J294,0)</f>
        <v>0</v>
      </c>
      <c r="BI294" s="198">
        <f>IF(N294="nulová",J294,0)</f>
        <v>0</v>
      </c>
      <c r="BJ294" s="17" t="s">
        <v>141</v>
      </c>
      <c r="BK294" s="198">
        <f>ROUND(I294*H294,2)</f>
        <v>0</v>
      </c>
      <c r="BL294" s="17" t="s">
        <v>199</v>
      </c>
      <c r="BM294" s="197" t="s">
        <v>496</v>
      </c>
    </row>
    <row r="295" spans="1:47" s="2" customFormat="1" ht="19.5">
      <c r="A295" s="34"/>
      <c r="B295" s="35"/>
      <c r="C295" s="36"/>
      <c r="D295" s="201" t="s">
        <v>177</v>
      </c>
      <c r="E295" s="36"/>
      <c r="F295" s="211" t="s">
        <v>221</v>
      </c>
      <c r="G295" s="36"/>
      <c r="H295" s="36"/>
      <c r="I295" s="212"/>
      <c r="J295" s="36"/>
      <c r="K295" s="36"/>
      <c r="L295" s="39"/>
      <c r="M295" s="213"/>
      <c r="N295" s="214"/>
      <c r="O295" s="71"/>
      <c r="P295" s="71"/>
      <c r="Q295" s="71"/>
      <c r="R295" s="71"/>
      <c r="S295" s="71"/>
      <c r="T295" s="72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7" t="s">
        <v>177</v>
      </c>
      <c r="AU295" s="17" t="s">
        <v>141</v>
      </c>
    </row>
    <row r="296" spans="2:63" s="12" customFormat="1" ht="25.9" customHeight="1">
      <c r="B296" s="170"/>
      <c r="C296" s="171"/>
      <c r="D296" s="172" t="s">
        <v>76</v>
      </c>
      <c r="E296" s="173" t="s">
        <v>497</v>
      </c>
      <c r="F296" s="173" t="s">
        <v>498</v>
      </c>
      <c r="G296" s="171"/>
      <c r="H296" s="171"/>
      <c r="I296" s="174"/>
      <c r="J296" s="175">
        <f>BK296</f>
        <v>0</v>
      </c>
      <c r="K296" s="171"/>
      <c r="L296" s="176"/>
      <c r="M296" s="177"/>
      <c r="N296" s="178"/>
      <c r="O296" s="178"/>
      <c r="P296" s="179">
        <f>SUM(P297:P299)</f>
        <v>0</v>
      </c>
      <c r="Q296" s="178"/>
      <c r="R296" s="179">
        <f>SUM(R297:R299)</f>
        <v>0</v>
      </c>
      <c r="S296" s="178"/>
      <c r="T296" s="180">
        <f>SUM(T297:T299)</f>
        <v>0</v>
      </c>
      <c r="AR296" s="181" t="s">
        <v>140</v>
      </c>
      <c r="AT296" s="182" t="s">
        <v>76</v>
      </c>
      <c r="AU296" s="182" t="s">
        <v>77</v>
      </c>
      <c r="AY296" s="181" t="s">
        <v>133</v>
      </c>
      <c r="BK296" s="183">
        <f>SUM(BK297:BK299)</f>
        <v>0</v>
      </c>
    </row>
    <row r="297" spans="1:65" s="2" customFormat="1" ht="21.75" customHeight="1">
      <c r="A297" s="34"/>
      <c r="B297" s="35"/>
      <c r="C297" s="186" t="s">
        <v>499</v>
      </c>
      <c r="D297" s="186" t="s">
        <v>135</v>
      </c>
      <c r="E297" s="187" t="s">
        <v>500</v>
      </c>
      <c r="F297" s="188" t="s">
        <v>501</v>
      </c>
      <c r="G297" s="189" t="s">
        <v>502</v>
      </c>
      <c r="H297" s="190">
        <v>10</v>
      </c>
      <c r="I297" s="191"/>
      <c r="J297" s="192">
        <f>ROUND(I297*H297,2)</f>
        <v>0</v>
      </c>
      <c r="K297" s="188" t="s">
        <v>139</v>
      </c>
      <c r="L297" s="39"/>
      <c r="M297" s="193" t="s">
        <v>1</v>
      </c>
      <c r="N297" s="194" t="s">
        <v>43</v>
      </c>
      <c r="O297" s="71"/>
      <c r="P297" s="195">
        <f>O297*H297</f>
        <v>0</v>
      </c>
      <c r="Q297" s="195">
        <v>0</v>
      </c>
      <c r="R297" s="195">
        <f>Q297*H297</f>
        <v>0</v>
      </c>
      <c r="S297" s="195">
        <v>0</v>
      </c>
      <c r="T297" s="196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197" t="s">
        <v>503</v>
      </c>
      <c r="AT297" s="197" t="s">
        <v>135</v>
      </c>
      <c r="AU297" s="197" t="s">
        <v>85</v>
      </c>
      <c r="AY297" s="17" t="s">
        <v>133</v>
      </c>
      <c r="BE297" s="198">
        <f>IF(N297="základní",J297,0)</f>
        <v>0</v>
      </c>
      <c r="BF297" s="198">
        <f>IF(N297="snížená",J297,0)</f>
        <v>0</v>
      </c>
      <c r="BG297" s="198">
        <f>IF(N297="zákl. přenesená",J297,0)</f>
        <v>0</v>
      </c>
      <c r="BH297" s="198">
        <f>IF(N297="sníž. přenesená",J297,0)</f>
        <v>0</v>
      </c>
      <c r="BI297" s="198">
        <f>IF(N297="nulová",J297,0)</f>
        <v>0</v>
      </c>
      <c r="BJ297" s="17" t="s">
        <v>141</v>
      </c>
      <c r="BK297" s="198">
        <f>ROUND(I297*H297,2)</f>
        <v>0</v>
      </c>
      <c r="BL297" s="17" t="s">
        <v>503</v>
      </c>
      <c r="BM297" s="197" t="s">
        <v>504</v>
      </c>
    </row>
    <row r="298" spans="2:51" s="14" customFormat="1" ht="11.25">
      <c r="B298" s="215"/>
      <c r="C298" s="216"/>
      <c r="D298" s="201" t="s">
        <v>143</v>
      </c>
      <c r="E298" s="217" t="s">
        <v>1</v>
      </c>
      <c r="F298" s="218" t="s">
        <v>505</v>
      </c>
      <c r="G298" s="216"/>
      <c r="H298" s="217" t="s">
        <v>1</v>
      </c>
      <c r="I298" s="219"/>
      <c r="J298" s="216"/>
      <c r="K298" s="216"/>
      <c r="L298" s="220"/>
      <c r="M298" s="236"/>
      <c r="N298" s="237"/>
      <c r="O298" s="237"/>
      <c r="P298" s="237"/>
      <c r="Q298" s="237"/>
      <c r="R298" s="237"/>
      <c r="S298" s="237"/>
      <c r="T298" s="238"/>
      <c r="AT298" s="224" t="s">
        <v>143</v>
      </c>
      <c r="AU298" s="224" t="s">
        <v>85</v>
      </c>
      <c r="AV298" s="14" t="s">
        <v>85</v>
      </c>
      <c r="AW298" s="14" t="s">
        <v>32</v>
      </c>
      <c r="AX298" s="14" t="s">
        <v>77</v>
      </c>
      <c r="AY298" s="224" t="s">
        <v>133</v>
      </c>
    </row>
    <row r="299" spans="2:51" s="13" customFormat="1" ht="11.25">
      <c r="B299" s="199"/>
      <c r="C299" s="200"/>
      <c r="D299" s="201" t="s">
        <v>143</v>
      </c>
      <c r="E299" s="202" t="s">
        <v>1</v>
      </c>
      <c r="F299" s="203" t="s">
        <v>187</v>
      </c>
      <c r="G299" s="200"/>
      <c r="H299" s="204">
        <v>10</v>
      </c>
      <c r="I299" s="205"/>
      <c r="J299" s="200"/>
      <c r="K299" s="200"/>
      <c r="L299" s="206"/>
      <c r="M299" s="249"/>
      <c r="N299" s="250"/>
      <c r="O299" s="250"/>
      <c r="P299" s="250"/>
      <c r="Q299" s="250"/>
      <c r="R299" s="250"/>
      <c r="S299" s="250"/>
      <c r="T299" s="251"/>
      <c r="AT299" s="210" t="s">
        <v>143</v>
      </c>
      <c r="AU299" s="210" t="s">
        <v>85</v>
      </c>
      <c r="AV299" s="13" t="s">
        <v>141</v>
      </c>
      <c r="AW299" s="13" t="s">
        <v>32</v>
      </c>
      <c r="AX299" s="13" t="s">
        <v>85</v>
      </c>
      <c r="AY299" s="210" t="s">
        <v>133</v>
      </c>
    </row>
    <row r="300" spans="1:31" s="2" customFormat="1" ht="6.95" customHeight="1">
      <c r="A300" s="34"/>
      <c r="B300" s="54"/>
      <c r="C300" s="55"/>
      <c r="D300" s="55"/>
      <c r="E300" s="55"/>
      <c r="F300" s="55"/>
      <c r="G300" s="55"/>
      <c r="H300" s="55"/>
      <c r="I300" s="55"/>
      <c r="J300" s="55"/>
      <c r="K300" s="55"/>
      <c r="L300" s="39"/>
      <c r="M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</row>
  </sheetData>
  <sheetProtection algorithmName="SHA-512" hashValue="ehkeBZO1dXmplTm3lKK1AKqOZ4+Ut6GbPhWVP1kDovH8+iZWX78lG1o5KAppAFOUfQsks5qsn8v1DR3BIRNMJA==" saltValue="VLjIgPJTcle/s3LXnYih6Lh0yi7lD7s0teLhtvq9K/SCWfjQskkZV/oDO0AdUqJvIXYXsaVhr53REGRhyWEMRg==" spinCount="100000" sheet="1" objects="1" scenarios="1" formatColumns="0" formatRows="0" autoFilter="0"/>
  <autoFilter ref="C131:K299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7" t="s">
        <v>92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4.95" customHeight="1">
      <c r="B4" s="20"/>
      <c r="D4" s="110" t="s">
        <v>102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7" t="str">
        <f>'Rekapitulace stavby'!K6</f>
        <v>Stavební úpravy dětský domov a školní jídelna Sedloňov</v>
      </c>
      <c r="F7" s="298"/>
      <c r="G7" s="298"/>
      <c r="H7" s="298"/>
      <c r="L7" s="20"/>
    </row>
    <row r="8" spans="1:31" s="2" customFormat="1" ht="12" customHeight="1">
      <c r="A8" s="34"/>
      <c r="B8" s="39"/>
      <c r="C8" s="34"/>
      <c r="D8" s="112" t="s">
        <v>103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9" t="s">
        <v>506</v>
      </c>
      <c r="F9" s="300"/>
      <c r="G9" s="300"/>
      <c r="H9" s="30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15. 6. 2021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1" t="str">
        <f>'Rekapitulace stavby'!E14</f>
        <v>Vyplň údaj</v>
      </c>
      <c r="F18" s="302"/>
      <c r="G18" s="302"/>
      <c r="H18" s="302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262.5" customHeight="1">
      <c r="A27" s="115"/>
      <c r="B27" s="116"/>
      <c r="C27" s="115"/>
      <c r="D27" s="115"/>
      <c r="E27" s="303" t="s">
        <v>105</v>
      </c>
      <c r="F27" s="303"/>
      <c r="G27" s="303"/>
      <c r="H27" s="303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34"/>
      <c r="J30" s="120">
        <f>ROUND(J125,2)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1" t="s">
        <v>38</v>
      </c>
      <c r="J32" s="121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41</v>
      </c>
      <c r="E33" s="112" t="s">
        <v>42</v>
      </c>
      <c r="F33" s="123">
        <f>ROUND((SUM(BE125:BE238)),2)</f>
        <v>0</v>
      </c>
      <c r="G33" s="34"/>
      <c r="H33" s="34"/>
      <c r="I33" s="124">
        <v>0.21</v>
      </c>
      <c r="J33" s="123">
        <f>ROUND(((SUM(BE125:BE238))*I33),2)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43</v>
      </c>
      <c r="F34" s="123">
        <f>ROUND((SUM(BF125:BF238)),2)</f>
        <v>0</v>
      </c>
      <c r="G34" s="34"/>
      <c r="H34" s="34"/>
      <c r="I34" s="124">
        <v>0.15</v>
      </c>
      <c r="J34" s="123">
        <f>ROUND(((SUM(BF125:BF238))*I34),2)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44</v>
      </c>
      <c r="F35" s="123">
        <f>ROUND((SUM(BG125:BG238)),2)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45</v>
      </c>
      <c r="F36" s="123">
        <f>ROUND((SUM(BH125:BH238)),2)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46</v>
      </c>
      <c r="F37" s="123">
        <f>ROUND((SUM(BI125:BI238)),2)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4" t="str">
        <f>E7</f>
        <v>Stavební úpravy dětský domov a školní jídelna Sedloňov</v>
      </c>
      <c r="F85" s="305"/>
      <c r="G85" s="305"/>
      <c r="H85" s="30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6" t="str">
        <f>E9</f>
        <v xml:space="preserve">02 - Rekonstrukce střešního pláště garáže 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Sedloňov </v>
      </c>
      <c r="G89" s="36"/>
      <c r="H89" s="36"/>
      <c r="I89" s="29" t="s">
        <v>22</v>
      </c>
      <c r="J89" s="66" t="str">
        <f>IF(J12="","",J12)</f>
        <v>15. 6. 2021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KHK Pivovarské nám. 1245/2, HK</v>
      </c>
      <c r="G91" s="36"/>
      <c r="H91" s="36"/>
      <c r="I91" s="29" t="s">
        <v>30</v>
      </c>
      <c r="J91" s="32" t="str">
        <f>E21</f>
        <v>OPHK v.o.s., Hradec Králové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107</v>
      </c>
      <c r="D94" s="144"/>
      <c r="E94" s="144"/>
      <c r="F94" s="144"/>
      <c r="G94" s="144"/>
      <c r="H94" s="144"/>
      <c r="I94" s="144"/>
      <c r="J94" s="145" t="s">
        <v>108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109</v>
      </c>
      <c r="D96" s="36"/>
      <c r="E96" s="36"/>
      <c r="F96" s="36"/>
      <c r="G96" s="36"/>
      <c r="H96" s="36"/>
      <c r="I96" s="36"/>
      <c r="J96" s="84">
        <f>J125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110</v>
      </c>
    </row>
    <row r="97" spans="2:12" s="9" customFormat="1" ht="24.95" customHeight="1">
      <c r="B97" s="147"/>
      <c r="C97" s="148"/>
      <c r="D97" s="149" t="s">
        <v>111</v>
      </c>
      <c r="E97" s="150"/>
      <c r="F97" s="150"/>
      <c r="G97" s="150"/>
      <c r="H97" s="150"/>
      <c r="I97" s="150"/>
      <c r="J97" s="151">
        <f>J126</f>
        <v>0</v>
      </c>
      <c r="K97" s="148"/>
      <c r="L97" s="152"/>
    </row>
    <row r="98" spans="2:12" s="10" customFormat="1" ht="19.9" customHeight="1">
      <c r="B98" s="153"/>
      <c r="C98" s="154"/>
      <c r="D98" s="155" t="s">
        <v>208</v>
      </c>
      <c r="E98" s="156"/>
      <c r="F98" s="156"/>
      <c r="G98" s="156"/>
      <c r="H98" s="156"/>
      <c r="I98" s="156"/>
      <c r="J98" s="157">
        <f>J127</f>
        <v>0</v>
      </c>
      <c r="K98" s="154"/>
      <c r="L98" s="158"/>
    </row>
    <row r="99" spans="2:12" s="10" customFormat="1" ht="19.9" customHeight="1">
      <c r="B99" s="153"/>
      <c r="C99" s="154"/>
      <c r="D99" s="155" t="s">
        <v>209</v>
      </c>
      <c r="E99" s="156"/>
      <c r="F99" s="156"/>
      <c r="G99" s="156"/>
      <c r="H99" s="156"/>
      <c r="I99" s="156"/>
      <c r="J99" s="157">
        <f>J131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115</v>
      </c>
      <c r="E100" s="156"/>
      <c r="F100" s="156"/>
      <c r="G100" s="156"/>
      <c r="H100" s="156"/>
      <c r="I100" s="156"/>
      <c r="J100" s="157">
        <f>J137</f>
        <v>0</v>
      </c>
      <c r="K100" s="154"/>
      <c r="L100" s="158"/>
    </row>
    <row r="101" spans="2:12" s="9" customFormat="1" ht="24.95" customHeight="1">
      <c r="B101" s="147"/>
      <c r="C101" s="148"/>
      <c r="D101" s="149" t="s">
        <v>116</v>
      </c>
      <c r="E101" s="150"/>
      <c r="F101" s="150"/>
      <c r="G101" s="150"/>
      <c r="H101" s="150"/>
      <c r="I101" s="150"/>
      <c r="J101" s="151">
        <f>J139</f>
        <v>0</v>
      </c>
      <c r="K101" s="148"/>
      <c r="L101" s="152"/>
    </row>
    <row r="102" spans="2:12" s="10" customFormat="1" ht="19.9" customHeight="1">
      <c r="B102" s="153"/>
      <c r="C102" s="154"/>
      <c r="D102" s="155" t="s">
        <v>212</v>
      </c>
      <c r="E102" s="156"/>
      <c r="F102" s="156"/>
      <c r="G102" s="156"/>
      <c r="H102" s="156"/>
      <c r="I102" s="156"/>
      <c r="J102" s="157">
        <f>J140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213</v>
      </c>
      <c r="E103" s="156"/>
      <c r="F103" s="156"/>
      <c r="G103" s="156"/>
      <c r="H103" s="156"/>
      <c r="I103" s="156"/>
      <c r="J103" s="157">
        <f>J144</f>
        <v>0</v>
      </c>
      <c r="K103" s="154"/>
      <c r="L103" s="158"/>
    </row>
    <row r="104" spans="2:12" s="10" customFormat="1" ht="19.9" customHeight="1">
      <c r="B104" s="153"/>
      <c r="C104" s="154"/>
      <c r="D104" s="155" t="s">
        <v>214</v>
      </c>
      <c r="E104" s="156"/>
      <c r="F104" s="156"/>
      <c r="G104" s="156"/>
      <c r="H104" s="156"/>
      <c r="I104" s="156"/>
      <c r="J104" s="157">
        <f>J167</f>
        <v>0</v>
      </c>
      <c r="K104" s="154"/>
      <c r="L104" s="158"/>
    </row>
    <row r="105" spans="2:12" s="9" customFormat="1" ht="24.95" customHeight="1">
      <c r="B105" s="147"/>
      <c r="C105" s="148"/>
      <c r="D105" s="149" t="s">
        <v>216</v>
      </c>
      <c r="E105" s="150"/>
      <c r="F105" s="150"/>
      <c r="G105" s="150"/>
      <c r="H105" s="150"/>
      <c r="I105" s="150"/>
      <c r="J105" s="151">
        <f>J235</f>
        <v>0</v>
      </c>
      <c r="K105" s="148"/>
      <c r="L105" s="152"/>
    </row>
    <row r="106" spans="1:31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pans="1:31" s="2" customFormat="1" ht="6.95" customHeight="1">
      <c r="A111" s="34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.95" customHeight="1">
      <c r="A112" s="34"/>
      <c r="B112" s="35"/>
      <c r="C112" s="23" t="s">
        <v>118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16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304" t="str">
        <f>E7</f>
        <v>Stavební úpravy dětský domov a školní jídelna Sedloňov</v>
      </c>
      <c r="F115" s="305"/>
      <c r="G115" s="305"/>
      <c r="H115" s="305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103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256" t="str">
        <f>E9</f>
        <v xml:space="preserve">02 - Rekonstrukce střešního pláště garáže </v>
      </c>
      <c r="F117" s="306"/>
      <c r="G117" s="306"/>
      <c r="H117" s="30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20</v>
      </c>
      <c r="D119" s="36"/>
      <c r="E119" s="36"/>
      <c r="F119" s="27" t="str">
        <f>F12</f>
        <v xml:space="preserve">Sedloňov </v>
      </c>
      <c r="G119" s="36"/>
      <c r="H119" s="36"/>
      <c r="I119" s="29" t="s">
        <v>22</v>
      </c>
      <c r="J119" s="66" t="str">
        <f>IF(J12="","",J12)</f>
        <v>15. 6. 2021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25.7" customHeight="1">
      <c r="A121" s="34"/>
      <c r="B121" s="35"/>
      <c r="C121" s="29" t="s">
        <v>24</v>
      </c>
      <c r="D121" s="36"/>
      <c r="E121" s="36"/>
      <c r="F121" s="27" t="str">
        <f>E15</f>
        <v>KHK Pivovarské nám. 1245/2, HK</v>
      </c>
      <c r="G121" s="36"/>
      <c r="H121" s="36"/>
      <c r="I121" s="29" t="s">
        <v>30</v>
      </c>
      <c r="J121" s="32" t="str">
        <f>E21</f>
        <v>OPHK v.o.s., Hradec Králové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28</v>
      </c>
      <c r="D122" s="36"/>
      <c r="E122" s="36"/>
      <c r="F122" s="27" t="str">
        <f>IF(E18="","",E18)</f>
        <v>Vyplň údaj</v>
      </c>
      <c r="G122" s="36"/>
      <c r="H122" s="36"/>
      <c r="I122" s="29" t="s">
        <v>33</v>
      </c>
      <c r="J122" s="32" t="str">
        <f>E24</f>
        <v xml:space="preserve"> 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1" customFormat="1" ht="29.25" customHeight="1">
      <c r="A124" s="159"/>
      <c r="B124" s="160"/>
      <c r="C124" s="161" t="s">
        <v>119</v>
      </c>
      <c r="D124" s="162" t="s">
        <v>62</v>
      </c>
      <c r="E124" s="162" t="s">
        <v>58</v>
      </c>
      <c r="F124" s="162" t="s">
        <v>59</v>
      </c>
      <c r="G124" s="162" t="s">
        <v>120</v>
      </c>
      <c r="H124" s="162" t="s">
        <v>121</v>
      </c>
      <c r="I124" s="162" t="s">
        <v>122</v>
      </c>
      <c r="J124" s="162" t="s">
        <v>108</v>
      </c>
      <c r="K124" s="163" t="s">
        <v>123</v>
      </c>
      <c r="L124" s="164"/>
      <c r="M124" s="75" t="s">
        <v>1</v>
      </c>
      <c r="N124" s="76" t="s">
        <v>41</v>
      </c>
      <c r="O124" s="76" t="s">
        <v>124</v>
      </c>
      <c r="P124" s="76" t="s">
        <v>125</v>
      </c>
      <c r="Q124" s="76" t="s">
        <v>126</v>
      </c>
      <c r="R124" s="76" t="s">
        <v>127</v>
      </c>
      <c r="S124" s="76" t="s">
        <v>128</v>
      </c>
      <c r="T124" s="77" t="s">
        <v>129</v>
      </c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</row>
    <row r="125" spans="1:63" s="2" customFormat="1" ht="22.9" customHeight="1">
      <c r="A125" s="34"/>
      <c r="B125" s="35"/>
      <c r="C125" s="82" t="s">
        <v>130</v>
      </c>
      <c r="D125" s="36"/>
      <c r="E125" s="36"/>
      <c r="F125" s="36"/>
      <c r="G125" s="36"/>
      <c r="H125" s="36"/>
      <c r="I125" s="36"/>
      <c r="J125" s="165">
        <f>BK125</f>
        <v>0</v>
      </c>
      <c r="K125" s="36"/>
      <c r="L125" s="39"/>
      <c r="M125" s="78"/>
      <c r="N125" s="166"/>
      <c r="O125" s="79"/>
      <c r="P125" s="167">
        <f>P126+P139+P235</f>
        <v>0</v>
      </c>
      <c r="Q125" s="79"/>
      <c r="R125" s="167">
        <f>R126+R139+R235</f>
        <v>2.47899182</v>
      </c>
      <c r="S125" s="79"/>
      <c r="T125" s="168">
        <f>T126+T139+T235</f>
        <v>2.522906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76</v>
      </c>
      <c r="AU125" s="17" t="s">
        <v>110</v>
      </c>
      <c r="BK125" s="169">
        <f>BK126+BK139+BK235</f>
        <v>0</v>
      </c>
    </row>
    <row r="126" spans="2:63" s="12" customFormat="1" ht="25.9" customHeight="1">
      <c r="B126" s="170"/>
      <c r="C126" s="171"/>
      <c r="D126" s="172" t="s">
        <v>76</v>
      </c>
      <c r="E126" s="173" t="s">
        <v>131</v>
      </c>
      <c r="F126" s="173" t="s">
        <v>132</v>
      </c>
      <c r="G126" s="171"/>
      <c r="H126" s="171"/>
      <c r="I126" s="174"/>
      <c r="J126" s="175">
        <f>BK126</f>
        <v>0</v>
      </c>
      <c r="K126" s="171"/>
      <c r="L126" s="176"/>
      <c r="M126" s="177"/>
      <c r="N126" s="178"/>
      <c r="O126" s="178"/>
      <c r="P126" s="179">
        <f>P127+P131+P137</f>
        <v>0</v>
      </c>
      <c r="Q126" s="178"/>
      <c r="R126" s="179">
        <f>R127+R131+R137</f>
        <v>0.0136</v>
      </c>
      <c r="S126" s="178"/>
      <c r="T126" s="180">
        <f>T127+T131+T137</f>
        <v>0</v>
      </c>
      <c r="AR126" s="181" t="s">
        <v>85</v>
      </c>
      <c r="AT126" s="182" t="s">
        <v>76</v>
      </c>
      <c r="AU126" s="182" t="s">
        <v>77</v>
      </c>
      <c r="AY126" s="181" t="s">
        <v>133</v>
      </c>
      <c r="BK126" s="183">
        <f>BK127+BK131+BK137</f>
        <v>0</v>
      </c>
    </row>
    <row r="127" spans="2:63" s="12" customFormat="1" ht="22.9" customHeight="1">
      <c r="B127" s="170"/>
      <c r="C127" s="171"/>
      <c r="D127" s="172" t="s">
        <v>76</v>
      </c>
      <c r="E127" s="184" t="s">
        <v>180</v>
      </c>
      <c r="F127" s="184" t="s">
        <v>272</v>
      </c>
      <c r="G127" s="171"/>
      <c r="H127" s="171"/>
      <c r="I127" s="174"/>
      <c r="J127" s="185">
        <f>BK127</f>
        <v>0</v>
      </c>
      <c r="K127" s="171"/>
      <c r="L127" s="176"/>
      <c r="M127" s="177"/>
      <c r="N127" s="178"/>
      <c r="O127" s="178"/>
      <c r="P127" s="179">
        <f>SUM(P128:P130)</f>
        <v>0</v>
      </c>
      <c r="Q127" s="178"/>
      <c r="R127" s="179">
        <f>SUM(R128:R130)</f>
        <v>0.0136</v>
      </c>
      <c r="S127" s="178"/>
      <c r="T127" s="180">
        <f>SUM(T128:T130)</f>
        <v>0</v>
      </c>
      <c r="AR127" s="181" t="s">
        <v>85</v>
      </c>
      <c r="AT127" s="182" t="s">
        <v>76</v>
      </c>
      <c r="AU127" s="182" t="s">
        <v>85</v>
      </c>
      <c r="AY127" s="181" t="s">
        <v>133</v>
      </c>
      <c r="BK127" s="183">
        <f>SUM(BK128:BK130)</f>
        <v>0</v>
      </c>
    </row>
    <row r="128" spans="1:65" s="2" customFormat="1" ht="33" customHeight="1">
      <c r="A128" s="34"/>
      <c r="B128" s="35"/>
      <c r="C128" s="186" t="s">
        <v>85</v>
      </c>
      <c r="D128" s="186" t="s">
        <v>135</v>
      </c>
      <c r="E128" s="187" t="s">
        <v>286</v>
      </c>
      <c r="F128" s="188" t="s">
        <v>287</v>
      </c>
      <c r="G128" s="189" t="s">
        <v>227</v>
      </c>
      <c r="H128" s="190">
        <v>80</v>
      </c>
      <c r="I128" s="191"/>
      <c r="J128" s="192">
        <f>ROUND(I128*H128,2)</f>
        <v>0</v>
      </c>
      <c r="K128" s="188" t="s">
        <v>139</v>
      </c>
      <c r="L128" s="39"/>
      <c r="M128" s="193" t="s">
        <v>1</v>
      </c>
      <c r="N128" s="194" t="s">
        <v>43</v>
      </c>
      <c r="O128" s="71"/>
      <c r="P128" s="195">
        <f>O128*H128</f>
        <v>0</v>
      </c>
      <c r="Q128" s="195">
        <v>0.00013</v>
      </c>
      <c r="R128" s="195">
        <f>Q128*H128</f>
        <v>0.0104</v>
      </c>
      <c r="S128" s="195">
        <v>0</v>
      </c>
      <c r="T128" s="19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140</v>
      </c>
      <c r="AT128" s="197" t="s">
        <v>135</v>
      </c>
      <c r="AU128" s="197" t="s">
        <v>141</v>
      </c>
      <c r="AY128" s="17" t="s">
        <v>133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7" t="s">
        <v>141</v>
      </c>
      <c r="BK128" s="198">
        <f>ROUND(I128*H128,2)</f>
        <v>0</v>
      </c>
      <c r="BL128" s="17" t="s">
        <v>140</v>
      </c>
      <c r="BM128" s="197" t="s">
        <v>288</v>
      </c>
    </row>
    <row r="129" spans="2:51" s="13" customFormat="1" ht="11.25">
      <c r="B129" s="199"/>
      <c r="C129" s="200"/>
      <c r="D129" s="201" t="s">
        <v>143</v>
      </c>
      <c r="E129" s="202" t="s">
        <v>1</v>
      </c>
      <c r="F129" s="203" t="s">
        <v>507</v>
      </c>
      <c r="G129" s="200"/>
      <c r="H129" s="204">
        <v>80</v>
      </c>
      <c r="I129" s="205"/>
      <c r="J129" s="200"/>
      <c r="K129" s="200"/>
      <c r="L129" s="206"/>
      <c r="M129" s="207"/>
      <c r="N129" s="208"/>
      <c r="O129" s="208"/>
      <c r="P129" s="208"/>
      <c r="Q129" s="208"/>
      <c r="R129" s="208"/>
      <c r="S129" s="208"/>
      <c r="T129" s="209"/>
      <c r="AT129" s="210" t="s">
        <v>143</v>
      </c>
      <c r="AU129" s="210" t="s">
        <v>141</v>
      </c>
      <c r="AV129" s="13" t="s">
        <v>141</v>
      </c>
      <c r="AW129" s="13" t="s">
        <v>32</v>
      </c>
      <c r="AX129" s="13" t="s">
        <v>85</v>
      </c>
      <c r="AY129" s="210" t="s">
        <v>133</v>
      </c>
    </row>
    <row r="130" spans="1:65" s="2" customFormat="1" ht="24">
      <c r="A130" s="34"/>
      <c r="B130" s="35"/>
      <c r="C130" s="186" t="s">
        <v>141</v>
      </c>
      <c r="D130" s="186" t="s">
        <v>135</v>
      </c>
      <c r="E130" s="187" t="s">
        <v>291</v>
      </c>
      <c r="F130" s="188" t="s">
        <v>292</v>
      </c>
      <c r="G130" s="189" t="s">
        <v>227</v>
      </c>
      <c r="H130" s="190">
        <v>80</v>
      </c>
      <c r="I130" s="191"/>
      <c r="J130" s="192">
        <f>ROUND(I130*H130,2)</f>
        <v>0</v>
      </c>
      <c r="K130" s="188" t="s">
        <v>139</v>
      </c>
      <c r="L130" s="39"/>
      <c r="M130" s="193" t="s">
        <v>1</v>
      </c>
      <c r="N130" s="194" t="s">
        <v>43</v>
      </c>
      <c r="O130" s="71"/>
      <c r="P130" s="195">
        <f>O130*H130</f>
        <v>0</v>
      </c>
      <c r="Q130" s="195">
        <v>4E-05</v>
      </c>
      <c r="R130" s="195">
        <f>Q130*H130</f>
        <v>0.0032</v>
      </c>
      <c r="S130" s="195">
        <v>0</v>
      </c>
      <c r="T130" s="19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7" t="s">
        <v>140</v>
      </c>
      <c r="AT130" s="197" t="s">
        <v>135</v>
      </c>
      <c r="AU130" s="197" t="s">
        <v>141</v>
      </c>
      <c r="AY130" s="17" t="s">
        <v>133</v>
      </c>
      <c r="BE130" s="198">
        <f>IF(N130="základní",J130,0)</f>
        <v>0</v>
      </c>
      <c r="BF130" s="198">
        <f>IF(N130="snížená",J130,0)</f>
        <v>0</v>
      </c>
      <c r="BG130" s="198">
        <f>IF(N130="zákl. přenesená",J130,0)</f>
        <v>0</v>
      </c>
      <c r="BH130" s="198">
        <f>IF(N130="sníž. přenesená",J130,0)</f>
        <v>0</v>
      </c>
      <c r="BI130" s="198">
        <f>IF(N130="nulová",J130,0)</f>
        <v>0</v>
      </c>
      <c r="BJ130" s="17" t="s">
        <v>141</v>
      </c>
      <c r="BK130" s="198">
        <f>ROUND(I130*H130,2)</f>
        <v>0</v>
      </c>
      <c r="BL130" s="17" t="s">
        <v>140</v>
      </c>
      <c r="BM130" s="197" t="s">
        <v>293</v>
      </c>
    </row>
    <row r="131" spans="2:63" s="12" customFormat="1" ht="22.9" customHeight="1">
      <c r="B131" s="170"/>
      <c r="C131" s="171"/>
      <c r="D131" s="172" t="s">
        <v>76</v>
      </c>
      <c r="E131" s="184" t="s">
        <v>310</v>
      </c>
      <c r="F131" s="184" t="s">
        <v>311</v>
      </c>
      <c r="G131" s="171"/>
      <c r="H131" s="171"/>
      <c r="I131" s="174"/>
      <c r="J131" s="185">
        <f>BK131</f>
        <v>0</v>
      </c>
      <c r="K131" s="171"/>
      <c r="L131" s="176"/>
      <c r="M131" s="177"/>
      <c r="N131" s="178"/>
      <c r="O131" s="178"/>
      <c r="P131" s="179">
        <f>SUM(P132:P136)</f>
        <v>0</v>
      </c>
      <c r="Q131" s="178"/>
      <c r="R131" s="179">
        <f>SUM(R132:R136)</f>
        <v>0</v>
      </c>
      <c r="S131" s="178"/>
      <c r="T131" s="180">
        <f>SUM(T132:T136)</f>
        <v>0</v>
      </c>
      <c r="AR131" s="181" t="s">
        <v>85</v>
      </c>
      <c r="AT131" s="182" t="s">
        <v>76</v>
      </c>
      <c r="AU131" s="182" t="s">
        <v>85</v>
      </c>
      <c r="AY131" s="181" t="s">
        <v>133</v>
      </c>
      <c r="BK131" s="183">
        <f>SUM(BK132:BK136)</f>
        <v>0</v>
      </c>
    </row>
    <row r="132" spans="1:65" s="2" customFormat="1" ht="24">
      <c r="A132" s="34"/>
      <c r="B132" s="35"/>
      <c r="C132" s="186" t="s">
        <v>148</v>
      </c>
      <c r="D132" s="186" t="s">
        <v>135</v>
      </c>
      <c r="E132" s="187" t="s">
        <v>312</v>
      </c>
      <c r="F132" s="188" t="s">
        <v>313</v>
      </c>
      <c r="G132" s="189" t="s">
        <v>159</v>
      </c>
      <c r="H132" s="190">
        <v>2.523</v>
      </c>
      <c r="I132" s="191"/>
      <c r="J132" s="192">
        <f>ROUND(I132*H132,2)</f>
        <v>0</v>
      </c>
      <c r="K132" s="188" t="s">
        <v>139</v>
      </c>
      <c r="L132" s="39"/>
      <c r="M132" s="193" t="s">
        <v>1</v>
      </c>
      <c r="N132" s="194" t="s">
        <v>43</v>
      </c>
      <c r="O132" s="71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140</v>
      </c>
      <c r="AT132" s="197" t="s">
        <v>135</v>
      </c>
      <c r="AU132" s="197" t="s">
        <v>141</v>
      </c>
      <c r="AY132" s="17" t="s">
        <v>133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17" t="s">
        <v>141</v>
      </c>
      <c r="BK132" s="198">
        <f>ROUND(I132*H132,2)</f>
        <v>0</v>
      </c>
      <c r="BL132" s="17" t="s">
        <v>140</v>
      </c>
      <c r="BM132" s="197" t="s">
        <v>314</v>
      </c>
    </row>
    <row r="133" spans="1:65" s="2" customFormat="1" ht="24">
      <c r="A133" s="34"/>
      <c r="B133" s="35"/>
      <c r="C133" s="186" t="s">
        <v>140</v>
      </c>
      <c r="D133" s="186" t="s">
        <v>135</v>
      </c>
      <c r="E133" s="187" t="s">
        <v>316</v>
      </c>
      <c r="F133" s="188" t="s">
        <v>317</v>
      </c>
      <c r="G133" s="189" t="s">
        <v>159</v>
      </c>
      <c r="H133" s="190">
        <v>2.523</v>
      </c>
      <c r="I133" s="191"/>
      <c r="J133" s="192">
        <f>ROUND(I133*H133,2)</f>
        <v>0</v>
      </c>
      <c r="K133" s="188" t="s">
        <v>139</v>
      </c>
      <c r="L133" s="39"/>
      <c r="M133" s="193" t="s">
        <v>1</v>
      </c>
      <c r="N133" s="194" t="s">
        <v>43</v>
      </c>
      <c r="O133" s="71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140</v>
      </c>
      <c r="AT133" s="197" t="s">
        <v>135</v>
      </c>
      <c r="AU133" s="197" t="s">
        <v>141</v>
      </c>
      <c r="AY133" s="17" t="s">
        <v>133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7" t="s">
        <v>141</v>
      </c>
      <c r="BK133" s="198">
        <f>ROUND(I133*H133,2)</f>
        <v>0</v>
      </c>
      <c r="BL133" s="17" t="s">
        <v>140</v>
      </c>
      <c r="BM133" s="197" t="s">
        <v>318</v>
      </c>
    </row>
    <row r="134" spans="1:65" s="2" customFormat="1" ht="24">
      <c r="A134" s="34"/>
      <c r="B134" s="35"/>
      <c r="C134" s="186" t="s">
        <v>156</v>
      </c>
      <c r="D134" s="186" t="s">
        <v>135</v>
      </c>
      <c r="E134" s="187" t="s">
        <v>320</v>
      </c>
      <c r="F134" s="188" t="s">
        <v>321</v>
      </c>
      <c r="G134" s="189" t="s">
        <v>159</v>
      </c>
      <c r="H134" s="190">
        <v>25.23</v>
      </c>
      <c r="I134" s="191"/>
      <c r="J134" s="192">
        <f>ROUND(I134*H134,2)</f>
        <v>0</v>
      </c>
      <c r="K134" s="188" t="s">
        <v>139</v>
      </c>
      <c r="L134" s="39"/>
      <c r="M134" s="193" t="s">
        <v>1</v>
      </c>
      <c r="N134" s="194" t="s">
        <v>43</v>
      </c>
      <c r="O134" s="71"/>
      <c r="P134" s="195">
        <f>O134*H134</f>
        <v>0</v>
      </c>
      <c r="Q134" s="195">
        <v>0</v>
      </c>
      <c r="R134" s="195">
        <f>Q134*H134</f>
        <v>0</v>
      </c>
      <c r="S134" s="195">
        <v>0</v>
      </c>
      <c r="T134" s="19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140</v>
      </c>
      <c r="AT134" s="197" t="s">
        <v>135</v>
      </c>
      <c r="AU134" s="197" t="s">
        <v>141</v>
      </c>
      <c r="AY134" s="17" t="s">
        <v>133</v>
      </c>
      <c r="BE134" s="198">
        <f>IF(N134="základní",J134,0)</f>
        <v>0</v>
      </c>
      <c r="BF134" s="198">
        <f>IF(N134="snížená",J134,0)</f>
        <v>0</v>
      </c>
      <c r="BG134" s="198">
        <f>IF(N134="zákl. přenesená",J134,0)</f>
        <v>0</v>
      </c>
      <c r="BH134" s="198">
        <f>IF(N134="sníž. přenesená",J134,0)</f>
        <v>0</v>
      </c>
      <c r="BI134" s="198">
        <f>IF(N134="nulová",J134,0)</f>
        <v>0</v>
      </c>
      <c r="BJ134" s="17" t="s">
        <v>141</v>
      </c>
      <c r="BK134" s="198">
        <f>ROUND(I134*H134,2)</f>
        <v>0</v>
      </c>
      <c r="BL134" s="17" t="s">
        <v>140</v>
      </c>
      <c r="BM134" s="197" t="s">
        <v>322</v>
      </c>
    </row>
    <row r="135" spans="2:51" s="13" customFormat="1" ht="11.25">
      <c r="B135" s="199"/>
      <c r="C135" s="200"/>
      <c r="D135" s="201" t="s">
        <v>143</v>
      </c>
      <c r="E135" s="200"/>
      <c r="F135" s="203" t="s">
        <v>508</v>
      </c>
      <c r="G135" s="200"/>
      <c r="H135" s="204">
        <v>25.23</v>
      </c>
      <c r="I135" s="205"/>
      <c r="J135" s="200"/>
      <c r="K135" s="200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143</v>
      </c>
      <c r="AU135" s="210" t="s">
        <v>141</v>
      </c>
      <c r="AV135" s="13" t="s">
        <v>141</v>
      </c>
      <c r="AW135" s="13" t="s">
        <v>4</v>
      </c>
      <c r="AX135" s="13" t="s">
        <v>85</v>
      </c>
      <c r="AY135" s="210" t="s">
        <v>133</v>
      </c>
    </row>
    <row r="136" spans="1:65" s="2" customFormat="1" ht="33" customHeight="1">
      <c r="A136" s="34"/>
      <c r="B136" s="35"/>
      <c r="C136" s="186" t="s">
        <v>162</v>
      </c>
      <c r="D136" s="186" t="s">
        <v>135</v>
      </c>
      <c r="E136" s="187" t="s">
        <v>325</v>
      </c>
      <c r="F136" s="188" t="s">
        <v>326</v>
      </c>
      <c r="G136" s="189" t="s">
        <v>159</v>
      </c>
      <c r="H136" s="190">
        <v>2.523</v>
      </c>
      <c r="I136" s="191"/>
      <c r="J136" s="192">
        <f>ROUND(I136*H136,2)</f>
        <v>0</v>
      </c>
      <c r="K136" s="188" t="s">
        <v>139</v>
      </c>
      <c r="L136" s="39"/>
      <c r="M136" s="193" t="s">
        <v>1</v>
      </c>
      <c r="N136" s="194" t="s">
        <v>43</v>
      </c>
      <c r="O136" s="71"/>
      <c r="P136" s="195">
        <f>O136*H136</f>
        <v>0</v>
      </c>
      <c r="Q136" s="195">
        <v>0</v>
      </c>
      <c r="R136" s="195">
        <f>Q136*H136</f>
        <v>0</v>
      </c>
      <c r="S136" s="195">
        <v>0</v>
      </c>
      <c r="T136" s="19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140</v>
      </c>
      <c r="AT136" s="197" t="s">
        <v>135</v>
      </c>
      <c r="AU136" s="197" t="s">
        <v>141</v>
      </c>
      <c r="AY136" s="17" t="s">
        <v>133</v>
      </c>
      <c r="BE136" s="198">
        <f>IF(N136="základní",J136,0)</f>
        <v>0</v>
      </c>
      <c r="BF136" s="198">
        <f>IF(N136="snížená",J136,0)</f>
        <v>0</v>
      </c>
      <c r="BG136" s="198">
        <f>IF(N136="zákl. přenesená",J136,0)</f>
        <v>0</v>
      </c>
      <c r="BH136" s="198">
        <f>IF(N136="sníž. přenesená",J136,0)</f>
        <v>0</v>
      </c>
      <c r="BI136" s="198">
        <f>IF(N136="nulová",J136,0)</f>
        <v>0</v>
      </c>
      <c r="BJ136" s="17" t="s">
        <v>141</v>
      </c>
      <c r="BK136" s="198">
        <f>ROUND(I136*H136,2)</f>
        <v>0</v>
      </c>
      <c r="BL136" s="17" t="s">
        <v>140</v>
      </c>
      <c r="BM136" s="197" t="s">
        <v>327</v>
      </c>
    </row>
    <row r="137" spans="2:63" s="12" customFormat="1" ht="22.9" customHeight="1">
      <c r="B137" s="170"/>
      <c r="C137" s="171"/>
      <c r="D137" s="172" t="s">
        <v>76</v>
      </c>
      <c r="E137" s="184" t="s">
        <v>185</v>
      </c>
      <c r="F137" s="184" t="s">
        <v>186</v>
      </c>
      <c r="G137" s="171"/>
      <c r="H137" s="171"/>
      <c r="I137" s="174"/>
      <c r="J137" s="185">
        <f>BK137</f>
        <v>0</v>
      </c>
      <c r="K137" s="171"/>
      <c r="L137" s="176"/>
      <c r="M137" s="177"/>
      <c r="N137" s="178"/>
      <c r="O137" s="178"/>
      <c r="P137" s="179">
        <f>P138</f>
        <v>0</v>
      </c>
      <c r="Q137" s="178"/>
      <c r="R137" s="179">
        <f>R138</f>
        <v>0</v>
      </c>
      <c r="S137" s="178"/>
      <c r="T137" s="180">
        <f>T138</f>
        <v>0</v>
      </c>
      <c r="AR137" s="181" t="s">
        <v>85</v>
      </c>
      <c r="AT137" s="182" t="s">
        <v>76</v>
      </c>
      <c r="AU137" s="182" t="s">
        <v>85</v>
      </c>
      <c r="AY137" s="181" t="s">
        <v>133</v>
      </c>
      <c r="BK137" s="183">
        <f>BK138</f>
        <v>0</v>
      </c>
    </row>
    <row r="138" spans="1:65" s="2" customFormat="1" ht="16.5" customHeight="1">
      <c r="A138" s="34"/>
      <c r="B138" s="35"/>
      <c r="C138" s="186" t="s">
        <v>166</v>
      </c>
      <c r="D138" s="186" t="s">
        <v>135</v>
      </c>
      <c r="E138" s="187" t="s">
        <v>329</v>
      </c>
      <c r="F138" s="188" t="s">
        <v>330</v>
      </c>
      <c r="G138" s="189" t="s">
        <v>159</v>
      </c>
      <c r="H138" s="190">
        <v>0.014</v>
      </c>
      <c r="I138" s="191"/>
      <c r="J138" s="192">
        <f>ROUND(I138*H138,2)</f>
        <v>0</v>
      </c>
      <c r="K138" s="188" t="s">
        <v>139</v>
      </c>
      <c r="L138" s="39"/>
      <c r="M138" s="193" t="s">
        <v>1</v>
      </c>
      <c r="N138" s="194" t="s">
        <v>43</v>
      </c>
      <c r="O138" s="71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140</v>
      </c>
      <c r="AT138" s="197" t="s">
        <v>135</v>
      </c>
      <c r="AU138" s="197" t="s">
        <v>141</v>
      </c>
      <c r="AY138" s="17" t="s">
        <v>133</v>
      </c>
      <c r="BE138" s="198">
        <f>IF(N138="základní",J138,0)</f>
        <v>0</v>
      </c>
      <c r="BF138" s="198">
        <f>IF(N138="snížená",J138,0)</f>
        <v>0</v>
      </c>
      <c r="BG138" s="198">
        <f>IF(N138="zákl. přenesená",J138,0)</f>
        <v>0</v>
      </c>
      <c r="BH138" s="198">
        <f>IF(N138="sníž. přenesená",J138,0)</f>
        <v>0</v>
      </c>
      <c r="BI138" s="198">
        <f>IF(N138="nulová",J138,0)</f>
        <v>0</v>
      </c>
      <c r="BJ138" s="17" t="s">
        <v>141</v>
      </c>
      <c r="BK138" s="198">
        <f>ROUND(I138*H138,2)</f>
        <v>0</v>
      </c>
      <c r="BL138" s="17" t="s">
        <v>140</v>
      </c>
      <c r="BM138" s="197" t="s">
        <v>331</v>
      </c>
    </row>
    <row r="139" spans="2:63" s="12" customFormat="1" ht="25.9" customHeight="1">
      <c r="B139" s="170"/>
      <c r="C139" s="171"/>
      <c r="D139" s="172" t="s">
        <v>76</v>
      </c>
      <c r="E139" s="173" t="s">
        <v>191</v>
      </c>
      <c r="F139" s="173" t="s">
        <v>192</v>
      </c>
      <c r="G139" s="171"/>
      <c r="H139" s="171"/>
      <c r="I139" s="174"/>
      <c r="J139" s="175">
        <f>BK139</f>
        <v>0</v>
      </c>
      <c r="K139" s="171"/>
      <c r="L139" s="176"/>
      <c r="M139" s="177"/>
      <c r="N139" s="178"/>
      <c r="O139" s="178"/>
      <c r="P139" s="179">
        <f>P140+P144+P167</f>
        <v>0</v>
      </c>
      <c r="Q139" s="178"/>
      <c r="R139" s="179">
        <f>R140+R144+R167</f>
        <v>2.4653918200000002</v>
      </c>
      <c r="S139" s="178"/>
      <c r="T139" s="180">
        <f>T140+T144+T167</f>
        <v>2.522906</v>
      </c>
      <c r="AR139" s="181" t="s">
        <v>141</v>
      </c>
      <c r="AT139" s="182" t="s">
        <v>76</v>
      </c>
      <c r="AU139" s="182" t="s">
        <v>77</v>
      </c>
      <c r="AY139" s="181" t="s">
        <v>133</v>
      </c>
      <c r="BK139" s="183">
        <f>BK140+BK144+BK167</f>
        <v>0</v>
      </c>
    </row>
    <row r="140" spans="2:63" s="12" customFormat="1" ht="22.9" customHeight="1">
      <c r="B140" s="170"/>
      <c r="C140" s="171"/>
      <c r="D140" s="172" t="s">
        <v>76</v>
      </c>
      <c r="E140" s="184" t="s">
        <v>425</v>
      </c>
      <c r="F140" s="184" t="s">
        <v>426</v>
      </c>
      <c r="G140" s="171"/>
      <c r="H140" s="171"/>
      <c r="I140" s="174"/>
      <c r="J140" s="185">
        <f>BK140</f>
        <v>0</v>
      </c>
      <c r="K140" s="171"/>
      <c r="L140" s="176"/>
      <c r="M140" s="177"/>
      <c r="N140" s="178"/>
      <c r="O140" s="178"/>
      <c r="P140" s="179">
        <f>SUM(P141:P143)</f>
        <v>0</v>
      </c>
      <c r="Q140" s="178"/>
      <c r="R140" s="179">
        <f>SUM(R141:R143)</f>
        <v>0.03381</v>
      </c>
      <c r="S140" s="178"/>
      <c r="T140" s="180">
        <f>SUM(T141:T143)</f>
        <v>0</v>
      </c>
      <c r="AR140" s="181" t="s">
        <v>141</v>
      </c>
      <c r="AT140" s="182" t="s">
        <v>76</v>
      </c>
      <c r="AU140" s="182" t="s">
        <v>85</v>
      </c>
      <c r="AY140" s="181" t="s">
        <v>133</v>
      </c>
      <c r="BK140" s="183">
        <f>SUM(BK141:BK143)</f>
        <v>0</v>
      </c>
    </row>
    <row r="141" spans="1:65" s="2" customFormat="1" ht="16.5" customHeight="1">
      <c r="A141" s="34"/>
      <c r="B141" s="35"/>
      <c r="C141" s="186" t="s">
        <v>173</v>
      </c>
      <c r="D141" s="186" t="s">
        <v>135</v>
      </c>
      <c r="E141" s="187" t="s">
        <v>428</v>
      </c>
      <c r="F141" s="188" t="s">
        <v>429</v>
      </c>
      <c r="G141" s="189" t="s">
        <v>257</v>
      </c>
      <c r="H141" s="190">
        <v>3</v>
      </c>
      <c r="I141" s="191"/>
      <c r="J141" s="192">
        <f>ROUND(I141*H141,2)</f>
        <v>0</v>
      </c>
      <c r="K141" s="188" t="s">
        <v>139</v>
      </c>
      <c r="L141" s="39"/>
      <c r="M141" s="193" t="s">
        <v>1</v>
      </c>
      <c r="N141" s="194" t="s">
        <v>43</v>
      </c>
      <c r="O141" s="71"/>
      <c r="P141" s="195">
        <f>O141*H141</f>
        <v>0</v>
      </c>
      <c r="Q141" s="195">
        <v>0.01127</v>
      </c>
      <c r="R141" s="195">
        <f>Q141*H141</f>
        <v>0.03381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199</v>
      </c>
      <c r="AT141" s="197" t="s">
        <v>135</v>
      </c>
      <c r="AU141" s="197" t="s">
        <v>141</v>
      </c>
      <c r="AY141" s="17" t="s">
        <v>133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17" t="s">
        <v>141</v>
      </c>
      <c r="BK141" s="198">
        <f>ROUND(I141*H141,2)</f>
        <v>0</v>
      </c>
      <c r="BL141" s="17" t="s">
        <v>199</v>
      </c>
      <c r="BM141" s="197" t="s">
        <v>430</v>
      </c>
    </row>
    <row r="142" spans="1:47" s="2" customFormat="1" ht="19.5">
      <c r="A142" s="34"/>
      <c r="B142" s="35"/>
      <c r="C142" s="36"/>
      <c r="D142" s="201" t="s">
        <v>177</v>
      </c>
      <c r="E142" s="36"/>
      <c r="F142" s="211" t="s">
        <v>221</v>
      </c>
      <c r="G142" s="36"/>
      <c r="H142" s="36"/>
      <c r="I142" s="212"/>
      <c r="J142" s="36"/>
      <c r="K142" s="36"/>
      <c r="L142" s="39"/>
      <c r="M142" s="213"/>
      <c r="N142" s="214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177</v>
      </c>
      <c r="AU142" s="17" t="s">
        <v>141</v>
      </c>
    </row>
    <row r="143" spans="2:51" s="13" customFormat="1" ht="22.5">
      <c r="B143" s="199"/>
      <c r="C143" s="200"/>
      <c r="D143" s="201" t="s">
        <v>143</v>
      </c>
      <c r="E143" s="202" t="s">
        <v>1</v>
      </c>
      <c r="F143" s="203" t="s">
        <v>509</v>
      </c>
      <c r="G143" s="200"/>
      <c r="H143" s="204">
        <v>3</v>
      </c>
      <c r="I143" s="205"/>
      <c r="J143" s="200"/>
      <c r="K143" s="200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143</v>
      </c>
      <c r="AU143" s="210" t="s">
        <v>141</v>
      </c>
      <c r="AV143" s="13" t="s">
        <v>141</v>
      </c>
      <c r="AW143" s="13" t="s">
        <v>32</v>
      </c>
      <c r="AX143" s="13" t="s">
        <v>85</v>
      </c>
      <c r="AY143" s="210" t="s">
        <v>133</v>
      </c>
    </row>
    <row r="144" spans="2:63" s="12" customFormat="1" ht="22.9" customHeight="1">
      <c r="B144" s="170"/>
      <c r="C144" s="171"/>
      <c r="D144" s="172" t="s">
        <v>76</v>
      </c>
      <c r="E144" s="184" t="s">
        <v>432</v>
      </c>
      <c r="F144" s="184" t="s">
        <v>433</v>
      </c>
      <c r="G144" s="171"/>
      <c r="H144" s="171"/>
      <c r="I144" s="174"/>
      <c r="J144" s="185">
        <f>BK144</f>
        <v>0</v>
      </c>
      <c r="K144" s="171"/>
      <c r="L144" s="176"/>
      <c r="M144" s="177"/>
      <c r="N144" s="178"/>
      <c r="O144" s="178"/>
      <c r="P144" s="179">
        <f>SUM(P145:P166)</f>
        <v>0</v>
      </c>
      <c r="Q144" s="178"/>
      <c r="R144" s="179">
        <f>SUM(R145:R166)</f>
        <v>0.8664834300000002</v>
      </c>
      <c r="S144" s="178"/>
      <c r="T144" s="180">
        <f>SUM(T145:T166)</f>
        <v>1.083905</v>
      </c>
      <c r="AR144" s="181" t="s">
        <v>141</v>
      </c>
      <c r="AT144" s="182" t="s">
        <v>76</v>
      </c>
      <c r="AU144" s="182" t="s">
        <v>85</v>
      </c>
      <c r="AY144" s="181" t="s">
        <v>133</v>
      </c>
      <c r="BK144" s="183">
        <f>SUM(BK145:BK166)</f>
        <v>0</v>
      </c>
    </row>
    <row r="145" spans="1:65" s="2" customFormat="1" ht="33" customHeight="1">
      <c r="A145" s="34"/>
      <c r="B145" s="35"/>
      <c r="C145" s="186" t="s">
        <v>180</v>
      </c>
      <c r="D145" s="186" t="s">
        <v>135</v>
      </c>
      <c r="E145" s="187" t="s">
        <v>510</v>
      </c>
      <c r="F145" s="188" t="s">
        <v>511</v>
      </c>
      <c r="G145" s="189" t="s">
        <v>138</v>
      </c>
      <c r="H145" s="190">
        <v>3.2</v>
      </c>
      <c r="I145" s="191"/>
      <c r="J145" s="192">
        <f>ROUND(I145*H145,2)</f>
        <v>0</v>
      </c>
      <c r="K145" s="188" t="s">
        <v>139</v>
      </c>
      <c r="L145" s="39"/>
      <c r="M145" s="193" t="s">
        <v>1</v>
      </c>
      <c r="N145" s="194" t="s">
        <v>43</v>
      </c>
      <c r="O145" s="71"/>
      <c r="P145" s="195">
        <f>O145*H145</f>
        <v>0</v>
      </c>
      <c r="Q145" s="195">
        <v>0.00189</v>
      </c>
      <c r="R145" s="195">
        <f>Q145*H145</f>
        <v>0.006048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199</v>
      </c>
      <c r="AT145" s="197" t="s">
        <v>135</v>
      </c>
      <c r="AU145" s="197" t="s">
        <v>141</v>
      </c>
      <c r="AY145" s="17" t="s">
        <v>133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17" t="s">
        <v>141</v>
      </c>
      <c r="BK145" s="198">
        <f>ROUND(I145*H145,2)</f>
        <v>0</v>
      </c>
      <c r="BL145" s="17" t="s">
        <v>199</v>
      </c>
      <c r="BM145" s="197" t="s">
        <v>512</v>
      </c>
    </row>
    <row r="146" spans="1:47" s="2" customFormat="1" ht="19.5">
      <c r="A146" s="34"/>
      <c r="B146" s="35"/>
      <c r="C146" s="36"/>
      <c r="D146" s="201" t="s">
        <v>177</v>
      </c>
      <c r="E146" s="36"/>
      <c r="F146" s="211" t="s">
        <v>221</v>
      </c>
      <c r="G146" s="36"/>
      <c r="H146" s="36"/>
      <c r="I146" s="212"/>
      <c r="J146" s="36"/>
      <c r="K146" s="36"/>
      <c r="L146" s="39"/>
      <c r="M146" s="213"/>
      <c r="N146" s="214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177</v>
      </c>
      <c r="AU146" s="17" t="s">
        <v>141</v>
      </c>
    </row>
    <row r="147" spans="2:51" s="13" customFormat="1" ht="11.25">
      <c r="B147" s="199"/>
      <c r="C147" s="200"/>
      <c r="D147" s="201" t="s">
        <v>143</v>
      </c>
      <c r="E147" s="202" t="s">
        <v>1</v>
      </c>
      <c r="F147" s="203" t="s">
        <v>513</v>
      </c>
      <c r="G147" s="200"/>
      <c r="H147" s="204">
        <v>3.2</v>
      </c>
      <c r="I147" s="205"/>
      <c r="J147" s="200"/>
      <c r="K147" s="200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143</v>
      </c>
      <c r="AU147" s="210" t="s">
        <v>141</v>
      </c>
      <c r="AV147" s="13" t="s">
        <v>141</v>
      </c>
      <c r="AW147" s="13" t="s">
        <v>32</v>
      </c>
      <c r="AX147" s="13" t="s">
        <v>85</v>
      </c>
      <c r="AY147" s="210" t="s">
        <v>133</v>
      </c>
    </row>
    <row r="148" spans="1:65" s="2" customFormat="1" ht="24">
      <c r="A148" s="34"/>
      <c r="B148" s="35"/>
      <c r="C148" s="186" t="s">
        <v>187</v>
      </c>
      <c r="D148" s="186" t="s">
        <v>135</v>
      </c>
      <c r="E148" s="187" t="s">
        <v>514</v>
      </c>
      <c r="F148" s="188" t="s">
        <v>515</v>
      </c>
      <c r="G148" s="189" t="s">
        <v>297</v>
      </c>
      <c r="H148" s="190">
        <v>100</v>
      </c>
      <c r="I148" s="191"/>
      <c r="J148" s="192">
        <f>ROUND(I148*H148,2)</f>
        <v>0</v>
      </c>
      <c r="K148" s="188" t="s">
        <v>139</v>
      </c>
      <c r="L148" s="39"/>
      <c r="M148" s="193" t="s">
        <v>1</v>
      </c>
      <c r="N148" s="194" t="s">
        <v>43</v>
      </c>
      <c r="O148" s="71"/>
      <c r="P148" s="195">
        <f>O148*H148</f>
        <v>0</v>
      </c>
      <c r="Q148" s="195">
        <v>0</v>
      </c>
      <c r="R148" s="195">
        <f>Q148*H148</f>
        <v>0</v>
      </c>
      <c r="S148" s="195">
        <v>0.0044</v>
      </c>
      <c r="T148" s="196">
        <f>S148*H148</f>
        <v>0.44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199</v>
      </c>
      <c r="AT148" s="197" t="s">
        <v>135</v>
      </c>
      <c r="AU148" s="197" t="s">
        <v>141</v>
      </c>
      <c r="AY148" s="17" t="s">
        <v>133</v>
      </c>
      <c r="BE148" s="198">
        <f>IF(N148="základní",J148,0)</f>
        <v>0</v>
      </c>
      <c r="BF148" s="198">
        <f>IF(N148="snížená",J148,0)</f>
        <v>0</v>
      </c>
      <c r="BG148" s="198">
        <f>IF(N148="zákl. přenesená",J148,0)</f>
        <v>0</v>
      </c>
      <c r="BH148" s="198">
        <f>IF(N148="sníž. přenesená",J148,0)</f>
        <v>0</v>
      </c>
      <c r="BI148" s="198">
        <f>IF(N148="nulová",J148,0)</f>
        <v>0</v>
      </c>
      <c r="BJ148" s="17" t="s">
        <v>141</v>
      </c>
      <c r="BK148" s="198">
        <f>ROUND(I148*H148,2)</f>
        <v>0</v>
      </c>
      <c r="BL148" s="17" t="s">
        <v>199</v>
      </c>
      <c r="BM148" s="197" t="s">
        <v>516</v>
      </c>
    </row>
    <row r="149" spans="1:65" s="2" customFormat="1" ht="16.5" customHeight="1">
      <c r="A149" s="34"/>
      <c r="B149" s="35"/>
      <c r="C149" s="186" t="s">
        <v>195</v>
      </c>
      <c r="D149" s="186" t="s">
        <v>135</v>
      </c>
      <c r="E149" s="187" t="s">
        <v>517</v>
      </c>
      <c r="F149" s="188" t="s">
        <v>518</v>
      </c>
      <c r="G149" s="189" t="s">
        <v>227</v>
      </c>
      <c r="H149" s="190">
        <v>42.927</v>
      </c>
      <c r="I149" s="191"/>
      <c r="J149" s="192">
        <f>ROUND(I149*H149,2)</f>
        <v>0</v>
      </c>
      <c r="K149" s="188" t="s">
        <v>139</v>
      </c>
      <c r="L149" s="39"/>
      <c r="M149" s="193" t="s">
        <v>1</v>
      </c>
      <c r="N149" s="194" t="s">
        <v>43</v>
      </c>
      <c r="O149" s="71"/>
      <c r="P149" s="195">
        <f>O149*H149</f>
        <v>0</v>
      </c>
      <c r="Q149" s="195">
        <v>0</v>
      </c>
      <c r="R149" s="195">
        <f>Q149*H149</f>
        <v>0</v>
      </c>
      <c r="S149" s="195">
        <v>0.015</v>
      </c>
      <c r="T149" s="196">
        <f>S149*H149</f>
        <v>0.643905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199</v>
      </c>
      <c r="AT149" s="197" t="s">
        <v>135</v>
      </c>
      <c r="AU149" s="197" t="s">
        <v>141</v>
      </c>
      <c r="AY149" s="17" t="s">
        <v>133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17" t="s">
        <v>141</v>
      </c>
      <c r="BK149" s="198">
        <f>ROUND(I149*H149,2)</f>
        <v>0</v>
      </c>
      <c r="BL149" s="17" t="s">
        <v>199</v>
      </c>
      <c r="BM149" s="197" t="s">
        <v>519</v>
      </c>
    </row>
    <row r="150" spans="2:51" s="14" customFormat="1" ht="22.5">
      <c r="B150" s="215"/>
      <c r="C150" s="216"/>
      <c r="D150" s="201" t="s">
        <v>143</v>
      </c>
      <c r="E150" s="217" t="s">
        <v>1</v>
      </c>
      <c r="F150" s="218" t="s">
        <v>520</v>
      </c>
      <c r="G150" s="216"/>
      <c r="H150" s="217" t="s">
        <v>1</v>
      </c>
      <c r="I150" s="219"/>
      <c r="J150" s="216"/>
      <c r="K150" s="216"/>
      <c r="L150" s="220"/>
      <c r="M150" s="236"/>
      <c r="N150" s="237"/>
      <c r="O150" s="237"/>
      <c r="P150" s="237"/>
      <c r="Q150" s="237"/>
      <c r="R150" s="237"/>
      <c r="S150" s="237"/>
      <c r="T150" s="238"/>
      <c r="AT150" s="224" t="s">
        <v>143</v>
      </c>
      <c r="AU150" s="224" t="s">
        <v>141</v>
      </c>
      <c r="AV150" s="14" t="s">
        <v>85</v>
      </c>
      <c r="AW150" s="14" t="s">
        <v>32</v>
      </c>
      <c r="AX150" s="14" t="s">
        <v>77</v>
      </c>
      <c r="AY150" s="224" t="s">
        <v>133</v>
      </c>
    </row>
    <row r="151" spans="2:51" s="13" customFormat="1" ht="11.25">
      <c r="B151" s="199"/>
      <c r="C151" s="200"/>
      <c r="D151" s="201" t="s">
        <v>143</v>
      </c>
      <c r="E151" s="202" t="s">
        <v>1</v>
      </c>
      <c r="F151" s="203" t="s">
        <v>521</v>
      </c>
      <c r="G151" s="200"/>
      <c r="H151" s="204">
        <v>83.171</v>
      </c>
      <c r="I151" s="205"/>
      <c r="J151" s="200"/>
      <c r="K151" s="200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143</v>
      </c>
      <c r="AU151" s="210" t="s">
        <v>141</v>
      </c>
      <c r="AV151" s="13" t="s">
        <v>141</v>
      </c>
      <c r="AW151" s="13" t="s">
        <v>32</v>
      </c>
      <c r="AX151" s="13" t="s">
        <v>77</v>
      </c>
      <c r="AY151" s="210" t="s">
        <v>133</v>
      </c>
    </row>
    <row r="152" spans="2:51" s="13" customFormat="1" ht="11.25">
      <c r="B152" s="199"/>
      <c r="C152" s="200"/>
      <c r="D152" s="201" t="s">
        <v>143</v>
      </c>
      <c r="E152" s="202" t="s">
        <v>1</v>
      </c>
      <c r="F152" s="203" t="s">
        <v>522</v>
      </c>
      <c r="G152" s="200"/>
      <c r="H152" s="204">
        <v>79.433</v>
      </c>
      <c r="I152" s="205"/>
      <c r="J152" s="200"/>
      <c r="K152" s="200"/>
      <c r="L152" s="206"/>
      <c r="M152" s="207"/>
      <c r="N152" s="208"/>
      <c r="O152" s="208"/>
      <c r="P152" s="208"/>
      <c r="Q152" s="208"/>
      <c r="R152" s="208"/>
      <c r="S152" s="208"/>
      <c r="T152" s="209"/>
      <c r="AT152" s="210" t="s">
        <v>143</v>
      </c>
      <c r="AU152" s="210" t="s">
        <v>141</v>
      </c>
      <c r="AV152" s="13" t="s">
        <v>141</v>
      </c>
      <c r="AW152" s="13" t="s">
        <v>32</v>
      </c>
      <c r="AX152" s="13" t="s">
        <v>77</v>
      </c>
      <c r="AY152" s="210" t="s">
        <v>133</v>
      </c>
    </row>
    <row r="153" spans="2:51" s="13" customFormat="1" ht="11.25">
      <c r="B153" s="199"/>
      <c r="C153" s="200"/>
      <c r="D153" s="201" t="s">
        <v>143</v>
      </c>
      <c r="E153" s="202" t="s">
        <v>1</v>
      </c>
      <c r="F153" s="203" t="s">
        <v>523</v>
      </c>
      <c r="G153" s="200"/>
      <c r="H153" s="204">
        <v>-19.514</v>
      </c>
      <c r="I153" s="205"/>
      <c r="J153" s="200"/>
      <c r="K153" s="200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143</v>
      </c>
      <c r="AU153" s="210" t="s">
        <v>141</v>
      </c>
      <c r="AV153" s="13" t="s">
        <v>141</v>
      </c>
      <c r="AW153" s="13" t="s">
        <v>32</v>
      </c>
      <c r="AX153" s="13" t="s">
        <v>77</v>
      </c>
      <c r="AY153" s="210" t="s">
        <v>133</v>
      </c>
    </row>
    <row r="154" spans="2:51" s="15" customFormat="1" ht="11.25">
      <c r="B154" s="225"/>
      <c r="C154" s="226"/>
      <c r="D154" s="201" t="s">
        <v>143</v>
      </c>
      <c r="E154" s="227" t="s">
        <v>1</v>
      </c>
      <c r="F154" s="228" t="s">
        <v>223</v>
      </c>
      <c r="G154" s="226"/>
      <c r="H154" s="229">
        <v>143.09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AT154" s="235" t="s">
        <v>143</v>
      </c>
      <c r="AU154" s="235" t="s">
        <v>141</v>
      </c>
      <c r="AV154" s="15" t="s">
        <v>140</v>
      </c>
      <c r="AW154" s="15" t="s">
        <v>32</v>
      </c>
      <c r="AX154" s="15" t="s">
        <v>77</v>
      </c>
      <c r="AY154" s="235" t="s">
        <v>133</v>
      </c>
    </row>
    <row r="155" spans="2:51" s="13" customFormat="1" ht="11.25">
      <c r="B155" s="199"/>
      <c r="C155" s="200"/>
      <c r="D155" s="201" t="s">
        <v>143</v>
      </c>
      <c r="E155" s="202" t="s">
        <v>1</v>
      </c>
      <c r="F155" s="203" t="s">
        <v>524</v>
      </c>
      <c r="G155" s="200"/>
      <c r="H155" s="204">
        <v>42.927</v>
      </c>
      <c r="I155" s="205"/>
      <c r="J155" s="200"/>
      <c r="K155" s="200"/>
      <c r="L155" s="206"/>
      <c r="M155" s="207"/>
      <c r="N155" s="208"/>
      <c r="O155" s="208"/>
      <c r="P155" s="208"/>
      <c r="Q155" s="208"/>
      <c r="R155" s="208"/>
      <c r="S155" s="208"/>
      <c r="T155" s="209"/>
      <c r="AT155" s="210" t="s">
        <v>143</v>
      </c>
      <c r="AU155" s="210" t="s">
        <v>141</v>
      </c>
      <c r="AV155" s="13" t="s">
        <v>141</v>
      </c>
      <c r="AW155" s="13" t="s">
        <v>32</v>
      </c>
      <c r="AX155" s="13" t="s">
        <v>85</v>
      </c>
      <c r="AY155" s="210" t="s">
        <v>133</v>
      </c>
    </row>
    <row r="156" spans="1:65" s="2" customFormat="1" ht="24">
      <c r="A156" s="34"/>
      <c r="B156" s="35"/>
      <c r="C156" s="186" t="s">
        <v>267</v>
      </c>
      <c r="D156" s="186" t="s">
        <v>135</v>
      </c>
      <c r="E156" s="187" t="s">
        <v>525</v>
      </c>
      <c r="F156" s="188" t="s">
        <v>526</v>
      </c>
      <c r="G156" s="189" t="s">
        <v>227</v>
      </c>
      <c r="H156" s="190">
        <v>42.927</v>
      </c>
      <c r="I156" s="191"/>
      <c r="J156" s="192">
        <f>ROUND(I156*H156,2)</f>
        <v>0</v>
      </c>
      <c r="K156" s="188" t="s">
        <v>139</v>
      </c>
      <c r="L156" s="39"/>
      <c r="M156" s="193" t="s">
        <v>1</v>
      </c>
      <c r="N156" s="194" t="s">
        <v>43</v>
      </c>
      <c r="O156" s="71"/>
      <c r="P156" s="195">
        <f>O156*H156</f>
        <v>0</v>
      </c>
      <c r="Q156" s="195">
        <v>0.01946</v>
      </c>
      <c r="R156" s="195">
        <f>Q156*H156</f>
        <v>0.8353594200000001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199</v>
      </c>
      <c r="AT156" s="197" t="s">
        <v>135</v>
      </c>
      <c r="AU156" s="197" t="s">
        <v>141</v>
      </c>
      <c r="AY156" s="17" t="s">
        <v>133</v>
      </c>
      <c r="BE156" s="198">
        <f>IF(N156="základní",J156,0)</f>
        <v>0</v>
      </c>
      <c r="BF156" s="198">
        <f>IF(N156="snížená",J156,0)</f>
        <v>0</v>
      </c>
      <c r="BG156" s="198">
        <f>IF(N156="zákl. přenesená",J156,0)</f>
        <v>0</v>
      </c>
      <c r="BH156" s="198">
        <f>IF(N156="sníž. přenesená",J156,0)</f>
        <v>0</v>
      </c>
      <c r="BI156" s="198">
        <f>IF(N156="nulová",J156,0)</f>
        <v>0</v>
      </c>
      <c r="BJ156" s="17" t="s">
        <v>141</v>
      </c>
      <c r="BK156" s="198">
        <f>ROUND(I156*H156,2)</f>
        <v>0</v>
      </c>
      <c r="BL156" s="17" t="s">
        <v>199</v>
      </c>
      <c r="BM156" s="197" t="s">
        <v>527</v>
      </c>
    </row>
    <row r="157" spans="1:47" s="2" customFormat="1" ht="19.5">
      <c r="A157" s="34"/>
      <c r="B157" s="35"/>
      <c r="C157" s="36"/>
      <c r="D157" s="201" t="s">
        <v>177</v>
      </c>
      <c r="E157" s="36"/>
      <c r="F157" s="211" t="s">
        <v>221</v>
      </c>
      <c r="G157" s="36"/>
      <c r="H157" s="36"/>
      <c r="I157" s="212"/>
      <c r="J157" s="36"/>
      <c r="K157" s="36"/>
      <c r="L157" s="39"/>
      <c r="M157" s="213"/>
      <c r="N157" s="214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177</v>
      </c>
      <c r="AU157" s="17" t="s">
        <v>141</v>
      </c>
    </row>
    <row r="158" spans="2:51" s="14" customFormat="1" ht="22.5">
      <c r="B158" s="215"/>
      <c r="C158" s="216"/>
      <c r="D158" s="201" t="s">
        <v>143</v>
      </c>
      <c r="E158" s="217" t="s">
        <v>1</v>
      </c>
      <c r="F158" s="218" t="s">
        <v>520</v>
      </c>
      <c r="G158" s="216"/>
      <c r="H158" s="217" t="s">
        <v>1</v>
      </c>
      <c r="I158" s="219"/>
      <c r="J158" s="216"/>
      <c r="K158" s="216"/>
      <c r="L158" s="220"/>
      <c r="M158" s="236"/>
      <c r="N158" s="237"/>
      <c r="O158" s="237"/>
      <c r="P158" s="237"/>
      <c r="Q158" s="237"/>
      <c r="R158" s="237"/>
      <c r="S158" s="237"/>
      <c r="T158" s="238"/>
      <c r="AT158" s="224" t="s">
        <v>143</v>
      </c>
      <c r="AU158" s="224" t="s">
        <v>141</v>
      </c>
      <c r="AV158" s="14" t="s">
        <v>85</v>
      </c>
      <c r="AW158" s="14" t="s">
        <v>32</v>
      </c>
      <c r="AX158" s="14" t="s">
        <v>77</v>
      </c>
      <c r="AY158" s="224" t="s">
        <v>133</v>
      </c>
    </row>
    <row r="159" spans="2:51" s="13" customFormat="1" ht="11.25">
      <c r="B159" s="199"/>
      <c r="C159" s="200"/>
      <c r="D159" s="201" t="s">
        <v>143</v>
      </c>
      <c r="E159" s="202" t="s">
        <v>1</v>
      </c>
      <c r="F159" s="203" t="s">
        <v>521</v>
      </c>
      <c r="G159" s="200"/>
      <c r="H159" s="204">
        <v>83.171</v>
      </c>
      <c r="I159" s="205"/>
      <c r="J159" s="200"/>
      <c r="K159" s="200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143</v>
      </c>
      <c r="AU159" s="210" t="s">
        <v>141</v>
      </c>
      <c r="AV159" s="13" t="s">
        <v>141</v>
      </c>
      <c r="AW159" s="13" t="s">
        <v>32</v>
      </c>
      <c r="AX159" s="13" t="s">
        <v>77</v>
      </c>
      <c r="AY159" s="210" t="s">
        <v>133</v>
      </c>
    </row>
    <row r="160" spans="2:51" s="13" customFormat="1" ht="11.25">
      <c r="B160" s="199"/>
      <c r="C160" s="200"/>
      <c r="D160" s="201" t="s">
        <v>143</v>
      </c>
      <c r="E160" s="202" t="s">
        <v>1</v>
      </c>
      <c r="F160" s="203" t="s">
        <v>522</v>
      </c>
      <c r="G160" s="200"/>
      <c r="H160" s="204">
        <v>79.433</v>
      </c>
      <c r="I160" s="205"/>
      <c r="J160" s="200"/>
      <c r="K160" s="200"/>
      <c r="L160" s="206"/>
      <c r="M160" s="207"/>
      <c r="N160" s="208"/>
      <c r="O160" s="208"/>
      <c r="P160" s="208"/>
      <c r="Q160" s="208"/>
      <c r="R160" s="208"/>
      <c r="S160" s="208"/>
      <c r="T160" s="209"/>
      <c r="AT160" s="210" t="s">
        <v>143</v>
      </c>
      <c r="AU160" s="210" t="s">
        <v>141</v>
      </c>
      <c r="AV160" s="13" t="s">
        <v>141</v>
      </c>
      <c r="AW160" s="13" t="s">
        <v>32</v>
      </c>
      <c r="AX160" s="13" t="s">
        <v>77</v>
      </c>
      <c r="AY160" s="210" t="s">
        <v>133</v>
      </c>
    </row>
    <row r="161" spans="2:51" s="13" customFormat="1" ht="11.25">
      <c r="B161" s="199"/>
      <c r="C161" s="200"/>
      <c r="D161" s="201" t="s">
        <v>143</v>
      </c>
      <c r="E161" s="202" t="s">
        <v>1</v>
      </c>
      <c r="F161" s="203" t="s">
        <v>523</v>
      </c>
      <c r="G161" s="200"/>
      <c r="H161" s="204">
        <v>-19.514</v>
      </c>
      <c r="I161" s="205"/>
      <c r="J161" s="200"/>
      <c r="K161" s="200"/>
      <c r="L161" s="206"/>
      <c r="M161" s="207"/>
      <c r="N161" s="208"/>
      <c r="O161" s="208"/>
      <c r="P161" s="208"/>
      <c r="Q161" s="208"/>
      <c r="R161" s="208"/>
      <c r="S161" s="208"/>
      <c r="T161" s="209"/>
      <c r="AT161" s="210" t="s">
        <v>143</v>
      </c>
      <c r="AU161" s="210" t="s">
        <v>141</v>
      </c>
      <c r="AV161" s="13" t="s">
        <v>141</v>
      </c>
      <c r="AW161" s="13" t="s">
        <v>32</v>
      </c>
      <c r="AX161" s="13" t="s">
        <v>77</v>
      </c>
      <c r="AY161" s="210" t="s">
        <v>133</v>
      </c>
    </row>
    <row r="162" spans="2:51" s="15" customFormat="1" ht="11.25">
      <c r="B162" s="225"/>
      <c r="C162" s="226"/>
      <c r="D162" s="201" t="s">
        <v>143</v>
      </c>
      <c r="E162" s="227" t="s">
        <v>1</v>
      </c>
      <c r="F162" s="228" t="s">
        <v>223</v>
      </c>
      <c r="G162" s="226"/>
      <c r="H162" s="229">
        <v>143.09</v>
      </c>
      <c r="I162" s="230"/>
      <c r="J162" s="226"/>
      <c r="K162" s="226"/>
      <c r="L162" s="231"/>
      <c r="M162" s="232"/>
      <c r="N162" s="233"/>
      <c r="O162" s="233"/>
      <c r="P162" s="233"/>
      <c r="Q162" s="233"/>
      <c r="R162" s="233"/>
      <c r="S162" s="233"/>
      <c r="T162" s="234"/>
      <c r="AT162" s="235" t="s">
        <v>143</v>
      </c>
      <c r="AU162" s="235" t="s">
        <v>141</v>
      </c>
      <c r="AV162" s="15" t="s">
        <v>140</v>
      </c>
      <c r="AW162" s="15" t="s">
        <v>32</v>
      </c>
      <c r="AX162" s="15" t="s">
        <v>77</v>
      </c>
      <c r="AY162" s="235" t="s">
        <v>133</v>
      </c>
    </row>
    <row r="163" spans="2:51" s="13" customFormat="1" ht="11.25">
      <c r="B163" s="199"/>
      <c r="C163" s="200"/>
      <c r="D163" s="201" t="s">
        <v>143</v>
      </c>
      <c r="E163" s="202" t="s">
        <v>1</v>
      </c>
      <c r="F163" s="203" t="s">
        <v>524</v>
      </c>
      <c r="G163" s="200"/>
      <c r="H163" s="204">
        <v>42.927</v>
      </c>
      <c r="I163" s="205"/>
      <c r="J163" s="200"/>
      <c r="K163" s="200"/>
      <c r="L163" s="206"/>
      <c r="M163" s="207"/>
      <c r="N163" s="208"/>
      <c r="O163" s="208"/>
      <c r="P163" s="208"/>
      <c r="Q163" s="208"/>
      <c r="R163" s="208"/>
      <c r="S163" s="208"/>
      <c r="T163" s="209"/>
      <c r="AT163" s="210" t="s">
        <v>143</v>
      </c>
      <c r="AU163" s="210" t="s">
        <v>141</v>
      </c>
      <c r="AV163" s="13" t="s">
        <v>141</v>
      </c>
      <c r="AW163" s="13" t="s">
        <v>32</v>
      </c>
      <c r="AX163" s="13" t="s">
        <v>85</v>
      </c>
      <c r="AY163" s="210" t="s">
        <v>133</v>
      </c>
    </row>
    <row r="164" spans="1:65" s="2" customFormat="1" ht="24">
      <c r="A164" s="34"/>
      <c r="B164" s="35"/>
      <c r="C164" s="186" t="s">
        <v>273</v>
      </c>
      <c r="D164" s="186" t="s">
        <v>135</v>
      </c>
      <c r="E164" s="187" t="s">
        <v>442</v>
      </c>
      <c r="F164" s="188" t="s">
        <v>443</v>
      </c>
      <c r="G164" s="189" t="s">
        <v>138</v>
      </c>
      <c r="H164" s="190">
        <v>1.073</v>
      </c>
      <c r="I164" s="191"/>
      <c r="J164" s="192">
        <f>ROUND(I164*H164,2)</f>
        <v>0</v>
      </c>
      <c r="K164" s="188" t="s">
        <v>139</v>
      </c>
      <c r="L164" s="39"/>
      <c r="M164" s="193" t="s">
        <v>1</v>
      </c>
      <c r="N164" s="194" t="s">
        <v>43</v>
      </c>
      <c r="O164" s="71"/>
      <c r="P164" s="195">
        <f>O164*H164</f>
        <v>0</v>
      </c>
      <c r="Q164" s="195">
        <v>0.02337</v>
      </c>
      <c r="R164" s="195">
        <f>Q164*H164</f>
        <v>0.025076009999999996</v>
      </c>
      <c r="S164" s="195">
        <v>0</v>
      </c>
      <c r="T164" s="19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7" t="s">
        <v>199</v>
      </c>
      <c r="AT164" s="197" t="s">
        <v>135</v>
      </c>
      <c r="AU164" s="197" t="s">
        <v>141</v>
      </c>
      <c r="AY164" s="17" t="s">
        <v>133</v>
      </c>
      <c r="BE164" s="198">
        <f>IF(N164="základní",J164,0)</f>
        <v>0</v>
      </c>
      <c r="BF164" s="198">
        <f>IF(N164="snížená",J164,0)</f>
        <v>0</v>
      </c>
      <c r="BG164" s="198">
        <f>IF(N164="zákl. přenesená",J164,0)</f>
        <v>0</v>
      </c>
      <c r="BH164" s="198">
        <f>IF(N164="sníž. přenesená",J164,0)</f>
        <v>0</v>
      </c>
      <c r="BI164" s="198">
        <f>IF(N164="nulová",J164,0)</f>
        <v>0</v>
      </c>
      <c r="BJ164" s="17" t="s">
        <v>141</v>
      </c>
      <c r="BK164" s="198">
        <f>ROUND(I164*H164,2)</f>
        <v>0</v>
      </c>
      <c r="BL164" s="17" t="s">
        <v>199</v>
      </c>
      <c r="BM164" s="197" t="s">
        <v>444</v>
      </c>
    </row>
    <row r="165" spans="2:51" s="13" customFormat="1" ht="11.25">
      <c r="B165" s="199"/>
      <c r="C165" s="200"/>
      <c r="D165" s="201" t="s">
        <v>143</v>
      </c>
      <c r="E165" s="202" t="s">
        <v>1</v>
      </c>
      <c r="F165" s="203" t="s">
        <v>528</v>
      </c>
      <c r="G165" s="200"/>
      <c r="H165" s="204">
        <v>1.073</v>
      </c>
      <c r="I165" s="205"/>
      <c r="J165" s="200"/>
      <c r="K165" s="200"/>
      <c r="L165" s="206"/>
      <c r="M165" s="207"/>
      <c r="N165" s="208"/>
      <c r="O165" s="208"/>
      <c r="P165" s="208"/>
      <c r="Q165" s="208"/>
      <c r="R165" s="208"/>
      <c r="S165" s="208"/>
      <c r="T165" s="209"/>
      <c r="AT165" s="210" t="s">
        <v>143</v>
      </c>
      <c r="AU165" s="210" t="s">
        <v>141</v>
      </c>
      <c r="AV165" s="13" t="s">
        <v>141</v>
      </c>
      <c r="AW165" s="13" t="s">
        <v>32</v>
      </c>
      <c r="AX165" s="13" t="s">
        <v>85</v>
      </c>
      <c r="AY165" s="210" t="s">
        <v>133</v>
      </c>
    </row>
    <row r="166" spans="1:65" s="2" customFormat="1" ht="24">
      <c r="A166" s="34"/>
      <c r="B166" s="35"/>
      <c r="C166" s="186" t="s">
        <v>278</v>
      </c>
      <c r="D166" s="186" t="s">
        <v>135</v>
      </c>
      <c r="E166" s="187" t="s">
        <v>447</v>
      </c>
      <c r="F166" s="188" t="s">
        <v>448</v>
      </c>
      <c r="G166" s="189" t="s">
        <v>159</v>
      </c>
      <c r="H166" s="190">
        <v>0.866</v>
      </c>
      <c r="I166" s="191"/>
      <c r="J166" s="192">
        <f>ROUND(I166*H166,2)</f>
        <v>0</v>
      </c>
      <c r="K166" s="188" t="s">
        <v>139</v>
      </c>
      <c r="L166" s="39"/>
      <c r="M166" s="193" t="s">
        <v>1</v>
      </c>
      <c r="N166" s="194" t="s">
        <v>43</v>
      </c>
      <c r="O166" s="71"/>
      <c r="P166" s="195">
        <f>O166*H166</f>
        <v>0</v>
      </c>
      <c r="Q166" s="195">
        <v>0</v>
      </c>
      <c r="R166" s="195">
        <f>Q166*H166</f>
        <v>0</v>
      </c>
      <c r="S166" s="195">
        <v>0</v>
      </c>
      <c r="T166" s="19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199</v>
      </c>
      <c r="AT166" s="197" t="s">
        <v>135</v>
      </c>
      <c r="AU166" s="197" t="s">
        <v>141</v>
      </c>
      <c r="AY166" s="17" t="s">
        <v>133</v>
      </c>
      <c r="BE166" s="198">
        <f>IF(N166="základní",J166,0)</f>
        <v>0</v>
      </c>
      <c r="BF166" s="198">
        <f>IF(N166="snížená",J166,0)</f>
        <v>0</v>
      </c>
      <c r="BG166" s="198">
        <f>IF(N166="zákl. přenesená",J166,0)</f>
        <v>0</v>
      </c>
      <c r="BH166" s="198">
        <f>IF(N166="sníž. přenesená",J166,0)</f>
        <v>0</v>
      </c>
      <c r="BI166" s="198">
        <f>IF(N166="nulová",J166,0)</f>
        <v>0</v>
      </c>
      <c r="BJ166" s="17" t="s">
        <v>141</v>
      </c>
      <c r="BK166" s="198">
        <f>ROUND(I166*H166,2)</f>
        <v>0</v>
      </c>
      <c r="BL166" s="17" t="s">
        <v>199</v>
      </c>
      <c r="BM166" s="197" t="s">
        <v>449</v>
      </c>
    </row>
    <row r="167" spans="2:63" s="12" customFormat="1" ht="22.9" customHeight="1">
      <c r="B167" s="170"/>
      <c r="C167" s="171"/>
      <c r="D167" s="172" t="s">
        <v>76</v>
      </c>
      <c r="E167" s="184" t="s">
        <v>450</v>
      </c>
      <c r="F167" s="184" t="s">
        <v>451</v>
      </c>
      <c r="G167" s="171"/>
      <c r="H167" s="171"/>
      <c r="I167" s="174"/>
      <c r="J167" s="185">
        <f>BK167</f>
        <v>0</v>
      </c>
      <c r="K167" s="171"/>
      <c r="L167" s="176"/>
      <c r="M167" s="177"/>
      <c r="N167" s="178"/>
      <c r="O167" s="178"/>
      <c r="P167" s="179">
        <f>SUM(P168:P234)</f>
        <v>0</v>
      </c>
      <c r="Q167" s="178"/>
      <c r="R167" s="179">
        <f>SUM(R168:R234)</f>
        <v>1.5650983900000002</v>
      </c>
      <c r="S167" s="178"/>
      <c r="T167" s="180">
        <f>SUM(T168:T234)</f>
        <v>1.4390010000000002</v>
      </c>
      <c r="AR167" s="181" t="s">
        <v>141</v>
      </c>
      <c r="AT167" s="182" t="s">
        <v>76</v>
      </c>
      <c r="AU167" s="182" t="s">
        <v>85</v>
      </c>
      <c r="AY167" s="181" t="s">
        <v>133</v>
      </c>
      <c r="BK167" s="183">
        <f>SUM(BK168:BK234)</f>
        <v>0</v>
      </c>
    </row>
    <row r="168" spans="1:65" s="2" customFormat="1" ht="16.5" customHeight="1">
      <c r="A168" s="34"/>
      <c r="B168" s="35"/>
      <c r="C168" s="186" t="s">
        <v>8</v>
      </c>
      <c r="D168" s="186" t="s">
        <v>135</v>
      </c>
      <c r="E168" s="187" t="s">
        <v>529</v>
      </c>
      <c r="F168" s="188" t="s">
        <v>530</v>
      </c>
      <c r="G168" s="189" t="s">
        <v>297</v>
      </c>
      <c r="H168" s="190">
        <v>61.5</v>
      </c>
      <c r="I168" s="191"/>
      <c r="J168" s="192">
        <f>ROUND(I168*H168,2)</f>
        <v>0</v>
      </c>
      <c r="K168" s="188" t="s">
        <v>139</v>
      </c>
      <c r="L168" s="39"/>
      <c r="M168" s="193" t="s">
        <v>1</v>
      </c>
      <c r="N168" s="194" t="s">
        <v>43</v>
      </c>
      <c r="O168" s="71"/>
      <c r="P168" s="195">
        <f>O168*H168</f>
        <v>0</v>
      </c>
      <c r="Q168" s="195">
        <v>0</v>
      </c>
      <c r="R168" s="195">
        <f>Q168*H168</f>
        <v>0</v>
      </c>
      <c r="S168" s="195">
        <v>0.00176</v>
      </c>
      <c r="T168" s="196">
        <f>S168*H168</f>
        <v>0.10824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7" t="s">
        <v>199</v>
      </c>
      <c r="AT168" s="197" t="s">
        <v>135</v>
      </c>
      <c r="AU168" s="197" t="s">
        <v>141</v>
      </c>
      <c r="AY168" s="17" t="s">
        <v>133</v>
      </c>
      <c r="BE168" s="198">
        <f>IF(N168="základní",J168,0)</f>
        <v>0</v>
      </c>
      <c r="BF168" s="198">
        <f>IF(N168="snížená",J168,0)</f>
        <v>0</v>
      </c>
      <c r="BG168" s="198">
        <f>IF(N168="zákl. přenesená",J168,0)</f>
        <v>0</v>
      </c>
      <c r="BH168" s="198">
        <f>IF(N168="sníž. přenesená",J168,0)</f>
        <v>0</v>
      </c>
      <c r="BI168" s="198">
        <f>IF(N168="nulová",J168,0)</f>
        <v>0</v>
      </c>
      <c r="BJ168" s="17" t="s">
        <v>141</v>
      </c>
      <c r="BK168" s="198">
        <f>ROUND(I168*H168,2)</f>
        <v>0</v>
      </c>
      <c r="BL168" s="17" t="s">
        <v>199</v>
      </c>
      <c r="BM168" s="197" t="s">
        <v>531</v>
      </c>
    </row>
    <row r="169" spans="2:51" s="13" customFormat="1" ht="11.25">
      <c r="B169" s="199"/>
      <c r="C169" s="200"/>
      <c r="D169" s="201" t="s">
        <v>143</v>
      </c>
      <c r="E169" s="202" t="s">
        <v>1</v>
      </c>
      <c r="F169" s="203" t="s">
        <v>532</v>
      </c>
      <c r="G169" s="200"/>
      <c r="H169" s="204">
        <v>61.5</v>
      </c>
      <c r="I169" s="205"/>
      <c r="J169" s="200"/>
      <c r="K169" s="200"/>
      <c r="L169" s="206"/>
      <c r="M169" s="207"/>
      <c r="N169" s="208"/>
      <c r="O169" s="208"/>
      <c r="P169" s="208"/>
      <c r="Q169" s="208"/>
      <c r="R169" s="208"/>
      <c r="S169" s="208"/>
      <c r="T169" s="209"/>
      <c r="AT169" s="210" t="s">
        <v>143</v>
      </c>
      <c r="AU169" s="210" t="s">
        <v>141</v>
      </c>
      <c r="AV169" s="13" t="s">
        <v>141</v>
      </c>
      <c r="AW169" s="13" t="s">
        <v>32</v>
      </c>
      <c r="AX169" s="13" t="s">
        <v>85</v>
      </c>
      <c r="AY169" s="210" t="s">
        <v>133</v>
      </c>
    </row>
    <row r="170" spans="1:65" s="2" customFormat="1" ht="16.5" customHeight="1">
      <c r="A170" s="34"/>
      <c r="B170" s="35"/>
      <c r="C170" s="186" t="s">
        <v>199</v>
      </c>
      <c r="D170" s="186" t="s">
        <v>135</v>
      </c>
      <c r="E170" s="187" t="s">
        <v>533</v>
      </c>
      <c r="F170" s="188" t="s">
        <v>534</v>
      </c>
      <c r="G170" s="189" t="s">
        <v>227</v>
      </c>
      <c r="H170" s="190">
        <v>143.09</v>
      </c>
      <c r="I170" s="191"/>
      <c r="J170" s="192">
        <f>ROUND(I170*H170,2)</f>
        <v>0</v>
      </c>
      <c r="K170" s="188" t="s">
        <v>139</v>
      </c>
      <c r="L170" s="39"/>
      <c r="M170" s="193" t="s">
        <v>1</v>
      </c>
      <c r="N170" s="194" t="s">
        <v>43</v>
      </c>
      <c r="O170" s="71"/>
      <c r="P170" s="195">
        <f>O170*H170</f>
        <v>0</v>
      </c>
      <c r="Q170" s="195">
        <v>0</v>
      </c>
      <c r="R170" s="195">
        <f>Q170*H170</f>
        <v>0</v>
      </c>
      <c r="S170" s="195">
        <v>0.00594</v>
      </c>
      <c r="T170" s="196">
        <f>S170*H170</f>
        <v>0.8499546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7" t="s">
        <v>199</v>
      </c>
      <c r="AT170" s="197" t="s">
        <v>135</v>
      </c>
      <c r="AU170" s="197" t="s">
        <v>141</v>
      </c>
      <c r="AY170" s="17" t="s">
        <v>133</v>
      </c>
      <c r="BE170" s="198">
        <f>IF(N170="základní",J170,0)</f>
        <v>0</v>
      </c>
      <c r="BF170" s="198">
        <f>IF(N170="snížená",J170,0)</f>
        <v>0</v>
      </c>
      <c r="BG170" s="198">
        <f>IF(N170="zákl. přenesená",J170,0)</f>
        <v>0</v>
      </c>
      <c r="BH170" s="198">
        <f>IF(N170="sníž. přenesená",J170,0)</f>
        <v>0</v>
      </c>
      <c r="BI170" s="198">
        <f>IF(N170="nulová",J170,0)</f>
        <v>0</v>
      </c>
      <c r="BJ170" s="17" t="s">
        <v>141</v>
      </c>
      <c r="BK170" s="198">
        <f>ROUND(I170*H170,2)</f>
        <v>0</v>
      </c>
      <c r="BL170" s="17" t="s">
        <v>199</v>
      </c>
      <c r="BM170" s="197" t="s">
        <v>535</v>
      </c>
    </row>
    <row r="171" spans="2:51" s="14" customFormat="1" ht="11.25">
      <c r="B171" s="215"/>
      <c r="C171" s="216"/>
      <c r="D171" s="201" t="s">
        <v>143</v>
      </c>
      <c r="E171" s="217" t="s">
        <v>1</v>
      </c>
      <c r="F171" s="218" t="s">
        <v>536</v>
      </c>
      <c r="G171" s="216"/>
      <c r="H171" s="217" t="s">
        <v>1</v>
      </c>
      <c r="I171" s="219"/>
      <c r="J171" s="216"/>
      <c r="K171" s="216"/>
      <c r="L171" s="220"/>
      <c r="M171" s="236"/>
      <c r="N171" s="237"/>
      <c r="O171" s="237"/>
      <c r="P171" s="237"/>
      <c r="Q171" s="237"/>
      <c r="R171" s="237"/>
      <c r="S171" s="237"/>
      <c r="T171" s="238"/>
      <c r="AT171" s="224" t="s">
        <v>143</v>
      </c>
      <c r="AU171" s="224" t="s">
        <v>141</v>
      </c>
      <c r="AV171" s="14" t="s">
        <v>85</v>
      </c>
      <c r="AW171" s="14" t="s">
        <v>32</v>
      </c>
      <c r="AX171" s="14" t="s">
        <v>77</v>
      </c>
      <c r="AY171" s="224" t="s">
        <v>133</v>
      </c>
    </row>
    <row r="172" spans="2:51" s="13" customFormat="1" ht="11.25">
      <c r="B172" s="199"/>
      <c r="C172" s="200"/>
      <c r="D172" s="201" t="s">
        <v>143</v>
      </c>
      <c r="E172" s="202" t="s">
        <v>1</v>
      </c>
      <c r="F172" s="203" t="s">
        <v>521</v>
      </c>
      <c r="G172" s="200"/>
      <c r="H172" s="204">
        <v>83.171</v>
      </c>
      <c r="I172" s="205"/>
      <c r="J172" s="200"/>
      <c r="K172" s="200"/>
      <c r="L172" s="206"/>
      <c r="M172" s="207"/>
      <c r="N172" s="208"/>
      <c r="O172" s="208"/>
      <c r="P172" s="208"/>
      <c r="Q172" s="208"/>
      <c r="R172" s="208"/>
      <c r="S172" s="208"/>
      <c r="T172" s="209"/>
      <c r="AT172" s="210" t="s">
        <v>143</v>
      </c>
      <c r="AU172" s="210" t="s">
        <v>141</v>
      </c>
      <c r="AV172" s="13" t="s">
        <v>141</v>
      </c>
      <c r="AW172" s="13" t="s">
        <v>32</v>
      </c>
      <c r="AX172" s="13" t="s">
        <v>77</v>
      </c>
      <c r="AY172" s="210" t="s">
        <v>133</v>
      </c>
    </row>
    <row r="173" spans="2:51" s="13" customFormat="1" ht="11.25">
      <c r="B173" s="199"/>
      <c r="C173" s="200"/>
      <c r="D173" s="201" t="s">
        <v>143</v>
      </c>
      <c r="E173" s="202" t="s">
        <v>1</v>
      </c>
      <c r="F173" s="203" t="s">
        <v>522</v>
      </c>
      <c r="G173" s="200"/>
      <c r="H173" s="204">
        <v>79.433</v>
      </c>
      <c r="I173" s="205"/>
      <c r="J173" s="200"/>
      <c r="K173" s="200"/>
      <c r="L173" s="206"/>
      <c r="M173" s="207"/>
      <c r="N173" s="208"/>
      <c r="O173" s="208"/>
      <c r="P173" s="208"/>
      <c r="Q173" s="208"/>
      <c r="R173" s="208"/>
      <c r="S173" s="208"/>
      <c r="T173" s="209"/>
      <c r="AT173" s="210" t="s">
        <v>143</v>
      </c>
      <c r="AU173" s="210" t="s">
        <v>141</v>
      </c>
      <c r="AV173" s="13" t="s">
        <v>141</v>
      </c>
      <c r="AW173" s="13" t="s">
        <v>32</v>
      </c>
      <c r="AX173" s="13" t="s">
        <v>77</v>
      </c>
      <c r="AY173" s="210" t="s">
        <v>133</v>
      </c>
    </row>
    <row r="174" spans="2:51" s="13" customFormat="1" ht="11.25">
      <c r="B174" s="199"/>
      <c r="C174" s="200"/>
      <c r="D174" s="201" t="s">
        <v>143</v>
      </c>
      <c r="E174" s="202" t="s">
        <v>1</v>
      </c>
      <c r="F174" s="203" t="s">
        <v>523</v>
      </c>
      <c r="G174" s="200"/>
      <c r="H174" s="204">
        <v>-19.514</v>
      </c>
      <c r="I174" s="205"/>
      <c r="J174" s="200"/>
      <c r="K174" s="200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143</v>
      </c>
      <c r="AU174" s="210" t="s">
        <v>141</v>
      </c>
      <c r="AV174" s="13" t="s">
        <v>141</v>
      </c>
      <c r="AW174" s="13" t="s">
        <v>32</v>
      </c>
      <c r="AX174" s="13" t="s">
        <v>77</v>
      </c>
      <c r="AY174" s="210" t="s">
        <v>133</v>
      </c>
    </row>
    <row r="175" spans="2:51" s="15" customFormat="1" ht="11.25">
      <c r="B175" s="225"/>
      <c r="C175" s="226"/>
      <c r="D175" s="201" t="s">
        <v>143</v>
      </c>
      <c r="E175" s="227" t="s">
        <v>1</v>
      </c>
      <c r="F175" s="228" t="s">
        <v>223</v>
      </c>
      <c r="G175" s="226"/>
      <c r="H175" s="229">
        <v>143.09</v>
      </c>
      <c r="I175" s="230"/>
      <c r="J175" s="226"/>
      <c r="K175" s="226"/>
      <c r="L175" s="231"/>
      <c r="M175" s="232"/>
      <c r="N175" s="233"/>
      <c r="O175" s="233"/>
      <c r="P175" s="233"/>
      <c r="Q175" s="233"/>
      <c r="R175" s="233"/>
      <c r="S175" s="233"/>
      <c r="T175" s="234"/>
      <c r="AT175" s="235" t="s">
        <v>143</v>
      </c>
      <c r="AU175" s="235" t="s">
        <v>141</v>
      </c>
      <c r="AV175" s="15" t="s">
        <v>140</v>
      </c>
      <c r="AW175" s="15" t="s">
        <v>32</v>
      </c>
      <c r="AX175" s="15" t="s">
        <v>85</v>
      </c>
      <c r="AY175" s="235" t="s">
        <v>133</v>
      </c>
    </row>
    <row r="176" spans="1:65" s="2" customFormat="1" ht="24">
      <c r="A176" s="34"/>
      <c r="B176" s="35"/>
      <c r="C176" s="186" t="s">
        <v>290</v>
      </c>
      <c r="D176" s="186" t="s">
        <v>135</v>
      </c>
      <c r="E176" s="187" t="s">
        <v>537</v>
      </c>
      <c r="F176" s="188" t="s">
        <v>538</v>
      </c>
      <c r="G176" s="189" t="s">
        <v>297</v>
      </c>
      <c r="H176" s="190">
        <v>8.9</v>
      </c>
      <c r="I176" s="191"/>
      <c r="J176" s="192">
        <f>ROUND(I176*H176,2)</f>
        <v>0</v>
      </c>
      <c r="K176" s="188" t="s">
        <v>139</v>
      </c>
      <c r="L176" s="39"/>
      <c r="M176" s="193" t="s">
        <v>1</v>
      </c>
      <c r="N176" s="194" t="s">
        <v>43</v>
      </c>
      <c r="O176" s="71"/>
      <c r="P176" s="195">
        <f>O176*H176</f>
        <v>0</v>
      </c>
      <c r="Q176" s="195">
        <v>0</v>
      </c>
      <c r="R176" s="195">
        <f>Q176*H176</f>
        <v>0</v>
      </c>
      <c r="S176" s="195">
        <v>0.00338</v>
      </c>
      <c r="T176" s="196">
        <f>S176*H176</f>
        <v>0.030082000000000005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7" t="s">
        <v>199</v>
      </c>
      <c r="AT176" s="197" t="s">
        <v>135</v>
      </c>
      <c r="AU176" s="197" t="s">
        <v>141</v>
      </c>
      <c r="AY176" s="17" t="s">
        <v>133</v>
      </c>
      <c r="BE176" s="198">
        <f>IF(N176="základní",J176,0)</f>
        <v>0</v>
      </c>
      <c r="BF176" s="198">
        <f>IF(N176="snížená",J176,0)</f>
        <v>0</v>
      </c>
      <c r="BG176" s="198">
        <f>IF(N176="zákl. přenesená",J176,0)</f>
        <v>0</v>
      </c>
      <c r="BH176" s="198">
        <f>IF(N176="sníž. přenesená",J176,0)</f>
        <v>0</v>
      </c>
      <c r="BI176" s="198">
        <f>IF(N176="nulová",J176,0)</f>
        <v>0</v>
      </c>
      <c r="BJ176" s="17" t="s">
        <v>141</v>
      </c>
      <c r="BK176" s="198">
        <f>ROUND(I176*H176,2)</f>
        <v>0</v>
      </c>
      <c r="BL176" s="17" t="s">
        <v>199</v>
      </c>
      <c r="BM176" s="197" t="s">
        <v>539</v>
      </c>
    </row>
    <row r="177" spans="2:51" s="13" customFormat="1" ht="11.25">
      <c r="B177" s="199"/>
      <c r="C177" s="200"/>
      <c r="D177" s="201" t="s">
        <v>143</v>
      </c>
      <c r="E177" s="202" t="s">
        <v>1</v>
      </c>
      <c r="F177" s="203" t="s">
        <v>540</v>
      </c>
      <c r="G177" s="200"/>
      <c r="H177" s="204">
        <v>8.9</v>
      </c>
      <c r="I177" s="205"/>
      <c r="J177" s="200"/>
      <c r="K177" s="200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143</v>
      </c>
      <c r="AU177" s="210" t="s">
        <v>141</v>
      </c>
      <c r="AV177" s="13" t="s">
        <v>141</v>
      </c>
      <c r="AW177" s="13" t="s">
        <v>32</v>
      </c>
      <c r="AX177" s="13" t="s">
        <v>85</v>
      </c>
      <c r="AY177" s="210" t="s">
        <v>133</v>
      </c>
    </row>
    <row r="178" spans="1:65" s="2" customFormat="1" ht="21.75" customHeight="1">
      <c r="A178" s="34"/>
      <c r="B178" s="35"/>
      <c r="C178" s="186" t="s">
        <v>294</v>
      </c>
      <c r="D178" s="186" t="s">
        <v>135</v>
      </c>
      <c r="E178" s="187" t="s">
        <v>541</v>
      </c>
      <c r="F178" s="188" t="s">
        <v>542</v>
      </c>
      <c r="G178" s="189" t="s">
        <v>227</v>
      </c>
      <c r="H178" s="190">
        <v>143.09</v>
      </c>
      <c r="I178" s="191"/>
      <c r="J178" s="192">
        <f>ROUND(I178*H178,2)</f>
        <v>0</v>
      </c>
      <c r="K178" s="188" t="s">
        <v>1</v>
      </c>
      <c r="L178" s="39"/>
      <c r="M178" s="193" t="s">
        <v>1</v>
      </c>
      <c r="N178" s="194" t="s">
        <v>43</v>
      </c>
      <c r="O178" s="71"/>
      <c r="P178" s="195">
        <f>O178*H178</f>
        <v>0</v>
      </c>
      <c r="Q178" s="195">
        <v>0</v>
      </c>
      <c r="R178" s="195">
        <f>Q178*H178</f>
        <v>0</v>
      </c>
      <c r="S178" s="195">
        <v>0.00176</v>
      </c>
      <c r="T178" s="196">
        <f>S178*H178</f>
        <v>0.2518384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7" t="s">
        <v>199</v>
      </c>
      <c r="AT178" s="197" t="s">
        <v>135</v>
      </c>
      <c r="AU178" s="197" t="s">
        <v>141</v>
      </c>
      <c r="AY178" s="17" t="s">
        <v>133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17" t="s">
        <v>141</v>
      </c>
      <c r="BK178" s="198">
        <f>ROUND(I178*H178,2)</f>
        <v>0</v>
      </c>
      <c r="BL178" s="17" t="s">
        <v>199</v>
      </c>
      <c r="BM178" s="197" t="s">
        <v>543</v>
      </c>
    </row>
    <row r="179" spans="2:51" s="13" customFormat="1" ht="11.25">
      <c r="B179" s="199"/>
      <c r="C179" s="200"/>
      <c r="D179" s="201" t="s">
        <v>143</v>
      </c>
      <c r="E179" s="202" t="s">
        <v>1</v>
      </c>
      <c r="F179" s="203" t="s">
        <v>544</v>
      </c>
      <c r="G179" s="200"/>
      <c r="H179" s="204">
        <v>143.09</v>
      </c>
      <c r="I179" s="205"/>
      <c r="J179" s="200"/>
      <c r="K179" s="200"/>
      <c r="L179" s="206"/>
      <c r="M179" s="207"/>
      <c r="N179" s="208"/>
      <c r="O179" s="208"/>
      <c r="P179" s="208"/>
      <c r="Q179" s="208"/>
      <c r="R179" s="208"/>
      <c r="S179" s="208"/>
      <c r="T179" s="209"/>
      <c r="AT179" s="210" t="s">
        <v>143</v>
      </c>
      <c r="AU179" s="210" t="s">
        <v>141</v>
      </c>
      <c r="AV179" s="13" t="s">
        <v>141</v>
      </c>
      <c r="AW179" s="13" t="s">
        <v>32</v>
      </c>
      <c r="AX179" s="13" t="s">
        <v>85</v>
      </c>
      <c r="AY179" s="210" t="s">
        <v>133</v>
      </c>
    </row>
    <row r="180" spans="1:65" s="2" customFormat="1" ht="16.5" customHeight="1">
      <c r="A180" s="34"/>
      <c r="B180" s="35"/>
      <c r="C180" s="186" t="s">
        <v>300</v>
      </c>
      <c r="D180" s="186" t="s">
        <v>135</v>
      </c>
      <c r="E180" s="187" t="s">
        <v>545</v>
      </c>
      <c r="F180" s="188" t="s">
        <v>546</v>
      </c>
      <c r="G180" s="189" t="s">
        <v>297</v>
      </c>
      <c r="H180" s="190">
        <v>17.4</v>
      </c>
      <c r="I180" s="191"/>
      <c r="J180" s="192">
        <f>ROUND(I180*H180,2)</f>
        <v>0</v>
      </c>
      <c r="K180" s="188" t="s">
        <v>139</v>
      </c>
      <c r="L180" s="39"/>
      <c r="M180" s="193" t="s">
        <v>1</v>
      </c>
      <c r="N180" s="194" t="s">
        <v>43</v>
      </c>
      <c r="O180" s="71"/>
      <c r="P180" s="195">
        <f>O180*H180</f>
        <v>0</v>
      </c>
      <c r="Q180" s="195">
        <v>0</v>
      </c>
      <c r="R180" s="195">
        <f>Q180*H180</f>
        <v>0</v>
      </c>
      <c r="S180" s="195">
        <v>0.0017</v>
      </c>
      <c r="T180" s="196">
        <f>S180*H180</f>
        <v>0.029579999999999995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7" t="s">
        <v>199</v>
      </c>
      <c r="AT180" s="197" t="s">
        <v>135</v>
      </c>
      <c r="AU180" s="197" t="s">
        <v>141</v>
      </c>
      <c r="AY180" s="17" t="s">
        <v>133</v>
      </c>
      <c r="BE180" s="198">
        <f>IF(N180="základní",J180,0)</f>
        <v>0</v>
      </c>
      <c r="BF180" s="198">
        <f>IF(N180="snížená",J180,0)</f>
        <v>0</v>
      </c>
      <c r="BG180" s="198">
        <f>IF(N180="zákl. přenesená",J180,0)</f>
        <v>0</v>
      </c>
      <c r="BH180" s="198">
        <f>IF(N180="sníž. přenesená",J180,0)</f>
        <v>0</v>
      </c>
      <c r="BI180" s="198">
        <f>IF(N180="nulová",J180,0)</f>
        <v>0</v>
      </c>
      <c r="BJ180" s="17" t="s">
        <v>141</v>
      </c>
      <c r="BK180" s="198">
        <f>ROUND(I180*H180,2)</f>
        <v>0</v>
      </c>
      <c r="BL180" s="17" t="s">
        <v>199</v>
      </c>
      <c r="BM180" s="197" t="s">
        <v>547</v>
      </c>
    </row>
    <row r="181" spans="2:51" s="13" customFormat="1" ht="11.25">
      <c r="B181" s="199"/>
      <c r="C181" s="200"/>
      <c r="D181" s="201" t="s">
        <v>143</v>
      </c>
      <c r="E181" s="202" t="s">
        <v>1</v>
      </c>
      <c r="F181" s="203" t="s">
        <v>548</v>
      </c>
      <c r="G181" s="200"/>
      <c r="H181" s="204">
        <v>17.4</v>
      </c>
      <c r="I181" s="205"/>
      <c r="J181" s="200"/>
      <c r="K181" s="200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143</v>
      </c>
      <c r="AU181" s="210" t="s">
        <v>141</v>
      </c>
      <c r="AV181" s="13" t="s">
        <v>141</v>
      </c>
      <c r="AW181" s="13" t="s">
        <v>32</v>
      </c>
      <c r="AX181" s="13" t="s">
        <v>85</v>
      </c>
      <c r="AY181" s="210" t="s">
        <v>133</v>
      </c>
    </row>
    <row r="182" spans="1:65" s="2" customFormat="1" ht="21.75" customHeight="1">
      <c r="A182" s="34"/>
      <c r="B182" s="35"/>
      <c r="C182" s="186" t="s">
        <v>305</v>
      </c>
      <c r="D182" s="186" t="s">
        <v>135</v>
      </c>
      <c r="E182" s="187" t="s">
        <v>549</v>
      </c>
      <c r="F182" s="188" t="s">
        <v>550</v>
      </c>
      <c r="G182" s="189" t="s">
        <v>297</v>
      </c>
      <c r="H182" s="190">
        <v>17.8</v>
      </c>
      <c r="I182" s="191"/>
      <c r="J182" s="192">
        <f>ROUND(I182*H182,2)</f>
        <v>0</v>
      </c>
      <c r="K182" s="188" t="s">
        <v>139</v>
      </c>
      <c r="L182" s="39"/>
      <c r="M182" s="193" t="s">
        <v>1</v>
      </c>
      <c r="N182" s="194" t="s">
        <v>43</v>
      </c>
      <c r="O182" s="71"/>
      <c r="P182" s="195">
        <f>O182*H182</f>
        <v>0</v>
      </c>
      <c r="Q182" s="195">
        <v>0</v>
      </c>
      <c r="R182" s="195">
        <f>Q182*H182</f>
        <v>0</v>
      </c>
      <c r="S182" s="195">
        <v>0.00177</v>
      </c>
      <c r="T182" s="196">
        <f>S182*H182</f>
        <v>0.031506000000000006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7" t="s">
        <v>199</v>
      </c>
      <c r="AT182" s="197" t="s">
        <v>135</v>
      </c>
      <c r="AU182" s="197" t="s">
        <v>141</v>
      </c>
      <c r="AY182" s="17" t="s">
        <v>133</v>
      </c>
      <c r="BE182" s="198">
        <f>IF(N182="základní",J182,0)</f>
        <v>0</v>
      </c>
      <c r="BF182" s="198">
        <f>IF(N182="snížená",J182,0)</f>
        <v>0</v>
      </c>
      <c r="BG182" s="198">
        <f>IF(N182="zákl. přenesená",J182,0)</f>
        <v>0</v>
      </c>
      <c r="BH182" s="198">
        <f>IF(N182="sníž. přenesená",J182,0)</f>
        <v>0</v>
      </c>
      <c r="BI182" s="198">
        <f>IF(N182="nulová",J182,0)</f>
        <v>0</v>
      </c>
      <c r="BJ182" s="17" t="s">
        <v>141</v>
      </c>
      <c r="BK182" s="198">
        <f>ROUND(I182*H182,2)</f>
        <v>0</v>
      </c>
      <c r="BL182" s="17" t="s">
        <v>199</v>
      </c>
      <c r="BM182" s="197" t="s">
        <v>551</v>
      </c>
    </row>
    <row r="183" spans="2:51" s="13" customFormat="1" ht="11.25">
      <c r="B183" s="199"/>
      <c r="C183" s="200"/>
      <c r="D183" s="201" t="s">
        <v>143</v>
      </c>
      <c r="E183" s="202" t="s">
        <v>1</v>
      </c>
      <c r="F183" s="203" t="s">
        <v>552</v>
      </c>
      <c r="G183" s="200"/>
      <c r="H183" s="204">
        <v>17.8</v>
      </c>
      <c r="I183" s="205"/>
      <c r="J183" s="200"/>
      <c r="K183" s="200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143</v>
      </c>
      <c r="AU183" s="210" t="s">
        <v>141</v>
      </c>
      <c r="AV183" s="13" t="s">
        <v>141</v>
      </c>
      <c r="AW183" s="13" t="s">
        <v>32</v>
      </c>
      <c r="AX183" s="13" t="s">
        <v>77</v>
      </c>
      <c r="AY183" s="210" t="s">
        <v>133</v>
      </c>
    </row>
    <row r="184" spans="2:51" s="15" customFormat="1" ht="11.25">
      <c r="B184" s="225"/>
      <c r="C184" s="226"/>
      <c r="D184" s="201" t="s">
        <v>143</v>
      </c>
      <c r="E184" s="227" t="s">
        <v>1</v>
      </c>
      <c r="F184" s="228" t="s">
        <v>223</v>
      </c>
      <c r="G184" s="226"/>
      <c r="H184" s="229">
        <v>17.8</v>
      </c>
      <c r="I184" s="230"/>
      <c r="J184" s="226"/>
      <c r="K184" s="226"/>
      <c r="L184" s="231"/>
      <c r="M184" s="232"/>
      <c r="N184" s="233"/>
      <c r="O184" s="233"/>
      <c r="P184" s="233"/>
      <c r="Q184" s="233"/>
      <c r="R184" s="233"/>
      <c r="S184" s="233"/>
      <c r="T184" s="234"/>
      <c r="AT184" s="235" t="s">
        <v>143</v>
      </c>
      <c r="AU184" s="235" t="s">
        <v>141</v>
      </c>
      <c r="AV184" s="15" t="s">
        <v>140</v>
      </c>
      <c r="AW184" s="15" t="s">
        <v>32</v>
      </c>
      <c r="AX184" s="15" t="s">
        <v>85</v>
      </c>
      <c r="AY184" s="235" t="s">
        <v>133</v>
      </c>
    </row>
    <row r="185" spans="1:65" s="2" customFormat="1" ht="16.5" customHeight="1">
      <c r="A185" s="34"/>
      <c r="B185" s="35"/>
      <c r="C185" s="186" t="s">
        <v>7</v>
      </c>
      <c r="D185" s="186" t="s">
        <v>135</v>
      </c>
      <c r="E185" s="187" t="s">
        <v>553</v>
      </c>
      <c r="F185" s="188" t="s">
        <v>554</v>
      </c>
      <c r="G185" s="189" t="s">
        <v>297</v>
      </c>
      <c r="H185" s="190">
        <v>17.4</v>
      </c>
      <c r="I185" s="191"/>
      <c r="J185" s="192">
        <f>ROUND(I185*H185,2)</f>
        <v>0</v>
      </c>
      <c r="K185" s="188" t="s">
        <v>139</v>
      </c>
      <c r="L185" s="39"/>
      <c r="M185" s="193" t="s">
        <v>1</v>
      </c>
      <c r="N185" s="194" t="s">
        <v>43</v>
      </c>
      <c r="O185" s="71"/>
      <c r="P185" s="195">
        <f>O185*H185</f>
        <v>0</v>
      </c>
      <c r="Q185" s="195">
        <v>0</v>
      </c>
      <c r="R185" s="195">
        <f>Q185*H185</f>
        <v>0</v>
      </c>
      <c r="S185" s="195">
        <v>0.00175</v>
      </c>
      <c r="T185" s="196">
        <f>S185*H185</f>
        <v>0.030449999999999998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7" t="s">
        <v>199</v>
      </c>
      <c r="AT185" s="197" t="s">
        <v>135</v>
      </c>
      <c r="AU185" s="197" t="s">
        <v>141</v>
      </c>
      <c r="AY185" s="17" t="s">
        <v>133</v>
      </c>
      <c r="BE185" s="198">
        <f>IF(N185="základní",J185,0)</f>
        <v>0</v>
      </c>
      <c r="BF185" s="198">
        <f>IF(N185="snížená",J185,0)</f>
        <v>0</v>
      </c>
      <c r="BG185" s="198">
        <f>IF(N185="zákl. přenesená",J185,0)</f>
        <v>0</v>
      </c>
      <c r="BH185" s="198">
        <f>IF(N185="sníž. přenesená",J185,0)</f>
        <v>0</v>
      </c>
      <c r="BI185" s="198">
        <f>IF(N185="nulová",J185,0)</f>
        <v>0</v>
      </c>
      <c r="BJ185" s="17" t="s">
        <v>141</v>
      </c>
      <c r="BK185" s="198">
        <f>ROUND(I185*H185,2)</f>
        <v>0</v>
      </c>
      <c r="BL185" s="17" t="s">
        <v>199</v>
      </c>
      <c r="BM185" s="197" t="s">
        <v>555</v>
      </c>
    </row>
    <row r="186" spans="2:51" s="13" customFormat="1" ht="11.25">
      <c r="B186" s="199"/>
      <c r="C186" s="200"/>
      <c r="D186" s="201" t="s">
        <v>143</v>
      </c>
      <c r="E186" s="202" t="s">
        <v>1</v>
      </c>
      <c r="F186" s="203" t="s">
        <v>556</v>
      </c>
      <c r="G186" s="200"/>
      <c r="H186" s="204">
        <v>17.4</v>
      </c>
      <c r="I186" s="205"/>
      <c r="J186" s="200"/>
      <c r="K186" s="200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143</v>
      </c>
      <c r="AU186" s="210" t="s">
        <v>141</v>
      </c>
      <c r="AV186" s="13" t="s">
        <v>141</v>
      </c>
      <c r="AW186" s="13" t="s">
        <v>32</v>
      </c>
      <c r="AX186" s="13" t="s">
        <v>85</v>
      </c>
      <c r="AY186" s="210" t="s">
        <v>133</v>
      </c>
    </row>
    <row r="187" spans="1:65" s="2" customFormat="1" ht="16.5" customHeight="1">
      <c r="A187" s="34"/>
      <c r="B187" s="35"/>
      <c r="C187" s="186" t="s">
        <v>315</v>
      </c>
      <c r="D187" s="186" t="s">
        <v>135</v>
      </c>
      <c r="E187" s="187" t="s">
        <v>453</v>
      </c>
      <c r="F187" s="188" t="s">
        <v>454</v>
      </c>
      <c r="G187" s="189" t="s">
        <v>297</v>
      </c>
      <c r="H187" s="190">
        <v>17.8</v>
      </c>
      <c r="I187" s="191"/>
      <c r="J187" s="192">
        <f>ROUND(I187*H187,2)</f>
        <v>0</v>
      </c>
      <c r="K187" s="188" t="s">
        <v>139</v>
      </c>
      <c r="L187" s="39"/>
      <c r="M187" s="193" t="s">
        <v>1</v>
      </c>
      <c r="N187" s="194" t="s">
        <v>43</v>
      </c>
      <c r="O187" s="71"/>
      <c r="P187" s="195">
        <f>O187*H187</f>
        <v>0</v>
      </c>
      <c r="Q187" s="195">
        <v>0</v>
      </c>
      <c r="R187" s="195">
        <f>Q187*H187</f>
        <v>0</v>
      </c>
      <c r="S187" s="195">
        <v>0.0026</v>
      </c>
      <c r="T187" s="196">
        <f>S187*H187</f>
        <v>0.04628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7" t="s">
        <v>199</v>
      </c>
      <c r="AT187" s="197" t="s">
        <v>135</v>
      </c>
      <c r="AU187" s="197" t="s">
        <v>141</v>
      </c>
      <c r="AY187" s="17" t="s">
        <v>133</v>
      </c>
      <c r="BE187" s="198">
        <f>IF(N187="základní",J187,0)</f>
        <v>0</v>
      </c>
      <c r="BF187" s="198">
        <f>IF(N187="snížená",J187,0)</f>
        <v>0</v>
      </c>
      <c r="BG187" s="198">
        <f>IF(N187="zákl. přenesená",J187,0)</f>
        <v>0</v>
      </c>
      <c r="BH187" s="198">
        <f>IF(N187="sníž. přenesená",J187,0)</f>
        <v>0</v>
      </c>
      <c r="BI187" s="198">
        <f>IF(N187="nulová",J187,0)</f>
        <v>0</v>
      </c>
      <c r="BJ187" s="17" t="s">
        <v>141</v>
      </c>
      <c r="BK187" s="198">
        <f>ROUND(I187*H187,2)</f>
        <v>0</v>
      </c>
      <c r="BL187" s="17" t="s">
        <v>199</v>
      </c>
      <c r="BM187" s="197" t="s">
        <v>455</v>
      </c>
    </row>
    <row r="188" spans="2:51" s="13" customFormat="1" ht="11.25">
      <c r="B188" s="199"/>
      <c r="C188" s="200"/>
      <c r="D188" s="201" t="s">
        <v>143</v>
      </c>
      <c r="E188" s="202" t="s">
        <v>1</v>
      </c>
      <c r="F188" s="203" t="s">
        <v>552</v>
      </c>
      <c r="G188" s="200"/>
      <c r="H188" s="204">
        <v>17.8</v>
      </c>
      <c r="I188" s="205"/>
      <c r="J188" s="200"/>
      <c r="K188" s="200"/>
      <c r="L188" s="206"/>
      <c r="M188" s="207"/>
      <c r="N188" s="208"/>
      <c r="O188" s="208"/>
      <c r="P188" s="208"/>
      <c r="Q188" s="208"/>
      <c r="R188" s="208"/>
      <c r="S188" s="208"/>
      <c r="T188" s="209"/>
      <c r="AT188" s="210" t="s">
        <v>143</v>
      </c>
      <c r="AU188" s="210" t="s">
        <v>141</v>
      </c>
      <c r="AV188" s="13" t="s">
        <v>141</v>
      </c>
      <c r="AW188" s="13" t="s">
        <v>32</v>
      </c>
      <c r="AX188" s="13" t="s">
        <v>85</v>
      </c>
      <c r="AY188" s="210" t="s">
        <v>133</v>
      </c>
    </row>
    <row r="189" spans="1:65" s="2" customFormat="1" ht="16.5" customHeight="1">
      <c r="A189" s="34"/>
      <c r="B189" s="35"/>
      <c r="C189" s="186" t="s">
        <v>319</v>
      </c>
      <c r="D189" s="186" t="s">
        <v>135</v>
      </c>
      <c r="E189" s="187" t="s">
        <v>458</v>
      </c>
      <c r="F189" s="188" t="s">
        <v>459</v>
      </c>
      <c r="G189" s="189" t="s">
        <v>297</v>
      </c>
      <c r="H189" s="190">
        <v>15.5</v>
      </c>
      <c r="I189" s="191"/>
      <c r="J189" s="192">
        <f>ROUND(I189*H189,2)</f>
        <v>0</v>
      </c>
      <c r="K189" s="188" t="s">
        <v>139</v>
      </c>
      <c r="L189" s="39"/>
      <c r="M189" s="193" t="s">
        <v>1</v>
      </c>
      <c r="N189" s="194" t="s">
        <v>43</v>
      </c>
      <c r="O189" s="71"/>
      <c r="P189" s="195">
        <f>O189*H189</f>
        <v>0</v>
      </c>
      <c r="Q189" s="195">
        <v>0</v>
      </c>
      <c r="R189" s="195">
        <f>Q189*H189</f>
        <v>0</v>
      </c>
      <c r="S189" s="195">
        <v>0.00394</v>
      </c>
      <c r="T189" s="196">
        <f>S189*H189</f>
        <v>0.06107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7" t="s">
        <v>199</v>
      </c>
      <c r="AT189" s="197" t="s">
        <v>135</v>
      </c>
      <c r="AU189" s="197" t="s">
        <v>141</v>
      </c>
      <c r="AY189" s="17" t="s">
        <v>133</v>
      </c>
      <c r="BE189" s="198">
        <f>IF(N189="základní",J189,0)</f>
        <v>0</v>
      </c>
      <c r="BF189" s="198">
        <f>IF(N189="snížená",J189,0)</f>
        <v>0</v>
      </c>
      <c r="BG189" s="198">
        <f>IF(N189="zákl. přenesená",J189,0)</f>
        <v>0</v>
      </c>
      <c r="BH189" s="198">
        <f>IF(N189="sníž. přenesená",J189,0)</f>
        <v>0</v>
      </c>
      <c r="BI189" s="198">
        <f>IF(N189="nulová",J189,0)</f>
        <v>0</v>
      </c>
      <c r="BJ189" s="17" t="s">
        <v>141</v>
      </c>
      <c r="BK189" s="198">
        <f>ROUND(I189*H189,2)</f>
        <v>0</v>
      </c>
      <c r="BL189" s="17" t="s">
        <v>199</v>
      </c>
      <c r="BM189" s="197" t="s">
        <v>460</v>
      </c>
    </row>
    <row r="190" spans="2:51" s="13" customFormat="1" ht="11.25">
      <c r="B190" s="199"/>
      <c r="C190" s="200"/>
      <c r="D190" s="201" t="s">
        <v>143</v>
      </c>
      <c r="E190" s="202" t="s">
        <v>1</v>
      </c>
      <c r="F190" s="203" t="s">
        <v>557</v>
      </c>
      <c r="G190" s="200"/>
      <c r="H190" s="204">
        <v>15.5</v>
      </c>
      <c r="I190" s="205"/>
      <c r="J190" s="200"/>
      <c r="K190" s="200"/>
      <c r="L190" s="206"/>
      <c r="M190" s="207"/>
      <c r="N190" s="208"/>
      <c r="O190" s="208"/>
      <c r="P190" s="208"/>
      <c r="Q190" s="208"/>
      <c r="R190" s="208"/>
      <c r="S190" s="208"/>
      <c r="T190" s="209"/>
      <c r="AT190" s="210" t="s">
        <v>143</v>
      </c>
      <c r="AU190" s="210" t="s">
        <v>141</v>
      </c>
      <c r="AV190" s="13" t="s">
        <v>141</v>
      </c>
      <c r="AW190" s="13" t="s">
        <v>32</v>
      </c>
      <c r="AX190" s="13" t="s">
        <v>85</v>
      </c>
      <c r="AY190" s="210" t="s">
        <v>133</v>
      </c>
    </row>
    <row r="191" spans="1:65" s="2" customFormat="1" ht="33" customHeight="1">
      <c r="A191" s="34"/>
      <c r="B191" s="35"/>
      <c r="C191" s="186" t="s">
        <v>324</v>
      </c>
      <c r="D191" s="186" t="s">
        <v>135</v>
      </c>
      <c r="E191" s="187" t="s">
        <v>558</v>
      </c>
      <c r="F191" s="188" t="s">
        <v>559</v>
      </c>
      <c r="G191" s="189" t="s">
        <v>227</v>
      </c>
      <c r="H191" s="190">
        <v>157.399</v>
      </c>
      <c r="I191" s="191"/>
      <c r="J191" s="192">
        <f>ROUND(I191*H191,2)</f>
        <v>0</v>
      </c>
      <c r="K191" s="188" t="s">
        <v>139</v>
      </c>
      <c r="L191" s="39"/>
      <c r="M191" s="193" t="s">
        <v>1</v>
      </c>
      <c r="N191" s="194" t="s">
        <v>43</v>
      </c>
      <c r="O191" s="71"/>
      <c r="P191" s="195">
        <f>O191*H191</f>
        <v>0</v>
      </c>
      <c r="Q191" s="195">
        <v>0.00661</v>
      </c>
      <c r="R191" s="195">
        <f>Q191*H191</f>
        <v>1.0404073900000002</v>
      </c>
      <c r="S191" s="195">
        <v>0</v>
      </c>
      <c r="T191" s="196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7" t="s">
        <v>199</v>
      </c>
      <c r="AT191" s="197" t="s">
        <v>135</v>
      </c>
      <c r="AU191" s="197" t="s">
        <v>141</v>
      </c>
      <c r="AY191" s="17" t="s">
        <v>133</v>
      </c>
      <c r="BE191" s="198">
        <f>IF(N191="základní",J191,0)</f>
        <v>0</v>
      </c>
      <c r="BF191" s="198">
        <f>IF(N191="snížená",J191,0)</f>
        <v>0</v>
      </c>
      <c r="BG191" s="198">
        <f>IF(N191="zákl. přenesená",J191,0)</f>
        <v>0</v>
      </c>
      <c r="BH191" s="198">
        <f>IF(N191="sníž. přenesená",J191,0)</f>
        <v>0</v>
      </c>
      <c r="BI191" s="198">
        <f>IF(N191="nulová",J191,0)</f>
        <v>0</v>
      </c>
      <c r="BJ191" s="17" t="s">
        <v>141</v>
      </c>
      <c r="BK191" s="198">
        <f>ROUND(I191*H191,2)</f>
        <v>0</v>
      </c>
      <c r="BL191" s="17" t="s">
        <v>199</v>
      </c>
      <c r="BM191" s="197" t="s">
        <v>560</v>
      </c>
    </row>
    <row r="192" spans="1:47" s="2" customFormat="1" ht="19.5">
      <c r="A192" s="34"/>
      <c r="B192" s="35"/>
      <c r="C192" s="36"/>
      <c r="D192" s="201" t="s">
        <v>177</v>
      </c>
      <c r="E192" s="36"/>
      <c r="F192" s="211" t="s">
        <v>221</v>
      </c>
      <c r="G192" s="36"/>
      <c r="H192" s="36"/>
      <c r="I192" s="212"/>
      <c r="J192" s="36"/>
      <c r="K192" s="36"/>
      <c r="L192" s="39"/>
      <c r="M192" s="213"/>
      <c r="N192" s="214"/>
      <c r="O192" s="71"/>
      <c r="P192" s="71"/>
      <c r="Q192" s="71"/>
      <c r="R192" s="71"/>
      <c r="S192" s="71"/>
      <c r="T192" s="72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177</v>
      </c>
      <c r="AU192" s="17" t="s">
        <v>141</v>
      </c>
    </row>
    <row r="193" spans="2:51" s="14" customFormat="1" ht="11.25">
      <c r="B193" s="215"/>
      <c r="C193" s="216"/>
      <c r="D193" s="201" t="s">
        <v>143</v>
      </c>
      <c r="E193" s="217" t="s">
        <v>1</v>
      </c>
      <c r="F193" s="218" t="s">
        <v>536</v>
      </c>
      <c r="G193" s="216"/>
      <c r="H193" s="217" t="s">
        <v>1</v>
      </c>
      <c r="I193" s="219"/>
      <c r="J193" s="216"/>
      <c r="K193" s="216"/>
      <c r="L193" s="220"/>
      <c r="M193" s="236"/>
      <c r="N193" s="237"/>
      <c r="O193" s="237"/>
      <c r="P193" s="237"/>
      <c r="Q193" s="237"/>
      <c r="R193" s="237"/>
      <c r="S193" s="237"/>
      <c r="T193" s="238"/>
      <c r="AT193" s="224" t="s">
        <v>143</v>
      </c>
      <c r="AU193" s="224" t="s">
        <v>141</v>
      </c>
      <c r="AV193" s="14" t="s">
        <v>85</v>
      </c>
      <c r="AW193" s="14" t="s">
        <v>32</v>
      </c>
      <c r="AX193" s="14" t="s">
        <v>77</v>
      </c>
      <c r="AY193" s="224" t="s">
        <v>133</v>
      </c>
    </row>
    <row r="194" spans="2:51" s="13" customFormat="1" ht="11.25">
      <c r="B194" s="199"/>
      <c r="C194" s="200"/>
      <c r="D194" s="201" t="s">
        <v>143</v>
      </c>
      <c r="E194" s="202" t="s">
        <v>1</v>
      </c>
      <c r="F194" s="203" t="s">
        <v>521</v>
      </c>
      <c r="G194" s="200"/>
      <c r="H194" s="204">
        <v>83.171</v>
      </c>
      <c r="I194" s="205"/>
      <c r="J194" s="200"/>
      <c r="K194" s="200"/>
      <c r="L194" s="206"/>
      <c r="M194" s="207"/>
      <c r="N194" s="208"/>
      <c r="O194" s="208"/>
      <c r="P194" s="208"/>
      <c r="Q194" s="208"/>
      <c r="R194" s="208"/>
      <c r="S194" s="208"/>
      <c r="T194" s="209"/>
      <c r="AT194" s="210" t="s">
        <v>143</v>
      </c>
      <c r="AU194" s="210" t="s">
        <v>141</v>
      </c>
      <c r="AV194" s="13" t="s">
        <v>141</v>
      </c>
      <c r="AW194" s="13" t="s">
        <v>32</v>
      </c>
      <c r="AX194" s="13" t="s">
        <v>77</v>
      </c>
      <c r="AY194" s="210" t="s">
        <v>133</v>
      </c>
    </row>
    <row r="195" spans="2:51" s="13" customFormat="1" ht="11.25">
      <c r="B195" s="199"/>
      <c r="C195" s="200"/>
      <c r="D195" s="201" t="s">
        <v>143</v>
      </c>
      <c r="E195" s="202" t="s">
        <v>1</v>
      </c>
      <c r="F195" s="203" t="s">
        <v>522</v>
      </c>
      <c r="G195" s="200"/>
      <c r="H195" s="204">
        <v>79.433</v>
      </c>
      <c r="I195" s="205"/>
      <c r="J195" s="200"/>
      <c r="K195" s="200"/>
      <c r="L195" s="206"/>
      <c r="M195" s="207"/>
      <c r="N195" s="208"/>
      <c r="O195" s="208"/>
      <c r="P195" s="208"/>
      <c r="Q195" s="208"/>
      <c r="R195" s="208"/>
      <c r="S195" s="208"/>
      <c r="T195" s="209"/>
      <c r="AT195" s="210" t="s">
        <v>143</v>
      </c>
      <c r="AU195" s="210" t="s">
        <v>141</v>
      </c>
      <c r="AV195" s="13" t="s">
        <v>141</v>
      </c>
      <c r="AW195" s="13" t="s">
        <v>32</v>
      </c>
      <c r="AX195" s="13" t="s">
        <v>77</v>
      </c>
      <c r="AY195" s="210" t="s">
        <v>133</v>
      </c>
    </row>
    <row r="196" spans="2:51" s="13" customFormat="1" ht="11.25">
      <c r="B196" s="199"/>
      <c r="C196" s="200"/>
      <c r="D196" s="201" t="s">
        <v>143</v>
      </c>
      <c r="E196" s="202" t="s">
        <v>1</v>
      </c>
      <c r="F196" s="203" t="s">
        <v>523</v>
      </c>
      <c r="G196" s="200"/>
      <c r="H196" s="204">
        <v>-19.514</v>
      </c>
      <c r="I196" s="205"/>
      <c r="J196" s="200"/>
      <c r="K196" s="200"/>
      <c r="L196" s="206"/>
      <c r="M196" s="207"/>
      <c r="N196" s="208"/>
      <c r="O196" s="208"/>
      <c r="P196" s="208"/>
      <c r="Q196" s="208"/>
      <c r="R196" s="208"/>
      <c r="S196" s="208"/>
      <c r="T196" s="209"/>
      <c r="AT196" s="210" t="s">
        <v>143</v>
      </c>
      <c r="AU196" s="210" t="s">
        <v>141</v>
      </c>
      <c r="AV196" s="13" t="s">
        <v>141</v>
      </c>
      <c r="AW196" s="13" t="s">
        <v>32</v>
      </c>
      <c r="AX196" s="13" t="s">
        <v>77</v>
      </c>
      <c r="AY196" s="210" t="s">
        <v>133</v>
      </c>
    </row>
    <row r="197" spans="2:51" s="15" customFormat="1" ht="11.25">
      <c r="B197" s="225"/>
      <c r="C197" s="226"/>
      <c r="D197" s="201" t="s">
        <v>143</v>
      </c>
      <c r="E197" s="227" t="s">
        <v>1</v>
      </c>
      <c r="F197" s="228" t="s">
        <v>223</v>
      </c>
      <c r="G197" s="226"/>
      <c r="H197" s="229">
        <v>143.09</v>
      </c>
      <c r="I197" s="230"/>
      <c r="J197" s="226"/>
      <c r="K197" s="226"/>
      <c r="L197" s="231"/>
      <c r="M197" s="232"/>
      <c r="N197" s="233"/>
      <c r="O197" s="233"/>
      <c r="P197" s="233"/>
      <c r="Q197" s="233"/>
      <c r="R197" s="233"/>
      <c r="S197" s="233"/>
      <c r="T197" s="234"/>
      <c r="AT197" s="235" t="s">
        <v>143</v>
      </c>
      <c r="AU197" s="235" t="s">
        <v>141</v>
      </c>
      <c r="AV197" s="15" t="s">
        <v>140</v>
      </c>
      <c r="AW197" s="15" t="s">
        <v>32</v>
      </c>
      <c r="AX197" s="15" t="s">
        <v>77</v>
      </c>
      <c r="AY197" s="235" t="s">
        <v>133</v>
      </c>
    </row>
    <row r="198" spans="2:51" s="13" customFormat="1" ht="11.25">
      <c r="B198" s="199"/>
      <c r="C198" s="200"/>
      <c r="D198" s="201" t="s">
        <v>143</v>
      </c>
      <c r="E198" s="202" t="s">
        <v>1</v>
      </c>
      <c r="F198" s="203" t="s">
        <v>561</v>
      </c>
      <c r="G198" s="200"/>
      <c r="H198" s="204">
        <v>157.399</v>
      </c>
      <c r="I198" s="205"/>
      <c r="J198" s="200"/>
      <c r="K198" s="200"/>
      <c r="L198" s="206"/>
      <c r="M198" s="207"/>
      <c r="N198" s="208"/>
      <c r="O198" s="208"/>
      <c r="P198" s="208"/>
      <c r="Q198" s="208"/>
      <c r="R198" s="208"/>
      <c r="S198" s="208"/>
      <c r="T198" s="209"/>
      <c r="AT198" s="210" t="s">
        <v>143</v>
      </c>
      <c r="AU198" s="210" t="s">
        <v>141</v>
      </c>
      <c r="AV198" s="13" t="s">
        <v>141</v>
      </c>
      <c r="AW198" s="13" t="s">
        <v>32</v>
      </c>
      <c r="AX198" s="13" t="s">
        <v>85</v>
      </c>
      <c r="AY198" s="210" t="s">
        <v>133</v>
      </c>
    </row>
    <row r="199" spans="1:65" s="2" customFormat="1" ht="16.5" customHeight="1">
      <c r="A199" s="34"/>
      <c r="B199" s="35"/>
      <c r="C199" s="186" t="s">
        <v>328</v>
      </c>
      <c r="D199" s="186" t="s">
        <v>135</v>
      </c>
      <c r="E199" s="187" t="s">
        <v>562</v>
      </c>
      <c r="F199" s="188" t="s">
        <v>563</v>
      </c>
      <c r="G199" s="189" t="s">
        <v>227</v>
      </c>
      <c r="H199" s="190">
        <v>143.09</v>
      </c>
      <c r="I199" s="191"/>
      <c r="J199" s="192">
        <f>ROUND(I199*H199,2)</f>
        <v>0</v>
      </c>
      <c r="K199" s="188" t="s">
        <v>139</v>
      </c>
      <c r="L199" s="39"/>
      <c r="M199" s="193" t="s">
        <v>1</v>
      </c>
      <c r="N199" s="194" t="s">
        <v>43</v>
      </c>
      <c r="O199" s="71"/>
      <c r="P199" s="195">
        <f>O199*H199</f>
        <v>0</v>
      </c>
      <c r="Q199" s="195">
        <v>0</v>
      </c>
      <c r="R199" s="195">
        <f>Q199*H199</f>
        <v>0</v>
      </c>
      <c r="S199" s="195">
        <v>0</v>
      </c>
      <c r="T199" s="196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7" t="s">
        <v>199</v>
      </c>
      <c r="AT199" s="197" t="s">
        <v>135</v>
      </c>
      <c r="AU199" s="197" t="s">
        <v>141</v>
      </c>
      <c r="AY199" s="17" t="s">
        <v>133</v>
      </c>
      <c r="BE199" s="198">
        <f>IF(N199="základní",J199,0)</f>
        <v>0</v>
      </c>
      <c r="BF199" s="198">
        <f>IF(N199="snížená",J199,0)</f>
        <v>0</v>
      </c>
      <c r="BG199" s="198">
        <f>IF(N199="zákl. přenesená",J199,0)</f>
        <v>0</v>
      </c>
      <c r="BH199" s="198">
        <f>IF(N199="sníž. přenesená",J199,0)</f>
        <v>0</v>
      </c>
      <c r="BI199" s="198">
        <f>IF(N199="nulová",J199,0)</f>
        <v>0</v>
      </c>
      <c r="BJ199" s="17" t="s">
        <v>141</v>
      </c>
      <c r="BK199" s="198">
        <f>ROUND(I199*H199,2)</f>
        <v>0</v>
      </c>
      <c r="BL199" s="17" t="s">
        <v>199</v>
      </c>
      <c r="BM199" s="197" t="s">
        <v>564</v>
      </c>
    </row>
    <row r="200" spans="2:51" s="14" customFormat="1" ht="11.25">
      <c r="B200" s="215"/>
      <c r="C200" s="216"/>
      <c r="D200" s="201" t="s">
        <v>143</v>
      </c>
      <c r="E200" s="217" t="s">
        <v>1</v>
      </c>
      <c r="F200" s="218" t="s">
        <v>536</v>
      </c>
      <c r="G200" s="216"/>
      <c r="H200" s="217" t="s">
        <v>1</v>
      </c>
      <c r="I200" s="219"/>
      <c r="J200" s="216"/>
      <c r="K200" s="216"/>
      <c r="L200" s="220"/>
      <c r="M200" s="236"/>
      <c r="N200" s="237"/>
      <c r="O200" s="237"/>
      <c r="P200" s="237"/>
      <c r="Q200" s="237"/>
      <c r="R200" s="237"/>
      <c r="S200" s="237"/>
      <c r="T200" s="238"/>
      <c r="AT200" s="224" t="s">
        <v>143</v>
      </c>
      <c r="AU200" s="224" t="s">
        <v>141</v>
      </c>
      <c r="AV200" s="14" t="s">
        <v>85</v>
      </c>
      <c r="AW200" s="14" t="s">
        <v>32</v>
      </c>
      <c r="AX200" s="14" t="s">
        <v>77</v>
      </c>
      <c r="AY200" s="224" t="s">
        <v>133</v>
      </c>
    </row>
    <row r="201" spans="2:51" s="13" customFormat="1" ht="11.25">
      <c r="B201" s="199"/>
      <c r="C201" s="200"/>
      <c r="D201" s="201" t="s">
        <v>143</v>
      </c>
      <c r="E201" s="202" t="s">
        <v>1</v>
      </c>
      <c r="F201" s="203" t="s">
        <v>521</v>
      </c>
      <c r="G201" s="200"/>
      <c r="H201" s="204">
        <v>83.171</v>
      </c>
      <c r="I201" s="205"/>
      <c r="J201" s="200"/>
      <c r="K201" s="200"/>
      <c r="L201" s="206"/>
      <c r="M201" s="207"/>
      <c r="N201" s="208"/>
      <c r="O201" s="208"/>
      <c r="P201" s="208"/>
      <c r="Q201" s="208"/>
      <c r="R201" s="208"/>
      <c r="S201" s="208"/>
      <c r="T201" s="209"/>
      <c r="AT201" s="210" t="s">
        <v>143</v>
      </c>
      <c r="AU201" s="210" t="s">
        <v>141</v>
      </c>
      <c r="AV201" s="13" t="s">
        <v>141</v>
      </c>
      <c r="AW201" s="13" t="s">
        <v>32</v>
      </c>
      <c r="AX201" s="13" t="s">
        <v>77</v>
      </c>
      <c r="AY201" s="210" t="s">
        <v>133</v>
      </c>
    </row>
    <row r="202" spans="2:51" s="13" customFormat="1" ht="11.25">
      <c r="B202" s="199"/>
      <c r="C202" s="200"/>
      <c r="D202" s="201" t="s">
        <v>143</v>
      </c>
      <c r="E202" s="202" t="s">
        <v>1</v>
      </c>
      <c r="F202" s="203" t="s">
        <v>522</v>
      </c>
      <c r="G202" s="200"/>
      <c r="H202" s="204">
        <v>79.433</v>
      </c>
      <c r="I202" s="205"/>
      <c r="J202" s="200"/>
      <c r="K202" s="200"/>
      <c r="L202" s="206"/>
      <c r="M202" s="207"/>
      <c r="N202" s="208"/>
      <c r="O202" s="208"/>
      <c r="P202" s="208"/>
      <c r="Q202" s="208"/>
      <c r="R202" s="208"/>
      <c r="S202" s="208"/>
      <c r="T202" s="209"/>
      <c r="AT202" s="210" t="s">
        <v>143</v>
      </c>
      <c r="AU202" s="210" t="s">
        <v>141</v>
      </c>
      <c r="AV202" s="13" t="s">
        <v>141</v>
      </c>
      <c r="AW202" s="13" t="s">
        <v>32</v>
      </c>
      <c r="AX202" s="13" t="s">
        <v>77</v>
      </c>
      <c r="AY202" s="210" t="s">
        <v>133</v>
      </c>
    </row>
    <row r="203" spans="2:51" s="13" customFormat="1" ht="11.25">
      <c r="B203" s="199"/>
      <c r="C203" s="200"/>
      <c r="D203" s="201" t="s">
        <v>143</v>
      </c>
      <c r="E203" s="202" t="s">
        <v>1</v>
      </c>
      <c r="F203" s="203" t="s">
        <v>523</v>
      </c>
      <c r="G203" s="200"/>
      <c r="H203" s="204">
        <v>-19.514</v>
      </c>
      <c r="I203" s="205"/>
      <c r="J203" s="200"/>
      <c r="K203" s="200"/>
      <c r="L203" s="206"/>
      <c r="M203" s="207"/>
      <c r="N203" s="208"/>
      <c r="O203" s="208"/>
      <c r="P203" s="208"/>
      <c r="Q203" s="208"/>
      <c r="R203" s="208"/>
      <c r="S203" s="208"/>
      <c r="T203" s="209"/>
      <c r="AT203" s="210" t="s">
        <v>143</v>
      </c>
      <c r="AU203" s="210" t="s">
        <v>141</v>
      </c>
      <c r="AV203" s="13" t="s">
        <v>141</v>
      </c>
      <c r="AW203" s="13" t="s">
        <v>32</v>
      </c>
      <c r="AX203" s="13" t="s">
        <v>77</v>
      </c>
      <c r="AY203" s="210" t="s">
        <v>133</v>
      </c>
    </row>
    <row r="204" spans="2:51" s="15" customFormat="1" ht="11.25">
      <c r="B204" s="225"/>
      <c r="C204" s="226"/>
      <c r="D204" s="201" t="s">
        <v>143</v>
      </c>
      <c r="E204" s="227" t="s">
        <v>1</v>
      </c>
      <c r="F204" s="228" t="s">
        <v>223</v>
      </c>
      <c r="G204" s="226"/>
      <c r="H204" s="229">
        <v>143.09</v>
      </c>
      <c r="I204" s="230"/>
      <c r="J204" s="226"/>
      <c r="K204" s="226"/>
      <c r="L204" s="231"/>
      <c r="M204" s="232"/>
      <c r="N204" s="233"/>
      <c r="O204" s="233"/>
      <c r="P204" s="233"/>
      <c r="Q204" s="233"/>
      <c r="R204" s="233"/>
      <c r="S204" s="233"/>
      <c r="T204" s="234"/>
      <c r="AT204" s="235" t="s">
        <v>143</v>
      </c>
      <c r="AU204" s="235" t="s">
        <v>141</v>
      </c>
      <c r="AV204" s="15" t="s">
        <v>140</v>
      </c>
      <c r="AW204" s="15" t="s">
        <v>32</v>
      </c>
      <c r="AX204" s="15" t="s">
        <v>85</v>
      </c>
      <c r="AY204" s="235" t="s">
        <v>133</v>
      </c>
    </row>
    <row r="205" spans="1:65" s="2" customFormat="1" ht="16.5" customHeight="1">
      <c r="A205" s="34"/>
      <c r="B205" s="35"/>
      <c r="C205" s="239" t="s">
        <v>334</v>
      </c>
      <c r="D205" s="239" t="s">
        <v>379</v>
      </c>
      <c r="E205" s="240" t="s">
        <v>565</v>
      </c>
      <c r="F205" s="241" t="s">
        <v>566</v>
      </c>
      <c r="G205" s="242" t="s">
        <v>227</v>
      </c>
      <c r="H205" s="243">
        <v>164.554</v>
      </c>
      <c r="I205" s="244"/>
      <c r="J205" s="245">
        <f>ROUND(I205*H205,2)</f>
        <v>0</v>
      </c>
      <c r="K205" s="241" t="s">
        <v>1</v>
      </c>
      <c r="L205" s="246"/>
      <c r="M205" s="247" t="s">
        <v>1</v>
      </c>
      <c r="N205" s="248" t="s">
        <v>43</v>
      </c>
      <c r="O205" s="71"/>
      <c r="P205" s="195">
        <f>O205*H205</f>
        <v>0</v>
      </c>
      <c r="Q205" s="195">
        <v>0.0005</v>
      </c>
      <c r="R205" s="195">
        <f>Q205*H205</f>
        <v>0.082277</v>
      </c>
      <c r="S205" s="195">
        <v>0</v>
      </c>
      <c r="T205" s="196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7" t="s">
        <v>368</v>
      </c>
      <c r="AT205" s="197" t="s">
        <v>379</v>
      </c>
      <c r="AU205" s="197" t="s">
        <v>141</v>
      </c>
      <c r="AY205" s="17" t="s">
        <v>133</v>
      </c>
      <c r="BE205" s="198">
        <f>IF(N205="základní",J205,0)</f>
        <v>0</v>
      </c>
      <c r="BF205" s="198">
        <f>IF(N205="snížená",J205,0)</f>
        <v>0</v>
      </c>
      <c r="BG205" s="198">
        <f>IF(N205="zákl. přenesená",J205,0)</f>
        <v>0</v>
      </c>
      <c r="BH205" s="198">
        <f>IF(N205="sníž. přenesená",J205,0)</f>
        <v>0</v>
      </c>
      <c r="BI205" s="198">
        <f>IF(N205="nulová",J205,0)</f>
        <v>0</v>
      </c>
      <c r="BJ205" s="17" t="s">
        <v>141</v>
      </c>
      <c r="BK205" s="198">
        <f>ROUND(I205*H205,2)</f>
        <v>0</v>
      </c>
      <c r="BL205" s="17" t="s">
        <v>199</v>
      </c>
      <c r="BM205" s="197" t="s">
        <v>567</v>
      </c>
    </row>
    <row r="206" spans="1:47" s="2" customFormat="1" ht="19.5">
      <c r="A206" s="34"/>
      <c r="B206" s="35"/>
      <c r="C206" s="36"/>
      <c r="D206" s="201" t="s">
        <v>177</v>
      </c>
      <c r="E206" s="36"/>
      <c r="F206" s="211" t="s">
        <v>221</v>
      </c>
      <c r="G206" s="36"/>
      <c r="H206" s="36"/>
      <c r="I206" s="212"/>
      <c r="J206" s="36"/>
      <c r="K206" s="36"/>
      <c r="L206" s="39"/>
      <c r="M206" s="213"/>
      <c r="N206" s="214"/>
      <c r="O206" s="71"/>
      <c r="P206" s="71"/>
      <c r="Q206" s="71"/>
      <c r="R206" s="71"/>
      <c r="S206" s="71"/>
      <c r="T206" s="72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177</v>
      </c>
      <c r="AU206" s="17" t="s">
        <v>141</v>
      </c>
    </row>
    <row r="207" spans="2:51" s="13" customFormat="1" ht="11.25">
      <c r="B207" s="199"/>
      <c r="C207" s="200"/>
      <c r="D207" s="201" t="s">
        <v>143</v>
      </c>
      <c r="E207" s="202" t="s">
        <v>1</v>
      </c>
      <c r="F207" s="203" t="s">
        <v>568</v>
      </c>
      <c r="G207" s="200"/>
      <c r="H207" s="204">
        <v>164.554</v>
      </c>
      <c r="I207" s="205"/>
      <c r="J207" s="200"/>
      <c r="K207" s="200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143</v>
      </c>
      <c r="AU207" s="210" t="s">
        <v>141</v>
      </c>
      <c r="AV207" s="13" t="s">
        <v>141</v>
      </c>
      <c r="AW207" s="13" t="s">
        <v>32</v>
      </c>
      <c r="AX207" s="13" t="s">
        <v>85</v>
      </c>
      <c r="AY207" s="210" t="s">
        <v>133</v>
      </c>
    </row>
    <row r="208" spans="1:65" s="2" customFormat="1" ht="36">
      <c r="A208" s="34"/>
      <c r="B208" s="35"/>
      <c r="C208" s="186" t="s">
        <v>342</v>
      </c>
      <c r="D208" s="186" t="s">
        <v>135</v>
      </c>
      <c r="E208" s="187" t="s">
        <v>569</v>
      </c>
      <c r="F208" s="188" t="s">
        <v>570</v>
      </c>
      <c r="G208" s="189" t="s">
        <v>297</v>
      </c>
      <c r="H208" s="190">
        <v>8.9</v>
      </c>
      <c r="I208" s="191"/>
      <c r="J208" s="192">
        <f>ROUND(I208*H208,2)</f>
        <v>0</v>
      </c>
      <c r="K208" s="188" t="s">
        <v>139</v>
      </c>
      <c r="L208" s="39"/>
      <c r="M208" s="193" t="s">
        <v>1</v>
      </c>
      <c r="N208" s="194" t="s">
        <v>43</v>
      </c>
      <c r="O208" s="71"/>
      <c r="P208" s="195">
        <f>O208*H208</f>
        <v>0</v>
      </c>
      <c r="Q208" s="195">
        <v>0.00445</v>
      </c>
      <c r="R208" s="195">
        <f>Q208*H208</f>
        <v>0.039605</v>
      </c>
      <c r="S208" s="195">
        <v>0</v>
      </c>
      <c r="T208" s="196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7" t="s">
        <v>199</v>
      </c>
      <c r="AT208" s="197" t="s">
        <v>135</v>
      </c>
      <c r="AU208" s="197" t="s">
        <v>141</v>
      </c>
      <c r="AY208" s="17" t="s">
        <v>133</v>
      </c>
      <c r="BE208" s="198">
        <f>IF(N208="základní",J208,0)</f>
        <v>0</v>
      </c>
      <c r="BF208" s="198">
        <f>IF(N208="snížená",J208,0)</f>
        <v>0</v>
      </c>
      <c r="BG208" s="198">
        <f>IF(N208="zákl. přenesená",J208,0)</f>
        <v>0</v>
      </c>
      <c r="BH208" s="198">
        <f>IF(N208="sníž. přenesená",J208,0)</f>
        <v>0</v>
      </c>
      <c r="BI208" s="198">
        <f>IF(N208="nulová",J208,0)</f>
        <v>0</v>
      </c>
      <c r="BJ208" s="17" t="s">
        <v>141</v>
      </c>
      <c r="BK208" s="198">
        <f>ROUND(I208*H208,2)</f>
        <v>0</v>
      </c>
      <c r="BL208" s="17" t="s">
        <v>199</v>
      </c>
      <c r="BM208" s="197" t="s">
        <v>571</v>
      </c>
    </row>
    <row r="209" spans="1:47" s="2" customFormat="1" ht="19.5">
      <c r="A209" s="34"/>
      <c r="B209" s="35"/>
      <c r="C209" s="36"/>
      <c r="D209" s="201" t="s">
        <v>177</v>
      </c>
      <c r="E209" s="36"/>
      <c r="F209" s="211" t="s">
        <v>221</v>
      </c>
      <c r="G209" s="36"/>
      <c r="H209" s="36"/>
      <c r="I209" s="212"/>
      <c r="J209" s="36"/>
      <c r="K209" s="36"/>
      <c r="L209" s="39"/>
      <c r="M209" s="213"/>
      <c r="N209" s="214"/>
      <c r="O209" s="71"/>
      <c r="P209" s="71"/>
      <c r="Q209" s="71"/>
      <c r="R209" s="71"/>
      <c r="S209" s="71"/>
      <c r="T209" s="72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177</v>
      </c>
      <c r="AU209" s="17" t="s">
        <v>141</v>
      </c>
    </row>
    <row r="210" spans="1:65" s="2" customFormat="1" ht="24">
      <c r="A210" s="34"/>
      <c r="B210" s="35"/>
      <c r="C210" s="186" t="s">
        <v>347</v>
      </c>
      <c r="D210" s="186" t="s">
        <v>135</v>
      </c>
      <c r="E210" s="187" t="s">
        <v>572</v>
      </c>
      <c r="F210" s="188" t="s">
        <v>573</v>
      </c>
      <c r="G210" s="189" t="s">
        <v>297</v>
      </c>
      <c r="H210" s="190">
        <v>8.9</v>
      </c>
      <c r="I210" s="191"/>
      <c r="J210" s="192">
        <f>ROUND(I210*H210,2)</f>
        <v>0</v>
      </c>
      <c r="K210" s="188" t="s">
        <v>139</v>
      </c>
      <c r="L210" s="39"/>
      <c r="M210" s="193" t="s">
        <v>1</v>
      </c>
      <c r="N210" s="194" t="s">
        <v>43</v>
      </c>
      <c r="O210" s="71"/>
      <c r="P210" s="195">
        <f>O210*H210</f>
        <v>0</v>
      </c>
      <c r="Q210" s="195">
        <v>0.00354</v>
      </c>
      <c r="R210" s="195">
        <f>Q210*H210</f>
        <v>0.031506000000000006</v>
      </c>
      <c r="S210" s="195">
        <v>0</v>
      </c>
      <c r="T210" s="196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7" t="s">
        <v>199</v>
      </c>
      <c r="AT210" s="197" t="s">
        <v>135</v>
      </c>
      <c r="AU210" s="197" t="s">
        <v>141</v>
      </c>
      <c r="AY210" s="17" t="s">
        <v>133</v>
      </c>
      <c r="BE210" s="198">
        <f>IF(N210="základní",J210,0)</f>
        <v>0</v>
      </c>
      <c r="BF210" s="198">
        <f>IF(N210="snížená",J210,0)</f>
        <v>0</v>
      </c>
      <c r="BG210" s="198">
        <f>IF(N210="zákl. přenesená",J210,0)</f>
        <v>0</v>
      </c>
      <c r="BH210" s="198">
        <f>IF(N210="sníž. přenesená",J210,0)</f>
        <v>0</v>
      </c>
      <c r="BI210" s="198">
        <f>IF(N210="nulová",J210,0)</f>
        <v>0</v>
      </c>
      <c r="BJ210" s="17" t="s">
        <v>141</v>
      </c>
      <c r="BK210" s="198">
        <f>ROUND(I210*H210,2)</f>
        <v>0</v>
      </c>
      <c r="BL210" s="17" t="s">
        <v>199</v>
      </c>
      <c r="BM210" s="197" t="s">
        <v>574</v>
      </c>
    </row>
    <row r="211" spans="1:47" s="2" customFormat="1" ht="19.5">
      <c r="A211" s="34"/>
      <c r="B211" s="35"/>
      <c r="C211" s="36"/>
      <c r="D211" s="201" t="s">
        <v>177</v>
      </c>
      <c r="E211" s="36"/>
      <c r="F211" s="211" t="s">
        <v>221</v>
      </c>
      <c r="G211" s="36"/>
      <c r="H211" s="36"/>
      <c r="I211" s="212"/>
      <c r="J211" s="36"/>
      <c r="K211" s="36"/>
      <c r="L211" s="39"/>
      <c r="M211" s="213"/>
      <c r="N211" s="214"/>
      <c r="O211" s="71"/>
      <c r="P211" s="71"/>
      <c r="Q211" s="71"/>
      <c r="R211" s="71"/>
      <c r="S211" s="71"/>
      <c r="T211" s="72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177</v>
      </c>
      <c r="AU211" s="17" t="s">
        <v>141</v>
      </c>
    </row>
    <row r="212" spans="1:65" s="2" customFormat="1" ht="24">
      <c r="A212" s="34"/>
      <c r="B212" s="35"/>
      <c r="C212" s="186" t="s">
        <v>353</v>
      </c>
      <c r="D212" s="186" t="s">
        <v>135</v>
      </c>
      <c r="E212" s="187" t="s">
        <v>575</v>
      </c>
      <c r="F212" s="188" t="s">
        <v>576</v>
      </c>
      <c r="G212" s="189" t="s">
        <v>297</v>
      </c>
      <c r="H212" s="190">
        <v>17.4</v>
      </c>
      <c r="I212" s="191"/>
      <c r="J212" s="192">
        <f>ROUND(I212*H212,2)</f>
        <v>0</v>
      </c>
      <c r="K212" s="188" t="s">
        <v>139</v>
      </c>
      <c r="L212" s="39"/>
      <c r="M212" s="193" t="s">
        <v>1</v>
      </c>
      <c r="N212" s="194" t="s">
        <v>43</v>
      </c>
      <c r="O212" s="71"/>
      <c r="P212" s="195">
        <f>O212*H212</f>
        <v>0</v>
      </c>
      <c r="Q212" s="195">
        <v>0.00287</v>
      </c>
      <c r="R212" s="195">
        <f>Q212*H212</f>
        <v>0.049937999999999996</v>
      </c>
      <c r="S212" s="195">
        <v>0</v>
      </c>
      <c r="T212" s="196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7" t="s">
        <v>199</v>
      </c>
      <c r="AT212" s="197" t="s">
        <v>135</v>
      </c>
      <c r="AU212" s="197" t="s">
        <v>141</v>
      </c>
      <c r="AY212" s="17" t="s">
        <v>133</v>
      </c>
      <c r="BE212" s="198">
        <f>IF(N212="základní",J212,0)</f>
        <v>0</v>
      </c>
      <c r="BF212" s="198">
        <f>IF(N212="snížená",J212,0)</f>
        <v>0</v>
      </c>
      <c r="BG212" s="198">
        <f>IF(N212="zákl. přenesená",J212,0)</f>
        <v>0</v>
      </c>
      <c r="BH212" s="198">
        <f>IF(N212="sníž. přenesená",J212,0)</f>
        <v>0</v>
      </c>
      <c r="BI212" s="198">
        <f>IF(N212="nulová",J212,0)</f>
        <v>0</v>
      </c>
      <c r="BJ212" s="17" t="s">
        <v>141</v>
      </c>
      <c r="BK212" s="198">
        <f>ROUND(I212*H212,2)</f>
        <v>0</v>
      </c>
      <c r="BL212" s="17" t="s">
        <v>199</v>
      </c>
      <c r="BM212" s="197" t="s">
        <v>577</v>
      </c>
    </row>
    <row r="213" spans="1:47" s="2" customFormat="1" ht="19.5">
      <c r="A213" s="34"/>
      <c r="B213" s="35"/>
      <c r="C213" s="36"/>
      <c r="D213" s="201" t="s">
        <v>177</v>
      </c>
      <c r="E213" s="36"/>
      <c r="F213" s="211" t="s">
        <v>221</v>
      </c>
      <c r="G213" s="36"/>
      <c r="H213" s="36"/>
      <c r="I213" s="212"/>
      <c r="J213" s="36"/>
      <c r="K213" s="36"/>
      <c r="L213" s="39"/>
      <c r="M213" s="213"/>
      <c r="N213" s="214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177</v>
      </c>
      <c r="AU213" s="17" t="s">
        <v>141</v>
      </c>
    </row>
    <row r="214" spans="2:51" s="13" customFormat="1" ht="11.25">
      <c r="B214" s="199"/>
      <c r="C214" s="200"/>
      <c r="D214" s="201" t="s">
        <v>143</v>
      </c>
      <c r="E214" s="202" t="s">
        <v>1</v>
      </c>
      <c r="F214" s="203" t="s">
        <v>578</v>
      </c>
      <c r="G214" s="200"/>
      <c r="H214" s="204">
        <v>17.4</v>
      </c>
      <c r="I214" s="205"/>
      <c r="J214" s="200"/>
      <c r="K214" s="200"/>
      <c r="L214" s="206"/>
      <c r="M214" s="207"/>
      <c r="N214" s="208"/>
      <c r="O214" s="208"/>
      <c r="P214" s="208"/>
      <c r="Q214" s="208"/>
      <c r="R214" s="208"/>
      <c r="S214" s="208"/>
      <c r="T214" s="209"/>
      <c r="AT214" s="210" t="s">
        <v>143</v>
      </c>
      <c r="AU214" s="210" t="s">
        <v>141</v>
      </c>
      <c r="AV214" s="13" t="s">
        <v>141</v>
      </c>
      <c r="AW214" s="13" t="s">
        <v>32</v>
      </c>
      <c r="AX214" s="13" t="s">
        <v>85</v>
      </c>
      <c r="AY214" s="210" t="s">
        <v>133</v>
      </c>
    </row>
    <row r="215" spans="1:65" s="2" customFormat="1" ht="24">
      <c r="A215" s="34"/>
      <c r="B215" s="35"/>
      <c r="C215" s="186" t="s">
        <v>358</v>
      </c>
      <c r="D215" s="186" t="s">
        <v>135</v>
      </c>
      <c r="E215" s="187" t="s">
        <v>579</v>
      </c>
      <c r="F215" s="188" t="s">
        <v>580</v>
      </c>
      <c r="G215" s="189" t="s">
        <v>297</v>
      </c>
      <c r="H215" s="190">
        <v>17.8</v>
      </c>
      <c r="I215" s="191"/>
      <c r="J215" s="192">
        <f>ROUND(I215*H215,2)</f>
        <v>0</v>
      </c>
      <c r="K215" s="188" t="s">
        <v>139</v>
      </c>
      <c r="L215" s="39"/>
      <c r="M215" s="193" t="s">
        <v>1</v>
      </c>
      <c r="N215" s="194" t="s">
        <v>43</v>
      </c>
      <c r="O215" s="71"/>
      <c r="P215" s="195">
        <f>O215*H215</f>
        <v>0</v>
      </c>
      <c r="Q215" s="195">
        <v>0.00228</v>
      </c>
      <c r="R215" s="195">
        <f>Q215*H215</f>
        <v>0.040584</v>
      </c>
      <c r="S215" s="195">
        <v>0</v>
      </c>
      <c r="T215" s="196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7" t="s">
        <v>199</v>
      </c>
      <c r="AT215" s="197" t="s">
        <v>135</v>
      </c>
      <c r="AU215" s="197" t="s">
        <v>141</v>
      </c>
      <c r="AY215" s="17" t="s">
        <v>133</v>
      </c>
      <c r="BE215" s="198">
        <f>IF(N215="základní",J215,0)</f>
        <v>0</v>
      </c>
      <c r="BF215" s="198">
        <f>IF(N215="snížená",J215,0)</f>
        <v>0</v>
      </c>
      <c r="BG215" s="198">
        <f>IF(N215="zákl. přenesená",J215,0)</f>
        <v>0</v>
      </c>
      <c r="BH215" s="198">
        <f>IF(N215="sníž. přenesená",J215,0)</f>
        <v>0</v>
      </c>
      <c r="BI215" s="198">
        <f>IF(N215="nulová",J215,0)</f>
        <v>0</v>
      </c>
      <c r="BJ215" s="17" t="s">
        <v>141</v>
      </c>
      <c r="BK215" s="198">
        <f>ROUND(I215*H215,2)</f>
        <v>0</v>
      </c>
      <c r="BL215" s="17" t="s">
        <v>199</v>
      </c>
      <c r="BM215" s="197" t="s">
        <v>581</v>
      </c>
    </row>
    <row r="216" spans="1:47" s="2" customFormat="1" ht="19.5">
      <c r="A216" s="34"/>
      <c r="B216" s="35"/>
      <c r="C216" s="36"/>
      <c r="D216" s="201" t="s">
        <v>177</v>
      </c>
      <c r="E216" s="36"/>
      <c r="F216" s="211" t="s">
        <v>221</v>
      </c>
      <c r="G216" s="36"/>
      <c r="H216" s="36"/>
      <c r="I216" s="212"/>
      <c r="J216" s="36"/>
      <c r="K216" s="36"/>
      <c r="L216" s="39"/>
      <c r="M216" s="213"/>
      <c r="N216" s="214"/>
      <c r="O216" s="71"/>
      <c r="P216" s="71"/>
      <c r="Q216" s="71"/>
      <c r="R216" s="71"/>
      <c r="S216" s="71"/>
      <c r="T216" s="72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177</v>
      </c>
      <c r="AU216" s="17" t="s">
        <v>141</v>
      </c>
    </row>
    <row r="217" spans="1:65" s="2" customFormat="1" ht="24">
      <c r="A217" s="34"/>
      <c r="B217" s="35"/>
      <c r="C217" s="186" t="s">
        <v>363</v>
      </c>
      <c r="D217" s="186" t="s">
        <v>135</v>
      </c>
      <c r="E217" s="187" t="s">
        <v>582</v>
      </c>
      <c r="F217" s="188" t="s">
        <v>583</v>
      </c>
      <c r="G217" s="189" t="s">
        <v>297</v>
      </c>
      <c r="H217" s="190">
        <v>35.2</v>
      </c>
      <c r="I217" s="191"/>
      <c r="J217" s="192">
        <f>ROUND(I217*H217,2)</f>
        <v>0</v>
      </c>
      <c r="K217" s="188" t="s">
        <v>139</v>
      </c>
      <c r="L217" s="39"/>
      <c r="M217" s="193" t="s">
        <v>1</v>
      </c>
      <c r="N217" s="194" t="s">
        <v>43</v>
      </c>
      <c r="O217" s="71"/>
      <c r="P217" s="195">
        <f>O217*H217</f>
        <v>0</v>
      </c>
      <c r="Q217" s="195">
        <v>0.00225</v>
      </c>
      <c r="R217" s="195">
        <f>Q217*H217</f>
        <v>0.0792</v>
      </c>
      <c r="S217" s="195">
        <v>0</v>
      </c>
      <c r="T217" s="196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7" t="s">
        <v>199</v>
      </c>
      <c r="AT217" s="197" t="s">
        <v>135</v>
      </c>
      <c r="AU217" s="197" t="s">
        <v>141</v>
      </c>
      <c r="AY217" s="17" t="s">
        <v>133</v>
      </c>
      <c r="BE217" s="198">
        <f>IF(N217="základní",J217,0)</f>
        <v>0</v>
      </c>
      <c r="BF217" s="198">
        <f>IF(N217="snížená",J217,0)</f>
        <v>0</v>
      </c>
      <c r="BG217" s="198">
        <f>IF(N217="zákl. přenesená",J217,0)</f>
        <v>0</v>
      </c>
      <c r="BH217" s="198">
        <f>IF(N217="sníž. přenesená",J217,0)</f>
        <v>0</v>
      </c>
      <c r="BI217" s="198">
        <f>IF(N217="nulová",J217,0)</f>
        <v>0</v>
      </c>
      <c r="BJ217" s="17" t="s">
        <v>141</v>
      </c>
      <c r="BK217" s="198">
        <f>ROUND(I217*H217,2)</f>
        <v>0</v>
      </c>
      <c r="BL217" s="17" t="s">
        <v>199</v>
      </c>
      <c r="BM217" s="197" t="s">
        <v>584</v>
      </c>
    </row>
    <row r="218" spans="1:47" s="2" customFormat="1" ht="19.5">
      <c r="A218" s="34"/>
      <c r="B218" s="35"/>
      <c r="C218" s="36"/>
      <c r="D218" s="201" t="s">
        <v>177</v>
      </c>
      <c r="E218" s="36"/>
      <c r="F218" s="211" t="s">
        <v>221</v>
      </c>
      <c r="G218" s="36"/>
      <c r="H218" s="36"/>
      <c r="I218" s="212"/>
      <c r="J218" s="36"/>
      <c r="K218" s="36"/>
      <c r="L218" s="39"/>
      <c r="M218" s="213"/>
      <c r="N218" s="214"/>
      <c r="O218" s="71"/>
      <c r="P218" s="71"/>
      <c r="Q218" s="71"/>
      <c r="R218" s="71"/>
      <c r="S218" s="71"/>
      <c r="T218" s="72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177</v>
      </c>
      <c r="AU218" s="17" t="s">
        <v>141</v>
      </c>
    </row>
    <row r="219" spans="2:51" s="13" customFormat="1" ht="11.25">
      <c r="B219" s="199"/>
      <c r="C219" s="200"/>
      <c r="D219" s="201" t="s">
        <v>143</v>
      </c>
      <c r="E219" s="202" t="s">
        <v>1</v>
      </c>
      <c r="F219" s="203" t="s">
        <v>585</v>
      </c>
      <c r="G219" s="200"/>
      <c r="H219" s="204">
        <v>35.2</v>
      </c>
      <c r="I219" s="205"/>
      <c r="J219" s="200"/>
      <c r="K219" s="200"/>
      <c r="L219" s="206"/>
      <c r="M219" s="207"/>
      <c r="N219" s="208"/>
      <c r="O219" s="208"/>
      <c r="P219" s="208"/>
      <c r="Q219" s="208"/>
      <c r="R219" s="208"/>
      <c r="S219" s="208"/>
      <c r="T219" s="209"/>
      <c r="AT219" s="210" t="s">
        <v>143</v>
      </c>
      <c r="AU219" s="210" t="s">
        <v>141</v>
      </c>
      <c r="AV219" s="13" t="s">
        <v>141</v>
      </c>
      <c r="AW219" s="13" t="s">
        <v>32</v>
      </c>
      <c r="AX219" s="13" t="s">
        <v>85</v>
      </c>
      <c r="AY219" s="210" t="s">
        <v>133</v>
      </c>
    </row>
    <row r="220" spans="1:65" s="2" customFormat="1" ht="33" customHeight="1">
      <c r="A220" s="34"/>
      <c r="B220" s="35"/>
      <c r="C220" s="186" t="s">
        <v>368</v>
      </c>
      <c r="D220" s="186" t="s">
        <v>135</v>
      </c>
      <c r="E220" s="187" t="s">
        <v>586</v>
      </c>
      <c r="F220" s="188" t="s">
        <v>587</v>
      </c>
      <c r="G220" s="189" t="s">
        <v>297</v>
      </c>
      <c r="H220" s="190">
        <v>17.4</v>
      </c>
      <c r="I220" s="191"/>
      <c r="J220" s="192">
        <f>ROUND(I220*H220,2)</f>
        <v>0</v>
      </c>
      <c r="K220" s="188" t="s">
        <v>139</v>
      </c>
      <c r="L220" s="39"/>
      <c r="M220" s="193" t="s">
        <v>1</v>
      </c>
      <c r="N220" s="194" t="s">
        <v>43</v>
      </c>
      <c r="O220" s="71"/>
      <c r="P220" s="195">
        <f>O220*H220</f>
        <v>0</v>
      </c>
      <c r="Q220" s="195">
        <v>0.0035</v>
      </c>
      <c r="R220" s="195">
        <f>Q220*H220</f>
        <v>0.060899999999999996</v>
      </c>
      <c r="S220" s="195">
        <v>0</v>
      </c>
      <c r="T220" s="196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7" t="s">
        <v>199</v>
      </c>
      <c r="AT220" s="197" t="s">
        <v>135</v>
      </c>
      <c r="AU220" s="197" t="s">
        <v>141</v>
      </c>
      <c r="AY220" s="17" t="s">
        <v>133</v>
      </c>
      <c r="BE220" s="198">
        <f>IF(N220="základní",J220,0)</f>
        <v>0</v>
      </c>
      <c r="BF220" s="198">
        <f>IF(N220="snížená",J220,0)</f>
        <v>0</v>
      </c>
      <c r="BG220" s="198">
        <f>IF(N220="zákl. přenesená",J220,0)</f>
        <v>0</v>
      </c>
      <c r="BH220" s="198">
        <f>IF(N220="sníž. přenesená",J220,0)</f>
        <v>0</v>
      </c>
      <c r="BI220" s="198">
        <f>IF(N220="nulová",J220,0)</f>
        <v>0</v>
      </c>
      <c r="BJ220" s="17" t="s">
        <v>141</v>
      </c>
      <c r="BK220" s="198">
        <f>ROUND(I220*H220,2)</f>
        <v>0</v>
      </c>
      <c r="BL220" s="17" t="s">
        <v>199</v>
      </c>
      <c r="BM220" s="197" t="s">
        <v>588</v>
      </c>
    </row>
    <row r="221" spans="1:47" s="2" customFormat="1" ht="19.5">
      <c r="A221" s="34"/>
      <c r="B221" s="35"/>
      <c r="C221" s="36"/>
      <c r="D221" s="201" t="s">
        <v>177</v>
      </c>
      <c r="E221" s="36"/>
      <c r="F221" s="211" t="s">
        <v>221</v>
      </c>
      <c r="G221" s="36"/>
      <c r="H221" s="36"/>
      <c r="I221" s="212"/>
      <c r="J221" s="36"/>
      <c r="K221" s="36"/>
      <c r="L221" s="39"/>
      <c r="M221" s="213"/>
      <c r="N221" s="214"/>
      <c r="O221" s="71"/>
      <c r="P221" s="71"/>
      <c r="Q221" s="71"/>
      <c r="R221" s="71"/>
      <c r="S221" s="71"/>
      <c r="T221" s="72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7" t="s">
        <v>177</v>
      </c>
      <c r="AU221" s="17" t="s">
        <v>141</v>
      </c>
    </row>
    <row r="222" spans="2:51" s="13" customFormat="1" ht="11.25">
      <c r="B222" s="199"/>
      <c r="C222" s="200"/>
      <c r="D222" s="201" t="s">
        <v>143</v>
      </c>
      <c r="E222" s="202" t="s">
        <v>1</v>
      </c>
      <c r="F222" s="203" t="s">
        <v>589</v>
      </c>
      <c r="G222" s="200"/>
      <c r="H222" s="204">
        <v>17.4</v>
      </c>
      <c r="I222" s="205"/>
      <c r="J222" s="200"/>
      <c r="K222" s="200"/>
      <c r="L222" s="206"/>
      <c r="M222" s="207"/>
      <c r="N222" s="208"/>
      <c r="O222" s="208"/>
      <c r="P222" s="208"/>
      <c r="Q222" s="208"/>
      <c r="R222" s="208"/>
      <c r="S222" s="208"/>
      <c r="T222" s="209"/>
      <c r="AT222" s="210" t="s">
        <v>143</v>
      </c>
      <c r="AU222" s="210" t="s">
        <v>141</v>
      </c>
      <c r="AV222" s="13" t="s">
        <v>141</v>
      </c>
      <c r="AW222" s="13" t="s">
        <v>32</v>
      </c>
      <c r="AX222" s="13" t="s">
        <v>77</v>
      </c>
      <c r="AY222" s="210" t="s">
        <v>133</v>
      </c>
    </row>
    <row r="223" spans="2:51" s="15" customFormat="1" ht="11.25">
      <c r="B223" s="225"/>
      <c r="C223" s="226"/>
      <c r="D223" s="201" t="s">
        <v>143</v>
      </c>
      <c r="E223" s="227" t="s">
        <v>1</v>
      </c>
      <c r="F223" s="228" t="s">
        <v>223</v>
      </c>
      <c r="G223" s="226"/>
      <c r="H223" s="229">
        <v>17.4</v>
      </c>
      <c r="I223" s="230"/>
      <c r="J223" s="226"/>
      <c r="K223" s="226"/>
      <c r="L223" s="231"/>
      <c r="M223" s="232"/>
      <c r="N223" s="233"/>
      <c r="O223" s="233"/>
      <c r="P223" s="233"/>
      <c r="Q223" s="233"/>
      <c r="R223" s="233"/>
      <c r="S223" s="233"/>
      <c r="T223" s="234"/>
      <c r="AT223" s="235" t="s">
        <v>143</v>
      </c>
      <c r="AU223" s="235" t="s">
        <v>141</v>
      </c>
      <c r="AV223" s="15" t="s">
        <v>140</v>
      </c>
      <c r="AW223" s="15" t="s">
        <v>32</v>
      </c>
      <c r="AX223" s="15" t="s">
        <v>85</v>
      </c>
      <c r="AY223" s="235" t="s">
        <v>133</v>
      </c>
    </row>
    <row r="224" spans="1:65" s="2" customFormat="1" ht="24">
      <c r="A224" s="34"/>
      <c r="B224" s="35"/>
      <c r="C224" s="186" t="s">
        <v>373</v>
      </c>
      <c r="D224" s="186" t="s">
        <v>135</v>
      </c>
      <c r="E224" s="187" t="s">
        <v>590</v>
      </c>
      <c r="F224" s="188" t="s">
        <v>591</v>
      </c>
      <c r="G224" s="189" t="s">
        <v>297</v>
      </c>
      <c r="H224" s="190">
        <v>17.4</v>
      </c>
      <c r="I224" s="191"/>
      <c r="J224" s="192">
        <f>ROUND(I224*H224,2)</f>
        <v>0</v>
      </c>
      <c r="K224" s="188" t="s">
        <v>139</v>
      </c>
      <c r="L224" s="39"/>
      <c r="M224" s="193" t="s">
        <v>1</v>
      </c>
      <c r="N224" s="194" t="s">
        <v>43</v>
      </c>
      <c r="O224" s="71"/>
      <c r="P224" s="195">
        <f>O224*H224</f>
        <v>0</v>
      </c>
      <c r="Q224" s="195">
        <v>0.0044</v>
      </c>
      <c r="R224" s="195">
        <f>Q224*H224</f>
        <v>0.07656</v>
      </c>
      <c r="S224" s="195">
        <v>0</v>
      </c>
      <c r="T224" s="196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7" t="s">
        <v>199</v>
      </c>
      <c r="AT224" s="197" t="s">
        <v>135</v>
      </c>
      <c r="AU224" s="197" t="s">
        <v>141</v>
      </c>
      <c r="AY224" s="17" t="s">
        <v>133</v>
      </c>
      <c r="BE224" s="198">
        <f>IF(N224="základní",J224,0)</f>
        <v>0</v>
      </c>
      <c r="BF224" s="198">
        <f>IF(N224="snížená",J224,0)</f>
        <v>0</v>
      </c>
      <c r="BG224" s="198">
        <f>IF(N224="zákl. přenesená",J224,0)</f>
        <v>0</v>
      </c>
      <c r="BH224" s="198">
        <f>IF(N224="sníž. přenesená",J224,0)</f>
        <v>0</v>
      </c>
      <c r="BI224" s="198">
        <f>IF(N224="nulová",J224,0)</f>
        <v>0</v>
      </c>
      <c r="BJ224" s="17" t="s">
        <v>141</v>
      </c>
      <c r="BK224" s="198">
        <f>ROUND(I224*H224,2)</f>
        <v>0</v>
      </c>
      <c r="BL224" s="17" t="s">
        <v>199</v>
      </c>
      <c r="BM224" s="197" t="s">
        <v>592</v>
      </c>
    </row>
    <row r="225" spans="1:47" s="2" customFormat="1" ht="19.5">
      <c r="A225" s="34"/>
      <c r="B225" s="35"/>
      <c r="C225" s="36"/>
      <c r="D225" s="201" t="s">
        <v>177</v>
      </c>
      <c r="E225" s="36"/>
      <c r="F225" s="211" t="s">
        <v>221</v>
      </c>
      <c r="G225" s="36"/>
      <c r="H225" s="36"/>
      <c r="I225" s="212"/>
      <c r="J225" s="36"/>
      <c r="K225" s="36"/>
      <c r="L225" s="39"/>
      <c r="M225" s="213"/>
      <c r="N225" s="214"/>
      <c r="O225" s="71"/>
      <c r="P225" s="71"/>
      <c r="Q225" s="71"/>
      <c r="R225" s="71"/>
      <c r="S225" s="71"/>
      <c r="T225" s="72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177</v>
      </c>
      <c r="AU225" s="17" t="s">
        <v>141</v>
      </c>
    </row>
    <row r="226" spans="1:65" s="2" customFormat="1" ht="24">
      <c r="A226" s="34"/>
      <c r="B226" s="35"/>
      <c r="C226" s="186" t="s">
        <v>378</v>
      </c>
      <c r="D226" s="186" t="s">
        <v>135</v>
      </c>
      <c r="E226" s="187" t="s">
        <v>463</v>
      </c>
      <c r="F226" s="188" t="s">
        <v>464</v>
      </c>
      <c r="G226" s="189" t="s">
        <v>297</v>
      </c>
      <c r="H226" s="190">
        <v>17.4</v>
      </c>
      <c r="I226" s="191"/>
      <c r="J226" s="192">
        <f>ROUND(I226*H226,2)</f>
        <v>0</v>
      </c>
      <c r="K226" s="188" t="s">
        <v>139</v>
      </c>
      <c r="L226" s="39"/>
      <c r="M226" s="193" t="s">
        <v>1</v>
      </c>
      <c r="N226" s="194" t="s">
        <v>43</v>
      </c>
      <c r="O226" s="71"/>
      <c r="P226" s="195">
        <f>O226*H226</f>
        <v>0</v>
      </c>
      <c r="Q226" s="195">
        <v>0.00169</v>
      </c>
      <c r="R226" s="195">
        <f>Q226*H226</f>
        <v>0.029405999999999998</v>
      </c>
      <c r="S226" s="195">
        <v>0</v>
      </c>
      <c r="T226" s="196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7" t="s">
        <v>199</v>
      </c>
      <c r="AT226" s="197" t="s">
        <v>135</v>
      </c>
      <c r="AU226" s="197" t="s">
        <v>141</v>
      </c>
      <c r="AY226" s="17" t="s">
        <v>133</v>
      </c>
      <c r="BE226" s="198">
        <f>IF(N226="základní",J226,0)</f>
        <v>0</v>
      </c>
      <c r="BF226" s="198">
        <f>IF(N226="snížená",J226,0)</f>
        <v>0</v>
      </c>
      <c r="BG226" s="198">
        <f>IF(N226="zákl. přenesená",J226,0)</f>
        <v>0</v>
      </c>
      <c r="BH226" s="198">
        <f>IF(N226="sníž. přenesená",J226,0)</f>
        <v>0</v>
      </c>
      <c r="BI226" s="198">
        <f>IF(N226="nulová",J226,0)</f>
        <v>0</v>
      </c>
      <c r="BJ226" s="17" t="s">
        <v>141</v>
      </c>
      <c r="BK226" s="198">
        <f>ROUND(I226*H226,2)</f>
        <v>0</v>
      </c>
      <c r="BL226" s="17" t="s">
        <v>199</v>
      </c>
      <c r="BM226" s="197" t="s">
        <v>465</v>
      </c>
    </row>
    <row r="227" spans="1:47" s="2" customFormat="1" ht="19.5">
      <c r="A227" s="34"/>
      <c r="B227" s="35"/>
      <c r="C227" s="36"/>
      <c r="D227" s="201" t="s">
        <v>177</v>
      </c>
      <c r="E227" s="36"/>
      <c r="F227" s="211" t="s">
        <v>221</v>
      </c>
      <c r="G227" s="36"/>
      <c r="H227" s="36"/>
      <c r="I227" s="212"/>
      <c r="J227" s="36"/>
      <c r="K227" s="36"/>
      <c r="L227" s="39"/>
      <c r="M227" s="213"/>
      <c r="N227" s="214"/>
      <c r="O227" s="71"/>
      <c r="P227" s="71"/>
      <c r="Q227" s="71"/>
      <c r="R227" s="71"/>
      <c r="S227" s="71"/>
      <c r="T227" s="72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177</v>
      </c>
      <c r="AU227" s="17" t="s">
        <v>141</v>
      </c>
    </row>
    <row r="228" spans="2:51" s="13" customFormat="1" ht="11.25">
      <c r="B228" s="199"/>
      <c r="C228" s="200"/>
      <c r="D228" s="201" t="s">
        <v>143</v>
      </c>
      <c r="E228" s="202" t="s">
        <v>1</v>
      </c>
      <c r="F228" s="203" t="s">
        <v>593</v>
      </c>
      <c r="G228" s="200"/>
      <c r="H228" s="204">
        <v>17.4</v>
      </c>
      <c r="I228" s="205"/>
      <c r="J228" s="200"/>
      <c r="K228" s="200"/>
      <c r="L228" s="206"/>
      <c r="M228" s="207"/>
      <c r="N228" s="208"/>
      <c r="O228" s="208"/>
      <c r="P228" s="208"/>
      <c r="Q228" s="208"/>
      <c r="R228" s="208"/>
      <c r="S228" s="208"/>
      <c r="T228" s="209"/>
      <c r="AT228" s="210" t="s">
        <v>143</v>
      </c>
      <c r="AU228" s="210" t="s">
        <v>141</v>
      </c>
      <c r="AV228" s="13" t="s">
        <v>141</v>
      </c>
      <c r="AW228" s="13" t="s">
        <v>32</v>
      </c>
      <c r="AX228" s="13" t="s">
        <v>85</v>
      </c>
      <c r="AY228" s="210" t="s">
        <v>133</v>
      </c>
    </row>
    <row r="229" spans="1:65" s="2" customFormat="1" ht="24">
      <c r="A229" s="34"/>
      <c r="B229" s="35"/>
      <c r="C229" s="186" t="s">
        <v>384</v>
      </c>
      <c r="D229" s="186" t="s">
        <v>135</v>
      </c>
      <c r="E229" s="187" t="s">
        <v>468</v>
      </c>
      <c r="F229" s="188" t="s">
        <v>469</v>
      </c>
      <c r="G229" s="189" t="s">
        <v>257</v>
      </c>
      <c r="H229" s="190">
        <v>3</v>
      </c>
      <c r="I229" s="191"/>
      <c r="J229" s="192">
        <f>ROUND(I229*H229,2)</f>
        <v>0</v>
      </c>
      <c r="K229" s="188" t="s">
        <v>139</v>
      </c>
      <c r="L229" s="39"/>
      <c r="M229" s="193" t="s">
        <v>1</v>
      </c>
      <c r="N229" s="194" t="s">
        <v>43</v>
      </c>
      <c r="O229" s="71"/>
      <c r="P229" s="195">
        <f>O229*H229</f>
        <v>0</v>
      </c>
      <c r="Q229" s="195">
        <v>0.00036</v>
      </c>
      <c r="R229" s="195">
        <f>Q229*H229</f>
        <v>0.00108</v>
      </c>
      <c r="S229" s="195">
        <v>0</v>
      </c>
      <c r="T229" s="196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7" t="s">
        <v>199</v>
      </c>
      <c r="AT229" s="197" t="s">
        <v>135</v>
      </c>
      <c r="AU229" s="197" t="s">
        <v>141</v>
      </c>
      <c r="AY229" s="17" t="s">
        <v>133</v>
      </c>
      <c r="BE229" s="198">
        <f>IF(N229="základní",J229,0)</f>
        <v>0</v>
      </c>
      <c r="BF229" s="198">
        <f>IF(N229="snížená",J229,0)</f>
        <v>0</v>
      </c>
      <c r="BG229" s="198">
        <f>IF(N229="zákl. přenesená",J229,0)</f>
        <v>0</v>
      </c>
      <c r="BH229" s="198">
        <f>IF(N229="sníž. přenesená",J229,0)</f>
        <v>0</v>
      </c>
      <c r="BI229" s="198">
        <f>IF(N229="nulová",J229,0)</f>
        <v>0</v>
      </c>
      <c r="BJ229" s="17" t="s">
        <v>141</v>
      </c>
      <c r="BK229" s="198">
        <f>ROUND(I229*H229,2)</f>
        <v>0</v>
      </c>
      <c r="BL229" s="17" t="s">
        <v>199</v>
      </c>
      <c r="BM229" s="197" t="s">
        <v>470</v>
      </c>
    </row>
    <row r="230" spans="1:47" s="2" customFormat="1" ht="19.5">
      <c r="A230" s="34"/>
      <c r="B230" s="35"/>
      <c r="C230" s="36"/>
      <c r="D230" s="201" t="s">
        <v>177</v>
      </c>
      <c r="E230" s="36"/>
      <c r="F230" s="211" t="s">
        <v>221</v>
      </c>
      <c r="G230" s="36"/>
      <c r="H230" s="36"/>
      <c r="I230" s="212"/>
      <c r="J230" s="36"/>
      <c r="K230" s="36"/>
      <c r="L230" s="39"/>
      <c r="M230" s="213"/>
      <c r="N230" s="214"/>
      <c r="O230" s="71"/>
      <c r="P230" s="71"/>
      <c r="Q230" s="71"/>
      <c r="R230" s="71"/>
      <c r="S230" s="71"/>
      <c r="T230" s="72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7" t="s">
        <v>177</v>
      </c>
      <c r="AU230" s="17" t="s">
        <v>141</v>
      </c>
    </row>
    <row r="231" spans="1:65" s="2" customFormat="1" ht="24">
      <c r="A231" s="34"/>
      <c r="B231" s="35"/>
      <c r="C231" s="186" t="s">
        <v>390</v>
      </c>
      <c r="D231" s="186" t="s">
        <v>135</v>
      </c>
      <c r="E231" s="187" t="s">
        <v>472</v>
      </c>
      <c r="F231" s="188" t="s">
        <v>473</v>
      </c>
      <c r="G231" s="189" t="s">
        <v>297</v>
      </c>
      <c r="H231" s="190">
        <v>15.5</v>
      </c>
      <c r="I231" s="191"/>
      <c r="J231" s="192">
        <f>ROUND(I231*H231,2)</f>
        <v>0</v>
      </c>
      <c r="K231" s="188" t="s">
        <v>139</v>
      </c>
      <c r="L231" s="39"/>
      <c r="M231" s="193" t="s">
        <v>1</v>
      </c>
      <c r="N231" s="194" t="s">
        <v>43</v>
      </c>
      <c r="O231" s="71"/>
      <c r="P231" s="195">
        <f>O231*H231</f>
        <v>0</v>
      </c>
      <c r="Q231" s="195">
        <v>0.00217</v>
      </c>
      <c r="R231" s="195">
        <f>Q231*H231</f>
        <v>0.033635</v>
      </c>
      <c r="S231" s="195">
        <v>0</v>
      </c>
      <c r="T231" s="196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7" t="s">
        <v>199</v>
      </c>
      <c r="AT231" s="197" t="s">
        <v>135</v>
      </c>
      <c r="AU231" s="197" t="s">
        <v>141</v>
      </c>
      <c r="AY231" s="17" t="s">
        <v>133</v>
      </c>
      <c r="BE231" s="198">
        <f>IF(N231="základní",J231,0)</f>
        <v>0</v>
      </c>
      <c r="BF231" s="198">
        <f>IF(N231="snížená",J231,0)</f>
        <v>0</v>
      </c>
      <c r="BG231" s="198">
        <f>IF(N231="zákl. přenesená",J231,0)</f>
        <v>0</v>
      </c>
      <c r="BH231" s="198">
        <f>IF(N231="sníž. přenesená",J231,0)</f>
        <v>0</v>
      </c>
      <c r="BI231" s="198">
        <f>IF(N231="nulová",J231,0)</f>
        <v>0</v>
      </c>
      <c r="BJ231" s="17" t="s">
        <v>141</v>
      </c>
      <c r="BK231" s="198">
        <f>ROUND(I231*H231,2)</f>
        <v>0</v>
      </c>
      <c r="BL231" s="17" t="s">
        <v>199</v>
      </c>
      <c r="BM231" s="197" t="s">
        <v>474</v>
      </c>
    </row>
    <row r="232" spans="1:47" s="2" customFormat="1" ht="19.5">
      <c r="A232" s="34"/>
      <c r="B232" s="35"/>
      <c r="C232" s="36"/>
      <c r="D232" s="201" t="s">
        <v>177</v>
      </c>
      <c r="E232" s="36"/>
      <c r="F232" s="211" t="s">
        <v>221</v>
      </c>
      <c r="G232" s="36"/>
      <c r="H232" s="36"/>
      <c r="I232" s="212"/>
      <c r="J232" s="36"/>
      <c r="K232" s="36"/>
      <c r="L232" s="39"/>
      <c r="M232" s="213"/>
      <c r="N232" s="214"/>
      <c r="O232" s="71"/>
      <c r="P232" s="71"/>
      <c r="Q232" s="71"/>
      <c r="R232" s="71"/>
      <c r="S232" s="71"/>
      <c r="T232" s="72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7" t="s">
        <v>177</v>
      </c>
      <c r="AU232" s="17" t="s">
        <v>141</v>
      </c>
    </row>
    <row r="233" spans="2:51" s="13" customFormat="1" ht="11.25">
      <c r="B233" s="199"/>
      <c r="C233" s="200"/>
      <c r="D233" s="201" t="s">
        <v>143</v>
      </c>
      <c r="E233" s="202" t="s">
        <v>1</v>
      </c>
      <c r="F233" s="203" t="s">
        <v>594</v>
      </c>
      <c r="G233" s="200"/>
      <c r="H233" s="204">
        <v>15.5</v>
      </c>
      <c r="I233" s="205"/>
      <c r="J233" s="200"/>
      <c r="K233" s="200"/>
      <c r="L233" s="206"/>
      <c r="M233" s="207"/>
      <c r="N233" s="208"/>
      <c r="O233" s="208"/>
      <c r="P233" s="208"/>
      <c r="Q233" s="208"/>
      <c r="R233" s="208"/>
      <c r="S233" s="208"/>
      <c r="T233" s="209"/>
      <c r="AT233" s="210" t="s">
        <v>143</v>
      </c>
      <c r="AU233" s="210" t="s">
        <v>141</v>
      </c>
      <c r="AV233" s="13" t="s">
        <v>141</v>
      </c>
      <c r="AW233" s="13" t="s">
        <v>32</v>
      </c>
      <c r="AX233" s="13" t="s">
        <v>85</v>
      </c>
      <c r="AY233" s="210" t="s">
        <v>133</v>
      </c>
    </row>
    <row r="234" spans="1:65" s="2" customFormat="1" ht="24">
      <c r="A234" s="34"/>
      <c r="B234" s="35"/>
      <c r="C234" s="186" t="s">
        <v>395</v>
      </c>
      <c r="D234" s="186" t="s">
        <v>135</v>
      </c>
      <c r="E234" s="187" t="s">
        <v>477</v>
      </c>
      <c r="F234" s="188" t="s">
        <v>478</v>
      </c>
      <c r="G234" s="189" t="s">
        <v>159</v>
      </c>
      <c r="H234" s="190">
        <v>1.565</v>
      </c>
      <c r="I234" s="191"/>
      <c r="J234" s="192">
        <f>ROUND(I234*H234,2)</f>
        <v>0</v>
      </c>
      <c r="K234" s="188" t="s">
        <v>139</v>
      </c>
      <c r="L234" s="39"/>
      <c r="M234" s="193" t="s">
        <v>1</v>
      </c>
      <c r="N234" s="194" t="s">
        <v>43</v>
      </c>
      <c r="O234" s="71"/>
      <c r="P234" s="195">
        <f>O234*H234</f>
        <v>0</v>
      </c>
      <c r="Q234" s="195">
        <v>0</v>
      </c>
      <c r="R234" s="195">
        <f>Q234*H234</f>
        <v>0</v>
      </c>
      <c r="S234" s="195">
        <v>0</v>
      </c>
      <c r="T234" s="196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7" t="s">
        <v>199</v>
      </c>
      <c r="AT234" s="197" t="s">
        <v>135</v>
      </c>
      <c r="AU234" s="197" t="s">
        <v>141</v>
      </c>
      <c r="AY234" s="17" t="s">
        <v>133</v>
      </c>
      <c r="BE234" s="198">
        <f>IF(N234="základní",J234,0)</f>
        <v>0</v>
      </c>
      <c r="BF234" s="198">
        <f>IF(N234="snížená",J234,0)</f>
        <v>0</v>
      </c>
      <c r="BG234" s="198">
        <f>IF(N234="zákl. přenesená",J234,0)</f>
        <v>0</v>
      </c>
      <c r="BH234" s="198">
        <f>IF(N234="sníž. přenesená",J234,0)</f>
        <v>0</v>
      </c>
      <c r="BI234" s="198">
        <f>IF(N234="nulová",J234,0)</f>
        <v>0</v>
      </c>
      <c r="BJ234" s="17" t="s">
        <v>141</v>
      </c>
      <c r="BK234" s="198">
        <f>ROUND(I234*H234,2)</f>
        <v>0</v>
      </c>
      <c r="BL234" s="17" t="s">
        <v>199</v>
      </c>
      <c r="BM234" s="197" t="s">
        <v>479</v>
      </c>
    </row>
    <row r="235" spans="2:63" s="12" customFormat="1" ht="25.9" customHeight="1">
      <c r="B235" s="170"/>
      <c r="C235" s="171"/>
      <c r="D235" s="172" t="s">
        <v>76</v>
      </c>
      <c r="E235" s="173" t="s">
        <v>497</v>
      </c>
      <c r="F235" s="173" t="s">
        <v>498</v>
      </c>
      <c r="G235" s="171"/>
      <c r="H235" s="171"/>
      <c r="I235" s="174"/>
      <c r="J235" s="175">
        <f>BK235</f>
        <v>0</v>
      </c>
      <c r="K235" s="171"/>
      <c r="L235" s="176"/>
      <c r="M235" s="177"/>
      <c r="N235" s="178"/>
      <c r="O235" s="178"/>
      <c r="P235" s="179">
        <f>SUM(P236:P238)</f>
        <v>0</v>
      </c>
      <c r="Q235" s="178"/>
      <c r="R235" s="179">
        <f>SUM(R236:R238)</f>
        <v>0</v>
      </c>
      <c r="S235" s="178"/>
      <c r="T235" s="180">
        <f>SUM(T236:T238)</f>
        <v>0</v>
      </c>
      <c r="AR235" s="181" t="s">
        <v>140</v>
      </c>
      <c r="AT235" s="182" t="s">
        <v>76</v>
      </c>
      <c r="AU235" s="182" t="s">
        <v>77</v>
      </c>
      <c r="AY235" s="181" t="s">
        <v>133</v>
      </c>
      <c r="BK235" s="183">
        <f>SUM(BK236:BK238)</f>
        <v>0</v>
      </c>
    </row>
    <row r="236" spans="1:65" s="2" customFormat="1" ht="21.75" customHeight="1">
      <c r="A236" s="34"/>
      <c r="B236" s="35"/>
      <c r="C236" s="186" t="s">
        <v>401</v>
      </c>
      <c r="D236" s="186" t="s">
        <v>135</v>
      </c>
      <c r="E236" s="187" t="s">
        <v>500</v>
      </c>
      <c r="F236" s="188" t="s">
        <v>501</v>
      </c>
      <c r="G236" s="189" t="s">
        <v>502</v>
      </c>
      <c r="H236" s="190">
        <v>10</v>
      </c>
      <c r="I236" s="191"/>
      <c r="J236" s="192">
        <f>ROUND(I236*H236,2)</f>
        <v>0</v>
      </c>
      <c r="K236" s="188" t="s">
        <v>139</v>
      </c>
      <c r="L236" s="39"/>
      <c r="M236" s="193" t="s">
        <v>1</v>
      </c>
      <c r="N236" s="194" t="s">
        <v>43</v>
      </c>
      <c r="O236" s="71"/>
      <c r="P236" s="195">
        <f>O236*H236</f>
        <v>0</v>
      </c>
      <c r="Q236" s="195">
        <v>0</v>
      </c>
      <c r="R236" s="195">
        <f>Q236*H236</f>
        <v>0</v>
      </c>
      <c r="S236" s="195">
        <v>0</v>
      </c>
      <c r="T236" s="196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7" t="s">
        <v>503</v>
      </c>
      <c r="AT236" s="197" t="s">
        <v>135</v>
      </c>
      <c r="AU236" s="197" t="s">
        <v>85</v>
      </c>
      <c r="AY236" s="17" t="s">
        <v>133</v>
      </c>
      <c r="BE236" s="198">
        <f>IF(N236="základní",J236,0)</f>
        <v>0</v>
      </c>
      <c r="BF236" s="198">
        <f>IF(N236="snížená",J236,0)</f>
        <v>0</v>
      </c>
      <c r="BG236" s="198">
        <f>IF(N236="zákl. přenesená",J236,0)</f>
        <v>0</v>
      </c>
      <c r="BH236" s="198">
        <f>IF(N236="sníž. přenesená",J236,0)</f>
        <v>0</v>
      </c>
      <c r="BI236" s="198">
        <f>IF(N236="nulová",J236,0)</f>
        <v>0</v>
      </c>
      <c r="BJ236" s="17" t="s">
        <v>141</v>
      </c>
      <c r="BK236" s="198">
        <f>ROUND(I236*H236,2)</f>
        <v>0</v>
      </c>
      <c r="BL236" s="17" t="s">
        <v>503</v>
      </c>
      <c r="BM236" s="197" t="s">
        <v>504</v>
      </c>
    </row>
    <row r="237" spans="2:51" s="14" customFormat="1" ht="11.25">
      <c r="B237" s="215"/>
      <c r="C237" s="216"/>
      <c r="D237" s="201" t="s">
        <v>143</v>
      </c>
      <c r="E237" s="217" t="s">
        <v>1</v>
      </c>
      <c r="F237" s="218" t="s">
        <v>505</v>
      </c>
      <c r="G237" s="216"/>
      <c r="H237" s="217" t="s">
        <v>1</v>
      </c>
      <c r="I237" s="219"/>
      <c r="J237" s="216"/>
      <c r="K237" s="216"/>
      <c r="L237" s="220"/>
      <c r="M237" s="236"/>
      <c r="N237" s="237"/>
      <c r="O237" s="237"/>
      <c r="P237" s="237"/>
      <c r="Q237" s="237"/>
      <c r="R237" s="237"/>
      <c r="S237" s="237"/>
      <c r="T237" s="238"/>
      <c r="AT237" s="224" t="s">
        <v>143</v>
      </c>
      <c r="AU237" s="224" t="s">
        <v>85</v>
      </c>
      <c r="AV237" s="14" t="s">
        <v>85</v>
      </c>
      <c r="AW237" s="14" t="s">
        <v>32</v>
      </c>
      <c r="AX237" s="14" t="s">
        <v>77</v>
      </c>
      <c r="AY237" s="224" t="s">
        <v>133</v>
      </c>
    </row>
    <row r="238" spans="2:51" s="13" customFormat="1" ht="11.25">
      <c r="B238" s="199"/>
      <c r="C238" s="200"/>
      <c r="D238" s="201" t="s">
        <v>143</v>
      </c>
      <c r="E238" s="202" t="s">
        <v>1</v>
      </c>
      <c r="F238" s="203" t="s">
        <v>187</v>
      </c>
      <c r="G238" s="200"/>
      <c r="H238" s="204">
        <v>10</v>
      </c>
      <c r="I238" s="205"/>
      <c r="J238" s="200"/>
      <c r="K238" s="200"/>
      <c r="L238" s="206"/>
      <c r="M238" s="249"/>
      <c r="N238" s="250"/>
      <c r="O238" s="250"/>
      <c r="P238" s="250"/>
      <c r="Q238" s="250"/>
      <c r="R238" s="250"/>
      <c r="S238" s="250"/>
      <c r="T238" s="251"/>
      <c r="AT238" s="210" t="s">
        <v>143</v>
      </c>
      <c r="AU238" s="210" t="s">
        <v>85</v>
      </c>
      <c r="AV238" s="13" t="s">
        <v>141</v>
      </c>
      <c r="AW238" s="13" t="s">
        <v>32</v>
      </c>
      <c r="AX238" s="13" t="s">
        <v>85</v>
      </c>
      <c r="AY238" s="210" t="s">
        <v>133</v>
      </c>
    </row>
    <row r="239" spans="1:31" s="2" customFormat="1" ht="6.95" customHeight="1">
      <c r="A239" s="34"/>
      <c r="B239" s="54"/>
      <c r="C239" s="55"/>
      <c r="D239" s="55"/>
      <c r="E239" s="55"/>
      <c r="F239" s="55"/>
      <c r="G239" s="55"/>
      <c r="H239" s="55"/>
      <c r="I239" s="55"/>
      <c r="J239" s="55"/>
      <c r="K239" s="55"/>
      <c r="L239" s="39"/>
      <c r="M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</row>
  </sheetData>
  <sheetProtection algorithmName="SHA-512" hashValue="GrQt8wtAyd+wPlg1nMBxZzs0xWu6iagcupDgYJK/zbcvfy9CUT3kjaFWgXTaWh+VfKfrvMWSccdpscDb3bxF+A==" saltValue="IXkSS8k2+bzDla4i00POvxVVRnGmc+Ny0SeAd8XayqZYsWbX491uPdUi6FsiuOqomLhuMxDPHdY+pOVj0SanJQ==" spinCount="100000" sheet="1" objects="1" scenarios="1" formatColumns="0" formatRows="0" autoFilter="0"/>
  <autoFilter ref="C124:K238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7" t="s">
        <v>95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4.95" customHeight="1">
      <c r="B4" s="20"/>
      <c r="D4" s="110" t="s">
        <v>102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7" t="str">
        <f>'Rekapitulace stavby'!K6</f>
        <v>Stavební úpravy dětský domov a školní jídelna Sedloňov</v>
      </c>
      <c r="F7" s="298"/>
      <c r="G7" s="298"/>
      <c r="H7" s="298"/>
      <c r="L7" s="20"/>
    </row>
    <row r="8" spans="1:31" s="2" customFormat="1" ht="12" customHeight="1">
      <c r="A8" s="34"/>
      <c r="B8" s="39"/>
      <c r="C8" s="34"/>
      <c r="D8" s="112" t="s">
        <v>103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9" t="s">
        <v>595</v>
      </c>
      <c r="F9" s="300"/>
      <c r="G9" s="300"/>
      <c r="H9" s="30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15. 6. 2021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1" t="str">
        <f>'Rekapitulace stavby'!E14</f>
        <v>Vyplň údaj</v>
      </c>
      <c r="F18" s="302"/>
      <c r="G18" s="302"/>
      <c r="H18" s="302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262.5" customHeight="1">
      <c r="A27" s="115"/>
      <c r="B27" s="116"/>
      <c r="C27" s="115"/>
      <c r="D27" s="115"/>
      <c r="E27" s="303" t="s">
        <v>105</v>
      </c>
      <c r="F27" s="303"/>
      <c r="G27" s="303"/>
      <c r="H27" s="303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34"/>
      <c r="J30" s="120">
        <f>ROUND(J127,2)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1" t="s">
        <v>38</v>
      </c>
      <c r="J32" s="121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41</v>
      </c>
      <c r="E33" s="112" t="s">
        <v>42</v>
      </c>
      <c r="F33" s="123">
        <f>ROUND((SUM(BE127:BE221)),2)</f>
        <v>0</v>
      </c>
      <c r="G33" s="34"/>
      <c r="H33" s="34"/>
      <c r="I33" s="124">
        <v>0.21</v>
      </c>
      <c r="J33" s="123">
        <f>ROUND(((SUM(BE127:BE221))*I33),2)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43</v>
      </c>
      <c r="F34" s="123">
        <f>ROUND((SUM(BF127:BF221)),2)</f>
        <v>0</v>
      </c>
      <c r="G34" s="34"/>
      <c r="H34" s="34"/>
      <c r="I34" s="124">
        <v>0.15</v>
      </c>
      <c r="J34" s="123">
        <f>ROUND(((SUM(BF127:BF221))*I34),2)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44</v>
      </c>
      <c r="F35" s="123">
        <f>ROUND((SUM(BG127:BG221)),2)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45</v>
      </c>
      <c r="F36" s="123">
        <f>ROUND((SUM(BH127:BH221)),2)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46</v>
      </c>
      <c r="F37" s="123">
        <f>ROUND((SUM(BI127:BI221)),2)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4" t="str">
        <f>E7</f>
        <v>Stavební úpravy dětský domov a školní jídelna Sedloňov</v>
      </c>
      <c r="F85" s="305"/>
      <c r="G85" s="305"/>
      <c r="H85" s="30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6" t="str">
        <f>E9</f>
        <v xml:space="preserve">03 - Vnitřní úpravy 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Sedloňov </v>
      </c>
      <c r="G89" s="36"/>
      <c r="H89" s="36"/>
      <c r="I89" s="29" t="s">
        <v>22</v>
      </c>
      <c r="J89" s="66" t="str">
        <f>IF(J12="","",J12)</f>
        <v>15. 6. 2021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KHK Pivovarské nám. 1245/2, HK</v>
      </c>
      <c r="G91" s="36"/>
      <c r="H91" s="36"/>
      <c r="I91" s="29" t="s">
        <v>30</v>
      </c>
      <c r="J91" s="32" t="str">
        <f>E21</f>
        <v>OPHK v.o.s., Hradec Králové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107</v>
      </c>
      <c r="D94" s="144"/>
      <c r="E94" s="144"/>
      <c r="F94" s="144"/>
      <c r="G94" s="144"/>
      <c r="H94" s="144"/>
      <c r="I94" s="144"/>
      <c r="J94" s="145" t="s">
        <v>108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109</v>
      </c>
      <c r="D96" s="36"/>
      <c r="E96" s="36"/>
      <c r="F96" s="36"/>
      <c r="G96" s="36"/>
      <c r="H96" s="36"/>
      <c r="I96" s="36"/>
      <c r="J96" s="84">
        <f>J127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110</v>
      </c>
    </row>
    <row r="97" spans="2:12" s="9" customFormat="1" ht="24.95" customHeight="1">
      <c r="B97" s="147"/>
      <c r="C97" s="148"/>
      <c r="D97" s="149" t="s">
        <v>111</v>
      </c>
      <c r="E97" s="150"/>
      <c r="F97" s="150"/>
      <c r="G97" s="150"/>
      <c r="H97" s="150"/>
      <c r="I97" s="150"/>
      <c r="J97" s="151">
        <f>J128</f>
        <v>0</v>
      </c>
      <c r="K97" s="148"/>
      <c r="L97" s="152"/>
    </row>
    <row r="98" spans="2:12" s="10" customFormat="1" ht="19.9" customHeight="1">
      <c r="B98" s="153"/>
      <c r="C98" s="154"/>
      <c r="D98" s="155" t="s">
        <v>207</v>
      </c>
      <c r="E98" s="156"/>
      <c r="F98" s="156"/>
      <c r="G98" s="156"/>
      <c r="H98" s="156"/>
      <c r="I98" s="156"/>
      <c r="J98" s="157">
        <f>J129</f>
        <v>0</v>
      </c>
      <c r="K98" s="154"/>
      <c r="L98" s="158"/>
    </row>
    <row r="99" spans="2:12" s="10" customFormat="1" ht="19.9" customHeight="1">
      <c r="B99" s="153"/>
      <c r="C99" s="154"/>
      <c r="D99" s="155" t="s">
        <v>208</v>
      </c>
      <c r="E99" s="156"/>
      <c r="F99" s="156"/>
      <c r="G99" s="156"/>
      <c r="H99" s="156"/>
      <c r="I99" s="156"/>
      <c r="J99" s="157">
        <f>J155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209</v>
      </c>
      <c r="E100" s="156"/>
      <c r="F100" s="156"/>
      <c r="G100" s="156"/>
      <c r="H100" s="156"/>
      <c r="I100" s="156"/>
      <c r="J100" s="157">
        <f>J168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115</v>
      </c>
      <c r="E101" s="156"/>
      <c r="F101" s="156"/>
      <c r="G101" s="156"/>
      <c r="H101" s="156"/>
      <c r="I101" s="156"/>
      <c r="J101" s="157">
        <f>J174</f>
        <v>0</v>
      </c>
      <c r="K101" s="154"/>
      <c r="L101" s="158"/>
    </row>
    <row r="102" spans="2:12" s="9" customFormat="1" ht="24.95" customHeight="1">
      <c r="B102" s="147"/>
      <c r="C102" s="148"/>
      <c r="D102" s="149" t="s">
        <v>116</v>
      </c>
      <c r="E102" s="150"/>
      <c r="F102" s="150"/>
      <c r="G102" s="150"/>
      <c r="H102" s="150"/>
      <c r="I102" s="150"/>
      <c r="J102" s="151">
        <f>J176</f>
        <v>0</v>
      </c>
      <c r="K102" s="148"/>
      <c r="L102" s="152"/>
    </row>
    <row r="103" spans="2:12" s="10" customFormat="1" ht="19.9" customHeight="1">
      <c r="B103" s="153"/>
      <c r="C103" s="154"/>
      <c r="D103" s="155" t="s">
        <v>596</v>
      </c>
      <c r="E103" s="156"/>
      <c r="F103" s="156"/>
      <c r="G103" s="156"/>
      <c r="H103" s="156"/>
      <c r="I103" s="156"/>
      <c r="J103" s="157">
        <f>J177</f>
        <v>0</v>
      </c>
      <c r="K103" s="154"/>
      <c r="L103" s="158"/>
    </row>
    <row r="104" spans="2:12" s="10" customFormat="1" ht="19.9" customHeight="1">
      <c r="B104" s="153"/>
      <c r="C104" s="154"/>
      <c r="D104" s="155" t="s">
        <v>597</v>
      </c>
      <c r="E104" s="156"/>
      <c r="F104" s="156"/>
      <c r="G104" s="156"/>
      <c r="H104" s="156"/>
      <c r="I104" s="156"/>
      <c r="J104" s="157">
        <f>J181</f>
        <v>0</v>
      </c>
      <c r="K104" s="154"/>
      <c r="L104" s="158"/>
    </row>
    <row r="105" spans="2:12" s="10" customFormat="1" ht="19.9" customHeight="1">
      <c r="B105" s="153"/>
      <c r="C105" s="154"/>
      <c r="D105" s="155" t="s">
        <v>598</v>
      </c>
      <c r="E105" s="156"/>
      <c r="F105" s="156"/>
      <c r="G105" s="156"/>
      <c r="H105" s="156"/>
      <c r="I105" s="156"/>
      <c r="J105" s="157">
        <f>J194</f>
        <v>0</v>
      </c>
      <c r="K105" s="154"/>
      <c r="L105" s="158"/>
    </row>
    <row r="106" spans="2:12" s="10" customFormat="1" ht="19.9" customHeight="1">
      <c r="B106" s="153"/>
      <c r="C106" s="154"/>
      <c r="D106" s="155" t="s">
        <v>215</v>
      </c>
      <c r="E106" s="156"/>
      <c r="F106" s="156"/>
      <c r="G106" s="156"/>
      <c r="H106" s="156"/>
      <c r="I106" s="156"/>
      <c r="J106" s="157">
        <f>J201</f>
        <v>0</v>
      </c>
      <c r="K106" s="154"/>
      <c r="L106" s="158"/>
    </row>
    <row r="107" spans="2:12" s="9" customFormat="1" ht="24.95" customHeight="1">
      <c r="B107" s="147"/>
      <c r="C107" s="148"/>
      <c r="D107" s="149" t="s">
        <v>216</v>
      </c>
      <c r="E107" s="150"/>
      <c r="F107" s="150"/>
      <c r="G107" s="150"/>
      <c r="H107" s="150"/>
      <c r="I107" s="150"/>
      <c r="J107" s="151">
        <f>J218</f>
        <v>0</v>
      </c>
      <c r="K107" s="148"/>
      <c r="L107" s="152"/>
    </row>
    <row r="108" spans="1:31" s="2" customFormat="1" ht="21.7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54"/>
      <c r="C109" s="55"/>
      <c r="D109" s="55"/>
      <c r="E109" s="55"/>
      <c r="F109" s="55"/>
      <c r="G109" s="55"/>
      <c r="H109" s="55"/>
      <c r="I109" s="55"/>
      <c r="J109" s="55"/>
      <c r="K109" s="55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3" spans="1:31" s="2" customFormat="1" ht="6.95" customHeight="1">
      <c r="A113" s="34"/>
      <c r="B113" s="56"/>
      <c r="C113" s="57"/>
      <c r="D113" s="57"/>
      <c r="E113" s="57"/>
      <c r="F113" s="57"/>
      <c r="G113" s="57"/>
      <c r="H113" s="57"/>
      <c r="I113" s="57"/>
      <c r="J113" s="57"/>
      <c r="K113" s="57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4.95" customHeight="1">
      <c r="A114" s="34"/>
      <c r="B114" s="35"/>
      <c r="C114" s="23" t="s">
        <v>118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16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304" t="str">
        <f>E7</f>
        <v>Stavební úpravy dětský domov a školní jídelna Sedloňov</v>
      </c>
      <c r="F117" s="305"/>
      <c r="G117" s="305"/>
      <c r="H117" s="305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103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6.5" customHeight="1">
      <c r="A119" s="34"/>
      <c r="B119" s="35"/>
      <c r="C119" s="36"/>
      <c r="D119" s="36"/>
      <c r="E119" s="256" t="str">
        <f>E9</f>
        <v xml:space="preserve">03 - Vnitřní úpravy </v>
      </c>
      <c r="F119" s="306"/>
      <c r="G119" s="306"/>
      <c r="H119" s="30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20</v>
      </c>
      <c r="D121" s="36"/>
      <c r="E121" s="36"/>
      <c r="F121" s="27" t="str">
        <f>F12</f>
        <v xml:space="preserve">Sedloňov </v>
      </c>
      <c r="G121" s="36"/>
      <c r="H121" s="36"/>
      <c r="I121" s="29" t="s">
        <v>22</v>
      </c>
      <c r="J121" s="66" t="str">
        <f>IF(J12="","",J12)</f>
        <v>15. 6. 2021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6.9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25.7" customHeight="1">
      <c r="A123" s="34"/>
      <c r="B123" s="35"/>
      <c r="C123" s="29" t="s">
        <v>24</v>
      </c>
      <c r="D123" s="36"/>
      <c r="E123" s="36"/>
      <c r="F123" s="27" t="str">
        <f>E15</f>
        <v>KHK Pivovarské nám. 1245/2, HK</v>
      </c>
      <c r="G123" s="36"/>
      <c r="H123" s="36"/>
      <c r="I123" s="29" t="s">
        <v>30</v>
      </c>
      <c r="J123" s="32" t="str">
        <f>E21</f>
        <v>OPHK v.o.s., Hradec Králové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28</v>
      </c>
      <c r="D124" s="36"/>
      <c r="E124" s="36"/>
      <c r="F124" s="27" t="str">
        <f>IF(E18="","",E18)</f>
        <v>Vyplň údaj</v>
      </c>
      <c r="G124" s="36"/>
      <c r="H124" s="36"/>
      <c r="I124" s="29" t="s">
        <v>33</v>
      </c>
      <c r="J124" s="32" t="str">
        <f>E24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0.3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11" customFormat="1" ht="29.25" customHeight="1">
      <c r="A126" s="159"/>
      <c r="B126" s="160"/>
      <c r="C126" s="161" t="s">
        <v>119</v>
      </c>
      <c r="D126" s="162" t="s">
        <v>62</v>
      </c>
      <c r="E126" s="162" t="s">
        <v>58</v>
      </c>
      <c r="F126" s="162" t="s">
        <v>59</v>
      </c>
      <c r="G126" s="162" t="s">
        <v>120</v>
      </c>
      <c r="H126" s="162" t="s">
        <v>121</v>
      </c>
      <c r="I126" s="162" t="s">
        <v>122</v>
      </c>
      <c r="J126" s="162" t="s">
        <v>108</v>
      </c>
      <c r="K126" s="163" t="s">
        <v>123</v>
      </c>
      <c r="L126" s="164"/>
      <c r="M126" s="75" t="s">
        <v>1</v>
      </c>
      <c r="N126" s="76" t="s">
        <v>41</v>
      </c>
      <c r="O126" s="76" t="s">
        <v>124</v>
      </c>
      <c r="P126" s="76" t="s">
        <v>125</v>
      </c>
      <c r="Q126" s="76" t="s">
        <v>126</v>
      </c>
      <c r="R126" s="76" t="s">
        <v>127</v>
      </c>
      <c r="S126" s="76" t="s">
        <v>128</v>
      </c>
      <c r="T126" s="77" t="s">
        <v>129</v>
      </c>
      <c r="U126" s="159"/>
      <c r="V126" s="159"/>
      <c r="W126" s="159"/>
      <c r="X126" s="159"/>
      <c r="Y126" s="159"/>
      <c r="Z126" s="159"/>
      <c r="AA126" s="159"/>
      <c r="AB126" s="159"/>
      <c r="AC126" s="159"/>
      <c r="AD126" s="159"/>
      <c r="AE126" s="159"/>
    </row>
    <row r="127" spans="1:63" s="2" customFormat="1" ht="22.9" customHeight="1">
      <c r="A127" s="34"/>
      <c r="B127" s="35"/>
      <c r="C127" s="82" t="s">
        <v>130</v>
      </c>
      <c r="D127" s="36"/>
      <c r="E127" s="36"/>
      <c r="F127" s="36"/>
      <c r="G127" s="36"/>
      <c r="H127" s="36"/>
      <c r="I127" s="36"/>
      <c r="J127" s="165">
        <f>BK127</f>
        <v>0</v>
      </c>
      <c r="K127" s="36"/>
      <c r="L127" s="39"/>
      <c r="M127" s="78"/>
      <c r="N127" s="166"/>
      <c r="O127" s="79"/>
      <c r="P127" s="167">
        <f>P128+P176+P218</f>
        <v>0</v>
      </c>
      <c r="Q127" s="79"/>
      <c r="R127" s="167">
        <f>R128+R176+R218</f>
        <v>2.09301368</v>
      </c>
      <c r="S127" s="79"/>
      <c r="T127" s="168">
        <f>T128+T176+T218</f>
        <v>1.70761115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76</v>
      </c>
      <c r="AU127" s="17" t="s">
        <v>110</v>
      </c>
      <c r="BK127" s="169">
        <f>BK128+BK176+BK218</f>
        <v>0</v>
      </c>
    </row>
    <row r="128" spans="2:63" s="12" customFormat="1" ht="25.9" customHeight="1">
      <c r="B128" s="170"/>
      <c r="C128" s="171"/>
      <c r="D128" s="172" t="s">
        <v>76</v>
      </c>
      <c r="E128" s="173" t="s">
        <v>131</v>
      </c>
      <c r="F128" s="173" t="s">
        <v>132</v>
      </c>
      <c r="G128" s="171"/>
      <c r="H128" s="171"/>
      <c r="I128" s="174"/>
      <c r="J128" s="175">
        <f>BK128</f>
        <v>0</v>
      </c>
      <c r="K128" s="171"/>
      <c r="L128" s="176"/>
      <c r="M128" s="177"/>
      <c r="N128" s="178"/>
      <c r="O128" s="178"/>
      <c r="P128" s="179">
        <f>P129+P155+P168+P174</f>
        <v>0</v>
      </c>
      <c r="Q128" s="178"/>
      <c r="R128" s="179">
        <f>R129+R155+R168+R174</f>
        <v>0.4592392</v>
      </c>
      <c r="S128" s="178"/>
      <c r="T128" s="180">
        <f>T129+T155+T168+T174</f>
        <v>0.85175</v>
      </c>
      <c r="AR128" s="181" t="s">
        <v>85</v>
      </c>
      <c r="AT128" s="182" t="s">
        <v>76</v>
      </c>
      <c r="AU128" s="182" t="s">
        <v>77</v>
      </c>
      <c r="AY128" s="181" t="s">
        <v>133</v>
      </c>
      <c r="BK128" s="183">
        <f>BK129+BK155+BK168+BK174</f>
        <v>0</v>
      </c>
    </row>
    <row r="129" spans="2:63" s="12" customFormat="1" ht="22.9" customHeight="1">
      <c r="B129" s="170"/>
      <c r="C129" s="171"/>
      <c r="D129" s="172" t="s">
        <v>76</v>
      </c>
      <c r="E129" s="184" t="s">
        <v>162</v>
      </c>
      <c r="F129" s="184" t="s">
        <v>244</v>
      </c>
      <c r="G129" s="171"/>
      <c r="H129" s="171"/>
      <c r="I129" s="174"/>
      <c r="J129" s="185">
        <f>BK129</f>
        <v>0</v>
      </c>
      <c r="K129" s="171"/>
      <c r="L129" s="176"/>
      <c r="M129" s="177"/>
      <c r="N129" s="178"/>
      <c r="O129" s="178"/>
      <c r="P129" s="179">
        <f>SUM(P130:P154)</f>
        <v>0</v>
      </c>
      <c r="Q129" s="178"/>
      <c r="R129" s="179">
        <f>SUM(R130:R154)</f>
        <v>0.4490979</v>
      </c>
      <c r="S129" s="178"/>
      <c r="T129" s="180">
        <f>SUM(T130:T154)</f>
        <v>0.10178000000000001</v>
      </c>
      <c r="AR129" s="181" t="s">
        <v>85</v>
      </c>
      <c r="AT129" s="182" t="s">
        <v>76</v>
      </c>
      <c r="AU129" s="182" t="s">
        <v>85</v>
      </c>
      <c r="AY129" s="181" t="s">
        <v>133</v>
      </c>
      <c r="BK129" s="183">
        <f>SUM(BK130:BK154)</f>
        <v>0</v>
      </c>
    </row>
    <row r="130" spans="1:65" s="2" customFormat="1" ht="24">
      <c r="A130" s="34"/>
      <c r="B130" s="35"/>
      <c r="C130" s="186" t="s">
        <v>85</v>
      </c>
      <c r="D130" s="186" t="s">
        <v>135</v>
      </c>
      <c r="E130" s="187" t="s">
        <v>255</v>
      </c>
      <c r="F130" s="188" t="s">
        <v>256</v>
      </c>
      <c r="G130" s="189" t="s">
        <v>257</v>
      </c>
      <c r="H130" s="190">
        <v>8</v>
      </c>
      <c r="I130" s="191"/>
      <c r="J130" s="192">
        <f>ROUND(I130*H130,2)</f>
        <v>0</v>
      </c>
      <c r="K130" s="188" t="s">
        <v>139</v>
      </c>
      <c r="L130" s="39"/>
      <c r="M130" s="193" t="s">
        <v>1</v>
      </c>
      <c r="N130" s="194" t="s">
        <v>43</v>
      </c>
      <c r="O130" s="71"/>
      <c r="P130" s="195">
        <f>O130*H130</f>
        <v>0</v>
      </c>
      <c r="Q130" s="195">
        <v>0.0415</v>
      </c>
      <c r="R130" s="195">
        <f>Q130*H130</f>
        <v>0.332</v>
      </c>
      <c r="S130" s="195">
        <v>0</v>
      </c>
      <c r="T130" s="19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7" t="s">
        <v>140</v>
      </c>
      <c r="AT130" s="197" t="s">
        <v>135</v>
      </c>
      <c r="AU130" s="197" t="s">
        <v>141</v>
      </c>
      <c r="AY130" s="17" t="s">
        <v>133</v>
      </c>
      <c r="BE130" s="198">
        <f>IF(N130="základní",J130,0)</f>
        <v>0</v>
      </c>
      <c r="BF130" s="198">
        <f>IF(N130="snížená",J130,0)</f>
        <v>0</v>
      </c>
      <c r="BG130" s="198">
        <f>IF(N130="zákl. přenesená",J130,0)</f>
        <v>0</v>
      </c>
      <c r="BH130" s="198">
        <f>IF(N130="sníž. přenesená",J130,0)</f>
        <v>0</v>
      </c>
      <c r="BI130" s="198">
        <f>IF(N130="nulová",J130,0)</f>
        <v>0</v>
      </c>
      <c r="BJ130" s="17" t="s">
        <v>141</v>
      </c>
      <c r="BK130" s="198">
        <f>ROUND(I130*H130,2)</f>
        <v>0</v>
      </c>
      <c r="BL130" s="17" t="s">
        <v>140</v>
      </c>
      <c r="BM130" s="197" t="s">
        <v>599</v>
      </c>
    </row>
    <row r="131" spans="1:47" s="2" customFormat="1" ht="19.5">
      <c r="A131" s="34"/>
      <c r="B131" s="35"/>
      <c r="C131" s="36"/>
      <c r="D131" s="201" t="s">
        <v>177</v>
      </c>
      <c r="E131" s="36"/>
      <c r="F131" s="211" t="s">
        <v>221</v>
      </c>
      <c r="G131" s="36"/>
      <c r="H131" s="36"/>
      <c r="I131" s="212"/>
      <c r="J131" s="36"/>
      <c r="K131" s="36"/>
      <c r="L131" s="39"/>
      <c r="M131" s="213"/>
      <c r="N131" s="214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177</v>
      </c>
      <c r="AU131" s="17" t="s">
        <v>141</v>
      </c>
    </row>
    <row r="132" spans="2:51" s="13" customFormat="1" ht="11.25">
      <c r="B132" s="199"/>
      <c r="C132" s="200"/>
      <c r="D132" s="201" t="s">
        <v>143</v>
      </c>
      <c r="E132" s="202" t="s">
        <v>1</v>
      </c>
      <c r="F132" s="203" t="s">
        <v>600</v>
      </c>
      <c r="G132" s="200"/>
      <c r="H132" s="204">
        <v>8</v>
      </c>
      <c r="I132" s="205"/>
      <c r="J132" s="200"/>
      <c r="K132" s="200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143</v>
      </c>
      <c r="AU132" s="210" t="s">
        <v>141</v>
      </c>
      <c r="AV132" s="13" t="s">
        <v>141</v>
      </c>
      <c r="AW132" s="13" t="s">
        <v>32</v>
      </c>
      <c r="AX132" s="13" t="s">
        <v>85</v>
      </c>
      <c r="AY132" s="210" t="s">
        <v>133</v>
      </c>
    </row>
    <row r="133" spans="1:65" s="2" customFormat="1" ht="24">
      <c r="A133" s="34"/>
      <c r="B133" s="35"/>
      <c r="C133" s="186" t="s">
        <v>141</v>
      </c>
      <c r="D133" s="186" t="s">
        <v>135</v>
      </c>
      <c r="E133" s="187" t="s">
        <v>601</v>
      </c>
      <c r="F133" s="188" t="s">
        <v>602</v>
      </c>
      <c r="G133" s="189" t="s">
        <v>227</v>
      </c>
      <c r="H133" s="190">
        <v>2.745</v>
      </c>
      <c r="I133" s="191"/>
      <c r="J133" s="192">
        <f>ROUND(I133*H133,2)</f>
        <v>0</v>
      </c>
      <c r="K133" s="188" t="s">
        <v>139</v>
      </c>
      <c r="L133" s="39"/>
      <c r="M133" s="193" t="s">
        <v>1</v>
      </c>
      <c r="N133" s="194" t="s">
        <v>43</v>
      </c>
      <c r="O133" s="71"/>
      <c r="P133" s="195">
        <f>O133*H133</f>
        <v>0</v>
      </c>
      <c r="Q133" s="195">
        <v>0.03358</v>
      </c>
      <c r="R133" s="195">
        <f>Q133*H133</f>
        <v>0.0921771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140</v>
      </c>
      <c r="AT133" s="197" t="s">
        <v>135</v>
      </c>
      <c r="AU133" s="197" t="s">
        <v>141</v>
      </c>
      <c r="AY133" s="17" t="s">
        <v>133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7" t="s">
        <v>141</v>
      </c>
      <c r="BK133" s="198">
        <f>ROUND(I133*H133,2)</f>
        <v>0</v>
      </c>
      <c r="BL133" s="17" t="s">
        <v>140</v>
      </c>
      <c r="BM133" s="197" t="s">
        <v>603</v>
      </c>
    </row>
    <row r="134" spans="1:47" s="2" customFormat="1" ht="19.5">
      <c r="A134" s="34"/>
      <c r="B134" s="35"/>
      <c r="C134" s="36"/>
      <c r="D134" s="201" t="s">
        <v>177</v>
      </c>
      <c r="E134" s="36"/>
      <c r="F134" s="211" t="s">
        <v>221</v>
      </c>
      <c r="G134" s="36"/>
      <c r="H134" s="36"/>
      <c r="I134" s="212"/>
      <c r="J134" s="36"/>
      <c r="K134" s="36"/>
      <c r="L134" s="39"/>
      <c r="M134" s="213"/>
      <c r="N134" s="214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177</v>
      </c>
      <c r="AU134" s="17" t="s">
        <v>141</v>
      </c>
    </row>
    <row r="135" spans="2:51" s="14" customFormat="1" ht="22.5">
      <c r="B135" s="215"/>
      <c r="C135" s="216"/>
      <c r="D135" s="201" t="s">
        <v>143</v>
      </c>
      <c r="E135" s="217" t="s">
        <v>1</v>
      </c>
      <c r="F135" s="218" t="s">
        <v>604</v>
      </c>
      <c r="G135" s="216"/>
      <c r="H135" s="217" t="s">
        <v>1</v>
      </c>
      <c r="I135" s="219"/>
      <c r="J135" s="216"/>
      <c r="K135" s="216"/>
      <c r="L135" s="220"/>
      <c r="M135" s="236"/>
      <c r="N135" s="237"/>
      <c r="O135" s="237"/>
      <c r="P135" s="237"/>
      <c r="Q135" s="237"/>
      <c r="R135" s="237"/>
      <c r="S135" s="237"/>
      <c r="T135" s="238"/>
      <c r="AT135" s="224" t="s">
        <v>143</v>
      </c>
      <c r="AU135" s="224" t="s">
        <v>141</v>
      </c>
      <c r="AV135" s="14" t="s">
        <v>85</v>
      </c>
      <c r="AW135" s="14" t="s">
        <v>32</v>
      </c>
      <c r="AX135" s="14" t="s">
        <v>77</v>
      </c>
      <c r="AY135" s="224" t="s">
        <v>133</v>
      </c>
    </row>
    <row r="136" spans="2:51" s="13" customFormat="1" ht="11.25">
      <c r="B136" s="199"/>
      <c r="C136" s="200"/>
      <c r="D136" s="201" t="s">
        <v>143</v>
      </c>
      <c r="E136" s="202" t="s">
        <v>1</v>
      </c>
      <c r="F136" s="203" t="s">
        <v>605</v>
      </c>
      <c r="G136" s="200"/>
      <c r="H136" s="204">
        <v>2.745</v>
      </c>
      <c r="I136" s="205"/>
      <c r="J136" s="200"/>
      <c r="K136" s="200"/>
      <c r="L136" s="206"/>
      <c r="M136" s="207"/>
      <c r="N136" s="208"/>
      <c r="O136" s="208"/>
      <c r="P136" s="208"/>
      <c r="Q136" s="208"/>
      <c r="R136" s="208"/>
      <c r="S136" s="208"/>
      <c r="T136" s="209"/>
      <c r="AT136" s="210" t="s">
        <v>143</v>
      </c>
      <c r="AU136" s="210" t="s">
        <v>141</v>
      </c>
      <c r="AV136" s="13" t="s">
        <v>141</v>
      </c>
      <c r="AW136" s="13" t="s">
        <v>32</v>
      </c>
      <c r="AX136" s="13" t="s">
        <v>77</v>
      </c>
      <c r="AY136" s="210" t="s">
        <v>133</v>
      </c>
    </row>
    <row r="137" spans="2:51" s="15" customFormat="1" ht="11.25">
      <c r="B137" s="225"/>
      <c r="C137" s="226"/>
      <c r="D137" s="201" t="s">
        <v>143</v>
      </c>
      <c r="E137" s="227" t="s">
        <v>1</v>
      </c>
      <c r="F137" s="228" t="s">
        <v>223</v>
      </c>
      <c r="G137" s="226"/>
      <c r="H137" s="229">
        <v>2.745</v>
      </c>
      <c r="I137" s="230"/>
      <c r="J137" s="226"/>
      <c r="K137" s="226"/>
      <c r="L137" s="231"/>
      <c r="M137" s="232"/>
      <c r="N137" s="233"/>
      <c r="O137" s="233"/>
      <c r="P137" s="233"/>
      <c r="Q137" s="233"/>
      <c r="R137" s="233"/>
      <c r="S137" s="233"/>
      <c r="T137" s="234"/>
      <c r="AT137" s="235" t="s">
        <v>143</v>
      </c>
      <c r="AU137" s="235" t="s">
        <v>141</v>
      </c>
      <c r="AV137" s="15" t="s">
        <v>140</v>
      </c>
      <c r="AW137" s="15" t="s">
        <v>32</v>
      </c>
      <c r="AX137" s="15" t="s">
        <v>85</v>
      </c>
      <c r="AY137" s="235" t="s">
        <v>133</v>
      </c>
    </row>
    <row r="138" spans="1:65" s="2" customFormat="1" ht="16.5" customHeight="1">
      <c r="A138" s="34"/>
      <c r="B138" s="35"/>
      <c r="C138" s="186" t="s">
        <v>148</v>
      </c>
      <c r="D138" s="186" t="s">
        <v>135</v>
      </c>
      <c r="E138" s="187" t="s">
        <v>606</v>
      </c>
      <c r="F138" s="188" t="s">
        <v>607</v>
      </c>
      <c r="G138" s="189" t="s">
        <v>227</v>
      </c>
      <c r="H138" s="190">
        <v>97.89</v>
      </c>
      <c r="I138" s="191"/>
      <c r="J138" s="192">
        <f>ROUND(I138*H138,2)</f>
        <v>0</v>
      </c>
      <c r="K138" s="188" t="s">
        <v>139</v>
      </c>
      <c r="L138" s="39"/>
      <c r="M138" s="193" t="s">
        <v>1</v>
      </c>
      <c r="N138" s="194" t="s">
        <v>43</v>
      </c>
      <c r="O138" s="71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140</v>
      </c>
      <c r="AT138" s="197" t="s">
        <v>135</v>
      </c>
      <c r="AU138" s="197" t="s">
        <v>141</v>
      </c>
      <c r="AY138" s="17" t="s">
        <v>133</v>
      </c>
      <c r="BE138" s="198">
        <f>IF(N138="základní",J138,0)</f>
        <v>0</v>
      </c>
      <c r="BF138" s="198">
        <f>IF(N138="snížená",J138,0)</f>
        <v>0</v>
      </c>
      <c r="BG138" s="198">
        <f>IF(N138="zákl. přenesená",J138,0)</f>
        <v>0</v>
      </c>
      <c r="BH138" s="198">
        <f>IF(N138="sníž. přenesená",J138,0)</f>
        <v>0</v>
      </c>
      <c r="BI138" s="198">
        <f>IF(N138="nulová",J138,0)</f>
        <v>0</v>
      </c>
      <c r="BJ138" s="17" t="s">
        <v>141</v>
      </c>
      <c r="BK138" s="198">
        <f>ROUND(I138*H138,2)</f>
        <v>0</v>
      </c>
      <c r="BL138" s="17" t="s">
        <v>140</v>
      </c>
      <c r="BM138" s="197" t="s">
        <v>608</v>
      </c>
    </row>
    <row r="139" spans="2:51" s="13" customFormat="1" ht="11.25">
      <c r="B139" s="199"/>
      <c r="C139" s="200"/>
      <c r="D139" s="201" t="s">
        <v>143</v>
      </c>
      <c r="E139" s="202" t="s">
        <v>1</v>
      </c>
      <c r="F139" s="203" t="s">
        <v>609</v>
      </c>
      <c r="G139" s="200"/>
      <c r="H139" s="204">
        <v>97.89</v>
      </c>
      <c r="I139" s="205"/>
      <c r="J139" s="200"/>
      <c r="K139" s="200"/>
      <c r="L139" s="206"/>
      <c r="M139" s="207"/>
      <c r="N139" s="208"/>
      <c r="O139" s="208"/>
      <c r="P139" s="208"/>
      <c r="Q139" s="208"/>
      <c r="R139" s="208"/>
      <c r="S139" s="208"/>
      <c r="T139" s="209"/>
      <c r="AT139" s="210" t="s">
        <v>143</v>
      </c>
      <c r="AU139" s="210" t="s">
        <v>141</v>
      </c>
      <c r="AV139" s="13" t="s">
        <v>141</v>
      </c>
      <c r="AW139" s="13" t="s">
        <v>32</v>
      </c>
      <c r="AX139" s="13" t="s">
        <v>77</v>
      </c>
      <c r="AY139" s="210" t="s">
        <v>133</v>
      </c>
    </row>
    <row r="140" spans="2:51" s="15" customFormat="1" ht="11.25">
      <c r="B140" s="225"/>
      <c r="C140" s="226"/>
      <c r="D140" s="201" t="s">
        <v>143</v>
      </c>
      <c r="E140" s="227" t="s">
        <v>1</v>
      </c>
      <c r="F140" s="228" t="s">
        <v>223</v>
      </c>
      <c r="G140" s="226"/>
      <c r="H140" s="229">
        <v>97.89</v>
      </c>
      <c r="I140" s="230"/>
      <c r="J140" s="226"/>
      <c r="K140" s="226"/>
      <c r="L140" s="231"/>
      <c r="M140" s="232"/>
      <c r="N140" s="233"/>
      <c r="O140" s="233"/>
      <c r="P140" s="233"/>
      <c r="Q140" s="233"/>
      <c r="R140" s="233"/>
      <c r="S140" s="233"/>
      <c r="T140" s="234"/>
      <c r="AT140" s="235" t="s">
        <v>143</v>
      </c>
      <c r="AU140" s="235" t="s">
        <v>141</v>
      </c>
      <c r="AV140" s="15" t="s">
        <v>140</v>
      </c>
      <c r="AW140" s="15" t="s">
        <v>32</v>
      </c>
      <c r="AX140" s="15" t="s">
        <v>85</v>
      </c>
      <c r="AY140" s="235" t="s">
        <v>133</v>
      </c>
    </row>
    <row r="141" spans="1:65" s="2" customFormat="1" ht="24">
      <c r="A141" s="34"/>
      <c r="B141" s="35"/>
      <c r="C141" s="186" t="s">
        <v>140</v>
      </c>
      <c r="D141" s="186" t="s">
        <v>135</v>
      </c>
      <c r="E141" s="187" t="s">
        <v>610</v>
      </c>
      <c r="F141" s="188" t="s">
        <v>611</v>
      </c>
      <c r="G141" s="189" t="s">
        <v>227</v>
      </c>
      <c r="H141" s="190">
        <v>80</v>
      </c>
      <c r="I141" s="191"/>
      <c r="J141" s="192">
        <f>ROUND(I141*H141,2)</f>
        <v>0</v>
      </c>
      <c r="K141" s="188" t="s">
        <v>139</v>
      </c>
      <c r="L141" s="39"/>
      <c r="M141" s="193" t="s">
        <v>1</v>
      </c>
      <c r="N141" s="194" t="s">
        <v>43</v>
      </c>
      <c r="O141" s="71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140</v>
      </c>
      <c r="AT141" s="197" t="s">
        <v>135</v>
      </c>
      <c r="AU141" s="197" t="s">
        <v>141</v>
      </c>
      <c r="AY141" s="17" t="s">
        <v>133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17" t="s">
        <v>141</v>
      </c>
      <c r="BK141" s="198">
        <f>ROUND(I141*H141,2)</f>
        <v>0</v>
      </c>
      <c r="BL141" s="17" t="s">
        <v>140</v>
      </c>
      <c r="BM141" s="197" t="s">
        <v>612</v>
      </c>
    </row>
    <row r="142" spans="2:51" s="13" customFormat="1" ht="11.25">
      <c r="B142" s="199"/>
      <c r="C142" s="200"/>
      <c r="D142" s="201" t="s">
        <v>143</v>
      </c>
      <c r="E142" s="202" t="s">
        <v>1</v>
      </c>
      <c r="F142" s="203" t="s">
        <v>613</v>
      </c>
      <c r="G142" s="200"/>
      <c r="H142" s="204">
        <v>80</v>
      </c>
      <c r="I142" s="205"/>
      <c r="J142" s="200"/>
      <c r="K142" s="200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143</v>
      </c>
      <c r="AU142" s="210" t="s">
        <v>141</v>
      </c>
      <c r="AV142" s="13" t="s">
        <v>141</v>
      </c>
      <c r="AW142" s="13" t="s">
        <v>32</v>
      </c>
      <c r="AX142" s="13" t="s">
        <v>77</v>
      </c>
      <c r="AY142" s="210" t="s">
        <v>133</v>
      </c>
    </row>
    <row r="143" spans="2:51" s="15" customFormat="1" ht="11.25">
      <c r="B143" s="225"/>
      <c r="C143" s="226"/>
      <c r="D143" s="201" t="s">
        <v>143</v>
      </c>
      <c r="E143" s="227" t="s">
        <v>1</v>
      </c>
      <c r="F143" s="228" t="s">
        <v>223</v>
      </c>
      <c r="G143" s="226"/>
      <c r="H143" s="229">
        <v>80</v>
      </c>
      <c r="I143" s="230"/>
      <c r="J143" s="226"/>
      <c r="K143" s="226"/>
      <c r="L143" s="231"/>
      <c r="M143" s="232"/>
      <c r="N143" s="233"/>
      <c r="O143" s="233"/>
      <c r="P143" s="233"/>
      <c r="Q143" s="233"/>
      <c r="R143" s="233"/>
      <c r="S143" s="233"/>
      <c r="T143" s="234"/>
      <c r="AT143" s="235" t="s">
        <v>143</v>
      </c>
      <c r="AU143" s="235" t="s">
        <v>141</v>
      </c>
      <c r="AV143" s="15" t="s">
        <v>140</v>
      </c>
      <c r="AW143" s="15" t="s">
        <v>32</v>
      </c>
      <c r="AX143" s="15" t="s">
        <v>85</v>
      </c>
      <c r="AY143" s="235" t="s">
        <v>133</v>
      </c>
    </row>
    <row r="144" spans="1:65" s="2" customFormat="1" ht="24">
      <c r="A144" s="34"/>
      <c r="B144" s="35"/>
      <c r="C144" s="186" t="s">
        <v>156</v>
      </c>
      <c r="D144" s="186" t="s">
        <v>135</v>
      </c>
      <c r="E144" s="187" t="s">
        <v>614</v>
      </c>
      <c r="F144" s="188" t="s">
        <v>615</v>
      </c>
      <c r="G144" s="189" t="s">
        <v>297</v>
      </c>
      <c r="H144" s="190">
        <v>9.15</v>
      </c>
      <c r="I144" s="191"/>
      <c r="J144" s="192">
        <f>ROUND(I144*H144,2)</f>
        <v>0</v>
      </c>
      <c r="K144" s="188" t="s">
        <v>139</v>
      </c>
      <c r="L144" s="39"/>
      <c r="M144" s="193" t="s">
        <v>1</v>
      </c>
      <c r="N144" s="194" t="s">
        <v>43</v>
      </c>
      <c r="O144" s="71"/>
      <c r="P144" s="195">
        <f>O144*H144</f>
        <v>0</v>
      </c>
      <c r="Q144" s="195">
        <v>0.0015</v>
      </c>
      <c r="R144" s="195">
        <f>Q144*H144</f>
        <v>0.013725000000000001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140</v>
      </c>
      <c r="AT144" s="197" t="s">
        <v>135</v>
      </c>
      <c r="AU144" s="197" t="s">
        <v>141</v>
      </c>
      <c r="AY144" s="17" t="s">
        <v>133</v>
      </c>
      <c r="BE144" s="198">
        <f>IF(N144="základní",J144,0)</f>
        <v>0</v>
      </c>
      <c r="BF144" s="198">
        <f>IF(N144="snížená",J144,0)</f>
        <v>0</v>
      </c>
      <c r="BG144" s="198">
        <f>IF(N144="zákl. přenesená",J144,0)</f>
        <v>0</v>
      </c>
      <c r="BH144" s="198">
        <f>IF(N144="sníž. přenesená",J144,0)</f>
        <v>0</v>
      </c>
      <c r="BI144" s="198">
        <f>IF(N144="nulová",J144,0)</f>
        <v>0</v>
      </c>
      <c r="BJ144" s="17" t="s">
        <v>141</v>
      </c>
      <c r="BK144" s="198">
        <f>ROUND(I144*H144,2)</f>
        <v>0</v>
      </c>
      <c r="BL144" s="17" t="s">
        <v>140</v>
      </c>
      <c r="BM144" s="197" t="s">
        <v>616</v>
      </c>
    </row>
    <row r="145" spans="1:47" s="2" customFormat="1" ht="19.5">
      <c r="A145" s="34"/>
      <c r="B145" s="35"/>
      <c r="C145" s="36"/>
      <c r="D145" s="201" t="s">
        <v>177</v>
      </c>
      <c r="E145" s="36"/>
      <c r="F145" s="211" t="s">
        <v>221</v>
      </c>
      <c r="G145" s="36"/>
      <c r="H145" s="36"/>
      <c r="I145" s="212"/>
      <c r="J145" s="36"/>
      <c r="K145" s="36"/>
      <c r="L145" s="39"/>
      <c r="M145" s="213"/>
      <c r="N145" s="214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177</v>
      </c>
      <c r="AU145" s="17" t="s">
        <v>141</v>
      </c>
    </row>
    <row r="146" spans="2:51" s="14" customFormat="1" ht="11.25">
      <c r="B146" s="215"/>
      <c r="C146" s="216"/>
      <c r="D146" s="201" t="s">
        <v>143</v>
      </c>
      <c r="E146" s="217" t="s">
        <v>1</v>
      </c>
      <c r="F146" s="218" t="s">
        <v>617</v>
      </c>
      <c r="G146" s="216"/>
      <c r="H146" s="217" t="s">
        <v>1</v>
      </c>
      <c r="I146" s="219"/>
      <c r="J146" s="216"/>
      <c r="K146" s="216"/>
      <c r="L146" s="220"/>
      <c r="M146" s="236"/>
      <c r="N146" s="237"/>
      <c r="O146" s="237"/>
      <c r="P146" s="237"/>
      <c r="Q146" s="237"/>
      <c r="R146" s="237"/>
      <c r="S146" s="237"/>
      <c r="T146" s="238"/>
      <c r="AT146" s="224" t="s">
        <v>143</v>
      </c>
      <c r="AU146" s="224" t="s">
        <v>141</v>
      </c>
      <c r="AV146" s="14" t="s">
        <v>85</v>
      </c>
      <c r="AW146" s="14" t="s">
        <v>32</v>
      </c>
      <c r="AX146" s="14" t="s">
        <v>77</v>
      </c>
      <c r="AY146" s="224" t="s">
        <v>133</v>
      </c>
    </row>
    <row r="147" spans="2:51" s="13" customFormat="1" ht="11.25">
      <c r="B147" s="199"/>
      <c r="C147" s="200"/>
      <c r="D147" s="201" t="s">
        <v>143</v>
      </c>
      <c r="E147" s="202" t="s">
        <v>1</v>
      </c>
      <c r="F147" s="203" t="s">
        <v>618</v>
      </c>
      <c r="G147" s="200"/>
      <c r="H147" s="204">
        <v>9.15</v>
      </c>
      <c r="I147" s="205"/>
      <c r="J147" s="200"/>
      <c r="K147" s="200"/>
      <c r="L147" s="206"/>
      <c r="M147" s="207"/>
      <c r="N147" s="208"/>
      <c r="O147" s="208"/>
      <c r="P147" s="208"/>
      <c r="Q147" s="208"/>
      <c r="R147" s="208"/>
      <c r="S147" s="208"/>
      <c r="T147" s="209"/>
      <c r="AT147" s="210" t="s">
        <v>143</v>
      </c>
      <c r="AU147" s="210" t="s">
        <v>141</v>
      </c>
      <c r="AV147" s="13" t="s">
        <v>141</v>
      </c>
      <c r="AW147" s="13" t="s">
        <v>32</v>
      </c>
      <c r="AX147" s="13" t="s">
        <v>77</v>
      </c>
      <c r="AY147" s="210" t="s">
        <v>133</v>
      </c>
    </row>
    <row r="148" spans="2:51" s="15" customFormat="1" ht="11.25">
      <c r="B148" s="225"/>
      <c r="C148" s="226"/>
      <c r="D148" s="201" t="s">
        <v>143</v>
      </c>
      <c r="E148" s="227" t="s">
        <v>1</v>
      </c>
      <c r="F148" s="228" t="s">
        <v>223</v>
      </c>
      <c r="G148" s="226"/>
      <c r="H148" s="229">
        <v>9.15</v>
      </c>
      <c r="I148" s="230"/>
      <c r="J148" s="226"/>
      <c r="K148" s="226"/>
      <c r="L148" s="231"/>
      <c r="M148" s="232"/>
      <c r="N148" s="233"/>
      <c r="O148" s="233"/>
      <c r="P148" s="233"/>
      <c r="Q148" s="233"/>
      <c r="R148" s="233"/>
      <c r="S148" s="233"/>
      <c r="T148" s="234"/>
      <c r="AT148" s="235" t="s">
        <v>143</v>
      </c>
      <c r="AU148" s="235" t="s">
        <v>141</v>
      </c>
      <c r="AV148" s="15" t="s">
        <v>140</v>
      </c>
      <c r="AW148" s="15" t="s">
        <v>32</v>
      </c>
      <c r="AX148" s="15" t="s">
        <v>85</v>
      </c>
      <c r="AY148" s="235" t="s">
        <v>133</v>
      </c>
    </row>
    <row r="149" spans="1:65" s="2" customFormat="1" ht="24">
      <c r="A149" s="34"/>
      <c r="B149" s="35"/>
      <c r="C149" s="186" t="s">
        <v>162</v>
      </c>
      <c r="D149" s="186" t="s">
        <v>135</v>
      </c>
      <c r="E149" s="187" t="s">
        <v>619</v>
      </c>
      <c r="F149" s="188" t="s">
        <v>620</v>
      </c>
      <c r="G149" s="189" t="s">
        <v>227</v>
      </c>
      <c r="H149" s="190">
        <v>47.89</v>
      </c>
      <c r="I149" s="191"/>
      <c r="J149" s="192">
        <f>ROUND(I149*H149,2)</f>
        <v>0</v>
      </c>
      <c r="K149" s="188" t="s">
        <v>139</v>
      </c>
      <c r="L149" s="39"/>
      <c r="M149" s="193" t="s">
        <v>1</v>
      </c>
      <c r="N149" s="194" t="s">
        <v>43</v>
      </c>
      <c r="O149" s="71"/>
      <c r="P149" s="195">
        <f>O149*H149</f>
        <v>0</v>
      </c>
      <c r="Q149" s="195">
        <v>0.00022</v>
      </c>
      <c r="R149" s="195">
        <f>Q149*H149</f>
        <v>0.0105358</v>
      </c>
      <c r="S149" s="195">
        <v>0.002</v>
      </c>
      <c r="T149" s="196">
        <f>S149*H149</f>
        <v>0.09578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140</v>
      </c>
      <c r="AT149" s="197" t="s">
        <v>135</v>
      </c>
      <c r="AU149" s="197" t="s">
        <v>141</v>
      </c>
      <c r="AY149" s="17" t="s">
        <v>133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17" t="s">
        <v>141</v>
      </c>
      <c r="BK149" s="198">
        <f>ROUND(I149*H149,2)</f>
        <v>0</v>
      </c>
      <c r="BL149" s="17" t="s">
        <v>140</v>
      </c>
      <c r="BM149" s="197" t="s">
        <v>621</v>
      </c>
    </row>
    <row r="150" spans="2:51" s="13" customFormat="1" ht="11.25">
      <c r="B150" s="199"/>
      <c r="C150" s="200"/>
      <c r="D150" s="201" t="s">
        <v>143</v>
      </c>
      <c r="E150" s="202" t="s">
        <v>1</v>
      </c>
      <c r="F150" s="203" t="s">
        <v>622</v>
      </c>
      <c r="G150" s="200"/>
      <c r="H150" s="204">
        <v>47.89</v>
      </c>
      <c r="I150" s="205"/>
      <c r="J150" s="200"/>
      <c r="K150" s="200"/>
      <c r="L150" s="206"/>
      <c r="M150" s="207"/>
      <c r="N150" s="208"/>
      <c r="O150" s="208"/>
      <c r="P150" s="208"/>
      <c r="Q150" s="208"/>
      <c r="R150" s="208"/>
      <c r="S150" s="208"/>
      <c r="T150" s="209"/>
      <c r="AT150" s="210" t="s">
        <v>143</v>
      </c>
      <c r="AU150" s="210" t="s">
        <v>141</v>
      </c>
      <c r="AV150" s="13" t="s">
        <v>141</v>
      </c>
      <c r="AW150" s="13" t="s">
        <v>32</v>
      </c>
      <c r="AX150" s="13" t="s">
        <v>85</v>
      </c>
      <c r="AY150" s="210" t="s">
        <v>133</v>
      </c>
    </row>
    <row r="151" spans="1:65" s="2" customFormat="1" ht="24">
      <c r="A151" s="34"/>
      <c r="B151" s="35"/>
      <c r="C151" s="186" t="s">
        <v>166</v>
      </c>
      <c r="D151" s="186" t="s">
        <v>135</v>
      </c>
      <c r="E151" s="187" t="s">
        <v>623</v>
      </c>
      <c r="F151" s="188" t="s">
        <v>624</v>
      </c>
      <c r="G151" s="189" t="s">
        <v>227</v>
      </c>
      <c r="H151" s="190">
        <v>3</v>
      </c>
      <c r="I151" s="191"/>
      <c r="J151" s="192">
        <f>ROUND(I151*H151,2)</f>
        <v>0</v>
      </c>
      <c r="K151" s="188" t="s">
        <v>170</v>
      </c>
      <c r="L151" s="39"/>
      <c r="M151" s="193" t="s">
        <v>1</v>
      </c>
      <c r="N151" s="194" t="s">
        <v>43</v>
      </c>
      <c r="O151" s="71"/>
      <c r="P151" s="195">
        <f>O151*H151</f>
        <v>0</v>
      </c>
      <c r="Q151" s="195">
        <v>0.00022</v>
      </c>
      <c r="R151" s="195">
        <f>Q151*H151</f>
        <v>0.00066</v>
      </c>
      <c r="S151" s="195">
        <v>0.002</v>
      </c>
      <c r="T151" s="196">
        <f>S151*H151</f>
        <v>0.006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140</v>
      </c>
      <c r="AT151" s="197" t="s">
        <v>135</v>
      </c>
      <c r="AU151" s="197" t="s">
        <v>141</v>
      </c>
      <c r="AY151" s="17" t="s">
        <v>133</v>
      </c>
      <c r="BE151" s="198">
        <f>IF(N151="základní",J151,0)</f>
        <v>0</v>
      </c>
      <c r="BF151" s="198">
        <f>IF(N151="snížená",J151,0)</f>
        <v>0</v>
      </c>
      <c r="BG151" s="198">
        <f>IF(N151="zákl. přenesená",J151,0)</f>
        <v>0</v>
      </c>
      <c r="BH151" s="198">
        <f>IF(N151="sníž. přenesená",J151,0)</f>
        <v>0</v>
      </c>
      <c r="BI151" s="198">
        <f>IF(N151="nulová",J151,0)</f>
        <v>0</v>
      </c>
      <c r="BJ151" s="17" t="s">
        <v>141</v>
      </c>
      <c r="BK151" s="198">
        <f>ROUND(I151*H151,2)</f>
        <v>0</v>
      </c>
      <c r="BL151" s="17" t="s">
        <v>140</v>
      </c>
      <c r="BM151" s="197" t="s">
        <v>625</v>
      </c>
    </row>
    <row r="152" spans="1:47" s="2" customFormat="1" ht="29.25">
      <c r="A152" s="34"/>
      <c r="B152" s="35"/>
      <c r="C152" s="36"/>
      <c r="D152" s="201" t="s">
        <v>177</v>
      </c>
      <c r="E152" s="36"/>
      <c r="F152" s="211" t="s">
        <v>263</v>
      </c>
      <c r="G152" s="36"/>
      <c r="H152" s="36"/>
      <c r="I152" s="212"/>
      <c r="J152" s="36"/>
      <c r="K152" s="36"/>
      <c r="L152" s="39"/>
      <c r="M152" s="213"/>
      <c r="N152" s="214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177</v>
      </c>
      <c r="AU152" s="17" t="s">
        <v>141</v>
      </c>
    </row>
    <row r="153" spans="2:51" s="13" customFormat="1" ht="11.25">
      <c r="B153" s="199"/>
      <c r="C153" s="200"/>
      <c r="D153" s="201" t="s">
        <v>143</v>
      </c>
      <c r="E153" s="202" t="s">
        <v>1</v>
      </c>
      <c r="F153" s="203" t="s">
        <v>626</v>
      </c>
      <c r="G153" s="200"/>
      <c r="H153" s="204">
        <v>3</v>
      </c>
      <c r="I153" s="205"/>
      <c r="J153" s="200"/>
      <c r="K153" s="200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143</v>
      </c>
      <c r="AU153" s="210" t="s">
        <v>141</v>
      </c>
      <c r="AV153" s="13" t="s">
        <v>141</v>
      </c>
      <c r="AW153" s="13" t="s">
        <v>32</v>
      </c>
      <c r="AX153" s="13" t="s">
        <v>77</v>
      </c>
      <c r="AY153" s="210" t="s">
        <v>133</v>
      </c>
    </row>
    <row r="154" spans="2:51" s="15" customFormat="1" ht="11.25">
      <c r="B154" s="225"/>
      <c r="C154" s="226"/>
      <c r="D154" s="201" t="s">
        <v>143</v>
      </c>
      <c r="E154" s="227" t="s">
        <v>1</v>
      </c>
      <c r="F154" s="228" t="s">
        <v>223</v>
      </c>
      <c r="G154" s="226"/>
      <c r="H154" s="229">
        <v>3</v>
      </c>
      <c r="I154" s="230"/>
      <c r="J154" s="226"/>
      <c r="K154" s="226"/>
      <c r="L154" s="231"/>
      <c r="M154" s="232"/>
      <c r="N154" s="233"/>
      <c r="O154" s="233"/>
      <c r="P154" s="233"/>
      <c r="Q154" s="233"/>
      <c r="R154" s="233"/>
      <c r="S154" s="233"/>
      <c r="T154" s="234"/>
      <c r="AT154" s="235" t="s">
        <v>143</v>
      </c>
      <c r="AU154" s="235" t="s">
        <v>141</v>
      </c>
      <c r="AV154" s="15" t="s">
        <v>140</v>
      </c>
      <c r="AW154" s="15" t="s">
        <v>32</v>
      </c>
      <c r="AX154" s="15" t="s">
        <v>85</v>
      </c>
      <c r="AY154" s="235" t="s">
        <v>133</v>
      </c>
    </row>
    <row r="155" spans="2:63" s="12" customFormat="1" ht="22.9" customHeight="1">
      <c r="B155" s="170"/>
      <c r="C155" s="171"/>
      <c r="D155" s="172" t="s">
        <v>76</v>
      </c>
      <c r="E155" s="184" t="s">
        <v>180</v>
      </c>
      <c r="F155" s="184" t="s">
        <v>272</v>
      </c>
      <c r="G155" s="171"/>
      <c r="H155" s="171"/>
      <c r="I155" s="174"/>
      <c r="J155" s="185">
        <f>BK155</f>
        <v>0</v>
      </c>
      <c r="K155" s="171"/>
      <c r="L155" s="176"/>
      <c r="M155" s="177"/>
      <c r="N155" s="178"/>
      <c r="O155" s="178"/>
      <c r="P155" s="179">
        <f>SUM(P156:P167)</f>
        <v>0</v>
      </c>
      <c r="Q155" s="178"/>
      <c r="R155" s="179">
        <f>SUM(R156:R167)</f>
        <v>0.010141299999999999</v>
      </c>
      <c r="S155" s="178"/>
      <c r="T155" s="180">
        <f>SUM(T156:T167)</f>
        <v>0.74997</v>
      </c>
      <c r="AR155" s="181" t="s">
        <v>85</v>
      </c>
      <c r="AT155" s="182" t="s">
        <v>76</v>
      </c>
      <c r="AU155" s="182" t="s">
        <v>85</v>
      </c>
      <c r="AY155" s="181" t="s">
        <v>133</v>
      </c>
      <c r="BK155" s="183">
        <f>SUM(BK156:BK167)</f>
        <v>0</v>
      </c>
    </row>
    <row r="156" spans="1:65" s="2" customFormat="1" ht="33" customHeight="1">
      <c r="A156" s="34"/>
      <c r="B156" s="35"/>
      <c r="C156" s="186" t="s">
        <v>173</v>
      </c>
      <c r="D156" s="186" t="s">
        <v>135</v>
      </c>
      <c r="E156" s="187" t="s">
        <v>286</v>
      </c>
      <c r="F156" s="188" t="s">
        <v>287</v>
      </c>
      <c r="G156" s="189" t="s">
        <v>227</v>
      </c>
      <c r="H156" s="190">
        <v>47.89</v>
      </c>
      <c r="I156" s="191"/>
      <c r="J156" s="192">
        <f>ROUND(I156*H156,2)</f>
        <v>0</v>
      </c>
      <c r="K156" s="188" t="s">
        <v>139</v>
      </c>
      <c r="L156" s="39"/>
      <c r="M156" s="193" t="s">
        <v>1</v>
      </c>
      <c r="N156" s="194" t="s">
        <v>43</v>
      </c>
      <c r="O156" s="71"/>
      <c r="P156" s="195">
        <f>O156*H156</f>
        <v>0</v>
      </c>
      <c r="Q156" s="195">
        <v>0.00013</v>
      </c>
      <c r="R156" s="195">
        <f>Q156*H156</f>
        <v>0.0062257</v>
      </c>
      <c r="S156" s="195">
        <v>0</v>
      </c>
      <c r="T156" s="196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197" t="s">
        <v>140</v>
      </c>
      <c r="AT156" s="197" t="s">
        <v>135</v>
      </c>
      <c r="AU156" s="197" t="s">
        <v>141</v>
      </c>
      <c r="AY156" s="17" t="s">
        <v>133</v>
      </c>
      <c r="BE156" s="198">
        <f>IF(N156="základní",J156,0)</f>
        <v>0</v>
      </c>
      <c r="BF156" s="198">
        <f>IF(N156="snížená",J156,0)</f>
        <v>0</v>
      </c>
      <c r="BG156" s="198">
        <f>IF(N156="zákl. přenesená",J156,0)</f>
        <v>0</v>
      </c>
      <c r="BH156" s="198">
        <f>IF(N156="sníž. přenesená",J156,0)</f>
        <v>0</v>
      </c>
      <c r="BI156" s="198">
        <f>IF(N156="nulová",J156,0)</f>
        <v>0</v>
      </c>
      <c r="BJ156" s="17" t="s">
        <v>141</v>
      </c>
      <c r="BK156" s="198">
        <f>ROUND(I156*H156,2)</f>
        <v>0</v>
      </c>
      <c r="BL156" s="17" t="s">
        <v>140</v>
      </c>
      <c r="BM156" s="197" t="s">
        <v>627</v>
      </c>
    </row>
    <row r="157" spans="2:51" s="13" customFormat="1" ht="11.25">
      <c r="B157" s="199"/>
      <c r="C157" s="200"/>
      <c r="D157" s="201" t="s">
        <v>143</v>
      </c>
      <c r="E157" s="202" t="s">
        <v>1</v>
      </c>
      <c r="F157" s="203" t="s">
        <v>628</v>
      </c>
      <c r="G157" s="200"/>
      <c r="H157" s="204">
        <v>47.89</v>
      </c>
      <c r="I157" s="205"/>
      <c r="J157" s="200"/>
      <c r="K157" s="200"/>
      <c r="L157" s="206"/>
      <c r="M157" s="207"/>
      <c r="N157" s="208"/>
      <c r="O157" s="208"/>
      <c r="P157" s="208"/>
      <c r="Q157" s="208"/>
      <c r="R157" s="208"/>
      <c r="S157" s="208"/>
      <c r="T157" s="209"/>
      <c r="AT157" s="210" t="s">
        <v>143</v>
      </c>
      <c r="AU157" s="210" t="s">
        <v>141</v>
      </c>
      <c r="AV157" s="13" t="s">
        <v>141</v>
      </c>
      <c r="AW157" s="13" t="s">
        <v>32</v>
      </c>
      <c r="AX157" s="13" t="s">
        <v>85</v>
      </c>
      <c r="AY157" s="210" t="s">
        <v>133</v>
      </c>
    </row>
    <row r="158" spans="1:65" s="2" customFormat="1" ht="24">
      <c r="A158" s="34"/>
      <c r="B158" s="35"/>
      <c r="C158" s="186" t="s">
        <v>180</v>
      </c>
      <c r="D158" s="186" t="s">
        <v>135</v>
      </c>
      <c r="E158" s="187" t="s">
        <v>291</v>
      </c>
      <c r="F158" s="188" t="s">
        <v>292</v>
      </c>
      <c r="G158" s="189" t="s">
        <v>227</v>
      </c>
      <c r="H158" s="190">
        <v>97.89</v>
      </c>
      <c r="I158" s="191"/>
      <c r="J158" s="192">
        <f>ROUND(I158*H158,2)</f>
        <v>0</v>
      </c>
      <c r="K158" s="188" t="s">
        <v>139</v>
      </c>
      <c r="L158" s="39"/>
      <c r="M158" s="193" t="s">
        <v>1</v>
      </c>
      <c r="N158" s="194" t="s">
        <v>43</v>
      </c>
      <c r="O158" s="71"/>
      <c r="P158" s="195">
        <f>O158*H158</f>
        <v>0</v>
      </c>
      <c r="Q158" s="195">
        <v>4E-05</v>
      </c>
      <c r="R158" s="195">
        <f>Q158*H158</f>
        <v>0.0039156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140</v>
      </c>
      <c r="AT158" s="197" t="s">
        <v>135</v>
      </c>
      <c r="AU158" s="197" t="s">
        <v>141</v>
      </c>
      <c r="AY158" s="17" t="s">
        <v>133</v>
      </c>
      <c r="BE158" s="198">
        <f>IF(N158="základní",J158,0)</f>
        <v>0</v>
      </c>
      <c r="BF158" s="198">
        <f>IF(N158="snížená",J158,0)</f>
        <v>0</v>
      </c>
      <c r="BG158" s="198">
        <f>IF(N158="zákl. přenesená",J158,0)</f>
        <v>0</v>
      </c>
      <c r="BH158" s="198">
        <f>IF(N158="sníž. přenesená",J158,0)</f>
        <v>0</v>
      </c>
      <c r="BI158" s="198">
        <f>IF(N158="nulová",J158,0)</f>
        <v>0</v>
      </c>
      <c r="BJ158" s="17" t="s">
        <v>141</v>
      </c>
      <c r="BK158" s="198">
        <f>ROUND(I158*H158,2)</f>
        <v>0</v>
      </c>
      <c r="BL158" s="17" t="s">
        <v>140</v>
      </c>
      <c r="BM158" s="197" t="s">
        <v>629</v>
      </c>
    </row>
    <row r="159" spans="2:51" s="13" customFormat="1" ht="11.25">
      <c r="B159" s="199"/>
      <c r="C159" s="200"/>
      <c r="D159" s="201" t="s">
        <v>143</v>
      </c>
      <c r="E159" s="202" t="s">
        <v>1</v>
      </c>
      <c r="F159" s="203" t="s">
        <v>630</v>
      </c>
      <c r="G159" s="200"/>
      <c r="H159" s="204">
        <v>97.89</v>
      </c>
      <c r="I159" s="205"/>
      <c r="J159" s="200"/>
      <c r="K159" s="200"/>
      <c r="L159" s="206"/>
      <c r="M159" s="207"/>
      <c r="N159" s="208"/>
      <c r="O159" s="208"/>
      <c r="P159" s="208"/>
      <c r="Q159" s="208"/>
      <c r="R159" s="208"/>
      <c r="S159" s="208"/>
      <c r="T159" s="209"/>
      <c r="AT159" s="210" t="s">
        <v>143</v>
      </c>
      <c r="AU159" s="210" t="s">
        <v>141</v>
      </c>
      <c r="AV159" s="13" t="s">
        <v>141</v>
      </c>
      <c r="AW159" s="13" t="s">
        <v>32</v>
      </c>
      <c r="AX159" s="13" t="s">
        <v>85</v>
      </c>
      <c r="AY159" s="210" t="s">
        <v>133</v>
      </c>
    </row>
    <row r="160" spans="1:65" s="2" customFormat="1" ht="16.5" customHeight="1">
      <c r="A160" s="34"/>
      <c r="B160" s="35"/>
      <c r="C160" s="186" t="s">
        <v>187</v>
      </c>
      <c r="D160" s="186" t="s">
        <v>135</v>
      </c>
      <c r="E160" s="187" t="s">
        <v>631</v>
      </c>
      <c r="F160" s="188" t="s">
        <v>632</v>
      </c>
      <c r="G160" s="189" t="s">
        <v>227</v>
      </c>
      <c r="H160" s="190">
        <v>9.45</v>
      </c>
      <c r="I160" s="191"/>
      <c r="J160" s="192">
        <f>ROUND(I160*H160,2)</f>
        <v>0</v>
      </c>
      <c r="K160" s="188" t="s">
        <v>139</v>
      </c>
      <c r="L160" s="39"/>
      <c r="M160" s="193" t="s">
        <v>1</v>
      </c>
      <c r="N160" s="194" t="s">
        <v>43</v>
      </c>
      <c r="O160" s="71"/>
      <c r="P160" s="195">
        <f>O160*H160</f>
        <v>0</v>
      </c>
      <c r="Q160" s="195">
        <v>0</v>
      </c>
      <c r="R160" s="195">
        <f>Q160*H160</f>
        <v>0</v>
      </c>
      <c r="S160" s="195">
        <v>0.066</v>
      </c>
      <c r="T160" s="196">
        <f>S160*H160</f>
        <v>0.6237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7" t="s">
        <v>140</v>
      </c>
      <c r="AT160" s="197" t="s">
        <v>135</v>
      </c>
      <c r="AU160" s="197" t="s">
        <v>141</v>
      </c>
      <c r="AY160" s="17" t="s">
        <v>133</v>
      </c>
      <c r="BE160" s="198">
        <f>IF(N160="základní",J160,0)</f>
        <v>0</v>
      </c>
      <c r="BF160" s="198">
        <f>IF(N160="snížená",J160,0)</f>
        <v>0</v>
      </c>
      <c r="BG160" s="198">
        <f>IF(N160="zákl. přenesená",J160,0)</f>
        <v>0</v>
      </c>
      <c r="BH160" s="198">
        <f>IF(N160="sníž. přenesená",J160,0)</f>
        <v>0</v>
      </c>
      <c r="BI160" s="198">
        <f>IF(N160="nulová",J160,0)</f>
        <v>0</v>
      </c>
      <c r="BJ160" s="17" t="s">
        <v>141</v>
      </c>
      <c r="BK160" s="198">
        <f>ROUND(I160*H160,2)</f>
        <v>0</v>
      </c>
      <c r="BL160" s="17" t="s">
        <v>140</v>
      </c>
      <c r="BM160" s="197" t="s">
        <v>633</v>
      </c>
    </row>
    <row r="161" spans="2:51" s="13" customFormat="1" ht="11.25">
      <c r="B161" s="199"/>
      <c r="C161" s="200"/>
      <c r="D161" s="201" t="s">
        <v>143</v>
      </c>
      <c r="E161" s="202" t="s">
        <v>1</v>
      </c>
      <c r="F161" s="203" t="s">
        <v>634</v>
      </c>
      <c r="G161" s="200"/>
      <c r="H161" s="204">
        <v>9.45</v>
      </c>
      <c r="I161" s="205"/>
      <c r="J161" s="200"/>
      <c r="K161" s="200"/>
      <c r="L161" s="206"/>
      <c r="M161" s="207"/>
      <c r="N161" s="208"/>
      <c r="O161" s="208"/>
      <c r="P161" s="208"/>
      <c r="Q161" s="208"/>
      <c r="R161" s="208"/>
      <c r="S161" s="208"/>
      <c r="T161" s="209"/>
      <c r="AT161" s="210" t="s">
        <v>143</v>
      </c>
      <c r="AU161" s="210" t="s">
        <v>141</v>
      </c>
      <c r="AV161" s="13" t="s">
        <v>141</v>
      </c>
      <c r="AW161" s="13" t="s">
        <v>32</v>
      </c>
      <c r="AX161" s="13" t="s">
        <v>85</v>
      </c>
      <c r="AY161" s="210" t="s">
        <v>133</v>
      </c>
    </row>
    <row r="162" spans="1:65" s="2" customFormat="1" ht="33" customHeight="1">
      <c r="A162" s="34"/>
      <c r="B162" s="35"/>
      <c r="C162" s="186" t="s">
        <v>195</v>
      </c>
      <c r="D162" s="186" t="s">
        <v>135</v>
      </c>
      <c r="E162" s="187" t="s">
        <v>635</v>
      </c>
      <c r="F162" s="188" t="s">
        <v>636</v>
      </c>
      <c r="G162" s="189" t="s">
        <v>227</v>
      </c>
      <c r="H162" s="190">
        <v>2.745</v>
      </c>
      <c r="I162" s="191"/>
      <c r="J162" s="192">
        <f>ROUND(I162*H162,2)</f>
        <v>0</v>
      </c>
      <c r="K162" s="188" t="s">
        <v>139</v>
      </c>
      <c r="L162" s="39"/>
      <c r="M162" s="193" t="s">
        <v>1</v>
      </c>
      <c r="N162" s="194" t="s">
        <v>43</v>
      </c>
      <c r="O162" s="71"/>
      <c r="P162" s="195">
        <f>O162*H162</f>
        <v>0</v>
      </c>
      <c r="Q162" s="195">
        <v>0</v>
      </c>
      <c r="R162" s="195">
        <f>Q162*H162</f>
        <v>0</v>
      </c>
      <c r="S162" s="195">
        <v>0.046</v>
      </c>
      <c r="T162" s="196">
        <f>S162*H162</f>
        <v>0.12627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197" t="s">
        <v>140</v>
      </c>
      <c r="AT162" s="197" t="s">
        <v>135</v>
      </c>
      <c r="AU162" s="197" t="s">
        <v>141</v>
      </c>
      <c r="AY162" s="17" t="s">
        <v>133</v>
      </c>
      <c r="BE162" s="198">
        <f>IF(N162="základní",J162,0)</f>
        <v>0</v>
      </c>
      <c r="BF162" s="198">
        <f>IF(N162="snížená",J162,0)</f>
        <v>0</v>
      </c>
      <c r="BG162" s="198">
        <f>IF(N162="zákl. přenesená",J162,0)</f>
        <v>0</v>
      </c>
      <c r="BH162" s="198">
        <f>IF(N162="sníž. přenesená",J162,0)</f>
        <v>0</v>
      </c>
      <c r="BI162" s="198">
        <f>IF(N162="nulová",J162,0)</f>
        <v>0</v>
      </c>
      <c r="BJ162" s="17" t="s">
        <v>141</v>
      </c>
      <c r="BK162" s="198">
        <f>ROUND(I162*H162,2)</f>
        <v>0</v>
      </c>
      <c r="BL162" s="17" t="s">
        <v>140</v>
      </c>
      <c r="BM162" s="197" t="s">
        <v>637</v>
      </c>
    </row>
    <row r="163" spans="2:51" s="14" customFormat="1" ht="11.25">
      <c r="B163" s="215"/>
      <c r="C163" s="216"/>
      <c r="D163" s="201" t="s">
        <v>143</v>
      </c>
      <c r="E163" s="217" t="s">
        <v>1</v>
      </c>
      <c r="F163" s="218" t="s">
        <v>638</v>
      </c>
      <c r="G163" s="216"/>
      <c r="H163" s="217" t="s">
        <v>1</v>
      </c>
      <c r="I163" s="219"/>
      <c r="J163" s="216"/>
      <c r="K163" s="216"/>
      <c r="L163" s="220"/>
      <c r="M163" s="236"/>
      <c r="N163" s="237"/>
      <c r="O163" s="237"/>
      <c r="P163" s="237"/>
      <c r="Q163" s="237"/>
      <c r="R163" s="237"/>
      <c r="S163" s="237"/>
      <c r="T163" s="238"/>
      <c r="AT163" s="224" t="s">
        <v>143</v>
      </c>
      <c r="AU163" s="224" t="s">
        <v>141</v>
      </c>
      <c r="AV163" s="14" t="s">
        <v>85</v>
      </c>
      <c r="AW163" s="14" t="s">
        <v>32</v>
      </c>
      <c r="AX163" s="14" t="s">
        <v>77</v>
      </c>
      <c r="AY163" s="224" t="s">
        <v>133</v>
      </c>
    </row>
    <row r="164" spans="2:51" s="13" customFormat="1" ht="11.25">
      <c r="B164" s="199"/>
      <c r="C164" s="200"/>
      <c r="D164" s="201" t="s">
        <v>143</v>
      </c>
      <c r="E164" s="202" t="s">
        <v>1</v>
      </c>
      <c r="F164" s="203" t="s">
        <v>605</v>
      </c>
      <c r="G164" s="200"/>
      <c r="H164" s="204">
        <v>2.745</v>
      </c>
      <c r="I164" s="205"/>
      <c r="J164" s="200"/>
      <c r="K164" s="200"/>
      <c r="L164" s="206"/>
      <c r="M164" s="207"/>
      <c r="N164" s="208"/>
      <c r="O164" s="208"/>
      <c r="P164" s="208"/>
      <c r="Q164" s="208"/>
      <c r="R164" s="208"/>
      <c r="S164" s="208"/>
      <c r="T164" s="209"/>
      <c r="AT164" s="210" t="s">
        <v>143</v>
      </c>
      <c r="AU164" s="210" t="s">
        <v>141</v>
      </c>
      <c r="AV164" s="13" t="s">
        <v>141</v>
      </c>
      <c r="AW164" s="13" t="s">
        <v>32</v>
      </c>
      <c r="AX164" s="13" t="s">
        <v>77</v>
      </c>
      <c r="AY164" s="210" t="s">
        <v>133</v>
      </c>
    </row>
    <row r="165" spans="2:51" s="15" customFormat="1" ht="11.25">
      <c r="B165" s="225"/>
      <c r="C165" s="226"/>
      <c r="D165" s="201" t="s">
        <v>143</v>
      </c>
      <c r="E165" s="227" t="s">
        <v>1</v>
      </c>
      <c r="F165" s="228" t="s">
        <v>223</v>
      </c>
      <c r="G165" s="226"/>
      <c r="H165" s="229">
        <v>2.745</v>
      </c>
      <c r="I165" s="230"/>
      <c r="J165" s="226"/>
      <c r="K165" s="226"/>
      <c r="L165" s="231"/>
      <c r="M165" s="232"/>
      <c r="N165" s="233"/>
      <c r="O165" s="233"/>
      <c r="P165" s="233"/>
      <c r="Q165" s="233"/>
      <c r="R165" s="233"/>
      <c r="S165" s="233"/>
      <c r="T165" s="234"/>
      <c r="AT165" s="235" t="s">
        <v>143</v>
      </c>
      <c r="AU165" s="235" t="s">
        <v>141</v>
      </c>
      <c r="AV165" s="15" t="s">
        <v>140</v>
      </c>
      <c r="AW165" s="15" t="s">
        <v>32</v>
      </c>
      <c r="AX165" s="15" t="s">
        <v>85</v>
      </c>
      <c r="AY165" s="235" t="s">
        <v>133</v>
      </c>
    </row>
    <row r="166" spans="1:65" s="2" customFormat="1" ht="24">
      <c r="A166" s="34"/>
      <c r="B166" s="35"/>
      <c r="C166" s="186" t="s">
        <v>267</v>
      </c>
      <c r="D166" s="186" t="s">
        <v>135</v>
      </c>
      <c r="E166" s="187" t="s">
        <v>306</v>
      </c>
      <c r="F166" s="188" t="s">
        <v>307</v>
      </c>
      <c r="G166" s="189" t="s">
        <v>227</v>
      </c>
      <c r="H166" s="190">
        <v>2.745</v>
      </c>
      <c r="I166" s="191"/>
      <c r="J166" s="192">
        <f>ROUND(I166*H166,2)</f>
        <v>0</v>
      </c>
      <c r="K166" s="188" t="s">
        <v>139</v>
      </c>
      <c r="L166" s="39"/>
      <c r="M166" s="193" t="s">
        <v>1</v>
      </c>
      <c r="N166" s="194" t="s">
        <v>43</v>
      </c>
      <c r="O166" s="71"/>
      <c r="P166" s="195">
        <f>O166*H166</f>
        <v>0</v>
      </c>
      <c r="Q166" s="195">
        <v>0</v>
      </c>
      <c r="R166" s="195">
        <f>Q166*H166</f>
        <v>0</v>
      </c>
      <c r="S166" s="195">
        <v>0</v>
      </c>
      <c r="T166" s="19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140</v>
      </c>
      <c r="AT166" s="197" t="s">
        <v>135</v>
      </c>
      <c r="AU166" s="197" t="s">
        <v>141</v>
      </c>
      <c r="AY166" s="17" t="s">
        <v>133</v>
      </c>
      <c r="BE166" s="198">
        <f>IF(N166="základní",J166,0)</f>
        <v>0</v>
      </c>
      <c r="BF166" s="198">
        <f>IF(N166="snížená",J166,0)</f>
        <v>0</v>
      </c>
      <c r="BG166" s="198">
        <f>IF(N166="zákl. přenesená",J166,0)</f>
        <v>0</v>
      </c>
      <c r="BH166" s="198">
        <f>IF(N166="sníž. přenesená",J166,0)</f>
        <v>0</v>
      </c>
      <c r="BI166" s="198">
        <f>IF(N166="nulová",J166,0)</f>
        <v>0</v>
      </c>
      <c r="BJ166" s="17" t="s">
        <v>141</v>
      </c>
      <c r="BK166" s="198">
        <f>ROUND(I166*H166,2)</f>
        <v>0</v>
      </c>
      <c r="BL166" s="17" t="s">
        <v>140</v>
      </c>
      <c r="BM166" s="197" t="s">
        <v>639</v>
      </c>
    </row>
    <row r="167" spans="2:51" s="13" customFormat="1" ht="11.25">
      <c r="B167" s="199"/>
      <c r="C167" s="200"/>
      <c r="D167" s="201" t="s">
        <v>143</v>
      </c>
      <c r="E167" s="202" t="s">
        <v>1</v>
      </c>
      <c r="F167" s="203" t="s">
        <v>640</v>
      </c>
      <c r="G167" s="200"/>
      <c r="H167" s="204">
        <v>2.745</v>
      </c>
      <c r="I167" s="205"/>
      <c r="J167" s="200"/>
      <c r="K167" s="200"/>
      <c r="L167" s="206"/>
      <c r="M167" s="207"/>
      <c r="N167" s="208"/>
      <c r="O167" s="208"/>
      <c r="P167" s="208"/>
      <c r="Q167" s="208"/>
      <c r="R167" s="208"/>
      <c r="S167" s="208"/>
      <c r="T167" s="209"/>
      <c r="AT167" s="210" t="s">
        <v>143</v>
      </c>
      <c r="AU167" s="210" t="s">
        <v>141</v>
      </c>
      <c r="AV167" s="13" t="s">
        <v>141</v>
      </c>
      <c r="AW167" s="13" t="s">
        <v>32</v>
      </c>
      <c r="AX167" s="13" t="s">
        <v>85</v>
      </c>
      <c r="AY167" s="210" t="s">
        <v>133</v>
      </c>
    </row>
    <row r="168" spans="2:63" s="12" customFormat="1" ht="22.9" customHeight="1">
      <c r="B168" s="170"/>
      <c r="C168" s="171"/>
      <c r="D168" s="172" t="s">
        <v>76</v>
      </c>
      <c r="E168" s="184" t="s">
        <v>310</v>
      </c>
      <c r="F168" s="184" t="s">
        <v>311</v>
      </c>
      <c r="G168" s="171"/>
      <c r="H168" s="171"/>
      <c r="I168" s="174"/>
      <c r="J168" s="185">
        <f>BK168</f>
        <v>0</v>
      </c>
      <c r="K168" s="171"/>
      <c r="L168" s="176"/>
      <c r="M168" s="177"/>
      <c r="N168" s="178"/>
      <c r="O168" s="178"/>
      <c r="P168" s="179">
        <f>SUM(P169:P173)</f>
        <v>0</v>
      </c>
      <c r="Q168" s="178"/>
      <c r="R168" s="179">
        <f>SUM(R169:R173)</f>
        <v>0</v>
      </c>
      <c r="S168" s="178"/>
      <c r="T168" s="180">
        <f>SUM(T169:T173)</f>
        <v>0</v>
      </c>
      <c r="AR168" s="181" t="s">
        <v>85</v>
      </c>
      <c r="AT168" s="182" t="s">
        <v>76</v>
      </c>
      <c r="AU168" s="182" t="s">
        <v>85</v>
      </c>
      <c r="AY168" s="181" t="s">
        <v>133</v>
      </c>
      <c r="BK168" s="183">
        <f>SUM(BK169:BK173)</f>
        <v>0</v>
      </c>
    </row>
    <row r="169" spans="1:65" s="2" customFormat="1" ht="33" customHeight="1">
      <c r="A169" s="34"/>
      <c r="B169" s="35"/>
      <c r="C169" s="186" t="s">
        <v>273</v>
      </c>
      <c r="D169" s="186" t="s">
        <v>135</v>
      </c>
      <c r="E169" s="187" t="s">
        <v>641</v>
      </c>
      <c r="F169" s="188" t="s">
        <v>642</v>
      </c>
      <c r="G169" s="189" t="s">
        <v>159</v>
      </c>
      <c r="H169" s="190">
        <v>1.708</v>
      </c>
      <c r="I169" s="191"/>
      <c r="J169" s="192">
        <f>ROUND(I169*H169,2)</f>
        <v>0</v>
      </c>
      <c r="K169" s="188" t="s">
        <v>139</v>
      </c>
      <c r="L169" s="39"/>
      <c r="M169" s="193" t="s">
        <v>1</v>
      </c>
      <c r="N169" s="194" t="s">
        <v>43</v>
      </c>
      <c r="O169" s="71"/>
      <c r="P169" s="195">
        <f>O169*H169</f>
        <v>0</v>
      </c>
      <c r="Q169" s="195">
        <v>0</v>
      </c>
      <c r="R169" s="195">
        <f>Q169*H169</f>
        <v>0</v>
      </c>
      <c r="S169" s="195">
        <v>0</v>
      </c>
      <c r="T169" s="19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140</v>
      </c>
      <c r="AT169" s="197" t="s">
        <v>135</v>
      </c>
      <c r="AU169" s="197" t="s">
        <v>141</v>
      </c>
      <c r="AY169" s="17" t="s">
        <v>133</v>
      </c>
      <c r="BE169" s="198">
        <f>IF(N169="základní",J169,0)</f>
        <v>0</v>
      </c>
      <c r="BF169" s="198">
        <f>IF(N169="snížená",J169,0)</f>
        <v>0</v>
      </c>
      <c r="BG169" s="198">
        <f>IF(N169="zákl. přenesená",J169,0)</f>
        <v>0</v>
      </c>
      <c r="BH169" s="198">
        <f>IF(N169="sníž. přenesená",J169,0)</f>
        <v>0</v>
      </c>
      <c r="BI169" s="198">
        <f>IF(N169="nulová",J169,0)</f>
        <v>0</v>
      </c>
      <c r="BJ169" s="17" t="s">
        <v>141</v>
      </c>
      <c r="BK169" s="198">
        <f>ROUND(I169*H169,2)</f>
        <v>0</v>
      </c>
      <c r="BL169" s="17" t="s">
        <v>140</v>
      </c>
      <c r="BM169" s="197" t="s">
        <v>643</v>
      </c>
    </row>
    <row r="170" spans="1:65" s="2" customFormat="1" ht="24">
      <c r="A170" s="34"/>
      <c r="B170" s="35"/>
      <c r="C170" s="186" t="s">
        <v>278</v>
      </c>
      <c r="D170" s="186" t="s">
        <v>135</v>
      </c>
      <c r="E170" s="187" t="s">
        <v>316</v>
      </c>
      <c r="F170" s="188" t="s">
        <v>317</v>
      </c>
      <c r="G170" s="189" t="s">
        <v>159</v>
      </c>
      <c r="H170" s="190">
        <v>1.708</v>
      </c>
      <c r="I170" s="191"/>
      <c r="J170" s="192">
        <f>ROUND(I170*H170,2)</f>
        <v>0</v>
      </c>
      <c r="K170" s="188" t="s">
        <v>139</v>
      </c>
      <c r="L170" s="39"/>
      <c r="M170" s="193" t="s">
        <v>1</v>
      </c>
      <c r="N170" s="194" t="s">
        <v>43</v>
      </c>
      <c r="O170" s="71"/>
      <c r="P170" s="195">
        <f>O170*H170</f>
        <v>0</v>
      </c>
      <c r="Q170" s="195">
        <v>0</v>
      </c>
      <c r="R170" s="195">
        <f>Q170*H170</f>
        <v>0</v>
      </c>
      <c r="S170" s="195">
        <v>0</v>
      </c>
      <c r="T170" s="19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7" t="s">
        <v>140</v>
      </c>
      <c r="AT170" s="197" t="s">
        <v>135</v>
      </c>
      <c r="AU170" s="197" t="s">
        <v>141</v>
      </c>
      <c r="AY170" s="17" t="s">
        <v>133</v>
      </c>
      <c r="BE170" s="198">
        <f>IF(N170="základní",J170,0)</f>
        <v>0</v>
      </c>
      <c r="BF170" s="198">
        <f>IF(N170="snížená",J170,0)</f>
        <v>0</v>
      </c>
      <c r="BG170" s="198">
        <f>IF(N170="zákl. přenesená",J170,0)</f>
        <v>0</v>
      </c>
      <c r="BH170" s="198">
        <f>IF(N170="sníž. přenesená",J170,0)</f>
        <v>0</v>
      </c>
      <c r="BI170" s="198">
        <f>IF(N170="nulová",J170,0)</f>
        <v>0</v>
      </c>
      <c r="BJ170" s="17" t="s">
        <v>141</v>
      </c>
      <c r="BK170" s="198">
        <f>ROUND(I170*H170,2)</f>
        <v>0</v>
      </c>
      <c r="BL170" s="17" t="s">
        <v>140</v>
      </c>
      <c r="BM170" s="197" t="s">
        <v>644</v>
      </c>
    </row>
    <row r="171" spans="1:65" s="2" customFormat="1" ht="24">
      <c r="A171" s="34"/>
      <c r="B171" s="35"/>
      <c r="C171" s="186" t="s">
        <v>8</v>
      </c>
      <c r="D171" s="186" t="s">
        <v>135</v>
      </c>
      <c r="E171" s="187" t="s">
        <v>320</v>
      </c>
      <c r="F171" s="188" t="s">
        <v>321</v>
      </c>
      <c r="G171" s="189" t="s">
        <v>159</v>
      </c>
      <c r="H171" s="190">
        <v>17.08</v>
      </c>
      <c r="I171" s="191"/>
      <c r="J171" s="192">
        <f>ROUND(I171*H171,2)</f>
        <v>0</v>
      </c>
      <c r="K171" s="188" t="s">
        <v>139</v>
      </c>
      <c r="L171" s="39"/>
      <c r="M171" s="193" t="s">
        <v>1</v>
      </c>
      <c r="N171" s="194" t="s">
        <v>43</v>
      </c>
      <c r="O171" s="71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140</v>
      </c>
      <c r="AT171" s="197" t="s">
        <v>135</v>
      </c>
      <c r="AU171" s="197" t="s">
        <v>141</v>
      </c>
      <c r="AY171" s="17" t="s">
        <v>133</v>
      </c>
      <c r="BE171" s="198">
        <f>IF(N171="základní",J171,0)</f>
        <v>0</v>
      </c>
      <c r="BF171" s="198">
        <f>IF(N171="snížená",J171,0)</f>
        <v>0</v>
      </c>
      <c r="BG171" s="198">
        <f>IF(N171="zákl. přenesená",J171,0)</f>
        <v>0</v>
      </c>
      <c r="BH171" s="198">
        <f>IF(N171="sníž. přenesená",J171,0)</f>
        <v>0</v>
      </c>
      <c r="BI171" s="198">
        <f>IF(N171="nulová",J171,0)</f>
        <v>0</v>
      </c>
      <c r="BJ171" s="17" t="s">
        <v>141</v>
      </c>
      <c r="BK171" s="198">
        <f>ROUND(I171*H171,2)</f>
        <v>0</v>
      </c>
      <c r="BL171" s="17" t="s">
        <v>140</v>
      </c>
      <c r="BM171" s="197" t="s">
        <v>645</v>
      </c>
    </row>
    <row r="172" spans="2:51" s="13" customFormat="1" ht="11.25">
      <c r="B172" s="199"/>
      <c r="C172" s="200"/>
      <c r="D172" s="201" t="s">
        <v>143</v>
      </c>
      <c r="E172" s="200"/>
      <c r="F172" s="203" t="s">
        <v>646</v>
      </c>
      <c r="G172" s="200"/>
      <c r="H172" s="204">
        <v>17.08</v>
      </c>
      <c r="I172" s="205"/>
      <c r="J172" s="200"/>
      <c r="K172" s="200"/>
      <c r="L172" s="206"/>
      <c r="M172" s="207"/>
      <c r="N172" s="208"/>
      <c r="O172" s="208"/>
      <c r="P172" s="208"/>
      <c r="Q172" s="208"/>
      <c r="R172" s="208"/>
      <c r="S172" s="208"/>
      <c r="T172" s="209"/>
      <c r="AT172" s="210" t="s">
        <v>143</v>
      </c>
      <c r="AU172" s="210" t="s">
        <v>141</v>
      </c>
      <c r="AV172" s="13" t="s">
        <v>141</v>
      </c>
      <c r="AW172" s="13" t="s">
        <v>4</v>
      </c>
      <c r="AX172" s="13" t="s">
        <v>85</v>
      </c>
      <c r="AY172" s="210" t="s">
        <v>133</v>
      </c>
    </row>
    <row r="173" spans="1:65" s="2" customFormat="1" ht="33" customHeight="1">
      <c r="A173" s="34"/>
      <c r="B173" s="35"/>
      <c r="C173" s="186" t="s">
        <v>199</v>
      </c>
      <c r="D173" s="186" t="s">
        <v>135</v>
      </c>
      <c r="E173" s="187" t="s">
        <v>325</v>
      </c>
      <c r="F173" s="188" t="s">
        <v>326</v>
      </c>
      <c r="G173" s="189" t="s">
        <v>159</v>
      </c>
      <c r="H173" s="190">
        <v>1.708</v>
      </c>
      <c r="I173" s="191"/>
      <c r="J173" s="192">
        <f>ROUND(I173*H173,2)</f>
        <v>0</v>
      </c>
      <c r="K173" s="188" t="s">
        <v>139</v>
      </c>
      <c r="L173" s="39"/>
      <c r="M173" s="193" t="s">
        <v>1</v>
      </c>
      <c r="N173" s="194" t="s">
        <v>43</v>
      </c>
      <c r="O173" s="71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140</v>
      </c>
      <c r="AT173" s="197" t="s">
        <v>135</v>
      </c>
      <c r="AU173" s="197" t="s">
        <v>141</v>
      </c>
      <c r="AY173" s="17" t="s">
        <v>133</v>
      </c>
      <c r="BE173" s="198">
        <f>IF(N173="základní",J173,0)</f>
        <v>0</v>
      </c>
      <c r="BF173" s="198">
        <f>IF(N173="snížená",J173,0)</f>
        <v>0</v>
      </c>
      <c r="BG173" s="198">
        <f>IF(N173="zákl. přenesená",J173,0)</f>
        <v>0</v>
      </c>
      <c r="BH173" s="198">
        <f>IF(N173="sníž. přenesená",J173,0)</f>
        <v>0</v>
      </c>
      <c r="BI173" s="198">
        <f>IF(N173="nulová",J173,0)</f>
        <v>0</v>
      </c>
      <c r="BJ173" s="17" t="s">
        <v>141</v>
      </c>
      <c r="BK173" s="198">
        <f>ROUND(I173*H173,2)</f>
        <v>0</v>
      </c>
      <c r="BL173" s="17" t="s">
        <v>140</v>
      </c>
      <c r="BM173" s="197" t="s">
        <v>647</v>
      </c>
    </row>
    <row r="174" spans="2:63" s="12" customFormat="1" ht="22.9" customHeight="1">
      <c r="B174" s="170"/>
      <c r="C174" s="171"/>
      <c r="D174" s="172" t="s">
        <v>76</v>
      </c>
      <c r="E174" s="184" t="s">
        <v>185</v>
      </c>
      <c r="F174" s="184" t="s">
        <v>186</v>
      </c>
      <c r="G174" s="171"/>
      <c r="H174" s="171"/>
      <c r="I174" s="174"/>
      <c r="J174" s="185">
        <f>BK174</f>
        <v>0</v>
      </c>
      <c r="K174" s="171"/>
      <c r="L174" s="176"/>
      <c r="M174" s="177"/>
      <c r="N174" s="178"/>
      <c r="O174" s="178"/>
      <c r="P174" s="179">
        <f>P175</f>
        <v>0</v>
      </c>
      <c r="Q174" s="178"/>
      <c r="R174" s="179">
        <f>R175</f>
        <v>0</v>
      </c>
      <c r="S174" s="178"/>
      <c r="T174" s="180">
        <f>T175</f>
        <v>0</v>
      </c>
      <c r="AR174" s="181" t="s">
        <v>85</v>
      </c>
      <c r="AT174" s="182" t="s">
        <v>76</v>
      </c>
      <c r="AU174" s="182" t="s">
        <v>85</v>
      </c>
      <c r="AY174" s="181" t="s">
        <v>133</v>
      </c>
      <c r="BK174" s="183">
        <f>BK175</f>
        <v>0</v>
      </c>
    </row>
    <row r="175" spans="1:65" s="2" customFormat="1" ht="16.5" customHeight="1">
      <c r="A175" s="34"/>
      <c r="B175" s="35"/>
      <c r="C175" s="186" t="s">
        <v>290</v>
      </c>
      <c r="D175" s="186" t="s">
        <v>135</v>
      </c>
      <c r="E175" s="187" t="s">
        <v>188</v>
      </c>
      <c r="F175" s="188" t="s">
        <v>189</v>
      </c>
      <c r="G175" s="189" t="s">
        <v>159</v>
      </c>
      <c r="H175" s="190">
        <v>0.459</v>
      </c>
      <c r="I175" s="191"/>
      <c r="J175" s="192">
        <f>ROUND(I175*H175,2)</f>
        <v>0</v>
      </c>
      <c r="K175" s="188" t="s">
        <v>139</v>
      </c>
      <c r="L175" s="39"/>
      <c r="M175" s="193" t="s">
        <v>1</v>
      </c>
      <c r="N175" s="194" t="s">
        <v>43</v>
      </c>
      <c r="O175" s="71"/>
      <c r="P175" s="195">
        <f>O175*H175</f>
        <v>0</v>
      </c>
      <c r="Q175" s="195">
        <v>0</v>
      </c>
      <c r="R175" s="195">
        <f>Q175*H175</f>
        <v>0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140</v>
      </c>
      <c r="AT175" s="197" t="s">
        <v>135</v>
      </c>
      <c r="AU175" s="197" t="s">
        <v>141</v>
      </c>
      <c r="AY175" s="17" t="s">
        <v>133</v>
      </c>
      <c r="BE175" s="198">
        <f>IF(N175="základní",J175,0)</f>
        <v>0</v>
      </c>
      <c r="BF175" s="198">
        <f>IF(N175="snížená",J175,0)</f>
        <v>0</v>
      </c>
      <c r="BG175" s="198">
        <f>IF(N175="zákl. přenesená",J175,0)</f>
        <v>0</v>
      </c>
      <c r="BH175" s="198">
        <f>IF(N175="sníž. přenesená",J175,0)</f>
        <v>0</v>
      </c>
      <c r="BI175" s="198">
        <f>IF(N175="nulová",J175,0)</f>
        <v>0</v>
      </c>
      <c r="BJ175" s="17" t="s">
        <v>141</v>
      </c>
      <c r="BK175" s="198">
        <f>ROUND(I175*H175,2)</f>
        <v>0</v>
      </c>
      <c r="BL175" s="17" t="s">
        <v>140</v>
      </c>
      <c r="BM175" s="197" t="s">
        <v>190</v>
      </c>
    </row>
    <row r="176" spans="2:63" s="12" customFormat="1" ht="25.9" customHeight="1">
      <c r="B176" s="170"/>
      <c r="C176" s="171"/>
      <c r="D176" s="172" t="s">
        <v>76</v>
      </c>
      <c r="E176" s="173" t="s">
        <v>191</v>
      </c>
      <c r="F176" s="173" t="s">
        <v>192</v>
      </c>
      <c r="G176" s="171"/>
      <c r="H176" s="171"/>
      <c r="I176" s="174"/>
      <c r="J176" s="175">
        <f>BK176</f>
        <v>0</v>
      </c>
      <c r="K176" s="171"/>
      <c r="L176" s="176"/>
      <c r="M176" s="177"/>
      <c r="N176" s="178"/>
      <c r="O176" s="178"/>
      <c r="P176" s="179">
        <f>P177+P181+P194+P201</f>
        <v>0</v>
      </c>
      <c r="Q176" s="178"/>
      <c r="R176" s="179">
        <f>R177+R181+R194+R201</f>
        <v>1.63377448</v>
      </c>
      <c r="S176" s="178"/>
      <c r="T176" s="180">
        <f>T177+T181+T194+T201</f>
        <v>0.85586115</v>
      </c>
      <c r="AR176" s="181" t="s">
        <v>141</v>
      </c>
      <c r="AT176" s="182" t="s">
        <v>76</v>
      </c>
      <c r="AU176" s="182" t="s">
        <v>77</v>
      </c>
      <c r="AY176" s="181" t="s">
        <v>133</v>
      </c>
      <c r="BK176" s="183">
        <f>BK177+BK181+BK194+BK201</f>
        <v>0</v>
      </c>
    </row>
    <row r="177" spans="2:63" s="12" customFormat="1" ht="22.9" customHeight="1">
      <c r="B177" s="170"/>
      <c r="C177" s="171"/>
      <c r="D177" s="172" t="s">
        <v>76</v>
      </c>
      <c r="E177" s="184" t="s">
        <v>648</v>
      </c>
      <c r="F177" s="184" t="s">
        <v>649</v>
      </c>
      <c r="G177" s="171"/>
      <c r="H177" s="171"/>
      <c r="I177" s="174"/>
      <c r="J177" s="185">
        <f>BK177</f>
        <v>0</v>
      </c>
      <c r="K177" s="171"/>
      <c r="L177" s="176"/>
      <c r="M177" s="177"/>
      <c r="N177" s="178"/>
      <c r="O177" s="178"/>
      <c r="P177" s="179">
        <f>SUM(P178:P180)</f>
        <v>0</v>
      </c>
      <c r="Q177" s="178"/>
      <c r="R177" s="179">
        <f>SUM(R178:R180)</f>
        <v>0.0014</v>
      </c>
      <c r="S177" s="178"/>
      <c r="T177" s="180">
        <f>SUM(T178:T180)</f>
        <v>0</v>
      </c>
      <c r="AR177" s="181" t="s">
        <v>141</v>
      </c>
      <c r="AT177" s="182" t="s">
        <v>76</v>
      </c>
      <c r="AU177" s="182" t="s">
        <v>85</v>
      </c>
      <c r="AY177" s="181" t="s">
        <v>133</v>
      </c>
      <c r="BK177" s="183">
        <f>SUM(BK178:BK180)</f>
        <v>0</v>
      </c>
    </row>
    <row r="178" spans="1:65" s="2" customFormat="1" ht="36">
      <c r="A178" s="34"/>
      <c r="B178" s="35"/>
      <c r="C178" s="186" t="s">
        <v>294</v>
      </c>
      <c r="D178" s="186" t="s">
        <v>135</v>
      </c>
      <c r="E178" s="187" t="s">
        <v>650</v>
      </c>
      <c r="F178" s="188" t="s">
        <v>651</v>
      </c>
      <c r="G178" s="189" t="s">
        <v>257</v>
      </c>
      <c r="H178" s="190">
        <v>1</v>
      </c>
      <c r="I178" s="191"/>
      <c r="J178" s="192">
        <f>ROUND(I178*H178,2)</f>
        <v>0</v>
      </c>
      <c r="K178" s="188" t="s">
        <v>170</v>
      </c>
      <c r="L178" s="39"/>
      <c r="M178" s="193" t="s">
        <v>1</v>
      </c>
      <c r="N178" s="194" t="s">
        <v>43</v>
      </c>
      <c r="O178" s="71"/>
      <c r="P178" s="195">
        <f>O178*H178</f>
        <v>0</v>
      </c>
      <c r="Q178" s="195">
        <v>0.0014</v>
      </c>
      <c r="R178" s="195">
        <f>Q178*H178</f>
        <v>0.0014</v>
      </c>
      <c r="S178" s="195">
        <v>0</v>
      </c>
      <c r="T178" s="19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7" t="s">
        <v>199</v>
      </c>
      <c r="AT178" s="197" t="s">
        <v>135</v>
      </c>
      <c r="AU178" s="197" t="s">
        <v>141</v>
      </c>
      <c r="AY178" s="17" t="s">
        <v>133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17" t="s">
        <v>141</v>
      </c>
      <c r="BK178" s="198">
        <f>ROUND(I178*H178,2)</f>
        <v>0</v>
      </c>
      <c r="BL178" s="17" t="s">
        <v>199</v>
      </c>
      <c r="BM178" s="197" t="s">
        <v>652</v>
      </c>
    </row>
    <row r="179" spans="1:47" s="2" customFormat="1" ht="136.5">
      <c r="A179" s="34"/>
      <c r="B179" s="35"/>
      <c r="C179" s="36"/>
      <c r="D179" s="201" t="s">
        <v>177</v>
      </c>
      <c r="E179" s="36"/>
      <c r="F179" s="211" t="s">
        <v>653</v>
      </c>
      <c r="G179" s="36"/>
      <c r="H179" s="36"/>
      <c r="I179" s="212"/>
      <c r="J179" s="36"/>
      <c r="K179" s="36"/>
      <c r="L179" s="39"/>
      <c r="M179" s="213"/>
      <c r="N179" s="214"/>
      <c r="O179" s="71"/>
      <c r="P179" s="71"/>
      <c r="Q179" s="71"/>
      <c r="R179" s="71"/>
      <c r="S179" s="71"/>
      <c r="T179" s="72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177</v>
      </c>
      <c r="AU179" s="17" t="s">
        <v>141</v>
      </c>
    </row>
    <row r="180" spans="2:51" s="13" customFormat="1" ht="11.25">
      <c r="B180" s="199"/>
      <c r="C180" s="200"/>
      <c r="D180" s="201" t="s">
        <v>143</v>
      </c>
      <c r="E180" s="202" t="s">
        <v>1</v>
      </c>
      <c r="F180" s="203" t="s">
        <v>654</v>
      </c>
      <c r="G180" s="200"/>
      <c r="H180" s="204">
        <v>1</v>
      </c>
      <c r="I180" s="205"/>
      <c r="J180" s="200"/>
      <c r="K180" s="200"/>
      <c r="L180" s="206"/>
      <c r="M180" s="207"/>
      <c r="N180" s="208"/>
      <c r="O180" s="208"/>
      <c r="P180" s="208"/>
      <c r="Q180" s="208"/>
      <c r="R180" s="208"/>
      <c r="S180" s="208"/>
      <c r="T180" s="209"/>
      <c r="AT180" s="210" t="s">
        <v>143</v>
      </c>
      <c r="AU180" s="210" t="s">
        <v>141</v>
      </c>
      <c r="AV180" s="13" t="s">
        <v>141</v>
      </c>
      <c r="AW180" s="13" t="s">
        <v>32</v>
      </c>
      <c r="AX180" s="13" t="s">
        <v>85</v>
      </c>
      <c r="AY180" s="210" t="s">
        <v>133</v>
      </c>
    </row>
    <row r="181" spans="2:63" s="12" customFormat="1" ht="22.9" customHeight="1">
      <c r="B181" s="170"/>
      <c r="C181" s="171"/>
      <c r="D181" s="172" t="s">
        <v>76</v>
      </c>
      <c r="E181" s="184" t="s">
        <v>655</v>
      </c>
      <c r="F181" s="184" t="s">
        <v>656</v>
      </c>
      <c r="G181" s="171"/>
      <c r="H181" s="171"/>
      <c r="I181" s="174"/>
      <c r="J181" s="185">
        <f>BK181</f>
        <v>0</v>
      </c>
      <c r="K181" s="171"/>
      <c r="L181" s="176"/>
      <c r="M181" s="177"/>
      <c r="N181" s="178"/>
      <c r="O181" s="178"/>
      <c r="P181" s="179">
        <f>SUM(P182:P193)</f>
        <v>0</v>
      </c>
      <c r="Q181" s="178"/>
      <c r="R181" s="179">
        <f>SUM(R182:R193)</f>
        <v>1.457681</v>
      </c>
      <c r="S181" s="178"/>
      <c r="T181" s="180">
        <f>SUM(T182:T193)</f>
        <v>0.8241869</v>
      </c>
      <c r="AR181" s="181" t="s">
        <v>141</v>
      </c>
      <c r="AT181" s="182" t="s">
        <v>76</v>
      </c>
      <c r="AU181" s="182" t="s">
        <v>85</v>
      </c>
      <c r="AY181" s="181" t="s">
        <v>133</v>
      </c>
      <c r="BK181" s="183">
        <f>SUM(BK182:BK193)</f>
        <v>0</v>
      </c>
    </row>
    <row r="182" spans="1:65" s="2" customFormat="1" ht="33" customHeight="1">
      <c r="A182" s="34"/>
      <c r="B182" s="35"/>
      <c r="C182" s="186" t="s">
        <v>300</v>
      </c>
      <c r="D182" s="186" t="s">
        <v>135</v>
      </c>
      <c r="E182" s="187" t="s">
        <v>657</v>
      </c>
      <c r="F182" s="188" t="s">
        <v>658</v>
      </c>
      <c r="G182" s="189" t="s">
        <v>227</v>
      </c>
      <c r="H182" s="190">
        <v>47.89</v>
      </c>
      <c r="I182" s="191"/>
      <c r="J182" s="192">
        <f>ROUND(I182*H182,2)</f>
        <v>0</v>
      </c>
      <c r="K182" s="188" t="s">
        <v>170</v>
      </c>
      <c r="L182" s="39"/>
      <c r="M182" s="193" t="s">
        <v>1</v>
      </c>
      <c r="N182" s="194" t="s">
        <v>43</v>
      </c>
      <c r="O182" s="71"/>
      <c r="P182" s="195">
        <f>O182*H182</f>
        <v>0</v>
      </c>
      <c r="Q182" s="195">
        <v>0.0292</v>
      </c>
      <c r="R182" s="195">
        <f>Q182*H182</f>
        <v>1.398388</v>
      </c>
      <c r="S182" s="195">
        <v>0</v>
      </c>
      <c r="T182" s="19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7" t="s">
        <v>199</v>
      </c>
      <c r="AT182" s="197" t="s">
        <v>135</v>
      </c>
      <c r="AU182" s="197" t="s">
        <v>141</v>
      </c>
      <c r="AY182" s="17" t="s">
        <v>133</v>
      </c>
      <c r="BE182" s="198">
        <f>IF(N182="základní",J182,0)</f>
        <v>0</v>
      </c>
      <c r="BF182" s="198">
        <f>IF(N182="snížená",J182,0)</f>
        <v>0</v>
      </c>
      <c r="BG182" s="198">
        <f>IF(N182="zákl. přenesená",J182,0)</f>
        <v>0</v>
      </c>
      <c r="BH182" s="198">
        <f>IF(N182="sníž. přenesená",J182,0)</f>
        <v>0</v>
      </c>
      <c r="BI182" s="198">
        <f>IF(N182="nulová",J182,0)</f>
        <v>0</v>
      </c>
      <c r="BJ182" s="17" t="s">
        <v>141</v>
      </c>
      <c r="BK182" s="198">
        <f>ROUND(I182*H182,2)</f>
        <v>0</v>
      </c>
      <c r="BL182" s="17" t="s">
        <v>199</v>
      </c>
      <c r="BM182" s="197" t="s">
        <v>659</v>
      </c>
    </row>
    <row r="183" spans="1:47" s="2" customFormat="1" ht="29.25">
      <c r="A183" s="34"/>
      <c r="B183" s="35"/>
      <c r="C183" s="36"/>
      <c r="D183" s="201" t="s">
        <v>177</v>
      </c>
      <c r="E183" s="36"/>
      <c r="F183" s="211" t="s">
        <v>263</v>
      </c>
      <c r="G183" s="36"/>
      <c r="H183" s="36"/>
      <c r="I183" s="212"/>
      <c r="J183" s="36"/>
      <c r="K183" s="36"/>
      <c r="L183" s="39"/>
      <c r="M183" s="213"/>
      <c r="N183" s="214"/>
      <c r="O183" s="71"/>
      <c r="P183" s="71"/>
      <c r="Q183" s="71"/>
      <c r="R183" s="71"/>
      <c r="S183" s="71"/>
      <c r="T183" s="72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177</v>
      </c>
      <c r="AU183" s="17" t="s">
        <v>141</v>
      </c>
    </row>
    <row r="184" spans="2:51" s="13" customFormat="1" ht="11.25">
      <c r="B184" s="199"/>
      <c r="C184" s="200"/>
      <c r="D184" s="201" t="s">
        <v>143</v>
      </c>
      <c r="E184" s="202" t="s">
        <v>1</v>
      </c>
      <c r="F184" s="203" t="s">
        <v>660</v>
      </c>
      <c r="G184" s="200"/>
      <c r="H184" s="204">
        <v>47.89</v>
      </c>
      <c r="I184" s="205"/>
      <c r="J184" s="200"/>
      <c r="K184" s="200"/>
      <c r="L184" s="206"/>
      <c r="M184" s="207"/>
      <c r="N184" s="208"/>
      <c r="O184" s="208"/>
      <c r="P184" s="208"/>
      <c r="Q184" s="208"/>
      <c r="R184" s="208"/>
      <c r="S184" s="208"/>
      <c r="T184" s="209"/>
      <c r="AT184" s="210" t="s">
        <v>143</v>
      </c>
      <c r="AU184" s="210" t="s">
        <v>141</v>
      </c>
      <c r="AV184" s="13" t="s">
        <v>141</v>
      </c>
      <c r="AW184" s="13" t="s">
        <v>32</v>
      </c>
      <c r="AX184" s="13" t="s">
        <v>85</v>
      </c>
      <c r="AY184" s="210" t="s">
        <v>133</v>
      </c>
    </row>
    <row r="185" spans="1:65" s="2" customFormat="1" ht="16.5" customHeight="1">
      <c r="A185" s="34"/>
      <c r="B185" s="35"/>
      <c r="C185" s="186" t="s">
        <v>305</v>
      </c>
      <c r="D185" s="186" t="s">
        <v>135</v>
      </c>
      <c r="E185" s="187" t="s">
        <v>661</v>
      </c>
      <c r="F185" s="188" t="s">
        <v>662</v>
      </c>
      <c r="G185" s="189" t="s">
        <v>227</v>
      </c>
      <c r="H185" s="190">
        <v>47.89</v>
      </c>
      <c r="I185" s="191"/>
      <c r="J185" s="192">
        <f>ROUND(I185*H185,2)</f>
        <v>0</v>
      </c>
      <c r="K185" s="188" t="s">
        <v>139</v>
      </c>
      <c r="L185" s="39"/>
      <c r="M185" s="193" t="s">
        <v>1</v>
      </c>
      <c r="N185" s="194" t="s">
        <v>43</v>
      </c>
      <c r="O185" s="71"/>
      <c r="P185" s="195">
        <f>O185*H185</f>
        <v>0</v>
      </c>
      <c r="Q185" s="195">
        <v>0.0001</v>
      </c>
      <c r="R185" s="195">
        <f>Q185*H185</f>
        <v>0.004789</v>
      </c>
      <c r="S185" s="195">
        <v>0</v>
      </c>
      <c r="T185" s="196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7" t="s">
        <v>199</v>
      </c>
      <c r="AT185" s="197" t="s">
        <v>135</v>
      </c>
      <c r="AU185" s="197" t="s">
        <v>141</v>
      </c>
      <c r="AY185" s="17" t="s">
        <v>133</v>
      </c>
      <c r="BE185" s="198">
        <f>IF(N185="základní",J185,0)</f>
        <v>0</v>
      </c>
      <c r="BF185" s="198">
        <f>IF(N185="snížená",J185,0)</f>
        <v>0</v>
      </c>
      <c r="BG185" s="198">
        <f>IF(N185="zákl. přenesená",J185,0)</f>
        <v>0</v>
      </c>
      <c r="BH185" s="198">
        <f>IF(N185="sníž. přenesená",J185,0)</f>
        <v>0</v>
      </c>
      <c r="BI185" s="198">
        <f>IF(N185="nulová",J185,0)</f>
        <v>0</v>
      </c>
      <c r="BJ185" s="17" t="s">
        <v>141</v>
      </c>
      <c r="BK185" s="198">
        <f>ROUND(I185*H185,2)</f>
        <v>0</v>
      </c>
      <c r="BL185" s="17" t="s">
        <v>199</v>
      </c>
      <c r="BM185" s="197" t="s">
        <v>663</v>
      </c>
    </row>
    <row r="186" spans="1:47" s="2" customFormat="1" ht="19.5">
      <c r="A186" s="34"/>
      <c r="B186" s="35"/>
      <c r="C186" s="36"/>
      <c r="D186" s="201" t="s">
        <v>177</v>
      </c>
      <c r="E186" s="36"/>
      <c r="F186" s="211" t="s">
        <v>221</v>
      </c>
      <c r="G186" s="36"/>
      <c r="H186" s="36"/>
      <c r="I186" s="212"/>
      <c r="J186" s="36"/>
      <c r="K186" s="36"/>
      <c r="L186" s="39"/>
      <c r="M186" s="213"/>
      <c r="N186" s="214"/>
      <c r="O186" s="71"/>
      <c r="P186" s="71"/>
      <c r="Q186" s="71"/>
      <c r="R186" s="71"/>
      <c r="S186" s="71"/>
      <c r="T186" s="72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177</v>
      </c>
      <c r="AU186" s="17" t="s">
        <v>141</v>
      </c>
    </row>
    <row r="187" spans="1:65" s="2" customFormat="1" ht="21.75" customHeight="1">
      <c r="A187" s="34"/>
      <c r="B187" s="35"/>
      <c r="C187" s="186" t="s">
        <v>7</v>
      </c>
      <c r="D187" s="186" t="s">
        <v>135</v>
      </c>
      <c r="E187" s="187" t="s">
        <v>664</v>
      </c>
      <c r="F187" s="188" t="s">
        <v>665</v>
      </c>
      <c r="G187" s="189" t="s">
        <v>227</v>
      </c>
      <c r="H187" s="190">
        <v>47.89</v>
      </c>
      <c r="I187" s="191"/>
      <c r="J187" s="192">
        <f>ROUND(I187*H187,2)</f>
        <v>0</v>
      </c>
      <c r="K187" s="188" t="s">
        <v>139</v>
      </c>
      <c r="L187" s="39"/>
      <c r="M187" s="193" t="s">
        <v>1</v>
      </c>
      <c r="N187" s="194" t="s">
        <v>43</v>
      </c>
      <c r="O187" s="71"/>
      <c r="P187" s="195">
        <f>O187*H187</f>
        <v>0</v>
      </c>
      <c r="Q187" s="195">
        <v>0</v>
      </c>
      <c r="R187" s="195">
        <f>Q187*H187</f>
        <v>0</v>
      </c>
      <c r="S187" s="195">
        <v>0</v>
      </c>
      <c r="T187" s="19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7" t="s">
        <v>199</v>
      </c>
      <c r="AT187" s="197" t="s">
        <v>135</v>
      </c>
      <c r="AU187" s="197" t="s">
        <v>141</v>
      </c>
      <c r="AY187" s="17" t="s">
        <v>133</v>
      </c>
      <c r="BE187" s="198">
        <f>IF(N187="základní",J187,0)</f>
        <v>0</v>
      </c>
      <c r="BF187" s="198">
        <f>IF(N187="snížená",J187,0)</f>
        <v>0</v>
      </c>
      <c r="BG187" s="198">
        <f>IF(N187="zákl. přenesená",J187,0)</f>
        <v>0</v>
      </c>
      <c r="BH187" s="198">
        <f>IF(N187="sníž. přenesená",J187,0)</f>
        <v>0</v>
      </c>
      <c r="BI187" s="198">
        <f>IF(N187="nulová",J187,0)</f>
        <v>0</v>
      </c>
      <c r="BJ187" s="17" t="s">
        <v>141</v>
      </c>
      <c r="BK187" s="198">
        <f>ROUND(I187*H187,2)</f>
        <v>0</v>
      </c>
      <c r="BL187" s="17" t="s">
        <v>199</v>
      </c>
      <c r="BM187" s="197" t="s">
        <v>666</v>
      </c>
    </row>
    <row r="188" spans="1:65" s="2" customFormat="1" ht="24">
      <c r="A188" s="34"/>
      <c r="B188" s="35"/>
      <c r="C188" s="186" t="s">
        <v>315</v>
      </c>
      <c r="D188" s="186" t="s">
        <v>135</v>
      </c>
      <c r="E188" s="187" t="s">
        <v>667</v>
      </c>
      <c r="F188" s="188" t="s">
        <v>668</v>
      </c>
      <c r="G188" s="189" t="s">
        <v>227</v>
      </c>
      <c r="H188" s="190">
        <v>47.89</v>
      </c>
      <c r="I188" s="191"/>
      <c r="J188" s="192">
        <f>ROUND(I188*H188,2)</f>
        <v>0</v>
      </c>
      <c r="K188" s="188" t="s">
        <v>139</v>
      </c>
      <c r="L188" s="39"/>
      <c r="M188" s="193" t="s">
        <v>1</v>
      </c>
      <c r="N188" s="194" t="s">
        <v>43</v>
      </c>
      <c r="O188" s="71"/>
      <c r="P188" s="195">
        <f>O188*H188</f>
        <v>0</v>
      </c>
      <c r="Q188" s="195">
        <v>0</v>
      </c>
      <c r="R188" s="195">
        <f>Q188*H188</f>
        <v>0</v>
      </c>
      <c r="S188" s="195">
        <v>0.01721</v>
      </c>
      <c r="T188" s="196">
        <f>S188*H188</f>
        <v>0.8241869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7" t="s">
        <v>199</v>
      </c>
      <c r="AT188" s="197" t="s">
        <v>135</v>
      </c>
      <c r="AU188" s="197" t="s">
        <v>141</v>
      </c>
      <c r="AY188" s="17" t="s">
        <v>133</v>
      </c>
      <c r="BE188" s="198">
        <f>IF(N188="základní",J188,0)</f>
        <v>0</v>
      </c>
      <c r="BF188" s="198">
        <f>IF(N188="snížená",J188,0)</f>
        <v>0</v>
      </c>
      <c r="BG188" s="198">
        <f>IF(N188="zákl. přenesená",J188,0)</f>
        <v>0</v>
      </c>
      <c r="BH188" s="198">
        <f>IF(N188="sníž. přenesená",J188,0)</f>
        <v>0</v>
      </c>
      <c r="BI188" s="198">
        <f>IF(N188="nulová",J188,0)</f>
        <v>0</v>
      </c>
      <c r="BJ188" s="17" t="s">
        <v>141</v>
      </c>
      <c r="BK188" s="198">
        <f>ROUND(I188*H188,2)</f>
        <v>0</v>
      </c>
      <c r="BL188" s="17" t="s">
        <v>199</v>
      </c>
      <c r="BM188" s="197" t="s">
        <v>669</v>
      </c>
    </row>
    <row r="189" spans="2:51" s="13" customFormat="1" ht="11.25">
      <c r="B189" s="199"/>
      <c r="C189" s="200"/>
      <c r="D189" s="201" t="s">
        <v>143</v>
      </c>
      <c r="E189" s="202" t="s">
        <v>1</v>
      </c>
      <c r="F189" s="203" t="s">
        <v>670</v>
      </c>
      <c r="G189" s="200"/>
      <c r="H189" s="204">
        <v>47.89</v>
      </c>
      <c r="I189" s="205"/>
      <c r="J189" s="200"/>
      <c r="K189" s="200"/>
      <c r="L189" s="206"/>
      <c r="M189" s="207"/>
      <c r="N189" s="208"/>
      <c r="O189" s="208"/>
      <c r="P189" s="208"/>
      <c r="Q189" s="208"/>
      <c r="R189" s="208"/>
      <c r="S189" s="208"/>
      <c r="T189" s="209"/>
      <c r="AT189" s="210" t="s">
        <v>143</v>
      </c>
      <c r="AU189" s="210" t="s">
        <v>141</v>
      </c>
      <c r="AV189" s="13" t="s">
        <v>141</v>
      </c>
      <c r="AW189" s="13" t="s">
        <v>32</v>
      </c>
      <c r="AX189" s="13" t="s">
        <v>85</v>
      </c>
      <c r="AY189" s="210" t="s">
        <v>133</v>
      </c>
    </row>
    <row r="190" spans="1:65" s="2" customFormat="1" ht="21.75" customHeight="1">
      <c r="A190" s="34"/>
      <c r="B190" s="35"/>
      <c r="C190" s="186" t="s">
        <v>319</v>
      </c>
      <c r="D190" s="186" t="s">
        <v>135</v>
      </c>
      <c r="E190" s="187" t="s">
        <v>671</v>
      </c>
      <c r="F190" s="188" t="s">
        <v>672</v>
      </c>
      <c r="G190" s="189" t="s">
        <v>297</v>
      </c>
      <c r="H190" s="190">
        <v>7.2</v>
      </c>
      <c r="I190" s="191"/>
      <c r="J190" s="192">
        <f>ROUND(I190*H190,2)</f>
        <v>0</v>
      </c>
      <c r="K190" s="188" t="s">
        <v>139</v>
      </c>
      <c r="L190" s="39"/>
      <c r="M190" s="193" t="s">
        <v>1</v>
      </c>
      <c r="N190" s="194" t="s">
        <v>43</v>
      </c>
      <c r="O190" s="71"/>
      <c r="P190" s="195">
        <f>O190*H190</f>
        <v>0</v>
      </c>
      <c r="Q190" s="195">
        <v>0.00757</v>
      </c>
      <c r="R190" s="195">
        <f>Q190*H190</f>
        <v>0.054504000000000004</v>
      </c>
      <c r="S190" s="195">
        <v>0</v>
      </c>
      <c r="T190" s="196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7" t="s">
        <v>199</v>
      </c>
      <c r="AT190" s="197" t="s">
        <v>135</v>
      </c>
      <c r="AU190" s="197" t="s">
        <v>141</v>
      </c>
      <c r="AY190" s="17" t="s">
        <v>133</v>
      </c>
      <c r="BE190" s="198">
        <f>IF(N190="základní",J190,0)</f>
        <v>0</v>
      </c>
      <c r="BF190" s="198">
        <f>IF(N190="snížená",J190,0)</f>
        <v>0</v>
      </c>
      <c r="BG190" s="198">
        <f>IF(N190="zákl. přenesená",J190,0)</f>
        <v>0</v>
      </c>
      <c r="BH190" s="198">
        <f>IF(N190="sníž. přenesená",J190,0)</f>
        <v>0</v>
      </c>
      <c r="BI190" s="198">
        <f>IF(N190="nulová",J190,0)</f>
        <v>0</v>
      </c>
      <c r="BJ190" s="17" t="s">
        <v>141</v>
      </c>
      <c r="BK190" s="198">
        <f>ROUND(I190*H190,2)</f>
        <v>0</v>
      </c>
      <c r="BL190" s="17" t="s">
        <v>199</v>
      </c>
      <c r="BM190" s="197" t="s">
        <v>673</v>
      </c>
    </row>
    <row r="191" spans="1:47" s="2" customFormat="1" ht="19.5">
      <c r="A191" s="34"/>
      <c r="B191" s="35"/>
      <c r="C191" s="36"/>
      <c r="D191" s="201" t="s">
        <v>177</v>
      </c>
      <c r="E191" s="36"/>
      <c r="F191" s="211" t="s">
        <v>221</v>
      </c>
      <c r="G191" s="36"/>
      <c r="H191" s="36"/>
      <c r="I191" s="212"/>
      <c r="J191" s="36"/>
      <c r="K191" s="36"/>
      <c r="L191" s="39"/>
      <c r="M191" s="213"/>
      <c r="N191" s="214"/>
      <c r="O191" s="71"/>
      <c r="P191" s="71"/>
      <c r="Q191" s="71"/>
      <c r="R191" s="71"/>
      <c r="S191" s="71"/>
      <c r="T191" s="72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177</v>
      </c>
      <c r="AU191" s="17" t="s">
        <v>141</v>
      </c>
    </row>
    <row r="192" spans="2:51" s="13" customFormat="1" ht="11.25">
      <c r="B192" s="199"/>
      <c r="C192" s="200"/>
      <c r="D192" s="201" t="s">
        <v>143</v>
      </c>
      <c r="E192" s="202" t="s">
        <v>1</v>
      </c>
      <c r="F192" s="203" t="s">
        <v>674</v>
      </c>
      <c r="G192" s="200"/>
      <c r="H192" s="204">
        <v>7.2</v>
      </c>
      <c r="I192" s="205"/>
      <c r="J192" s="200"/>
      <c r="K192" s="200"/>
      <c r="L192" s="206"/>
      <c r="M192" s="207"/>
      <c r="N192" s="208"/>
      <c r="O192" s="208"/>
      <c r="P192" s="208"/>
      <c r="Q192" s="208"/>
      <c r="R192" s="208"/>
      <c r="S192" s="208"/>
      <c r="T192" s="209"/>
      <c r="AT192" s="210" t="s">
        <v>143</v>
      </c>
      <c r="AU192" s="210" t="s">
        <v>141</v>
      </c>
      <c r="AV192" s="13" t="s">
        <v>141</v>
      </c>
      <c r="AW192" s="13" t="s">
        <v>32</v>
      </c>
      <c r="AX192" s="13" t="s">
        <v>85</v>
      </c>
      <c r="AY192" s="210" t="s">
        <v>133</v>
      </c>
    </row>
    <row r="193" spans="1:65" s="2" customFormat="1" ht="24">
      <c r="A193" s="34"/>
      <c r="B193" s="35"/>
      <c r="C193" s="186" t="s">
        <v>324</v>
      </c>
      <c r="D193" s="186" t="s">
        <v>135</v>
      </c>
      <c r="E193" s="187" t="s">
        <v>675</v>
      </c>
      <c r="F193" s="188" t="s">
        <v>676</v>
      </c>
      <c r="G193" s="189" t="s">
        <v>159</v>
      </c>
      <c r="H193" s="190">
        <v>1.458</v>
      </c>
      <c r="I193" s="191"/>
      <c r="J193" s="192">
        <f>ROUND(I193*H193,2)</f>
        <v>0</v>
      </c>
      <c r="K193" s="188" t="s">
        <v>139</v>
      </c>
      <c r="L193" s="39"/>
      <c r="M193" s="193" t="s">
        <v>1</v>
      </c>
      <c r="N193" s="194" t="s">
        <v>43</v>
      </c>
      <c r="O193" s="71"/>
      <c r="P193" s="195">
        <f>O193*H193</f>
        <v>0</v>
      </c>
      <c r="Q193" s="195">
        <v>0</v>
      </c>
      <c r="R193" s="195">
        <f>Q193*H193</f>
        <v>0</v>
      </c>
      <c r="S193" s="195">
        <v>0</v>
      </c>
      <c r="T193" s="196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7" t="s">
        <v>199</v>
      </c>
      <c r="AT193" s="197" t="s">
        <v>135</v>
      </c>
      <c r="AU193" s="197" t="s">
        <v>141</v>
      </c>
      <c r="AY193" s="17" t="s">
        <v>133</v>
      </c>
      <c r="BE193" s="198">
        <f>IF(N193="základní",J193,0)</f>
        <v>0</v>
      </c>
      <c r="BF193" s="198">
        <f>IF(N193="snížená",J193,0)</f>
        <v>0</v>
      </c>
      <c r="BG193" s="198">
        <f>IF(N193="zákl. přenesená",J193,0)</f>
        <v>0</v>
      </c>
      <c r="BH193" s="198">
        <f>IF(N193="sníž. přenesená",J193,0)</f>
        <v>0</v>
      </c>
      <c r="BI193" s="198">
        <f>IF(N193="nulová",J193,0)</f>
        <v>0</v>
      </c>
      <c r="BJ193" s="17" t="s">
        <v>141</v>
      </c>
      <c r="BK193" s="198">
        <f>ROUND(I193*H193,2)</f>
        <v>0</v>
      </c>
      <c r="BL193" s="17" t="s">
        <v>199</v>
      </c>
      <c r="BM193" s="197" t="s">
        <v>677</v>
      </c>
    </row>
    <row r="194" spans="2:63" s="12" customFormat="1" ht="22.9" customHeight="1">
      <c r="B194" s="170"/>
      <c r="C194" s="171"/>
      <c r="D194" s="172" t="s">
        <v>76</v>
      </c>
      <c r="E194" s="184" t="s">
        <v>678</v>
      </c>
      <c r="F194" s="184" t="s">
        <v>679</v>
      </c>
      <c r="G194" s="171"/>
      <c r="H194" s="171"/>
      <c r="I194" s="174"/>
      <c r="J194" s="185">
        <f>BK194</f>
        <v>0</v>
      </c>
      <c r="K194" s="171"/>
      <c r="L194" s="176"/>
      <c r="M194" s="177"/>
      <c r="N194" s="178"/>
      <c r="O194" s="178"/>
      <c r="P194" s="179">
        <f>SUM(P195:P200)</f>
        <v>0</v>
      </c>
      <c r="Q194" s="178"/>
      <c r="R194" s="179">
        <f>SUM(R195:R200)</f>
        <v>0.00081</v>
      </c>
      <c r="S194" s="178"/>
      <c r="T194" s="180">
        <f>SUM(T195:T200)</f>
        <v>0</v>
      </c>
      <c r="AR194" s="181" t="s">
        <v>141</v>
      </c>
      <c r="AT194" s="182" t="s">
        <v>76</v>
      </c>
      <c r="AU194" s="182" t="s">
        <v>85</v>
      </c>
      <c r="AY194" s="181" t="s">
        <v>133</v>
      </c>
      <c r="BK194" s="183">
        <f>SUM(BK195:BK200)</f>
        <v>0</v>
      </c>
    </row>
    <row r="195" spans="1:65" s="2" customFormat="1" ht="24">
      <c r="A195" s="34"/>
      <c r="B195" s="35"/>
      <c r="C195" s="186" t="s">
        <v>328</v>
      </c>
      <c r="D195" s="186" t="s">
        <v>135</v>
      </c>
      <c r="E195" s="187" t="s">
        <v>680</v>
      </c>
      <c r="F195" s="188" t="s">
        <v>681</v>
      </c>
      <c r="G195" s="189" t="s">
        <v>257</v>
      </c>
      <c r="H195" s="190">
        <v>1</v>
      </c>
      <c r="I195" s="191"/>
      <c r="J195" s="192">
        <f>ROUND(I195*H195,2)</f>
        <v>0</v>
      </c>
      <c r="K195" s="188" t="s">
        <v>170</v>
      </c>
      <c r="L195" s="39"/>
      <c r="M195" s="193" t="s">
        <v>1</v>
      </c>
      <c r="N195" s="194" t="s">
        <v>43</v>
      </c>
      <c r="O195" s="71"/>
      <c r="P195" s="195">
        <f>O195*H195</f>
        <v>0</v>
      </c>
      <c r="Q195" s="195">
        <v>0.00027</v>
      </c>
      <c r="R195" s="195">
        <f>Q195*H195</f>
        <v>0.00027</v>
      </c>
      <c r="S195" s="195">
        <v>0</v>
      </c>
      <c r="T195" s="196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7" t="s">
        <v>199</v>
      </c>
      <c r="AT195" s="197" t="s">
        <v>135</v>
      </c>
      <c r="AU195" s="197" t="s">
        <v>141</v>
      </c>
      <c r="AY195" s="17" t="s">
        <v>133</v>
      </c>
      <c r="BE195" s="198">
        <f>IF(N195="základní",J195,0)</f>
        <v>0</v>
      </c>
      <c r="BF195" s="198">
        <f>IF(N195="snížená",J195,0)</f>
        <v>0</v>
      </c>
      <c r="BG195" s="198">
        <f>IF(N195="zákl. přenesená",J195,0)</f>
        <v>0</v>
      </c>
      <c r="BH195" s="198">
        <f>IF(N195="sníž. přenesená",J195,0)</f>
        <v>0</v>
      </c>
      <c r="BI195" s="198">
        <f>IF(N195="nulová",J195,0)</f>
        <v>0</v>
      </c>
      <c r="BJ195" s="17" t="s">
        <v>141</v>
      </c>
      <c r="BK195" s="198">
        <f>ROUND(I195*H195,2)</f>
        <v>0</v>
      </c>
      <c r="BL195" s="17" t="s">
        <v>199</v>
      </c>
      <c r="BM195" s="197" t="s">
        <v>682</v>
      </c>
    </row>
    <row r="196" spans="1:47" s="2" customFormat="1" ht="29.25">
      <c r="A196" s="34"/>
      <c r="B196" s="35"/>
      <c r="C196" s="36"/>
      <c r="D196" s="201" t="s">
        <v>177</v>
      </c>
      <c r="E196" s="36"/>
      <c r="F196" s="211" t="s">
        <v>263</v>
      </c>
      <c r="G196" s="36"/>
      <c r="H196" s="36"/>
      <c r="I196" s="212"/>
      <c r="J196" s="36"/>
      <c r="K196" s="36"/>
      <c r="L196" s="39"/>
      <c r="M196" s="213"/>
      <c r="N196" s="214"/>
      <c r="O196" s="71"/>
      <c r="P196" s="71"/>
      <c r="Q196" s="71"/>
      <c r="R196" s="71"/>
      <c r="S196" s="71"/>
      <c r="T196" s="72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177</v>
      </c>
      <c r="AU196" s="17" t="s">
        <v>141</v>
      </c>
    </row>
    <row r="197" spans="2:51" s="13" customFormat="1" ht="11.25">
      <c r="B197" s="199"/>
      <c r="C197" s="200"/>
      <c r="D197" s="201" t="s">
        <v>143</v>
      </c>
      <c r="E197" s="202" t="s">
        <v>1</v>
      </c>
      <c r="F197" s="203" t="s">
        <v>85</v>
      </c>
      <c r="G197" s="200"/>
      <c r="H197" s="204">
        <v>1</v>
      </c>
      <c r="I197" s="205"/>
      <c r="J197" s="200"/>
      <c r="K197" s="200"/>
      <c r="L197" s="206"/>
      <c r="M197" s="207"/>
      <c r="N197" s="208"/>
      <c r="O197" s="208"/>
      <c r="P197" s="208"/>
      <c r="Q197" s="208"/>
      <c r="R197" s="208"/>
      <c r="S197" s="208"/>
      <c r="T197" s="209"/>
      <c r="AT197" s="210" t="s">
        <v>143</v>
      </c>
      <c r="AU197" s="210" t="s">
        <v>141</v>
      </c>
      <c r="AV197" s="13" t="s">
        <v>141</v>
      </c>
      <c r="AW197" s="13" t="s">
        <v>32</v>
      </c>
      <c r="AX197" s="13" t="s">
        <v>85</v>
      </c>
      <c r="AY197" s="210" t="s">
        <v>133</v>
      </c>
    </row>
    <row r="198" spans="1:65" s="2" customFormat="1" ht="21.75" customHeight="1">
      <c r="A198" s="34"/>
      <c r="B198" s="35"/>
      <c r="C198" s="186" t="s">
        <v>334</v>
      </c>
      <c r="D198" s="186" t="s">
        <v>135</v>
      </c>
      <c r="E198" s="187" t="s">
        <v>683</v>
      </c>
      <c r="F198" s="188" t="s">
        <v>684</v>
      </c>
      <c r="G198" s="189" t="s">
        <v>257</v>
      </c>
      <c r="H198" s="190">
        <v>2</v>
      </c>
      <c r="I198" s="191"/>
      <c r="J198" s="192">
        <f>ROUND(I198*H198,2)</f>
        <v>0</v>
      </c>
      <c r="K198" s="188" t="s">
        <v>170</v>
      </c>
      <c r="L198" s="39"/>
      <c r="M198" s="193" t="s">
        <v>1</v>
      </c>
      <c r="N198" s="194" t="s">
        <v>43</v>
      </c>
      <c r="O198" s="71"/>
      <c r="P198" s="195">
        <f>O198*H198</f>
        <v>0</v>
      </c>
      <c r="Q198" s="195">
        <v>0.00027</v>
      </c>
      <c r="R198" s="195">
        <f>Q198*H198</f>
        <v>0.00054</v>
      </c>
      <c r="S198" s="195">
        <v>0</v>
      </c>
      <c r="T198" s="196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7" t="s">
        <v>199</v>
      </c>
      <c r="AT198" s="197" t="s">
        <v>135</v>
      </c>
      <c r="AU198" s="197" t="s">
        <v>141</v>
      </c>
      <c r="AY198" s="17" t="s">
        <v>133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17" t="s">
        <v>141</v>
      </c>
      <c r="BK198" s="198">
        <f>ROUND(I198*H198,2)</f>
        <v>0</v>
      </c>
      <c r="BL198" s="17" t="s">
        <v>199</v>
      </c>
      <c r="BM198" s="197" t="s">
        <v>685</v>
      </c>
    </row>
    <row r="199" spans="1:47" s="2" customFormat="1" ht="29.25">
      <c r="A199" s="34"/>
      <c r="B199" s="35"/>
      <c r="C199" s="36"/>
      <c r="D199" s="201" t="s">
        <v>177</v>
      </c>
      <c r="E199" s="36"/>
      <c r="F199" s="211" t="s">
        <v>263</v>
      </c>
      <c r="G199" s="36"/>
      <c r="H199" s="36"/>
      <c r="I199" s="212"/>
      <c r="J199" s="36"/>
      <c r="K199" s="36"/>
      <c r="L199" s="39"/>
      <c r="M199" s="213"/>
      <c r="N199" s="214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177</v>
      </c>
      <c r="AU199" s="17" t="s">
        <v>141</v>
      </c>
    </row>
    <row r="200" spans="2:51" s="13" customFormat="1" ht="11.25">
      <c r="B200" s="199"/>
      <c r="C200" s="200"/>
      <c r="D200" s="201" t="s">
        <v>143</v>
      </c>
      <c r="E200" s="202" t="s">
        <v>1</v>
      </c>
      <c r="F200" s="203" t="s">
        <v>141</v>
      </c>
      <c r="G200" s="200"/>
      <c r="H200" s="204">
        <v>2</v>
      </c>
      <c r="I200" s="205"/>
      <c r="J200" s="200"/>
      <c r="K200" s="200"/>
      <c r="L200" s="206"/>
      <c r="M200" s="207"/>
      <c r="N200" s="208"/>
      <c r="O200" s="208"/>
      <c r="P200" s="208"/>
      <c r="Q200" s="208"/>
      <c r="R200" s="208"/>
      <c r="S200" s="208"/>
      <c r="T200" s="209"/>
      <c r="AT200" s="210" t="s">
        <v>143</v>
      </c>
      <c r="AU200" s="210" t="s">
        <v>141</v>
      </c>
      <c r="AV200" s="13" t="s">
        <v>141</v>
      </c>
      <c r="AW200" s="13" t="s">
        <v>32</v>
      </c>
      <c r="AX200" s="13" t="s">
        <v>85</v>
      </c>
      <c r="AY200" s="210" t="s">
        <v>133</v>
      </c>
    </row>
    <row r="201" spans="2:63" s="12" customFormat="1" ht="22.9" customHeight="1">
      <c r="B201" s="170"/>
      <c r="C201" s="171"/>
      <c r="D201" s="172" t="s">
        <v>76</v>
      </c>
      <c r="E201" s="184" t="s">
        <v>485</v>
      </c>
      <c r="F201" s="184" t="s">
        <v>486</v>
      </c>
      <c r="G201" s="171"/>
      <c r="H201" s="171"/>
      <c r="I201" s="174"/>
      <c r="J201" s="185">
        <f>BK201</f>
        <v>0</v>
      </c>
      <c r="K201" s="171"/>
      <c r="L201" s="176"/>
      <c r="M201" s="177"/>
      <c r="N201" s="178"/>
      <c r="O201" s="178"/>
      <c r="P201" s="179">
        <f>SUM(P202:P217)</f>
        <v>0</v>
      </c>
      <c r="Q201" s="178"/>
      <c r="R201" s="179">
        <f>SUM(R202:R217)</f>
        <v>0.17388348</v>
      </c>
      <c r="S201" s="178"/>
      <c r="T201" s="180">
        <f>SUM(T202:T217)</f>
        <v>0.03167425</v>
      </c>
      <c r="AR201" s="181" t="s">
        <v>141</v>
      </c>
      <c r="AT201" s="182" t="s">
        <v>76</v>
      </c>
      <c r="AU201" s="182" t="s">
        <v>85</v>
      </c>
      <c r="AY201" s="181" t="s">
        <v>133</v>
      </c>
      <c r="BK201" s="183">
        <f>SUM(BK202:BK217)</f>
        <v>0</v>
      </c>
    </row>
    <row r="202" spans="1:65" s="2" customFormat="1" ht="16.5" customHeight="1">
      <c r="A202" s="34"/>
      <c r="B202" s="35"/>
      <c r="C202" s="186" t="s">
        <v>342</v>
      </c>
      <c r="D202" s="186" t="s">
        <v>135</v>
      </c>
      <c r="E202" s="187" t="s">
        <v>686</v>
      </c>
      <c r="F202" s="188" t="s">
        <v>687</v>
      </c>
      <c r="G202" s="189" t="s">
        <v>227</v>
      </c>
      <c r="H202" s="190">
        <v>102.175</v>
      </c>
      <c r="I202" s="191"/>
      <c r="J202" s="192">
        <f>ROUND(I202*H202,2)</f>
        <v>0</v>
      </c>
      <c r="K202" s="188" t="s">
        <v>139</v>
      </c>
      <c r="L202" s="39"/>
      <c r="M202" s="193" t="s">
        <v>1</v>
      </c>
      <c r="N202" s="194" t="s">
        <v>43</v>
      </c>
      <c r="O202" s="71"/>
      <c r="P202" s="195">
        <f>O202*H202</f>
        <v>0</v>
      </c>
      <c r="Q202" s="195">
        <v>0.001</v>
      </c>
      <c r="R202" s="195">
        <f>Q202*H202</f>
        <v>0.102175</v>
      </c>
      <c r="S202" s="195">
        <v>0.00031</v>
      </c>
      <c r="T202" s="196">
        <f>S202*H202</f>
        <v>0.03167425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7" t="s">
        <v>199</v>
      </c>
      <c r="AT202" s="197" t="s">
        <v>135</v>
      </c>
      <c r="AU202" s="197" t="s">
        <v>141</v>
      </c>
      <c r="AY202" s="17" t="s">
        <v>133</v>
      </c>
      <c r="BE202" s="198">
        <f>IF(N202="základní",J202,0)</f>
        <v>0</v>
      </c>
      <c r="BF202" s="198">
        <f>IF(N202="snížená",J202,0)</f>
        <v>0</v>
      </c>
      <c r="BG202" s="198">
        <f>IF(N202="zákl. přenesená",J202,0)</f>
        <v>0</v>
      </c>
      <c r="BH202" s="198">
        <f>IF(N202="sníž. přenesená",J202,0)</f>
        <v>0</v>
      </c>
      <c r="BI202" s="198">
        <f>IF(N202="nulová",J202,0)</f>
        <v>0</v>
      </c>
      <c r="BJ202" s="17" t="s">
        <v>141</v>
      </c>
      <c r="BK202" s="198">
        <f>ROUND(I202*H202,2)</f>
        <v>0</v>
      </c>
      <c r="BL202" s="17" t="s">
        <v>199</v>
      </c>
      <c r="BM202" s="197" t="s">
        <v>688</v>
      </c>
    </row>
    <row r="203" spans="2:51" s="14" customFormat="1" ht="22.5">
      <c r="B203" s="215"/>
      <c r="C203" s="216"/>
      <c r="D203" s="201" t="s">
        <v>143</v>
      </c>
      <c r="E203" s="217" t="s">
        <v>1</v>
      </c>
      <c r="F203" s="218" t="s">
        <v>689</v>
      </c>
      <c r="G203" s="216"/>
      <c r="H203" s="217" t="s">
        <v>1</v>
      </c>
      <c r="I203" s="219"/>
      <c r="J203" s="216"/>
      <c r="K203" s="216"/>
      <c r="L203" s="220"/>
      <c r="M203" s="236"/>
      <c r="N203" s="237"/>
      <c r="O203" s="237"/>
      <c r="P203" s="237"/>
      <c r="Q203" s="237"/>
      <c r="R203" s="237"/>
      <c r="S203" s="237"/>
      <c r="T203" s="238"/>
      <c r="AT203" s="224" t="s">
        <v>143</v>
      </c>
      <c r="AU203" s="224" t="s">
        <v>141</v>
      </c>
      <c r="AV203" s="14" t="s">
        <v>85</v>
      </c>
      <c r="AW203" s="14" t="s">
        <v>32</v>
      </c>
      <c r="AX203" s="14" t="s">
        <v>77</v>
      </c>
      <c r="AY203" s="224" t="s">
        <v>133</v>
      </c>
    </row>
    <row r="204" spans="2:51" s="13" customFormat="1" ht="11.25">
      <c r="B204" s="199"/>
      <c r="C204" s="200"/>
      <c r="D204" s="201" t="s">
        <v>143</v>
      </c>
      <c r="E204" s="202" t="s">
        <v>1</v>
      </c>
      <c r="F204" s="203" t="s">
        <v>690</v>
      </c>
      <c r="G204" s="200"/>
      <c r="H204" s="204">
        <v>26.175</v>
      </c>
      <c r="I204" s="205"/>
      <c r="J204" s="200"/>
      <c r="K204" s="200"/>
      <c r="L204" s="206"/>
      <c r="M204" s="207"/>
      <c r="N204" s="208"/>
      <c r="O204" s="208"/>
      <c r="P204" s="208"/>
      <c r="Q204" s="208"/>
      <c r="R204" s="208"/>
      <c r="S204" s="208"/>
      <c r="T204" s="209"/>
      <c r="AT204" s="210" t="s">
        <v>143</v>
      </c>
      <c r="AU204" s="210" t="s">
        <v>141</v>
      </c>
      <c r="AV204" s="13" t="s">
        <v>141</v>
      </c>
      <c r="AW204" s="13" t="s">
        <v>32</v>
      </c>
      <c r="AX204" s="13" t="s">
        <v>77</v>
      </c>
      <c r="AY204" s="210" t="s">
        <v>133</v>
      </c>
    </row>
    <row r="205" spans="2:51" s="13" customFormat="1" ht="11.25">
      <c r="B205" s="199"/>
      <c r="C205" s="200"/>
      <c r="D205" s="201" t="s">
        <v>143</v>
      </c>
      <c r="E205" s="202" t="s">
        <v>1</v>
      </c>
      <c r="F205" s="203" t="s">
        <v>691</v>
      </c>
      <c r="G205" s="200"/>
      <c r="H205" s="204">
        <v>24</v>
      </c>
      <c r="I205" s="205"/>
      <c r="J205" s="200"/>
      <c r="K205" s="200"/>
      <c r="L205" s="206"/>
      <c r="M205" s="207"/>
      <c r="N205" s="208"/>
      <c r="O205" s="208"/>
      <c r="P205" s="208"/>
      <c r="Q205" s="208"/>
      <c r="R205" s="208"/>
      <c r="S205" s="208"/>
      <c r="T205" s="209"/>
      <c r="AT205" s="210" t="s">
        <v>143</v>
      </c>
      <c r="AU205" s="210" t="s">
        <v>141</v>
      </c>
      <c r="AV205" s="13" t="s">
        <v>141</v>
      </c>
      <c r="AW205" s="13" t="s">
        <v>32</v>
      </c>
      <c r="AX205" s="13" t="s">
        <v>77</v>
      </c>
      <c r="AY205" s="210" t="s">
        <v>133</v>
      </c>
    </row>
    <row r="206" spans="2:51" s="13" customFormat="1" ht="11.25">
      <c r="B206" s="199"/>
      <c r="C206" s="200"/>
      <c r="D206" s="201" t="s">
        <v>143</v>
      </c>
      <c r="E206" s="202" t="s">
        <v>1</v>
      </c>
      <c r="F206" s="203" t="s">
        <v>692</v>
      </c>
      <c r="G206" s="200"/>
      <c r="H206" s="204">
        <v>17.76</v>
      </c>
      <c r="I206" s="205"/>
      <c r="J206" s="200"/>
      <c r="K206" s="200"/>
      <c r="L206" s="206"/>
      <c r="M206" s="207"/>
      <c r="N206" s="208"/>
      <c r="O206" s="208"/>
      <c r="P206" s="208"/>
      <c r="Q206" s="208"/>
      <c r="R206" s="208"/>
      <c r="S206" s="208"/>
      <c r="T206" s="209"/>
      <c r="AT206" s="210" t="s">
        <v>143</v>
      </c>
      <c r="AU206" s="210" t="s">
        <v>141</v>
      </c>
      <c r="AV206" s="13" t="s">
        <v>141</v>
      </c>
      <c r="AW206" s="13" t="s">
        <v>32</v>
      </c>
      <c r="AX206" s="13" t="s">
        <v>77</v>
      </c>
      <c r="AY206" s="210" t="s">
        <v>133</v>
      </c>
    </row>
    <row r="207" spans="2:51" s="13" customFormat="1" ht="11.25">
      <c r="B207" s="199"/>
      <c r="C207" s="200"/>
      <c r="D207" s="201" t="s">
        <v>143</v>
      </c>
      <c r="E207" s="202" t="s">
        <v>1</v>
      </c>
      <c r="F207" s="203" t="s">
        <v>693</v>
      </c>
      <c r="G207" s="200"/>
      <c r="H207" s="204">
        <v>29.92</v>
      </c>
      <c r="I207" s="205"/>
      <c r="J207" s="200"/>
      <c r="K207" s="200"/>
      <c r="L207" s="206"/>
      <c r="M207" s="207"/>
      <c r="N207" s="208"/>
      <c r="O207" s="208"/>
      <c r="P207" s="208"/>
      <c r="Q207" s="208"/>
      <c r="R207" s="208"/>
      <c r="S207" s="208"/>
      <c r="T207" s="209"/>
      <c r="AT207" s="210" t="s">
        <v>143</v>
      </c>
      <c r="AU207" s="210" t="s">
        <v>141</v>
      </c>
      <c r="AV207" s="13" t="s">
        <v>141</v>
      </c>
      <c r="AW207" s="13" t="s">
        <v>32</v>
      </c>
      <c r="AX207" s="13" t="s">
        <v>77</v>
      </c>
      <c r="AY207" s="210" t="s">
        <v>133</v>
      </c>
    </row>
    <row r="208" spans="2:51" s="13" customFormat="1" ht="11.25">
      <c r="B208" s="199"/>
      <c r="C208" s="200"/>
      <c r="D208" s="201" t="s">
        <v>143</v>
      </c>
      <c r="E208" s="202" t="s">
        <v>1</v>
      </c>
      <c r="F208" s="203" t="s">
        <v>694</v>
      </c>
      <c r="G208" s="200"/>
      <c r="H208" s="204">
        <v>4.32</v>
      </c>
      <c r="I208" s="205"/>
      <c r="J208" s="200"/>
      <c r="K208" s="200"/>
      <c r="L208" s="206"/>
      <c r="M208" s="207"/>
      <c r="N208" s="208"/>
      <c r="O208" s="208"/>
      <c r="P208" s="208"/>
      <c r="Q208" s="208"/>
      <c r="R208" s="208"/>
      <c r="S208" s="208"/>
      <c r="T208" s="209"/>
      <c r="AT208" s="210" t="s">
        <v>143</v>
      </c>
      <c r="AU208" s="210" t="s">
        <v>141</v>
      </c>
      <c r="AV208" s="13" t="s">
        <v>141</v>
      </c>
      <c r="AW208" s="13" t="s">
        <v>32</v>
      </c>
      <c r="AX208" s="13" t="s">
        <v>77</v>
      </c>
      <c r="AY208" s="210" t="s">
        <v>133</v>
      </c>
    </row>
    <row r="209" spans="2:51" s="15" customFormat="1" ht="11.25">
      <c r="B209" s="225"/>
      <c r="C209" s="226"/>
      <c r="D209" s="201" t="s">
        <v>143</v>
      </c>
      <c r="E209" s="227" t="s">
        <v>1</v>
      </c>
      <c r="F209" s="228" t="s">
        <v>223</v>
      </c>
      <c r="G209" s="226"/>
      <c r="H209" s="229">
        <v>102.17500000000001</v>
      </c>
      <c r="I209" s="230"/>
      <c r="J209" s="226"/>
      <c r="K209" s="226"/>
      <c r="L209" s="231"/>
      <c r="M209" s="232"/>
      <c r="N209" s="233"/>
      <c r="O209" s="233"/>
      <c r="P209" s="233"/>
      <c r="Q209" s="233"/>
      <c r="R209" s="233"/>
      <c r="S209" s="233"/>
      <c r="T209" s="234"/>
      <c r="AT209" s="235" t="s">
        <v>143</v>
      </c>
      <c r="AU209" s="235" t="s">
        <v>141</v>
      </c>
      <c r="AV209" s="15" t="s">
        <v>140</v>
      </c>
      <c r="AW209" s="15" t="s">
        <v>32</v>
      </c>
      <c r="AX209" s="15" t="s">
        <v>85</v>
      </c>
      <c r="AY209" s="235" t="s">
        <v>133</v>
      </c>
    </row>
    <row r="210" spans="1:65" s="2" customFormat="1" ht="24">
      <c r="A210" s="34"/>
      <c r="B210" s="35"/>
      <c r="C210" s="186" t="s">
        <v>347</v>
      </c>
      <c r="D210" s="186" t="s">
        <v>135</v>
      </c>
      <c r="E210" s="187" t="s">
        <v>488</v>
      </c>
      <c r="F210" s="188" t="s">
        <v>489</v>
      </c>
      <c r="G210" s="189" t="s">
        <v>227</v>
      </c>
      <c r="H210" s="190">
        <v>155.888</v>
      </c>
      <c r="I210" s="191"/>
      <c r="J210" s="192">
        <f>ROUND(I210*H210,2)</f>
        <v>0</v>
      </c>
      <c r="K210" s="188" t="s">
        <v>139</v>
      </c>
      <c r="L210" s="39"/>
      <c r="M210" s="193" t="s">
        <v>1</v>
      </c>
      <c r="N210" s="194" t="s">
        <v>43</v>
      </c>
      <c r="O210" s="71"/>
      <c r="P210" s="195">
        <f>O210*H210</f>
        <v>0</v>
      </c>
      <c r="Q210" s="195">
        <v>0.0002</v>
      </c>
      <c r="R210" s="195">
        <f>Q210*H210</f>
        <v>0.031177600000000003</v>
      </c>
      <c r="S210" s="195">
        <v>0</v>
      </c>
      <c r="T210" s="196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7" t="s">
        <v>199</v>
      </c>
      <c r="AT210" s="197" t="s">
        <v>135</v>
      </c>
      <c r="AU210" s="197" t="s">
        <v>141</v>
      </c>
      <c r="AY210" s="17" t="s">
        <v>133</v>
      </c>
      <c r="BE210" s="198">
        <f>IF(N210="základní",J210,0)</f>
        <v>0</v>
      </c>
      <c r="BF210" s="198">
        <f>IF(N210="snížená",J210,0)</f>
        <v>0</v>
      </c>
      <c r="BG210" s="198">
        <f>IF(N210="zákl. přenesená",J210,0)</f>
        <v>0</v>
      </c>
      <c r="BH210" s="198">
        <f>IF(N210="sníž. přenesená",J210,0)</f>
        <v>0</v>
      </c>
      <c r="BI210" s="198">
        <f>IF(N210="nulová",J210,0)</f>
        <v>0</v>
      </c>
      <c r="BJ210" s="17" t="s">
        <v>141</v>
      </c>
      <c r="BK210" s="198">
        <f>ROUND(I210*H210,2)</f>
        <v>0</v>
      </c>
      <c r="BL210" s="17" t="s">
        <v>199</v>
      </c>
      <c r="BM210" s="197" t="s">
        <v>695</v>
      </c>
    </row>
    <row r="211" spans="1:47" s="2" customFormat="1" ht="19.5">
      <c r="A211" s="34"/>
      <c r="B211" s="35"/>
      <c r="C211" s="36"/>
      <c r="D211" s="201" t="s">
        <v>177</v>
      </c>
      <c r="E211" s="36"/>
      <c r="F211" s="211" t="s">
        <v>221</v>
      </c>
      <c r="G211" s="36"/>
      <c r="H211" s="36"/>
      <c r="I211" s="212"/>
      <c r="J211" s="36"/>
      <c r="K211" s="36"/>
      <c r="L211" s="39"/>
      <c r="M211" s="213"/>
      <c r="N211" s="214"/>
      <c r="O211" s="71"/>
      <c r="P211" s="71"/>
      <c r="Q211" s="71"/>
      <c r="R211" s="71"/>
      <c r="S211" s="71"/>
      <c r="T211" s="72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177</v>
      </c>
      <c r="AU211" s="17" t="s">
        <v>141</v>
      </c>
    </row>
    <row r="212" spans="2:51" s="13" customFormat="1" ht="11.25">
      <c r="B212" s="199"/>
      <c r="C212" s="200"/>
      <c r="D212" s="201" t="s">
        <v>143</v>
      </c>
      <c r="E212" s="202" t="s">
        <v>1</v>
      </c>
      <c r="F212" s="203" t="s">
        <v>491</v>
      </c>
      <c r="G212" s="200"/>
      <c r="H212" s="204">
        <v>4</v>
      </c>
      <c r="I212" s="205"/>
      <c r="J212" s="200"/>
      <c r="K212" s="200"/>
      <c r="L212" s="206"/>
      <c r="M212" s="207"/>
      <c r="N212" s="208"/>
      <c r="O212" s="208"/>
      <c r="P212" s="208"/>
      <c r="Q212" s="208"/>
      <c r="R212" s="208"/>
      <c r="S212" s="208"/>
      <c r="T212" s="209"/>
      <c r="AT212" s="210" t="s">
        <v>143</v>
      </c>
      <c r="AU212" s="210" t="s">
        <v>141</v>
      </c>
      <c r="AV212" s="13" t="s">
        <v>141</v>
      </c>
      <c r="AW212" s="13" t="s">
        <v>32</v>
      </c>
      <c r="AX212" s="13" t="s">
        <v>77</v>
      </c>
      <c r="AY212" s="210" t="s">
        <v>133</v>
      </c>
    </row>
    <row r="213" spans="2:51" s="13" customFormat="1" ht="11.25">
      <c r="B213" s="199"/>
      <c r="C213" s="200"/>
      <c r="D213" s="201" t="s">
        <v>143</v>
      </c>
      <c r="E213" s="202" t="s">
        <v>1</v>
      </c>
      <c r="F213" s="203" t="s">
        <v>492</v>
      </c>
      <c r="G213" s="200"/>
      <c r="H213" s="204">
        <v>49.713</v>
      </c>
      <c r="I213" s="205"/>
      <c r="J213" s="200"/>
      <c r="K213" s="200"/>
      <c r="L213" s="206"/>
      <c r="M213" s="207"/>
      <c r="N213" s="208"/>
      <c r="O213" s="208"/>
      <c r="P213" s="208"/>
      <c r="Q213" s="208"/>
      <c r="R213" s="208"/>
      <c r="S213" s="208"/>
      <c r="T213" s="209"/>
      <c r="AT213" s="210" t="s">
        <v>143</v>
      </c>
      <c r="AU213" s="210" t="s">
        <v>141</v>
      </c>
      <c r="AV213" s="13" t="s">
        <v>141</v>
      </c>
      <c r="AW213" s="13" t="s">
        <v>32</v>
      </c>
      <c r="AX213" s="13" t="s">
        <v>77</v>
      </c>
      <c r="AY213" s="210" t="s">
        <v>133</v>
      </c>
    </row>
    <row r="214" spans="2:51" s="13" customFormat="1" ht="11.25">
      <c r="B214" s="199"/>
      <c r="C214" s="200"/>
      <c r="D214" s="201" t="s">
        <v>143</v>
      </c>
      <c r="E214" s="202" t="s">
        <v>1</v>
      </c>
      <c r="F214" s="203" t="s">
        <v>696</v>
      </c>
      <c r="G214" s="200"/>
      <c r="H214" s="204">
        <v>102.175</v>
      </c>
      <c r="I214" s="205"/>
      <c r="J214" s="200"/>
      <c r="K214" s="200"/>
      <c r="L214" s="206"/>
      <c r="M214" s="207"/>
      <c r="N214" s="208"/>
      <c r="O214" s="208"/>
      <c r="P214" s="208"/>
      <c r="Q214" s="208"/>
      <c r="R214" s="208"/>
      <c r="S214" s="208"/>
      <c r="T214" s="209"/>
      <c r="AT214" s="210" t="s">
        <v>143</v>
      </c>
      <c r="AU214" s="210" t="s">
        <v>141</v>
      </c>
      <c r="AV214" s="13" t="s">
        <v>141</v>
      </c>
      <c r="AW214" s="13" t="s">
        <v>32</v>
      </c>
      <c r="AX214" s="13" t="s">
        <v>77</v>
      </c>
      <c r="AY214" s="210" t="s">
        <v>133</v>
      </c>
    </row>
    <row r="215" spans="2:51" s="15" customFormat="1" ht="11.25">
      <c r="B215" s="225"/>
      <c r="C215" s="226"/>
      <c r="D215" s="201" t="s">
        <v>143</v>
      </c>
      <c r="E215" s="227" t="s">
        <v>1</v>
      </c>
      <c r="F215" s="228" t="s">
        <v>223</v>
      </c>
      <c r="G215" s="226"/>
      <c r="H215" s="229">
        <v>155.888</v>
      </c>
      <c r="I215" s="230"/>
      <c r="J215" s="226"/>
      <c r="K215" s="226"/>
      <c r="L215" s="231"/>
      <c r="M215" s="232"/>
      <c r="N215" s="233"/>
      <c r="O215" s="233"/>
      <c r="P215" s="233"/>
      <c r="Q215" s="233"/>
      <c r="R215" s="233"/>
      <c r="S215" s="233"/>
      <c r="T215" s="234"/>
      <c r="AT215" s="235" t="s">
        <v>143</v>
      </c>
      <c r="AU215" s="235" t="s">
        <v>141</v>
      </c>
      <c r="AV215" s="15" t="s">
        <v>140</v>
      </c>
      <c r="AW215" s="15" t="s">
        <v>32</v>
      </c>
      <c r="AX215" s="15" t="s">
        <v>85</v>
      </c>
      <c r="AY215" s="235" t="s">
        <v>133</v>
      </c>
    </row>
    <row r="216" spans="1:65" s="2" customFormat="1" ht="33" customHeight="1">
      <c r="A216" s="34"/>
      <c r="B216" s="35"/>
      <c r="C216" s="186" t="s">
        <v>353</v>
      </c>
      <c r="D216" s="186" t="s">
        <v>135</v>
      </c>
      <c r="E216" s="187" t="s">
        <v>494</v>
      </c>
      <c r="F216" s="188" t="s">
        <v>495</v>
      </c>
      <c r="G216" s="189" t="s">
        <v>227</v>
      </c>
      <c r="H216" s="190">
        <v>155.888</v>
      </c>
      <c r="I216" s="191"/>
      <c r="J216" s="192">
        <f>ROUND(I216*H216,2)</f>
        <v>0</v>
      </c>
      <c r="K216" s="188" t="s">
        <v>139</v>
      </c>
      <c r="L216" s="39"/>
      <c r="M216" s="193" t="s">
        <v>1</v>
      </c>
      <c r="N216" s="194" t="s">
        <v>43</v>
      </c>
      <c r="O216" s="71"/>
      <c r="P216" s="195">
        <f>O216*H216</f>
        <v>0</v>
      </c>
      <c r="Q216" s="195">
        <v>0.00026</v>
      </c>
      <c r="R216" s="195">
        <f>Q216*H216</f>
        <v>0.04053088</v>
      </c>
      <c r="S216" s="195">
        <v>0</v>
      </c>
      <c r="T216" s="196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7" t="s">
        <v>199</v>
      </c>
      <c r="AT216" s="197" t="s">
        <v>135</v>
      </c>
      <c r="AU216" s="197" t="s">
        <v>141</v>
      </c>
      <c r="AY216" s="17" t="s">
        <v>133</v>
      </c>
      <c r="BE216" s="198">
        <f>IF(N216="základní",J216,0)</f>
        <v>0</v>
      </c>
      <c r="BF216" s="198">
        <f>IF(N216="snížená",J216,0)</f>
        <v>0</v>
      </c>
      <c r="BG216" s="198">
        <f>IF(N216="zákl. přenesená",J216,0)</f>
        <v>0</v>
      </c>
      <c r="BH216" s="198">
        <f>IF(N216="sníž. přenesená",J216,0)</f>
        <v>0</v>
      </c>
      <c r="BI216" s="198">
        <f>IF(N216="nulová",J216,0)</f>
        <v>0</v>
      </c>
      <c r="BJ216" s="17" t="s">
        <v>141</v>
      </c>
      <c r="BK216" s="198">
        <f>ROUND(I216*H216,2)</f>
        <v>0</v>
      </c>
      <c r="BL216" s="17" t="s">
        <v>199</v>
      </c>
      <c r="BM216" s="197" t="s">
        <v>697</v>
      </c>
    </row>
    <row r="217" spans="1:47" s="2" customFormat="1" ht="19.5">
      <c r="A217" s="34"/>
      <c r="B217" s="35"/>
      <c r="C217" s="36"/>
      <c r="D217" s="201" t="s">
        <v>177</v>
      </c>
      <c r="E217" s="36"/>
      <c r="F217" s="211" t="s">
        <v>221</v>
      </c>
      <c r="G217" s="36"/>
      <c r="H217" s="36"/>
      <c r="I217" s="212"/>
      <c r="J217" s="36"/>
      <c r="K217" s="36"/>
      <c r="L217" s="39"/>
      <c r="M217" s="213"/>
      <c r="N217" s="214"/>
      <c r="O217" s="71"/>
      <c r="P217" s="71"/>
      <c r="Q217" s="71"/>
      <c r="R217" s="71"/>
      <c r="S217" s="71"/>
      <c r="T217" s="72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177</v>
      </c>
      <c r="AU217" s="17" t="s">
        <v>141</v>
      </c>
    </row>
    <row r="218" spans="2:63" s="12" customFormat="1" ht="25.9" customHeight="1">
      <c r="B218" s="170"/>
      <c r="C218" s="171"/>
      <c r="D218" s="172" t="s">
        <v>76</v>
      </c>
      <c r="E218" s="173" t="s">
        <v>497</v>
      </c>
      <c r="F218" s="173" t="s">
        <v>498</v>
      </c>
      <c r="G218" s="171"/>
      <c r="H218" s="171"/>
      <c r="I218" s="174"/>
      <c r="J218" s="175">
        <f>BK218</f>
        <v>0</v>
      </c>
      <c r="K218" s="171"/>
      <c r="L218" s="176"/>
      <c r="M218" s="177"/>
      <c r="N218" s="178"/>
      <c r="O218" s="178"/>
      <c r="P218" s="179">
        <f>SUM(P219:P221)</f>
        <v>0</v>
      </c>
      <c r="Q218" s="178"/>
      <c r="R218" s="179">
        <f>SUM(R219:R221)</f>
        <v>0</v>
      </c>
      <c r="S218" s="178"/>
      <c r="T218" s="180">
        <f>SUM(T219:T221)</f>
        <v>0</v>
      </c>
      <c r="AR218" s="181" t="s">
        <v>140</v>
      </c>
      <c r="AT218" s="182" t="s">
        <v>76</v>
      </c>
      <c r="AU218" s="182" t="s">
        <v>77</v>
      </c>
      <c r="AY218" s="181" t="s">
        <v>133</v>
      </c>
      <c r="BK218" s="183">
        <f>SUM(BK219:BK221)</f>
        <v>0</v>
      </c>
    </row>
    <row r="219" spans="1:65" s="2" customFormat="1" ht="21.75" customHeight="1">
      <c r="A219" s="34"/>
      <c r="B219" s="35"/>
      <c r="C219" s="186" t="s">
        <v>358</v>
      </c>
      <c r="D219" s="186" t="s">
        <v>135</v>
      </c>
      <c r="E219" s="187" t="s">
        <v>500</v>
      </c>
      <c r="F219" s="188" t="s">
        <v>501</v>
      </c>
      <c r="G219" s="189" t="s">
        <v>502</v>
      </c>
      <c r="H219" s="190">
        <v>10</v>
      </c>
      <c r="I219" s="191"/>
      <c r="J219" s="192">
        <f>ROUND(I219*H219,2)</f>
        <v>0</v>
      </c>
      <c r="K219" s="188" t="s">
        <v>139</v>
      </c>
      <c r="L219" s="39"/>
      <c r="M219" s="193" t="s">
        <v>1</v>
      </c>
      <c r="N219" s="194" t="s">
        <v>43</v>
      </c>
      <c r="O219" s="71"/>
      <c r="P219" s="195">
        <f>O219*H219</f>
        <v>0</v>
      </c>
      <c r="Q219" s="195">
        <v>0</v>
      </c>
      <c r="R219" s="195">
        <f>Q219*H219</f>
        <v>0</v>
      </c>
      <c r="S219" s="195">
        <v>0</v>
      </c>
      <c r="T219" s="196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7" t="s">
        <v>503</v>
      </c>
      <c r="AT219" s="197" t="s">
        <v>135</v>
      </c>
      <c r="AU219" s="197" t="s">
        <v>85</v>
      </c>
      <c r="AY219" s="17" t="s">
        <v>133</v>
      </c>
      <c r="BE219" s="198">
        <f>IF(N219="základní",J219,0)</f>
        <v>0</v>
      </c>
      <c r="BF219" s="198">
        <f>IF(N219="snížená",J219,0)</f>
        <v>0</v>
      </c>
      <c r="BG219" s="198">
        <f>IF(N219="zákl. přenesená",J219,0)</f>
        <v>0</v>
      </c>
      <c r="BH219" s="198">
        <f>IF(N219="sníž. přenesená",J219,0)</f>
        <v>0</v>
      </c>
      <c r="BI219" s="198">
        <f>IF(N219="nulová",J219,0)</f>
        <v>0</v>
      </c>
      <c r="BJ219" s="17" t="s">
        <v>141</v>
      </c>
      <c r="BK219" s="198">
        <f>ROUND(I219*H219,2)</f>
        <v>0</v>
      </c>
      <c r="BL219" s="17" t="s">
        <v>503</v>
      </c>
      <c r="BM219" s="197" t="s">
        <v>698</v>
      </c>
    </row>
    <row r="220" spans="2:51" s="14" customFormat="1" ht="11.25">
      <c r="B220" s="215"/>
      <c r="C220" s="216"/>
      <c r="D220" s="201" t="s">
        <v>143</v>
      </c>
      <c r="E220" s="217" t="s">
        <v>1</v>
      </c>
      <c r="F220" s="218" t="s">
        <v>699</v>
      </c>
      <c r="G220" s="216"/>
      <c r="H220" s="217" t="s">
        <v>1</v>
      </c>
      <c r="I220" s="219"/>
      <c r="J220" s="216"/>
      <c r="K220" s="216"/>
      <c r="L220" s="220"/>
      <c r="M220" s="236"/>
      <c r="N220" s="237"/>
      <c r="O220" s="237"/>
      <c r="P220" s="237"/>
      <c r="Q220" s="237"/>
      <c r="R220" s="237"/>
      <c r="S220" s="237"/>
      <c r="T220" s="238"/>
      <c r="AT220" s="224" t="s">
        <v>143</v>
      </c>
      <c r="AU220" s="224" t="s">
        <v>85</v>
      </c>
      <c r="AV220" s="14" t="s">
        <v>85</v>
      </c>
      <c r="AW220" s="14" t="s">
        <v>32</v>
      </c>
      <c r="AX220" s="14" t="s">
        <v>77</v>
      </c>
      <c r="AY220" s="224" t="s">
        <v>133</v>
      </c>
    </row>
    <row r="221" spans="2:51" s="13" customFormat="1" ht="11.25">
      <c r="B221" s="199"/>
      <c r="C221" s="200"/>
      <c r="D221" s="201" t="s">
        <v>143</v>
      </c>
      <c r="E221" s="202" t="s">
        <v>1</v>
      </c>
      <c r="F221" s="203" t="s">
        <v>187</v>
      </c>
      <c r="G221" s="200"/>
      <c r="H221" s="204">
        <v>10</v>
      </c>
      <c r="I221" s="205"/>
      <c r="J221" s="200"/>
      <c r="K221" s="200"/>
      <c r="L221" s="206"/>
      <c r="M221" s="249"/>
      <c r="N221" s="250"/>
      <c r="O221" s="250"/>
      <c r="P221" s="250"/>
      <c r="Q221" s="250"/>
      <c r="R221" s="250"/>
      <c r="S221" s="250"/>
      <c r="T221" s="251"/>
      <c r="AT221" s="210" t="s">
        <v>143</v>
      </c>
      <c r="AU221" s="210" t="s">
        <v>85</v>
      </c>
      <c r="AV221" s="13" t="s">
        <v>141</v>
      </c>
      <c r="AW221" s="13" t="s">
        <v>32</v>
      </c>
      <c r="AX221" s="13" t="s">
        <v>85</v>
      </c>
      <c r="AY221" s="210" t="s">
        <v>133</v>
      </c>
    </row>
    <row r="222" spans="1:31" s="2" customFormat="1" ht="6.95" customHeight="1">
      <c r="A222" s="34"/>
      <c r="B222" s="54"/>
      <c r="C222" s="55"/>
      <c r="D222" s="55"/>
      <c r="E222" s="55"/>
      <c r="F222" s="55"/>
      <c r="G222" s="55"/>
      <c r="H222" s="55"/>
      <c r="I222" s="55"/>
      <c r="J222" s="55"/>
      <c r="K222" s="55"/>
      <c r="L222" s="39"/>
      <c r="M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</row>
  </sheetData>
  <sheetProtection algorithmName="SHA-512" hashValue="GgAIWHbC6/x+e6zYTztVKX3rJFW4bSpiA/R4eiONsIhxR4z50Ra9DuHI0pV1u2HLKtDutGbQqgASuBiO2y6yrQ==" saltValue="XMuqR5LjoELS0f/pYLJ6i+RIK5whTNFPcGQX1dk57VCY1hB2RhRSaL2FdzJLMSETl/QOTaUSglohcxCs+9Hwxw==" spinCount="100000" sheet="1" objects="1" scenarios="1" formatColumns="0" formatRows="0" autoFilter="0"/>
  <autoFilter ref="C126:K221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7" t="s">
        <v>98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4.95" customHeight="1">
      <c r="B4" s="20"/>
      <c r="D4" s="110" t="s">
        <v>102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7" t="str">
        <f>'Rekapitulace stavby'!K6</f>
        <v>Stavební úpravy dětský domov a školní jídelna Sedloňov</v>
      </c>
      <c r="F7" s="298"/>
      <c r="G7" s="298"/>
      <c r="H7" s="298"/>
      <c r="L7" s="20"/>
    </row>
    <row r="8" spans="1:31" s="2" customFormat="1" ht="12" customHeight="1">
      <c r="A8" s="34"/>
      <c r="B8" s="39"/>
      <c r="C8" s="34"/>
      <c r="D8" s="112" t="s">
        <v>103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9" t="s">
        <v>700</v>
      </c>
      <c r="F9" s="300"/>
      <c r="G9" s="300"/>
      <c r="H9" s="30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34</v>
      </c>
      <c r="G12" s="34"/>
      <c r="H12" s="34"/>
      <c r="I12" s="112" t="s">
        <v>22</v>
      </c>
      <c r="J12" s="114" t="str">
        <f>'Rekapitulace stavby'!AN8</f>
        <v>15. 6. 2021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tr">
        <f>IF('Rekapitulace stavby'!E11="","",'Rekapitulace stavby'!E11)</f>
        <v>KHK Pivovarské nám. 1245/2, HK</v>
      </c>
      <c r="F15" s="34"/>
      <c r="G15" s="34"/>
      <c r="H15" s="34"/>
      <c r="I15" s="112" t="s">
        <v>27</v>
      </c>
      <c r="J15" s="113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1" t="str">
        <f>'Rekapitulace stavby'!E14</f>
        <v>Vyplň údaj</v>
      </c>
      <c r="F18" s="302"/>
      <c r="G18" s="302"/>
      <c r="H18" s="302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tr">
        <f>IF('Rekapitulace stavby'!E17="","",'Rekapitulace stavby'!E17)</f>
        <v>OPHK v.o.s., Hradec Králové</v>
      </c>
      <c r="F21" s="34"/>
      <c r="G21" s="34"/>
      <c r="H21" s="34"/>
      <c r="I21" s="112" t="s">
        <v>27</v>
      </c>
      <c r="J21" s="113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3" t="s">
        <v>1</v>
      </c>
      <c r="F27" s="303"/>
      <c r="G27" s="303"/>
      <c r="H27" s="303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34"/>
      <c r="J30" s="120">
        <f>ROUND(J121,2)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1" t="s">
        <v>38</v>
      </c>
      <c r="J32" s="121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41</v>
      </c>
      <c r="E33" s="112" t="s">
        <v>42</v>
      </c>
      <c r="F33" s="123">
        <f>ROUND((SUM(BE121:BE156)),2)</f>
        <v>0</v>
      </c>
      <c r="G33" s="34"/>
      <c r="H33" s="34"/>
      <c r="I33" s="124">
        <v>0.21</v>
      </c>
      <c r="J33" s="123">
        <f>ROUND(((SUM(BE121:BE156))*I33),2)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43</v>
      </c>
      <c r="F34" s="123">
        <f>ROUND((SUM(BF121:BF156)),2)</f>
        <v>0</v>
      </c>
      <c r="G34" s="34"/>
      <c r="H34" s="34"/>
      <c r="I34" s="124">
        <v>0.15</v>
      </c>
      <c r="J34" s="123">
        <f>ROUND(((SUM(BF121:BF156))*I34),2)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44</v>
      </c>
      <c r="F35" s="123">
        <f>ROUND((SUM(BG121:BG156)),2)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45</v>
      </c>
      <c r="F36" s="123">
        <f>ROUND((SUM(BH121:BH156)),2)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46</v>
      </c>
      <c r="F37" s="123">
        <f>ROUND((SUM(BI121:BI156)),2)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4" t="str">
        <f>E7</f>
        <v>Stavební úpravy dětský domov a školní jídelna Sedloňov</v>
      </c>
      <c r="F85" s="305"/>
      <c r="G85" s="305"/>
      <c r="H85" s="30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6" t="str">
        <f>E9</f>
        <v>04 - Elektroinstalace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15. 6. 2021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KHK Pivovarské nám. 1245/2, HK</v>
      </c>
      <c r="G91" s="36"/>
      <c r="H91" s="36"/>
      <c r="I91" s="29" t="s">
        <v>30</v>
      </c>
      <c r="J91" s="32" t="str">
        <f>E21</f>
        <v>OPHK v.o.s., Hradec Králové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107</v>
      </c>
      <c r="D94" s="144"/>
      <c r="E94" s="144"/>
      <c r="F94" s="144"/>
      <c r="G94" s="144"/>
      <c r="H94" s="144"/>
      <c r="I94" s="144"/>
      <c r="J94" s="145" t="s">
        <v>108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109</v>
      </c>
      <c r="D96" s="36"/>
      <c r="E96" s="36"/>
      <c r="F96" s="36"/>
      <c r="G96" s="36"/>
      <c r="H96" s="36"/>
      <c r="I96" s="36"/>
      <c r="J96" s="84">
        <f>J121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110</v>
      </c>
    </row>
    <row r="97" spans="2:12" s="9" customFormat="1" ht="24.95" customHeight="1">
      <c r="B97" s="147"/>
      <c r="C97" s="148"/>
      <c r="D97" s="149" t="s">
        <v>116</v>
      </c>
      <c r="E97" s="150"/>
      <c r="F97" s="150"/>
      <c r="G97" s="150"/>
      <c r="H97" s="150"/>
      <c r="I97" s="150"/>
      <c r="J97" s="151">
        <f>J122</f>
        <v>0</v>
      </c>
      <c r="K97" s="148"/>
      <c r="L97" s="152"/>
    </row>
    <row r="98" spans="2:12" s="10" customFormat="1" ht="19.9" customHeight="1">
      <c r="B98" s="153"/>
      <c r="C98" s="154"/>
      <c r="D98" s="155" t="s">
        <v>701</v>
      </c>
      <c r="E98" s="156"/>
      <c r="F98" s="156"/>
      <c r="G98" s="156"/>
      <c r="H98" s="156"/>
      <c r="I98" s="156"/>
      <c r="J98" s="157">
        <f>J123</f>
        <v>0</v>
      </c>
      <c r="K98" s="154"/>
      <c r="L98" s="158"/>
    </row>
    <row r="99" spans="2:12" s="9" customFormat="1" ht="24.95" customHeight="1">
      <c r="B99" s="147"/>
      <c r="C99" s="148"/>
      <c r="D99" s="149" t="s">
        <v>702</v>
      </c>
      <c r="E99" s="150"/>
      <c r="F99" s="150"/>
      <c r="G99" s="150"/>
      <c r="H99" s="150"/>
      <c r="I99" s="150"/>
      <c r="J99" s="151">
        <f>J146</f>
        <v>0</v>
      </c>
      <c r="K99" s="148"/>
      <c r="L99" s="152"/>
    </row>
    <row r="100" spans="2:12" s="10" customFormat="1" ht="19.9" customHeight="1">
      <c r="B100" s="153"/>
      <c r="C100" s="154"/>
      <c r="D100" s="155" t="s">
        <v>703</v>
      </c>
      <c r="E100" s="156"/>
      <c r="F100" s="156"/>
      <c r="G100" s="156"/>
      <c r="H100" s="156"/>
      <c r="I100" s="156"/>
      <c r="J100" s="157">
        <f>J147</f>
        <v>0</v>
      </c>
      <c r="K100" s="154"/>
      <c r="L100" s="158"/>
    </row>
    <row r="101" spans="2:12" s="9" customFormat="1" ht="24.95" customHeight="1">
      <c r="B101" s="147"/>
      <c r="C101" s="148"/>
      <c r="D101" s="149" t="s">
        <v>216</v>
      </c>
      <c r="E101" s="150"/>
      <c r="F101" s="150"/>
      <c r="G101" s="150"/>
      <c r="H101" s="150"/>
      <c r="I101" s="150"/>
      <c r="J101" s="151">
        <f>J150</f>
        <v>0</v>
      </c>
      <c r="K101" s="148"/>
      <c r="L101" s="152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118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304" t="str">
        <f>E7</f>
        <v>Stavební úpravy dětský domov a školní jídelna Sedloňov</v>
      </c>
      <c r="F111" s="305"/>
      <c r="G111" s="305"/>
      <c r="H111" s="305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103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256" t="str">
        <f>E9</f>
        <v>04 - Elektroinstalace</v>
      </c>
      <c r="F113" s="306"/>
      <c r="G113" s="306"/>
      <c r="H113" s="30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20</v>
      </c>
      <c r="D115" s="36"/>
      <c r="E115" s="36"/>
      <c r="F115" s="27" t="str">
        <f>F12</f>
        <v xml:space="preserve"> </v>
      </c>
      <c r="G115" s="36"/>
      <c r="H115" s="36"/>
      <c r="I115" s="29" t="s">
        <v>22</v>
      </c>
      <c r="J115" s="66" t="str">
        <f>IF(J12="","",J12)</f>
        <v>15. 6. 2021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5.7" customHeight="1">
      <c r="A117" s="34"/>
      <c r="B117" s="35"/>
      <c r="C117" s="29" t="s">
        <v>24</v>
      </c>
      <c r="D117" s="36"/>
      <c r="E117" s="36"/>
      <c r="F117" s="27" t="str">
        <f>E15</f>
        <v>KHK Pivovarské nám. 1245/2, HK</v>
      </c>
      <c r="G117" s="36"/>
      <c r="H117" s="36"/>
      <c r="I117" s="29" t="s">
        <v>30</v>
      </c>
      <c r="J117" s="32" t="str">
        <f>E21</f>
        <v>OPHK v.o.s., Hradec Králové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28</v>
      </c>
      <c r="D118" s="36"/>
      <c r="E118" s="36"/>
      <c r="F118" s="27" t="str">
        <f>IF(E18="","",E18)</f>
        <v>Vyplň údaj</v>
      </c>
      <c r="G118" s="36"/>
      <c r="H118" s="36"/>
      <c r="I118" s="29" t="s">
        <v>33</v>
      </c>
      <c r="J118" s="32" t="str">
        <f>E24</f>
        <v xml:space="preserve"> 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0.3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11" customFormat="1" ht="29.25" customHeight="1">
      <c r="A120" s="159"/>
      <c r="B120" s="160"/>
      <c r="C120" s="161" t="s">
        <v>119</v>
      </c>
      <c r="D120" s="162" t="s">
        <v>62</v>
      </c>
      <c r="E120" s="162" t="s">
        <v>58</v>
      </c>
      <c r="F120" s="162" t="s">
        <v>59</v>
      </c>
      <c r="G120" s="162" t="s">
        <v>120</v>
      </c>
      <c r="H120" s="162" t="s">
        <v>121</v>
      </c>
      <c r="I120" s="162" t="s">
        <v>122</v>
      </c>
      <c r="J120" s="162" t="s">
        <v>108</v>
      </c>
      <c r="K120" s="163" t="s">
        <v>123</v>
      </c>
      <c r="L120" s="164"/>
      <c r="M120" s="75" t="s">
        <v>1</v>
      </c>
      <c r="N120" s="76" t="s">
        <v>41</v>
      </c>
      <c r="O120" s="76" t="s">
        <v>124</v>
      </c>
      <c r="P120" s="76" t="s">
        <v>125</v>
      </c>
      <c r="Q120" s="76" t="s">
        <v>126</v>
      </c>
      <c r="R120" s="76" t="s">
        <v>127</v>
      </c>
      <c r="S120" s="76" t="s">
        <v>128</v>
      </c>
      <c r="T120" s="77" t="s">
        <v>129</v>
      </c>
      <c r="U120" s="159"/>
      <c r="V120" s="159"/>
      <c r="W120" s="159"/>
      <c r="X120" s="159"/>
      <c r="Y120" s="159"/>
      <c r="Z120" s="159"/>
      <c r="AA120" s="159"/>
      <c r="AB120" s="159"/>
      <c r="AC120" s="159"/>
      <c r="AD120" s="159"/>
      <c r="AE120" s="159"/>
    </row>
    <row r="121" spans="1:63" s="2" customFormat="1" ht="22.9" customHeight="1">
      <c r="A121" s="34"/>
      <c r="B121" s="35"/>
      <c r="C121" s="82" t="s">
        <v>130</v>
      </c>
      <c r="D121" s="36"/>
      <c r="E121" s="36"/>
      <c r="F121" s="36"/>
      <c r="G121" s="36"/>
      <c r="H121" s="36"/>
      <c r="I121" s="36"/>
      <c r="J121" s="165">
        <f>BK121</f>
        <v>0</v>
      </c>
      <c r="K121" s="36"/>
      <c r="L121" s="39"/>
      <c r="M121" s="78"/>
      <c r="N121" s="166"/>
      <c r="O121" s="79"/>
      <c r="P121" s="167">
        <f>P122+P146+P150</f>
        <v>0</v>
      </c>
      <c r="Q121" s="79"/>
      <c r="R121" s="167">
        <f>R122+R146+R150</f>
        <v>0.07996750000000001</v>
      </c>
      <c r="S121" s="79"/>
      <c r="T121" s="168">
        <f>T122+T146+T150</f>
        <v>0.2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76</v>
      </c>
      <c r="AU121" s="17" t="s">
        <v>110</v>
      </c>
      <c r="BK121" s="169">
        <f>BK122+BK146+BK150</f>
        <v>0</v>
      </c>
    </row>
    <row r="122" spans="2:63" s="12" customFormat="1" ht="25.9" customHeight="1">
      <c r="B122" s="170"/>
      <c r="C122" s="171"/>
      <c r="D122" s="172" t="s">
        <v>76</v>
      </c>
      <c r="E122" s="173" t="s">
        <v>191</v>
      </c>
      <c r="F122" s="173" t="s">
        <v>192</v>
      </c>
      <c r="G122" s="171"/>
      <c r="H122" s="171"/>
      <c r="I122" s="174"/>
      <c r="J122" s="175">
        <f>BK122</f>
        <v>0</v>
      </c>
      <c r="K122" s="171"/>
      <c r="L122" s="176"/>
      <c r="M122" s="177"/>
      <c r="N122" s="178"/>
      <c r="O122" s="178"/>
      <c r="P122" s="179">
        <f>P123</f>
        <v>0</v>
      </c>
      <c r="Q122" s="178"/>
      <c r="R122" s="179">
        <f>R123</f>
        <v>0.06496750000000001</v>
      </c>
      <c r="S122" s="178"/>
      <c r="T122" s="180">
        <f>T123</f>
        <v>0</v>
      </c>
      <c r="AR122" s="181" t="s">
        <v>141</v>
      </c>
      <c r="AT122" s="182" t="s">
        <v>76</v>
      </c>
      <c r="AU122" s="182" t="s">
        <v>77</v>
      </c>
      <c r="AY122" s="181" t="s">
        <v>133</v>
      </c>
      <c r="BK122" s="183">
        <f>BK123</f>
        <v>0</v>
      </c>
    </row>
    <row r="123" spans="2:63" s="12" customFormat="1" ht="22.9" customHeight="1">
      <c r="B123" s="170"/>
      <c r="C123" s="171"/>
      <c r="D123" s="172" t="s">
        <v>76</v>
      </c>
      <c r="E123" s="184" t="s">
        <v>704</v>
      </c>
      <c r="F123" s="184" t="s">
        <v>705</v>
      </c>
      <c r="G123" s="171"/>
      <c r="H123" s="171"/>
      <c r="I123" s="174"/>
      <c r="J123" s="185">
        <f>BK123</f>
        <v>0</v>
      </c>
      <c r="K123" s="171"/>
      <c r="L123" s="176"/>
      <c r="M123" s="177"/>
      <c r="N123" s="178"/>
      <c r="O123" s="178"/>
      <c r="P123" s="179">
        <f>SUM(P124:P145)</f>
        <v>0</v>
      </c>
      <c r="Q123" s="178"/>
      <c r="R123" s="179">
        <f>SUM(R124:R145)</f>
        <v>0.06496750000000001</v>
      </c>
      <c r="S123" s="178"/>
      <c r="T123" s="180">
        <f>SUM(T124:T145)</f>
        <v>0</v>
      </c>
      <c r="AR123" s="181" t="s">
        <v>141</v>
      </c>
      <c r="AT123" s="182" t="s">
        <v>76</v>
      </c>
      <c r="AU123" s="182" t="s">
        <v>85</v>
      </c>
      <c r="AY123" s="181" t="s">
        <v>133</v>
      </c>
      <c r="BK123" s="183">
        <f>SUM(BK124:BK145)</f>
        <v>0</v>
      </c>
    </row>
    <row r="124" spans="1:65" s="2" customFormat="1" ht="24">
      <c r="A124" s="34"/>
      <c r="B124" s="35"/>
      <c r="C124" s="186" t="s">
        <v>85</v>
      </c>
      <c r="D124" s="186" t="s">
        <v>135</v>
      </c>
      <c r="E124" s="187" t="s">
        <v>706</v>
      </c>
      <c r="F124" s="188" t="s">
        <v>707</v>
      </c>
      <c r="G124" s="189" t="s">
        <v>297</v>
      </c>
      <c r="H124" s="190">
        <v>15</v>
      </c>
      <c r="I124" s="191"/>
      <c r="J124" s="192">
        <f>ROUND(I124*H124,2)</f>
        <v>0</v>
      </c>
      <c r="K124" s="188" t="s">
        <v>139</v>
      </c>
      <c r="L124" s="39"/>
      <c r="M124" s="193" t="s">
        <v>1</v>
      </c>
      <c r="N124" s="194" t="s">
        <v>43</v>
      </c>
      <c r="O124" s="71"/>
      <c r="P124" s="195">
        <f>O124*H124</f>
        <v>0</v>
      </c>
      <c r="Q124" s="195">
        <v>0</v>
      </c>
      <c r="R124" s="195">
        <f>Q124*H124</f>
        <v>0</v>
      </c>
      <c r="S124" s="195">
        <v>0</v>
      </c>
      <c r="T124" s="196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7" t="s">
        <v>199</v>
      </c>
      <c r="AT124" s="197" t="s">
        <v>135</v>
      </c>
      <c r="AU124" s="197" t="s">
        <v>141</v>
      </c>
      <c r="AY124" s="17" t="s">
        <v>133</v>
      </c>
      <c r="BE124" s="198">
        <f>IF(N124="základní",J124,0)</f>
        <v>0</v>
      </c>
      <c r="BF124" s="198">
        <f>IF(N124="snížená",J124,0)</f>
        <v>0</v>
      </c>
      <c r="BG124" s="198">
        <f>IF(N124="zákl. přenesená",J124,0)</f>
        <v>0</v>
      </c>
      <c r="BH124" s="198">
        <f>IF(N124="sníž. přenesená",J124,0)</f>
        <v>0</v>
      </c>
      <c r="BI124" s="198">
        <f>IF(N124="nulová",J124,0)</f>
        <v>0</v>
      </c>
      <c r="BJ124" s="17" t="s">
        <v>141</v>
      </c>
      <c r="BK124" s="198">
        <f>ROUND(I124*H124,2)</f>
        <v>0</v>
      </c>
      <c r="BL124" s="17" t="s">
        <v>199</v>
      </c>
      <c r="BM124" s="197" t="s">
        <v>708</v>
      </c>
    </row>
    <row r="125" spans="1:65" s="2" customFormat="1" ht="16.5" customHeight="1">
      <c r="A125" s="34"/>
      <c r="B125" s="35"/>
      <c r="C125" s="239" t="s">
        <v>141</v>
      </c>
      <c r="D125" s="239" t="s">
        <v>379</v>
      </c>
      <c r="E125" s="240" t="s">
        <v>709</v>
      </c>
      <c r="F125" s="241" t="s">
        <v>710</v>
      </c>
      <c r="G125" s="242" t="s">
        <v>297</v>
      </c>
      <c r="H125" s="243">
        <v>15.75</v>
      </c>
      <c r="I125" s="244"/>
      <c r="J125" s="245">
        <f>ROUND(I125*H125,2)</f>
        <v>0</v>
      </c>
      <c r="K125" s="241" t="s">
        <v>139</v>
      </c>
      <c r="L125" s="246"/>
      <c r="M125" s="247" t="s">
        <v>1</v>
      </c>
      <c r="N125" s="248" t="s">
        <v>43</v>
      </c>
      <c r="O125" s="71"/>
      <c r="P125" s="195">
        <f>O125*H125</f>
        <v>0</v>
      </c>
      <c r="Q125" s="195">
        <v>0.00013</v>
      </c>
      <c r="R125" s="195">
        <f>Q125*H125</f>
        <v>0.0020475</v>
      </c>
      <c r="S125" s="195">
        <v>0</v>
      </c>
      <c r="T125" s="196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7" t="s">
        <v>368</v>
      </c>
      <c r="AT125" s="197" t="s">
        <v>379</v>
      </c>
      <c r="AU125" s="197" t="s">
        <v>141</v>
      </c>
      <c r="AY125" s="17" t="s">
        <v>133</v>
      </c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17" t="s">
        <v>141</v>
      </c>
      <c r="BK125" s="198">
        <f>ROUND(I125*H125,2)</f>
        <v>0</v>
      </c>
      <c r="BL125" s="17" t="s">
        <v>199</v>
      </c>
      <c r="BM125" s="197" t="s">
        <v>711</v>
      </c>
    </row>
    <row r="126" spans="2:51" s="13" customFormat="1" ht="11.25">
      <c r="B126" s="199"/>
      <c r="C126" s="200"/>
      <c r="D126" s="201" t="s">
        <v>143</v>
      </c>
      <c r="E126" s="202" t="s">
        <v>1</v>
      </c>
      <c r="F126" s="203" t="s">
        <v>712</v>
      </c>
      <c r="G126" s="200"/>
      <c r="H126" s="204">
        <v>15.75</v>
      </c>
      <c r="I126" s="205"/>
      <c r="J126" s="200"/>
      <c r="K126" s="200"/>
      <c r="L126" s="206"/>
      <c r="M126" s="207"/>
      <c r="N126" s="208"/>
      <c r="O126" s="208"/>
      <c r="P126" s="208"/>
      <c r="Q126" s="208"/>
      <c r="R126" s="208"/>
      <c r="S126" s="208"/>
      <c r="T126" s="209"/>
      <c r="AT126" s="210" t="s">
        <v>143</v>
      </c>
      <c r="AU126" s="210" t="s">
        <v>141</v>
      </c>
      <c r="AV126" s="13" t="s">
        <v>141</v>
      </c>
      <c r="AW126" s="13" t="s">
        <v>32</v>
      </c>
      <c r="AX126" s="13" t="s">
        <v>85</v>
      </c>
      <c r="AY126" s="210" t="s">
        <v>133</v>
      </c>
    </row>
    <row r="127" spans="1:65" s="2" customFormat="1" ht="16.5" customHeight="1">
      <c r="A127" s="34"/>
      <c r="B127" s="35"/>
      <c r="C127" s="186" t="s">
        <v>148</v>
      </c>
      <c r="D127" s="186" t="s">
        <v>135</v>
      </c>
      <c r="E127" s="187" t="s">
        <v>713</v>
      </c>
      <c r="F127" s="188" t="s">
        <v>714</v>
      </c>
      <c r="G127" s="189" t="s">
        <v>257</v>
      </c>
      <c r="H127" s="190">
        <v>5</v>
      </c>
      <c r="I127" s="191"/>
      <c r="J127" s="192">
        <f>ROUND(I127*H127,2)</f>
        <v>0</v>
      </c>
      <c r="K127" s="188" t="s">
        <v>139</v>
      </c>
      <c r="L127" s="39"/>
      <c r="M127" s="193" t="s">
        <v>1</v>
      </c>
      <c r="N127" s="194" t="s">
        <v>43</v>
      </c>
      <c r="O127" s="71"/>
      <c r="P127" s="195">
        <f>O127*H127</f>
        <v>0</v>
      </c>
      <c r="Q127" s="195">
        <v>0</v>
      </c>
      <c r="R127" s="195">
        <f>Q127*H127</f>
        <v>0</v>
      </c>
      <c r="S127" s="195">
        <v>0</v>
      </c>
      <c r="T127" s="196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7" t="s">
        <v>199</v>
      </c>
      <c r="AT127" s="197" t="s">
        <v>135</v>
      </c>
      <c r="AU127" s="197" t="s">
        <v>141</v>
      </c>
      <c r="AY127" s="17" t="s">
        <v>133</v>
      </c>
      <c r="BE127" s="198">
        <f>IF(N127="základní",J127,0)</f>
        <v>0</v>
      </c>
      <c r="BF127" s="198">
        <f>IF(N127="snížená",J127,0)</f>
        <v>0</v>
      </c>
      <c r="BG127" s="198">
        <f>IF(N127="zákl. přenesená",J127,0)</f>
        <v>0</v>
      </c>
      <c r="BH127" s="198">
        <f>IF(N127="sníž. přenesená",J127,0)</f>
        <v>0</v>
      </c>
      <c r="BI127" s="198">
        <f>IF(N127="nulová",J127,0)</f>
        <v>0</v>
      </c>
      <c r="BJ127" s="17" t="s">
        <v>141</v>
      </c>
      <c r="BK127" s="198">
        <f>ROUND(I127*H127,2)</f>
        <v>0</v>
      </c>
      <c r="BL127" s="17" t="s">
        <v>199</v>
      </c>
      <c r="BM127" s="197" t="s">
        <v>715</v>
      </c>
    </row>
    <row r="128" spans="1:65" s="2" customFormat="1" ht="24">
      <c r="A128" s="34"/>
      <c r="B128" s="35"/>
      <c r="C128" s="239" t="s">
        <v>140</v>
      </c>
      <c r="D128" s="239" t="s">
        <v>379</v>
      </c>
      <c r="E128" s="240" t="s">
        <v>716</v>
      </c>
      <c r="F128" s="241" t="s">
        <v>717</v>
      </c>
      <c r="G128" s="242" t="s">
        <v>257</v>
      </c>
      <c r="H128" s="243">
        <v>5</v>
      </c>
      <c r="I128" s="244"/>
      <c r="J128" s="245">
        <f>ROUND(I128*H128,2)</f>
        <v>0</v>
      </c>
      <c r="K128" s="241" t="s">
        <v>139</v>
      </c>
      <c r="L128" s="246"/>
      <c r="M128" s="247" t="s">
        <v>1</v>
      </c>
      <c r="N128" s="248" t="s">
        <v>43</v>
      </c>
      <c r="O128" s="71"/>
      <c r="P128" s="195">
        <f>O128*H128</f>
        <v>0</v>
      </c>
      <c r="Q128" s="195">
        <v>5E-05</v>
      </c>
      <c r="R128" s="195">
        <f>Q128*H128</f>
        <v>0.00025</v>
      </c>
      <c r="S128" s="195">
        <v>0</v>
      </c>
      <c r="T128" s="19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368</v>
      </c>
      <c r="AT128" s="197" t="s">
        <v>379</v>
      </c>
      <c r="AU128" s="197" t="s">
        <v>141</v>
      </c>
      <c r="AY128" s="17" t="s">
        <v>133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7" t="s">
        <v>141</v>
      </c>
      <c r="BK128" s="198">
        <f>ROUND(I128*H128,2)</f>
        <v>0</v>
      </c>
      <c r="BL128" s="17" t="s">
        <v>199</v>
      </c>
      <c r="BM128" s="197" t="s">
        <v>718</v>
      </c>
    </row>
    <row r="129" spans="1:65" s="2" customFormat="1" ht="24">
      <c r="A129" s="34"/>
      <c r="B129" s="35"/>
      <c r="C129" s="239" t="s">
        <v>156</v>
      </c>
      <c r="D129" s="239" t="s">
        <v>379</v>
      </c>
      <c r="E129" s="240" t="s">
        <v>719</v>
      </c>
      <c r="F129" s="241" t="s">
        <v>720</v>
      </c>
      <c r="G129" s="242" t="s">
        <v>257</v>
      </c>
      <c r="H129" s="243">
        <v>5</v>
      </c>
      <c r="I129" s="244"/>
      <c r="J129" s="245">
        <f>ROUND(I129*H129,2)</f>
        <v>0</v>
      </c>
      <c r="K129" s="241" t="s">
        <v>139</v>
      </c>
      <c r="L129" s="246"/>
      <c r="M129" s="247" t="s">
        <v>1</v>
      </c>
      <c r="N129" s="248" t="s">
        <v>43</v>
      </c>
      <c r="O129" s="71"/>
      <c r="P129" s="195">
        <f>O129*H129</f>
        <v>0</v>
      </c>
      <c r="Q129" s="195">
        <v>3E-05</v>
      </c>
      <c r="R129" s="195">
        <f>Q129*H129</f>
        <v>0.00015000000000000001</v>
      </c>
      <c r="S129" s="195">
        <v>0</v>
      </c>
      <c r="T129" s="19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7" t="s">
        <v>368</v>
      </c>
      <c r="AT129" s="197" t="s">
        <v>379</v>
      </c>
      <c r="AU129" s="197" t="s">
        <v>141</v>
      </c>
      <c r="AY129" s="17" t="s">
        <v>133</v>
      </c>
      <c r="BE129" s="198">
        <f>IF(N129="základní",J129,0)</f>
        <v>0</v>
      </c>
      <c r="BF129" s="198">
        <f>IF(N129="snížená",J129,0)</f>
        <v>0</v>
      </c>
      <c r="BG129" s="198">
        <f>IF(N129="zákl. přenesená",J129,0)</f>
        <v>0</v>
      </c>
      <c r="BH129" s="198">
        <f>IF(N129="sníž. přenesená",J129,0)</f>
        <v>0</v>
      </c>
      <c r="BI129" s="198">
        <f>IF(N129="nulová",J129,0)</f>
        <v>0</v>
      </c>
      <c r="BJ129" s="17" t="s">
        <v>141</v>
      </c>
      <c r="BK129" s="198">
        <f>ROUND(I129*H129,2)</f>
        <v>0</v>
      </c>
      <c r="BL129" s="17" t="s">
        <v>199</v>
      </c>
      <c r="BM129" s="197" t="s">
        <v>721</v>
      </c>
    </row>
    <row r="130" spans="1:65" s="2" customFormat="1" ht="24">
      <c r="A130" s="34"/>
      <c r="B130" s="35"/>
      <c r="C130" s="186" t="s">
        <v>162</v>
      </c>
      <c r="D130" s="186" t="s">
        <v>135</v>
      </c>
      <c r="E130" s="187" t="s">
        <v>722</v>
      </c>
      <c r="F130" s="188" t="s">
        <v>723</v>
      </c>
      <c r="G130" s="189" t="s">
        <v>297</v>
      </c>
      <c r="H130" s="190">
        <v>165</v>
      </c>
      <c r="I130" s="191"/>
      <c r="J130" s="192">
        <f>ROUND(I130*H130,2)</f>
        <v>0</v>
      </c>
      <c r="K130" s="188" t="s">
        <v>139</v>
      </c>
      <c r="L130" s="39"/>
      <c r="M130" s="193" t="s">
        <v>1</v>
      </c>
      <c r="N130" s="194" t="s">
        <v>43</v>
      </c>
      <c r="O130" s="71"/>
      <c r="P130" s="195">
        <f>O130*H130</f>
        <v>0</v>
      </c>
      <c r="Q130" s="195">
        <v>0</v>
      </c>
      <c r="R130" s="195">
        <f>Q130*H130</f>
        <v>0</v>
      </c>
      <c r="S130" s="195">
        <v>0</v>
      </c>
      <c r="T130" s="19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7" t="s">
        <v>199</v>
      </c>
      <c r="AT130" s="197" t="s">
        <v>135</v>
      </c>
      <c r="AU130" s="197" t="s">
        <v>141</v>
      </c>
      <c r="AY130" s="17" t="s">
        <v>133</v>
      </c>
      <c r="BE130" s="198">
        <f>IF(N130="základní",J130,0)</f>
        <v>0</v>
      </c>
      <c r="BF130" s="198">
        <f>IF(N130="snížená",J130,0)</f>
        <v>0</v>
      </c>
      <c r="BG130" s="198">
        <f>IF(N130="zákl. přenesená",J130,0)</f>
        <v>0</v>
      </c>
      <c r="BH130" s="198">
        <f>IF(N130="sníž. přenesená",J130,0)</f>
        <v>0</v>
      </c>
      <c r="BI130" s="198">
        <f>IF(N130="nulová",J130,0)</f>
        <v>0</v>
      </c>
      <c r="BJ130" s="17" t="s">
        <v>141</v>
      </c>
      <c r="BK130" s="198">
        <f>ROUND(I130*H130,2)</f>
        <v>0</v>
      </c>
      <c r="BL130" s="17" t="s">
        <v>199</v>
      </c>
      <c r="BM130" s="197" t="s">
        <v>724</v>
      </c>
    </row>
    <row r="131" spans="1:65" s="2" customFormat="1" ht="24">
      <c r="A131" s="34"/>
      <c r="B131" s="35"/>
      <c r="C131" s="239" t="s">
        <v>166</v>
      </c>
      <c r="D131" s="239" t="s">
        <v>379</v>
      </c>
      <c r="E131" s="240" t="s">
        <v>725</v>
      </c>
      <c r="F131" s="241" t="s">
        <v>726</v>
      </c>
      <c r="G131" s="242" t="s">
        <v>297</v>
      </c>
      <c r="H131" s="243">
        <v>189.75</v>
      </c>
      <c r="I131" s="244"/>
      <c r="J131" s="245">
        <f>ROUND(I131*H131,2)</f>
        <v>0</v>
      </c>
      <c r="K131" s="241" t="s">
        <v>139</v>
      </c>
      <c r="L131" s="246"/>
      <c r="M131" s="247" t="s">
        <v>1</v>
      </c>
      <c r="N131" s="248" t="s">
        <v>43</v>
      </c>
      <c r="O131" s="71"/>
      <c r="P131" s="195">
        <f>O131*H131</f>
        <v>0</v>
      </c>
      <c r="Q131" s="195">
        <v>0.00012</v>
      </c>
      <c r="R131" s="195">
        <f>Q131*H131</f>
        <v>0.022770000000000002</v>
      </c>
      <c r="S131" s="195">
        <v>0</v>
      </c>
      <c r="T131" s="19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368</v>
      </c>
      <c r="AT131" s="197" t="s">
        <v>379</v>
      </c>
      <c r="AU131" s="197" t="s">
        <v>141</v>
      </c>
      <c r="AY131" s="17" t="s">
        <v>133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17" t="s">
        <v>141</v>
      </c>
      <c r="BK131" s="198">
        <f>ROUND(I131*H131,2)</f>
        <v>0</v>
      </c>
      <c r="BL131" s="17" t="s">
        <v>199</v>
      </c>
      <c r="BM131" s="197" t="s">
        <v>727</v>
      </c>
    </row>
    <row r="132" spans="2:51" s="13" customFormat="1" ht="11.25">
      <c r="B132" s="199"/>
      <c r="C132" s="200"/>
      <c r="D132" s="201" t="s">
        <v>143</v>
      </c>
      <c r="E132" s="202" t="s">
        <v>1</v>
      </c>
      <c r="F132" s="203" t="s">
        <v>728</v>
      </c>
      <c r="G132" s="200"/>
      <c r="H132" s="204">
        <v>189.75</v>
      </c>
      <c r="I132" s="205"/>
      <c r="J132" s="200"/>
      <c r="K132" s="200"/>
      <c r="L132" s="206"/>
      <c r="M132" s="207"/>
      <c r="N132" s="208"/>
      <c r="O132" s="208"/>
      <c r="P132" s="208"/>
      <c r="Q132" s="208"/>
      <c r="R132" s="208"/>
      <c r="S132" s="208"/>
      <c r="T132" s="209"/>
      <c r="AT132" s="210" t="s">
        <v>143</v>
      </c>
      <c r="AU132" s="210" t="s">
        <v>141</v>
      </c>
      <c r="AV132" s="13" t="s">
        <v>141</v>
      </c>
      <c r="AW132" s="13" t="s">
        <v>32</v>
      </c>
      <c r="AX132" s="13" t="s">
        <v>85</v>
      </c>
      <c r="AY132" s="210" t="s">
        <v>133</v>
      </c>
    </row>
    <row r="133" spans="1:65" s="2" customFormat="1" ht="33" customHeight="1">
      <c r="A133" s="34"/>
      <c r="B133" s="35"/>
      <c r="C133" s="186" t="s">
        <v>173</v>
      </c>
      <c r="D133" s="186" t="s">
        <v>135</v>
      </c>
      <c r="E133" s="187" t="s">
        <v>729</v>
      </c>
      <c r="F133" s="188" t="s">
        <v>730</v>
      </c>
      <c r="G133" s="189" t="s">
        <v>297</v>
      </c>
      <c r="H133" s="190">
        <v>5</v>
      </c>
      <c r="I133" s="191"/>
      <c r="J133" s="192">
        <f>ROUND(I133*H133,2)</f>
        <v>0</v>
      </c>
      <c r="K133" s="188" t="s">
        <v>139</v>
      </c>
      <c r="L133" s="39"/>
      <c r="M133" s="193" t="s">
        <v>1</v>
      </c>
      <c r="N133" s="194" t="s">
        <v>43</v>
      </c>
      <c r="O133" s="71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199</v>
      </c>
      <c r="AT133" s="197" t="s">
        <v>135</v>
      </c>
      <c r="AU133" s="197" t="s">
        <v>141</v>
      </c>
      <c r="AY133" s="17" t="s">
        <v>133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7" t="s">
        <v>141</v>
      </c>
      <c r="BK133" s="198">
        <f>ROUND(I133*H133,2)</f>
        <v>0</v>
      </c>
      <c r="BL133" s="17" t="s">
        <v>199</v>
      </c>
      <c r="BM133" s="197" t="s">
        <v>731</v>
      </c>
    </row>
    <row r="134" spans="1:65" s="2" customFormat="1" ht="24">
      <c r="A134" s="34"/>
      <c r="B134" s="35"/>
      <c r="C134" s="239" t="s">
        <v>180</v>
      </c>
      <c r="D134" s="239" t="s">
        <v>379</v>
      </c>
      <c r="E134" s="240" t="s">
        <v>732</v>
      </c>
      <c r="F134" s="241" t="s">
        <v>733</v>
      </c>
      <c r="G134" s="242" t="s">
        <v>297</v>
      </c>
      <c r="H134" s="243">
        <v>5.75</v>
      </c>
      <c r="I134" s="244"/>
      <c r="J134" s="245">
        <f>ROUND(I134*H134,2)</f>
        <v>0</v>
      </c>
      <c r="K134" s="241" t="s">
        <v>139</v>
      </c>
      <c r="L134" s="246"/>
      <c r="M134" s="247" t="s">
        <v>1</v>
      </c>
      <c r="N134" s="248" t="s">
        <v>43</v>
      </c>
      <c r="O134" s="71"/>
      <c r="P134" s="195">
        <f>O134*H134</f>
        <v>0</v>
      </c>
      <c r="Q134" s="195">
        <v>0.00016</v>
      </c>
      <c r="R134" s="195">
        <f>Q134*H134</f>
        <v>0.00092</v>
      </c>
      <c r="S134" s="195">
        <v>0</v>
      </c>
      <c r="T134" s="19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368</v>
      </c>
      <c r="AT134" s="197" t="s">
        <v>379</v>
      </c>
      <c r="AU134" s="197" t="s">
        <v>141</v>
      </c>
      <c r="AY134" s="17" t="s">
        <v>133</v>
      </c>
      <c r="BE134" s="198">
        <f>IF(N134="základní",J134,0)</f>
        <v>0</v>
      </c>
      <c r="BF134" s="198">
        <f>IF(N134="snížená",J134,0)</f>
        <v>0</v>
      </c>
      <c r="BG134" s="198">
        <f>IF(N134="zákl. přenesená",J134,0)</f>
        <v>0</v>
      </c>
      <c r="BH134" s="198">
        <f>IF(N134="sníž. přenesená",J134,0)</f>
        <v>0</v>
      </c>
      <c r="BI134" s="198">
        <f>IF(N134="nulová",J134,0)</f>
        <v>0</v>
      </c>
      <c r="BJ134" s="17" t="s">
        <v>141</v>
      </c>
      <c r="BK134" s="198">
        <f>ROUND(I134*H134,2)</f>
        <v>0</v>
      </c>
      <c r="BL134" s="17" t="s">
        <v>199</v>
      </c>
      <c r="BM134" s="197" t="s">
        <v>734</v>
      </c>
    </row>
    <row r="135" spans="2:51" s="13" customFormat="1" ht="11.25">
      <c r="B135" s="199"/>
      <c r="C135" s="200"/>
      <c r="D135" s="201" t="s">
        <v>143</v>
      </c>
      <c r="E135" s="202" t="s">
        <v>1</v>
      </c>
      <c r="F135" s="203" t="s">
        <v>735</v>
      </c>
      <c r="G135" s="200"/>
      <c r="H135" s="204">
        <v>5.75</v>
      </c>
      <c r="I135" s="205"/>
      <c r="J135" s="200"/>
      <c r="K135" s="200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143</v>
      </c>
      <c r="AU135" s="210" t="s">
        <v>141</v>
      </c>
      <c r="AV135" s="13" t="s">
        <v>141</v>
      </c>
      <c r="AW135" s="13" t="s">
        <v>32</v>
      </c>
      <c r="AX135" s="13" t="s">
        <v>85</v>
      </c>
      <c r="AY135" s="210" t="s">
        <v>133</v>
      </c>
    </row>
    <row r="136" spans="1:65" s="2" customFormat="1" ht="16.5" customHeight="1">
      <c r="A136" s="34"/>
      <c r="B136" s="35"/>
      <c r="C136" s="186" t="s">
        <v>187</v>
      </c>
      <c r="D136" s="186" t="s">
        <v>135</v>
      </c>
      <c r="E136" s="187" t="s">
        <v>736</v>
      </c>
      <c r="F136" s="188" t="s">
        <v>737</v>
      </c>
      <c r="G136" s="189" t="s">
        <v>257</v>
      </c>
      <c r="H136" s="190">
        <v>1</v>
      </c>
      <c r="I136" s="191"/>
      <c r="J136" s="192">
        <f>ROUND(I136*H136,2)</f>
        <v>0</v>
      </c>
      <c r="K136" s="188" t="s">
        <v>139</v>
      </c>
      <c r="L136" s="39"/>
      <c r="M136" s="193" t="s">
        <v>1</v>
      </c>
      <c r="N136" s="194" t="s">
        <v>43</v>
      </c>
      <c r="O136" s="71"/>
      <c r="P136" s="195">
        <f>O136*H136</f>
        <v>0</v>
      </c>
      <c r="Q136" s="195">
        <v>0</v>
      </c>
      <c r="R136" s="195">
        <f>Q136*H136</f>
        <v>0</v>
      </c>
      <c r="S136" s="195">
        <v>0</v>
      </c>
      <c r="T136" s="196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199</v>
      </c>
      <c r="AT136" s="197" t="s">
        <v>135</v>
      </c>
      <c r="AU136" s="197" t="s">
        <v>141</v>
      </c>
      <c r="AY136" s="17" t="s">
        <v>133</v>
      </c>
      <c r="BE136" s="198">
        <f>IF(N136="základní",J136,0)</f>
        <v>0</v>
      </c>
      <c r="BF136" s="198">
        <f>IF(N136="snížená",J136,0)</f>
        <v>0</v>
      </c>
      <c r="BG136" s="198">
        <f>IF(N136="zákl. přenesená",J136,0)</f>
        <v>0</v>
      </c>
      <c r="BH136" s="198">
        <f>IF(N136="sníž. přenesená",J136,0)</f>
        <v>0</v>
      </c>
      <c r="BI136" s="198">
        <f>IF(N136="nulová",J136,0)</f>
        <v>0</v>
      </c>
      <c r="BJ136" s="17" t="s">
        <v>141</v>
      </c>
      <c r="BK136" s="198">
        <f>ROUND(I136*H136,2)</f>
        <v>0</v>
      </c>
      <c r="BL136" s="17" t="s">
        <v>199</v>
      </c>
      <c r="BM136" s="197" t="s">
        <v>738</v>
      </c>
    </row>
    <row r="137" spans="1:65" s="2" customFormat="1" ht="16.5" customHeight="1">
      <c r="A137" s="34"/>
      <c r="B137" s="35"/>
      <c r="C137" s="239" t="s">
        <v>195</v>
      </c>
      <c r="D137" s="239" t="s">
        <v>379</v>
      </c>
      <c r="E137" s="240" t="s">
        <v>739</v>
      </c>
      <c r="F137" s="241" t="s">
        <v>740</v>
      </c>
      <c r="G137" s="242" t="s">
        <v>257</v>
      </c>
      <c r="H137" s="243">
        <v>1</v>
      </c>
      <c r="I137" s="244"/>
      <c r="J137" s="245">
        <f>ROUND(I137*H137,2)</f>
        <v>0</v>
      </c>
      <c r="K137" s="241" t="s">
        <v>170</v>
      </c>
      <c r="L137" s="246"/>
      <c r="M137" s="247" t="s">
        <v>1</v>
      </c>
      <c r="N137" s="248" t="s">
        <v>43</v>
      </c>
      <c r="O137" s="71"/>
      <c r="P137" s="195">
        <f>O137*H137</f>
        <v>0</v>
      </c>
      <c r="Q137" s="195">
        <v>3E-05</v>
      </c>
      <c r="R137" s="195">
        <f>Q137*H137</f>
        <v>3E-05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368</v>
      </c>
      <c r="AT137" s="197" t="s">
        <v>379</v>
      </c>
      <c r="AU137" s="197" t="s">
        <v>141</v>
      </c>
      <c r="AY137" s="17" t="s">
        <v>133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17" t="s">
        <v>141</v>
      </c>
      <c r="BK137" s="198">
        <f>ROUND(I137*H137,2)</f>
        <v>0</v>
      </c>
      <c r="BL137" s="17" t="s">
        <v>199</v>
      </c>
      <c r="BM137" s="197" t="s">
        <v>741</v>
      </c>
    </row>
    <row r="138" spans="1:65" s="2" customFormat="1" ht="24">
      <c r="A138" s="34"/>
      <c r="B138" s="35"/>
      <c r="C138" s="186" t="s">
        <v>267</v>
      </c>
      <c r="D138" s="186" t="s">
        <v>135</v>
      </c>
      <c r="E138" s="187" t="s">
        <v>742</v>
      </c>
      <c r="F138" s="188" t="s">
        <v>743</v>
      </c>
      <c r="G138" s="189" t="s">
        <v>257</v>
      </c>
      <c r="H138" s="190">
        <v>1</v>
      </c>
      <c r="I138" s="191"/>
      <c r="J138" s="192">
        <f>ROUND(I138*H138,2)</f>
        <v>0</v>
      </c>
      <c r="K138" s="188" t="s">
        <v>139</v>
      </c>
      <c r="L138" s="39"/>
      <c r="M138" s="193" t="s">
        <v>1</v>
      </c>
      <c r="N138" s="194" t="s">
        <v>43</v>
      </c>
      <c r="O138" s="71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199</v>
      </c>
      <c r="AT138" s="197" t="s">
        <v>135</v>
      </c>
      <c r="AU138" s="197" t="s">
        <v>141</v>
      </c>
      <c r="AY138" s="17" t="s">
        <v>133</v>
      </c>
      <c r="BE138" s="198">
        <f>IF(N138="základní",J138,0)</f>
        <v>0</v>
      </c>
      <c r="BF138" s="198">
        <f>IF(N138="snížená",J138,0)</f>
        <v>0</v>
      </c>
      <c r="BG138" s="198">
        <f>IF(N138="zákl. přenesená",J138,0)</f>
        <v>0</v>
      </c>
      <c r="BH138" s="198">
        <f>IF(N138="sníž. přenesená",J138,0)</f>
        <v>0</v>
      </c>
      <c r="BI138" s="198">
        <f>IF(N138="nulová",J138,0)</f>
        <v>0</v>
      </c>
      <c r="BJ138" s="17" t="s">
        <v>141</v>
      </c>
      <c r="BK138" s="198">
        <f>ROUND(I138*H138,2)</f>
        <v>0</v>
      </c>
      <c r="BL138" s="17" t="s">
        <v>199</v>
      </c>
      <c r="BM138" s="197" t="s">
        <v>744</v>
      </c>
    </row>
    <row r="139" spans="1:65" s="2" customFormat="1" ht="16.5" customHeight="1">
      <c r="A139" s="34"/>
      <c r="B139" s="35"/>
      <c r="C139" s="239" t="s">
        <v>273</v>
      </c>
      <c r="D139" s="239" t="s">
        <v>379</v>
      </c>
      <c r="E139" s="240" t="s">
        <v>745</v>
      </c>
      <c r="F139" s="241" t="s">
        <v>746</v>
      </c>
      <c r="G139" s="242" t="s">
        <v>257</v>
      </c>
      <c r="H139" s="243">
        <v>1</v>
      </c>
      <c r="I139" s="244"/>
      <c r="J139" s="245">
        <f>ROUND(I139*H139,2)</f>
        <v>0</v>
      </c>
      <c r="K139" s="241" t="s">
        <v>170</v>
      </c>
      <c r="L139" s="246"/>
      <c r="M139" s="247" t="s">
        <v>1</v>
      </c>
      <c r="N139" s="248" t="s">
        <v>43</v>
      </c>
      <c r="O139" s="71"/>
      <c r="P139" s="195">
        <f>O139*H139</f>
        <v>0</v>
      </c>
      <c r="Q139" s="195">
        <v>0.0008</v>
      </c>
      <c r="R139" s="195">
        <f>Q139*H139</f>
        <v>0.0008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368</v>
      </c>
      <c r="AT139" s="197" t="s">
        <v>379</v>
      </c>
      <c r="AU139" s="197" t="s">
        <v>141</v>
      </c>
      <c r="AY139" s="17" t="s">
        <v>133</v>
      </c>
      <c r="BE139" s="198">
        <f>IF(N139="základní",J139,0)</f>
        <v>0</v>
      </c>
      <c r="BF139" s="198">
        <f>IF(N139="snížená",J139,0)</f>
        <v>0</v>
      </c>
      <c r="BG139" s="198">
        <f>IF(N139="zákl. přenesená",J139,0)</f>
        <v>0</v>
      </c>
      <c r="BH139" s="198">
        <f>IF(N139="sníž. přenesená",J139,0)</f>
        <v>0</v>
      </c>
      <c r="BI139" s="198">
        <f>IF(N139="nulová",J139,0)</f>
        <v>0</v>
      </c>
      <c r="BJ139" s="17" t="s">
        <v>141</v>
      </c>
      <c r="BK139" s="198">
        <f>ROUND(I139*H139,2)</f>
        <v>0</v>
      </c>
      <c r="BL139" s="17" t="s">
        <v>199</v>
      </c>
      <c r="BM139" s="197" t="s">
        <v>747</v>
      </c>
    </row>
    <row r="140" spans="1:47" s="2" customFormat="1" ht="19.5">
      <c r="A140" s="34"/>
      <c r="B140" s="35"/>
      <c r="C140" s="36"/>
      <c r="D140" s="201" t="s">
        <v>177</v>
      </c>
      <c r="E140" s="36"/>
      <c r="F140" s="211" t="s">
        <v>748</v>
      </c>
      <c r="G140" s="36"/>
      <c r="H140" s="36"/>
      <c r="I140" s="212"/>
      <c r="J140" s="36"/>
      <c r="K140" s="36"/>
      <c r="L140" s="39"/>
      <c r="M140" s="213"/>
      <c r="N140" s="214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177</v>
      </c>
      <c r="AU140" s="17" t="s">
        <v>141</v>
      </c>
    </row>
    <row r="141" spans="1:65" s="2" customFormat="1" ht="24">
      <c r="A141" s="34"/>
      <c r="B141" s="35"/>
      <c r="C141" s="186" t="s">
        <v>278</v>
      </c>
      <c r="D141" s="186" t="s">
        <v>135</v>
      </c>
      <c r="E141" s="187" t="s">
        <v>749</v>
      </c>
      <c r="F141" s="188" t="s">
        <v>750</v>
      </c>
      <c r="G141" s="189" t="s">
        <v>257</v>
      </c>
      <c r="H141" s="190">
        <v>10</v>
      </c>
      <c r="I141" s="191"/>
      <c r="J141" s="192">
        <f>ROUND(I141*H141,2)</f>
        <v>0</v>
      </c>
      <c r="K141" s="188" t="s">
        <v>139</v>
      </c>
      <c r="L141" s="39"/>
      <c r="M141" s="193" t="s">
        <v>1</v>
      </c>
      <c r="N141" s="194" t="s">
        <v>43</v>
      </c>
      <c r="O141" s="71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199</v>
      </c>
      <c r="AT141" s="197" t="s">
        <v>135</v>
      </c>
      <c r="AU141" s="197" t="s">
        <v>141</v>
      </c>
      <c r="AY141" s="17" t="s">
        <v>133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17" t="s">
        <v>141</v>
      </c>
      <c r="BK141" s="198">
        <f>ROUND(I141*H141,2)</f>
        <v>0</v>
      </c>
      <c r="BL141" s="17" t="s">
        <v>199</v>
      </c>
      <c r="BM141" s="197" t="s">
        <v>751</v>
      </c>
    </row>
    <row r="142" spans="1:65" s="2" customFormat="1" ht="21.75" customHeight="1">
      <c r="A142" s="34"/>
      <c r="B142" s="35"/>
      <c r="C142" s="239" t="s">
        <v>8</v>
      </c>
      <c r="D142" s="239" t="s">
        <v>379</v>
      </c>
      <c r="E142" s="240" t="s">
        <v>752</v>
      </c>
      <c r="F142" s="241" t="s">
        <v>753</v>
      </c>
      <c r="G142" s="242" t="s">
        <v>257</v>
      </c>
      <c r="H142" s="243">
        <v>10</v>
      </c>
      <c r="I142" s="244"/>
      <c r="J142" s="245">
        <f>ROUND(I142*H142,2)</f>
        <v>0</v>
      </c>
      <c r="K142" s="241" t="s">
        <v>139</v>
      </c>
      <c r="L142" s="246"/>
      <c r="M142" s="247" t="s">
        <v>1</v>
      </c>
      <c r="N142" s="248" t="s">
        <v>43</v>
      </c>
      <c r="O142" s="71"/>
      <c r="P142" s="195">
        <f>O142*H142</f>
        <v>0</v>
      </c>
      <c r="Q142" s="195">
        <v>0.0016</v>
      </c>
      <c r="R142" s="195">
        <f>Q142*H142</f>
        <v>0.016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368</v>
      </c>
      <c r="AT142" s="197" t="s">
        <v>379</v>
      </c>
      <c r="AU142" s="197" t="s">
        <v>141</v>
      </c>
      <c r="AY142" s="17" t="s">
        <v>133</v>
      </c>
      <c r="BE142" s="198">
        <f>IF(N142="základní",J142,0)</f>
        <v>0</v>
      </c>
      <c r="BF142" s="198">
        <f>IF(N142="snížená",J142,0)</f>
        <v>0</v>
      </c>
      <c r="BG142" s="198">
        <f>IF(N142="zákl. přenesená",J142,0)</f>
        <v>0</v>
      </c>
      <c r="BH142" s="198">
        <f>IF(N142="sníž. přenesená",J142,0)</f>
        <v>0</v>
      </c>
      <c r="BI142" s="198">
        <f>IF(N142="nulová",J142,0)</f>
        <v>0</v>
      </c>
      <c r="BJ142" s="17" t="s">
        <v>141</v>
      </c>
      <c r="BK142" s="198">
        <f>ROUND(I142*H142,2)</f>
        <v>0</v>
      </c>
      <c r="BL142" s="17" t="s">
        <v>199</v>
      </c>
      <c r="BM142" s="197" t="s">
        <v>754</v>
      </c>
    </row>
    <row r="143" spans="1:65" s="2" customFormat="1" ht="24">
      <c r="A143" s="34"/>
      <c r="B143" s="35"/>
      <c r="C143" s="186" t="s">
        <v>199</v>
      </c>
      <c r="D143" s="186" t="s">
        <v>135</v>
      </c>
      <c r="E143" s="187" t="s">
        <v>755</v>
      </c>
      <c r="F143" s="188" t="s">
        <v>756</v>
      </c>
      <c r="G143" s="189" t="s">
        <v>257</v>
      </c>
      <c r="H143" s="190">
        <v>10</v>
      </c>
      <c r="I143" s="191"/>
      <c r="J143" s="192">
        <f>ROUND(I143*H143,2)</f>
        <v>0</v>
      </c>
      <c r="K143" s="188" t="s">
        <v>139</v>
      </c>
      <c r="L143" s="39"/>
      <c r="M143" s="193" t="s">
        <v>1</v>
      </c>
      <c r="N143" s="194" t="s">
        <v>43</v>
      </c>
      <c r="O143" s="71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199</v>
      </c>
      <c r="AT143" s="197" t="s">
        <v>135</v>
      </c>
      <c r="AU143" s="197" t="s">
        <v>141</v>
      </c>
      <c r="AY143" s="17" t="s">
        <v>133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17" t="s">
        <v>141</v>
      </c>
      <c r="BK143" s="198">
        <f>ROUND(I143*H143,2)</f>
        <v>0</v>
      </c>
      <c r="BL143" s="17" t="s">
        <v>199</v>
      </c>
      <c r="BM143" s="197" t="s">
        <v>757</v>
      </c>
    </row>
    <row r="144" spans="1:65" s="2" customFormat="1" ht="33" customHeight="1">
      <c r="A144" s="34"/>
      <c r="B144" s="35"/>
      <c r="C144" s="239" t="s">
        <v>290</v>
      </c>
      <c r="D144" s="239" t="s">
        <v>379</v>
      </c>
      <c r="E144" s="240" t="s">
        <v>758</v>
      </c>
      <c r="F144" s="241" t="s">
        <v>759</v>
      </c>
      <c r="G144" s="242" t="s">
        <v>257</v>
      </c>
      <c r="H144" s="243">
        <v>10</v>
      </c>
      <c r="I144" s="244"/>
      <c r="J144" s="245">
        <f>ROUND(I144*H144,2)</f>
        <v>0</v>
      </c>
      <c r="K144" s="241" t="s">
        <v>139</v>
      </c>
      <c r="L144" s="246"/>
      <c r="M144" s="247" t="s">
        <v>1</v>
      </c>
      <c r="N144" s="248" t="s">
        <v>43</v>
      </c>
      <c r="O144" s="71"/>
      <c r="P144" s="195">
        <f>O144*H144</f>
        <v>0</v>
      </c>
      <c r="Q144" s="195">
        <v>0.0022</v>
      </c>
      <c r="R144" s="195">
        <f>Q144*H144</f>
        <v>0.022000000000000002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368</v>
      </c>
      <c r="AT144" s="197" t="s">
        <v>379</v>
      </c>
      <c r="AU144" s="197" t="s">
        <v>141</v>
      </c>
      <c r="AY144" s="17" t="s">
        <v>133</v>
      </c>
      <c r="BE144" s="198">
        <f>IF(N144="základní",J144,0)</f>
        <v>0</v>
      </c>
      <c r="BF144" s="198">
        <f>IF(N144="snížená",J144,0)</f>
        <v>0</v>
      </c>
      <c r="BG144" s="198">
        <f>IF(N144="zákl. přenesená",J144,0)</f>
        <v>0</v>
      </c>
      <c r="BH144" s="198">
        <f>IF(N144="sníž. přenesená",J144,0)</f>
        <v>0</v>
      </c>
      <c r="BI144" s="198">
        <f>IF(N144="nulová",J144,0)</f>
        <v>0</v>
      </c>
      <c r="BJ144" s="17" t="s">
        <v>141</v>
      </c>
      <c r="BK144" s="198">
        <f>ROUND(I144*H144,2)</f>
        <v>0</v>
      </c>
      <c r="BL144" s="17" t="s">
        <v>199</v>
      </c>
      <c r="BM144" s="197" t="s">
        <v>760</v>
      </c>
    </row>
    <row r="145" spans="1:65" s="2" customFormat="1" ht="36">
      <c r="A145" s="34"/>
      <c r="B145" s="35"/>
      <c r="C145" s="186" t="s">
        <v>294</v>
      </c>
      <c r="D145" s="186" t="s">
        <v>135</v>
      </c>
      <c r="E145" s="187" t="s">
        <v>761</v>
      </c>
      <c r="F145" s="188" t="s">
        <v>762</v>
      </c>
      <c r="G145" s="189" t="s">
        <v>257</v>
      </c>
      <c r="H145" s="190">
        <v>10</v>
      </c>
      <c r="I145" s="191"/>
      <c r="J145" s="192">
        <f>ROUND(I145*H145,2)</f>
        <v>0</v>
      </c>
      <c r="K145" s="188" t="s">
        <v>139</v>
      </c>
      <c r="L145" s="39"/>
      <c r="M145" s="193" t="s">
        <v>1</v>
      </c>
      <c r="N145" s="194" t="s">
        <v>43</v>
      </c>
      <c r="O145" s="71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199</v>
      </c>
      <c r="AT145" s="197" t="s">
        <v>135</v>
      </c>
      <c r="AU145" s="197" t="s">
        <v>141</v>
      </c>
      <c r="AY145" s="17" t="s">
        <v>133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17" t="s">
        <v>141</v>
      </c>
      <c r="BK145" s="198">
        <f>ROUND(I145*H145,2)</f>
        <v>0</v>
      </c>
      <c r="BL145" s="17" t="s">
        <v>199</v>
      </c>
      <c r="BM145" s="197" t="s">
        <v>763</v>
      </c>
    </row>
    <row r="146" spans="2:63" s="12" customFormat="1" ht="25.9" customHeight="1">
      <c r="B146" s="170"/>
      <c r="C146" s="171"/>
      <c r="D146" s="172" t="s">
        <v>76</v>
      </c>
      <c r="E146" s="173" t="s">
        <v>379</v>
      </c>
      <c r="F146" s="173" t="s">
        <v>764</v>
      </c>
      <c r="G146" s="171"/>
      <c r="H146" s="171"/>
      <c r="I146" s="174"/>
      <c r="J146" s="175">
        <f>BK146</f>
        <v>0</v>
      </c>
      <c r="K146" s="171"/>
      <c r="L146" s="176"/>
      <c r="M146" s="177"/>
      <c r="N146" s="178"/>
      <c r="O146" s="178"/>
      <c r="P146" s="179">
        <f>P147</f>
        <v>0</v>
      </c>
      <c r="Q146" s="178"/>
      <c r="R146" s="179">
        <f>R147</f>
        <v>0.015</v>
      </c>
      <c r="S146" s="178"/>
      <c r="T146" s="180">
        <f>T147</f>
        <v>0.2</v>
      </c>
      <c r="AR146" s="181" t="s">
        <v>148</v>
      </c>
      <c r="AT146" s="182" t="s">
        <v>76</v>
      </c>
      <c r="AU146" s="182" t="s">
        <v>77</v>
      </c>
      <c r="AY146" s="181" t="s">
        <v>133</v>
      </c>
      <c r="BK146" s="183">
        <f>BK147</f>
        <v>0</v>
      </c>
    </row>
    <row r="147" spans="2:63" s="12" customFormat="1" ht="22.9" customHeight="1">
      <c r="B147" s="170"/>
      <c r="C147" s="171"/>
      <c r="D147" s="172" t="s">
        <v>76</v>
      </c>
      <c r="E147" s="184" t="s">
        <v>765</v>
      </c>
      <c r="F147" s="184" t="s">
        <v>766</v>
      </c>
      <c r="G147" s="171"/>
      <c r="H147" s="171"/>
      <c r="I147" s="174"/>
      <c r="J147" s="185">
        <f>BK147</f>
        <v>0</v>
      </c>
      <c r="K147" s="171"/>
      <c r="L147" s="176"/>
      <c r="M147" s="177"/>
      <c r="N147" s="178"/>
      <c r="O147" s="178"/>
      <c r="P147" s="179">
        <f>SUM(P148:P149)</f>
        <v>0</v>
      </c>
      <c r="Q147" s="178"/>
      <c r="R147" s="179">
        <f>SUM(R148:R149)</f>
        <v>0.015</v>
      </c>
      <c r="S147" s="178"/>
      <c r="T147" s="180">
        <f>SUM(T148:T149)</f>
        <v>0.2</v>
      </c>
      <c r="AR147" s="181" t="s">
        <v>148</v>
      </c>
      <c r="AT147" s="182" t="s">
        <v>76</v>
      </c>
      <c r="AU147" s="182" t="s">
        <v>85</v>
      </c>
      <c r="AY147" s="181" t="s">
        <v>133</v>
      </c>
      <c r="BK147" s="183">
        <f>SUM(BK148:BK149)</f>
        <v>0</v>
      </c>
    </row>
    <row r="148" spans="1:65" s="2" customFormat="1" ht="24">
      <c r="A148" s="34"/>
      <c r="B148" s="35"/>
      <c r="C148" s="186" t="s">
        <v>300</v>
      </c>
      <c r="D148" s="186" t="s">
        <v>135</v>
      </c>
      <c r="E148" s="187" t="s">
        <v>767</v>
      </c>
      <c r="F148" s="188" t="s">
        <v>768</v>
      </c>
      <c r="G148" s="189" t="s">
        <v>297</v>
      </c>
      <c r="H148" s="190">
        <v>100</v>
      </c>
      <c r="I148" s="191"/>
      <c r="J148" s="192">
        <f>ROUND(I148*H148,2)</f>
        <v>0</v>
      </c>
      <c r="K148" s="188" t="s">
        <v>139</v>
      </c>
      <c r="L148" s="39"/>
      <c r="M148" s="193" t="s">
        <v>1</v>
      </c>
      <c r="N148" s="194" t="s">
        <v>43</v>
      </c>
      <c r="O148" s="71"/>
      <c r="P148" s="195">
        <f>O148*H148</f>
        <v>0</v>
      </c>
      <c r="Q148" s="195">
        <v>0.00015</v>
      </c>
      <c r="R148" s="195">
        <f>Q148*H148</f>
        <v>0.015</v>
      </c>
      <c r="S148" s="195">
        <v>0</v>
      </c>
      <c r="T148" s="19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769</v>
      </c>
      <c r="AT148" s="197" t="s">
        <v>135</v>
      </c>
      <c r="AU148" s="197" t="s">
        <v>141</v>
      </c>
      <c r="AY148" s="17" t="s">
        <v>133</v>
      </c>
      <c r="BE148" s="198">
        <f>IF(N148="základní",J148,0)</f>
        <v>0</v>
      </c>
      <c r="BF148" s="198">
        <f>IF(N148="snížená",J148,0)</f>
        <v>0</v>
      </c>
      <c r="BG148" s="198">
        <f>IF(N148="zákl. přenesená",J148,0)</f>
        <v>0</v>
      </c>
      <c r="BH148" s="198">
        <f>IF(N148="sníž. přenesená",J148,0)</f>
        <v>0</v>
      </c>
      <c r="BI148" s="198">
        <f>IF(N148="nulová",J148,0)</f>
        <v>0</v>
      </c>
      <c r="BJ148" s="17" t="s">
        <v>141</v>
      </c>
      <c r="BK148" s="198">
        <f>ROUND(I148*H148,2)</f>
        <v>0</v>
      </c>
      <c r="BL148" s="17" t="s">
        <v>769</v>
      </c>
      <c r="BM148" s="197" t="s">
        <v>770</v>
      </c>
    </row>
    <row r="149" spans="1:65" s="2" customFormat="1" ht="33" customHeight="1">
      <c r="A149" s="34"/>
      <c r="B149" s="35"/>
      <c r="C149" s="186" t="s">
        <v>305</v>
      </c>
      <c r="D149" s="186" t="s">
        <v>135</v>
      </c>
      <c r="E149" s="187" t="s">
        <v>771</v>
      </c>
      <c r="F149" s="188" t="s">
        <v>772</v>
      </c>
      <c r="G149" s="189" t="s">
        <v>297</v>
      </c>
      <c r="H149" s="190">
        <v>100</v>
      </c>
      <c r="I149" s="191"/>
      <c r="J149" s="192">
        <f>ROUND(I149*H149,2)</f>
        <v>0</v>
      </c>
      <c r="K149" s="188" t="s">
        <v>139</v>
      </c>
      <c r="L149" s="39"/>
      <c r="M149" s="193" t="s">
        <v>1</v>
      </c>
      <c r="N149" s="194" t="s">
        <v>43</v>
      </c>
      <c r="O149" s="71"/>
      <c r="P149" s="195">
        <f>O149*H149</f>
        <v>0</v>
      </c>
      <c r="Q149" s="195">
        <v>0</v>
      </c>
      <c r="R149" s="195">
        <f>Q149*H149</f>
        <v>0</v>
      </c>
      <c r="S149" s="195">
        <v>0.002</v>
      </c>
      <c r="T149" s="196">
        <f>S149*H149</f>
        <v>0.2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769</v>
      </c>
      <c r="AT149" s="197" t="s">
        <v>135</v>
      </c>
      <c r="AU149" s="197" t="s">
        <v>141</v>
      </c>
      <c r="AY149" s="17" t="s">
        <v>133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17" t="s">
        <v>141</v>
      </c>
      <c r="BK149" s="198">
        <f>ROUND(I149*H149,2)</f>
        <v>0</v>
      </c>
      <c r="BL149" s="17" t="s">
        <v>769</v>
      </c>
      <c r="BM149" s="197" t="s">
        <v>773</v>
      </c>
    </row>
    <row r="150" spans="2:63" s="12" customFormat="1" ht="25.9" customHeight="1">
      <c r="B150" s="170"/>
      <c r="C150" s="171"/>
      <c r="D150" s="172" t="s">
        <v>76</v>
      </c>
      <c r="E150" s="173" t="s">
        <v>497</v>
      </c>
      <c r="F150" s="173" t="s">
        <v>498</v>
      </c>
      <c r="G150" s="171"/>
      <c r="H150" s="171"/>
      <c r="I150" s="174"/>
      <c r="J150" s="175">
        <f>BK150</f>
        <v>0</v>
      </c>
      <c r="K150" s="171"/>
      <c r="L150" s="176"/>
      <c r="M150" s="177"/>
      <c r="N150" s="178"/>
      <c r="O150" s="178"/>
      <c r="P150" s="179">
        <f>SUM(P151:P156)</f>
        <v>0</v>
      </c>
      <c r="Q150" s="178"/>
      <c r="R150" s="179">
        <f>SUM(R151:R156)</f>
        <v>0</v>
      </c>
      <c r="S150" s="178"/>
      <c r="T150" s="180">
        <f>SUM(T151:T156)</f>
        <v>0</v>
      </c>
      <c r="AR150" s="181" t="s">
        <v>140</v>
      </c>
      <c r="AT150" s="182" t="s">
        <v>76</v>
      </c>
      <c r="AU150" s="182" t="s">
        <v>77</v>
      </c>
      <c r="AY150" s="181" t="s">
        <v>133</v>
      </c>
      <c r="BK150" s="183">
        <f>SUM(BK151:BK156)</f>
        <v>0</v>
      </c>
    </row>
    <row r="151" spans="1:65" s="2" customFormat="1" ht="16.5" customHeight="1">
      <c r="A151" s="34"/>
      <c r="B151" s="35"/>
      <c r="C151" s="186" t="s">
        <v>7</v>
      </c>
      <c r="D151" s="186" t="s">
        <v>135</v>
      </c>
      <c r="E151" s="187" t="s">
        <v>774</v>
      </c>
      <c r="F151" s="188" t="s">
        <v>775</v>
      </c>
      <c r="G151" s="189" t="s">
        <v>502</v>
      </c>
      <c r="H151" s="190">
        <v>2</v>
      </c>
      <c r="I151" s="191"/>
      <c r="J151" s="192">
        <f>ROUND(I151*H151,2)</f>
        <v>0</v>
      </c>
      <c r="K151" s="188" t="s">
        <v>139</v>
      </c>
      <c r="L151" s="39"/>
      <c r="M151" s="193" t="s">
        <v>1</v>
      </c>
      <c r="N151" s="194" t="s">
        <v>43</v>
      </c>
      <c r="O151" s="71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503</v>
      </c>
      <c r="AT151" s="197" t="s">
        <v>135</v>
      </c>
      <c r="AU151" s="197" t="s">
        <v>85</v>
      </c>
      <c r="AY151" s="17" t="s">
        <v>133</v>
      </c>
      <c r="BE151" s="198">
        <f>IF(N151="základní",J151,0)</f>
        <v>0</v>
      </c>
      <c r="BF151" s="198">
        <f>IF(N151="snížená",J151,0)</f>
        <v>0</v>
      </c>
      <c r="BG151" s="198">
        <f>IF(N151="zákl. přenesená",J151,0)</f>
        <v>0</v>
      </c>
      <c r="BH151" s="198">
        <f>IF(N151="sníž. přenesená",J151,0)</f>
        <v>0</v>
      </c>
      <c r="BI151" s="198">
        <f>IF(N151="nulová",J151,0)</f>
        <v>0</v>
      </c>
      <c r="BJ151" s="17" t="s">
        <v>141</v>
      </c>
      <c r="BK151" s="198">
        <f>ROUND(I151*H151,2)</f>
        <v>0</v>
      </c>
      <c r="BL151" s="17" t="s">
        <v>503</v>
      </c>
      <c r="BM151" s="197" t="s">
        <v>776</v>
      </c>
    </row>
    <row r="152" spans="1:47" s="2" customFormat="1" ht="19.5">
      <c r="A152" s="34"/>
      <c r="B152" s="35"/>
      <c r="C152" s="36"/>
      <c r="D152" s="201" t="s">
        <v>177</v>
      </c>
      <c r="E152" s="36"/>
      <c r="F152" s="211" t="s">
        <v>777</v>
      </c>
      <c r="G152" s="36"/>
      <c r="H152" s="36"/>
      <c r="I152" s="212"/>
      <c r="J152" s="36"/>
      <c r="K152" s="36"/>
      <c r="L152" s="39"/>
      <c r="M152" s="213"/>
      <c r="N152" s="214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177</v>
      </c>
      <c r="AU152" s="17" t="s">
        <v>85</v>
      </c>
    </row>
    <row r="153" spans="1:65" s="2" customFormat="1" ht="16.5" customHeight="1">
      <c r="A153" s="34"/>
      <c r="B153" s="35"/>
      <c r="C153" s="186" t="s">
        <v>315</v>
      </c>
      <c r="D153" s="186" t="s">
        <v>135</v>
      </c>
      <c r="E153" s="187" t="s">
        <v>774</v>
      </c>
      <c r="F153" s="188" t="s">
        <v>775</v>
      </c>
      <c r="G153" s="189" t="s">
        <v>502</v>
      </c>
      <c r="H153" s="190">
        <v>10</v>
      </c>
      <c r="I153" s="191"/>
      <c r="J153" s="192">
        <f>ROUND(I153*H153,2)</f>
        <v>0</v>
      </c>
      <c r="K153" s="188" t="s">
        <v>139</v>
      </c>
      <c r="L153" s="39"/>
      <c r="M153" s="193" t="s">
        <v>1</v>
      </c>
      <c r="N153" s="194" t="s">
        <v>43</v>
      </c>
      <c r="O153" s="71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503</v>
      </c>
      <c r="AT153" s="197" t="s">
        <v>135</v>
      </c>
      <c r="AU153" s="197" t="s">
        <v>85</v>
      </c>
      <c r="AY153" s="17" t="s">
        <v>133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17" t="s">
        <v>141</v>
      </c>
      <c r="BK153" s="198">
        <f>ROUND(I153*H153,2)</f>
        <v>0</v>
      </c>
      <c r="BL153" s="17" t="s">
        <v>503</v>
      </c>
      <c r="BM153" s="197" t="s">
        <v>778</v>
      </c>
    </row>
    <row r="154" spans="1:47" s="2" customFormat="1" ht="19.5">
      <c r="A154" s="34"/>
      <c r="B154" s="35"/>
      <c r="C154" s="36"/>
      <c r="D154" s="201" t="s">
        <v>177</v>
      </c>
      <c r="E154" s="36"/>
      <c r="F154" s="211" t="s">
        <v>779</v>
      </c>
      <c r="G154" s="36"/>
      <c r="H154" s="36"/>
      <c r="I154" s="212"/>
      <c r="J154" s="36"/>
      <c r="K154" s="36"/>
      <c r="L154" s="39"/>
      <c r="M154" s="213"/>
      <c r="N154" s="214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177</v>
      </c>
      <c r="AU154" s="17" t="s">
        <v>85</v>
      </c>
    </row>
    <row r="155" spans="1:65" s="2" customFormat="1" ht="16.5" customHeight="1">
      <c r="A155" s="34"/>
      <c r="B155" s="35"/>
      <c r="C155" s="186" t="s">
        <v>319</v>
      </c>
      <c r="D155" s="186" t="s">
        <v>135</v>
      </c>
      <c r="E155" s="187" t="s">
        <v>780</v>
      </c>
      <c r="F155" s="188" t="s">
        <v>781</v>
      </c>
      <c r="G155" s="189" t="s">
        <v>502</v>
      </c>
      <c r="H155" s="190">
        <v>5</v>
      </c>
      <c r="I155" s="191"/>
      <c r="J155" s="192">
        <f>ROUND(I155*H155,2)</f>
        <v>0</v>
      </c>
      <c r="K155" s="188" t="s">
        <v>139</v>
      </c>
      <c r="L155" s="39"/>
      <c r="M155" s="193" t="s">
        <v>1</v>
      </c>
      <c r="N155" s="194" t="s">
        <v>43</v>
      </c>
      <c r="O155" s="71"/>
      <c r="P155" s="195">
        <f>O155*H155</f>
        <v>0</v>
      </c>
      <c r="Q155" s="195">
        <v>0</v>
      </c>
      <c r="R155" s="195">
        <f>Q155*H155</f>
        <v>0</v>
      </c>
      <c r="S155" s="195">
        <v>0</v>
      </c>
      <c r="T155" s="19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7" t="s">
        <v>503</v>
      </c>
      <c r="AT155" s="197" t="s">
        <v>135</v>
      </c>
      <c r="AU155" s="197" t="s">
        <v>85</v>
      </c>
      <c r="AY155" s="17" t="s">
        <v>133</v>
      </c>
      <c r="BE155" s="198">
        <f>IF(N155="základní",J155,0)</f>
        <v>0</v>
      </c>
      <c r="BF155" s="198">
        <f>IF(N155="snížená",J155,0)</f>
        <v>0</v>
      </c>
      <c r="BG155" s="198">
        <f>IF(N155="zákl. přenesená",J155,0)</f>
        <v>0</v>
      </c>
      <c r="BH155" s="198">
        <f>IF(N155="sníž. přenesená",J155,0)</f>
        <v>0</v>
      </c>
      <c r="BI155" s="198">
        <f>IF(N155="nulová",J155,0)</f>
        <v>0</v>
      </c>
      <c r="BJ155" s="17" t="s">
        <v>141</v>
      </c>
      <c r="BK155" s="198">
        <f>ROUND(I155*H155,2)</f>
        <v>0</v>
      </c>
      <c r="BL155" s="17" t="s">
        <v>503</v>
      </c>
      <c r="BM155" s="197" t="s">
        <v>782</v>
      </c>
    </row>
    <row r="156" spans="1:47" s="2" customFormat="1" ht="19.5">
      <c r="A156" s="34"/>
      <c r="B156" s="35"/>
      <c r="C156" s="36"/>
      <c r="D156" s="201" t="s">
        <v>177</v>
      </c>
      <c r="E156" s="36"/>
      <c r="F156" s="211" t="s">
        <v>783</v>
      </c>
      <c r="G156" s="36"/>
      <c r="H156" s="36"/>
      <c r="I156" s="212"/>
      <c r="J156" s="36"/>
      <c r="K156" s="36"/>
      <c r="L156" s="39"/>
      <c r="M156" s="252"/>
      <c r="N156" s="253"/>
      <c r="O156" s="254"/>
      <c r="P156" s="254"/>
      <c r="Q156" s="254"/>
      <c r="R156" s="254"/>
      <c r="S156" s="254"/>
      <c r="T156" s="255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177</v>
      </c>
      <c r="AU156" s="17" t="s">
        <v>85</v>
      </c>
    </row>
    <row r="157" spans="1:31" s="2" customFormat="1" ht="6.95" customHeight="1">
      <c r="A157" s="34"/>
      <c r="B157" s="54"/>
      <c r="C157" s="55"/>
      <c r="D157" s="55"/>
      <c r="E157" s="55"/>
      <c r="F157" s="55"/>
      <c r="G157" s="55"/>
      <c r="H157" s="55"/>
      <c r="I157" s="55"/>
      <c r="J157" s="55"/>
      <c r="K157" s="55"/>
      <c r="L157" s="39"/>
      <c r="M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</row>
  </sheetData>
  <sheetProtection algorithmName="SHA-512" hashValue="xTMhvgNzlRNYDiZz60M9hh9+XAklxNaK4+f7uT6Te+8guY6g/FI+0eU42INCDV20S8+dDnF57xphifsbWoIwSg==" saltValue="tzd+f47c1BglqAVUJ1gh88XlWtBJLxJ/48PO5V6bCN5BWydkfIK7Hkw2nxz/RklHp8F8zNBB6FaDR1xuTzcBvQ==" spinCount="100000" sheet="1" objects="1" scenarios="1" formatColumns="0" formatRows="0" autoFilter="0"/>
  <autoFilter ref="C120:K156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AT2" s="17" t="s">
        <v>101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4.95" customHeight="1">
      <c r="B4" s="20"/>
      <c r="D4" s="110" t="s">
        <v>102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7" t="str">
        <f>'Rekapitulace stavby'!K6</f>
        <v>Stavební úpravy dětský domov a školní jídelna Sedloňov</v>
      </c>
      <c r="F7" s="298"/>
      <c r="G7" s="298"/>
      <c r="H7" s="298"/>
      <c r="L7" s="20"/>
    </row>
    <row r="8" spans="1:31" s="2" customFormat="1" ht="12" customHeight="1">
      <c r="A8" s="34"/>
      <c r="B8" s="39"/>
      <c r="C8" s="34"/>
      <c r="D8" s="112" t="s">
        <v>103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9" t="s">
        <v>784</v>
      </c>
      <c r="F9" s="300"/>
      <c r="G9" s="300"/>
      <c r="H9" s="300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15. 6. 2021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26</v>
      </c>
      <c r="F15" s="34"/>
      <c r="G15" s="34"/>
      <c r="H15" s="34"/>
      <c r="I15" s="112" t="s">
        <v>27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28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1" t="str">
        <f>'Rekapitulace stavby'!E14</f>
        <v>Vyplň údaj</v>
      </c>
      <c r="F18" s="302"/>
      <c r="G18" s="302"/>
      <c r="H18" s="302"/>
      <c r="I18" s="112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30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31</v>
      </c>
      <c r="F21" s="34"/>
      <c r="G21" s="34"/>
      <c r="H21" s="34"/>
      <c r="I21" s="112" t="s">
        <v>27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33</v>
      </c>
      <c r="E23" s="34"/>
      <c r="F23" s="34"/>
      <c r="G23" s="34"/>
      <c r="H23" s="34"/>
      <c r="I23" s="112" t="s">
        <v>25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 xml:space="preserve"> </v>
      </c>
      <c r="F24" s="34"/>
      <c r="G24" s="34"/>
      <c r="H24" s="34"/>
      <c r="I24" s="112" t="s">
        <v>27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35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262.5" customHeight="1">
      <c r="A27" s="115"/>
      <c r="B27" s="116"/>
      <c r="C27" s="115"/>
      <c r="D27" s="115"/>
      <c r="E27" s="303" t="s">
        <v>105</v>
      </c>
      <c r="F27" s="303"/>
      <c r="G27" s="303"/>
      <c r="H27" s="303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37</v>
      </c>
      <c r="E30" s="34"/>
      <c r="F30" s="34"/>
      <c r="G30" s="34"/>
      <c r="H30" s="34"/>
      <c r="I30" s="34"/>
      <c r="J30" s="120">
        <f>ROUND(J117,2)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39</v>
      </c>
      <c r="G32" s="34"/>
      <c r="H32" s="34"/>
      <c r="I32" s="121" t="s">
        <v>38</v>
      </c>
      <c r="J32" s="121" t="s">
        <v>40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41</v>
      </c>
      <c r="E33" s="112" t="s">
        <v>42</v>
      </c>
      <c r="F33" s="123">
        <f>ROUND((SUM(BE117:BE127)),2)</f>
        <v>0</v>
      </c>
      <c r="G33" s="34"/>
      <c r="H33" s="34"/>
      <c r="I33" s="124">
        <v>0.21</v>
      </c>
      <c r="J33" s="123">
        <f>ROUND(((SUM(BE117:BE127))*I33),2)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43</v>
      </c>
      <c r="F34" s="123">
        <f>ROUND((SUM(BF117:BF127)),2)</f>
        <v>0</v>
      </c>
      <c r="G34" s="34"/>
      <c r="H34" s="34"/>
      <c r="I34" s="124">
        <v>0.15</v>
      </c>
      <c r="J34" s="123">
        <f>ROUND(((SUM(BF117:BF127))*I34),2)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44</v>
      </c>
      <c r="F35" s="123">
        <f>ROUND((SUM(BG117:BG127)),2)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45</v>
      </c>
      <c r="F36" s="123">
        <f>ROUND((SUM(BH117:BH127)),2)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46</v>
      </c>
      <c r="F37" s="123">
        <f>ROUND((SUM(BI117:BI127)),2)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47</v>
      </c>
      <c r="E39" s="127"/>
      <c r="F39" s="127"/>
      <c r="G39" s="128" t="s">
        <v>48</v>
      </c>
      <c r="H39" s="129" t="s">
        <v>49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4" t="str">
        <f>E7</f>
        <v>Stavební úpravy dětský domov a školní jídelna Sedloňov</v>
      </c>
      <c r="F85" s="305"/>
      <c r="G85" s="305"/>
      <c r="H85" s="305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6" t="str">
        <f>E9</f>
        <v>VRN - Vedlejší rozpočtové náklady</v>
      </c>
      <c r="F87" s="306"/>
      <c r="G87" s="306"/>
      <c r="H87" s="306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Sedloňov </v>
      </c>
      <c r="G89" s="36"/>
      <c r="H89" s="36"/>
      <c r="I89" s="29" t="s">
        <v>22</v>
      </c>
      <c r="J89" s="66" t="str">
        <f>IF(J12="","",J12)</f>
        <v>15. 6. 2021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KHK Pivovarské nám. 1245/2, HK</v>
      </c>
      <c r="G91" s="36"/>
      <c r="H91" s="36"/>
      <c r="I91" s="29" t="s">
        <v>30</v>
      </c>
      <c r="J91" s="32" t="str">
        <f>E21</f>
        <v>OPHK v.o.s., Hradec Králové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29" t="s">
        <v>33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107</v>
      </c>
      <c r="D94" s="144"/>
      <c r="E94" s="144"/>
      <c r="F94" s="144"/>
      <c r="G94" s="144"/>
      <c r="H94" s="144"/>
      <c r="I94" s="144"/>
      <c r="J94" s="145" t="s">
        <v>108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109</v>
      </c>
      <c r="D96" s="36"/>
      <c r="E96" s="36"/>
      <c r="F96" s="36"/>
      <c r="G96" s="36"/>
      <c r="H96" s="36"/>
      <c r="I96" s="36"/>
      <c r="J96" s="84">
        <f>J117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110</v>
      </c>
    </row>
    <row r="97" spans="2:12" s="9" customFormat="1" ht="24.95" customHeight="1">
      <c r="B97" s="147"/>
      <c r="C97" s="148"/>
      <c r="D97" s="149" t="s">
        <v>784</v>
      </c>
      <c r="E97" s="150"/>
      <c r="F97" s="150"/>
      <c r="G97" s="150"/>
      <c r="H97" s="150"/>
      <c r="I97" s="150"/>
      <c r="J97" s="151">
        <f>J118</f>
        <v>0</v>
      </c>
      <c r="K97" s="148"/>
      <c r="L97" s="152"/>
    </row>
    <row r="98" spans="1:31" s="2" customFormat="1" ht="21.75" customHeight="1">
      <c r="A98" s="34"/>
      <c r="B98" s="35"/>
      <c r="C98" s="36"/>
      <c r="D98" s="36"/>
      <c r="E98" s="36"/>
      <c r="F98" s="36"/>
      <c r="G98" s="36"/>
      <c r="H98" s="36"/>
      <c r="I98" s="36"/>
      <c r="J98" s="36"/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</row>
    <row r="99" spans="1:31" s="2" customFormat="1" ht="6.95" customHeight="1">
      <c r="A99" s="34"/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1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  <row r="103" spans="1:31" s="2" customFormat="1" ht="6.95" customHeight="1">
      <c r="A103" s="34"/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24.95" customHeight="1">
      <c r="A104" s="34"/>
      <c r="B104" s="35"/>
      <c r="C104" s="23" t="s">
        <v>118</v>
      </c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12" customHeight="1">
      <c r="A106" s="34"/>
      <c r="B106" s="35"/>
      <c r="C106" s="29" t="s">
        <v>16</v>
      </c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16.5" customHeight="1">
      <c r="A107" s="34"/>
      <c r="B107" s="35"/>
      <c r="C107" s="36"/>
      <c r="D107" s="36"/>
      <c r="E107" s="304" t="str">
        <f>E7</f>
        <v>Stavební úpravy dětský domov a školní jídelna Sedloňov</v>
      </c>
      <c r="F107" s="305"/>
      <c r="G107" s="305"/>
      <c r="H107" s="305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103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256" t="str">
        <f>E9</f>
        <v>VRN - Vedlejší rozpočtové náklady</v>
      </c>
      <c r="F109" s="306"/>
      <c r="G109" s="306"/>
      <c r="H109" s="30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20</v>
      </c>
      <c r="D111" s="36"/>
      <c r="E111" s="36"/>
      <c r="F111" s="27" t="str">
        <f>F12</f>
        <v xml:space="preserve">Sedloňov </v>
      </c>
      <c r="G111" s="36"/>
      <c r="H111" s="36"/>
      <c r="I111" s="29" t="s">
        <v>22</v>
      </c>
      <c r="J111" s="66" t="str">
        <f>IF(J12="","",J12)</f>
        <v>15. 6. 2021</v>
      </c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5.7" customHeight="1">
      <c r="A113" s="34"/>
      <c r="B113" s="35"/>
      <c r="C113" s="29" t="s">
        <v>24</v>
      </c>
      <c r="D113" s="36"/>
      <c r="E113" s="36"/>
      <c r="F113" s="27" t="str">
        <f>E15</f>
        <v>KHK Pivovarské nám. 1245/2, HK</v>
      </c>
      <c r="G113" s="36"/>
      <c r="H113" s="36"/>
      <c r="I113" s="29" t="s">
        <v>30</v>
      </c>
      <c r="J113" s="32" t="str">
        <f>E21</f>
        <v>OPHK v.o.s., Hradec Králové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5.2" customHeight="1">
      <c r="A114" s="34"/>
      <c r="B114" s="35"/>
      <c r="C114" s="29" t="s">
        <v>28</v>
      </c>
      <c r="D114" s="36"/>
      <c r="E114" s="36"/>
      <c r="F114" s="27" t="str">
        <f>IF(E18="","",E18)</f>
        <v>Vyplň údaj</v>
      </c>
      <c r="G114" s="36"/>
      <c r="H114" s="36"/>
      <c r="I114" s="29" t="s">
        <v>33</v>
      </c>
      <c r="J114" s="32" t="str">
        <f>E24</f>
        <v xml:space="preserve"> 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0.3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11" customFormat="1" ht="29.25" customHeight="1">
      <c r="A116" s="159"/>
      <c r="B116" s="160"/>
      <c r="C116" s="161" t="s">
        <v>119</v>
      </c>
      <c r="D116" s="162" t="s">
        <v>62</v>
      </c>
      <c r="E116" s="162" t="s">
        <v>58</v>
      </c>
      <c r="F116" s="162" t="s">
        <v>59</v>
      </c>
      <c r="G116" s="162" t="s">
        <v>120</v>
      </c>
      <c r="H116" s="162" t="s">
        <v>121</v>
      </c>
      <c r="I116" s="162" t="s">
        <v>122</v>
      </c>
      <c r="J116" s="162" t="s">
        <v>108</v>
      </c>
      <c r="K116" s="163" t="s">
        <v>123</v>
      </c>
      <c r="L116" s="164"/>
      <c r="M116" s="75" t="s">
        <v>1</v>
      </c>
      <c r="N116" s="76" t="s">
        <v>41</v>
      </c>
      <c r="O116" s="76" t="s">
        <v>124</v>
      </c>
      <c r="P116" s="76" t="s">
        <v>125</v>
      </c>
      <c r="Q116" s="76" t="s">
        <v>126</v>
      </c>
      <c r="R116" s="76" t="s">
        <v>127</v>
      </c>
      <c r="S116" s="76" t="s">
        <v>128</v>
      </c>
      <c r="T116" s="77" t="s">
        <v>129</v>
      </c>
      <c r="U116" s="159"/>
      <c r="V116" s="159"/>
      <c r="W116" s="159"/>
      <c r="X116" s="159"/>
      <c r="Y116" s="159"/>
      <c r="Z116" s="159"/>
      <c r="AA116" s="159"/>
      <c r="AB116" s="159"/>
      <c r="AC116" s="159"/>
      <c r="AD116" s="159"/>
      <c r="AE116" s="159"/>
    </row>
    <row r="117" spans="1:63" s="2" customFormat="1" ht="22.9" customHeight="1">
      <c r="A117" s="34"/>
      <c r="B117" s="35"/>
      <c r="C117" s="82" t="s">
        <v>130</v>
      </c>
      <c r="D117" s="36"/>
      <c r="E117" s="36"/>
      <c r="F117" s="36"/>
      <c r="G117" s="36"/>
      <c r="H117" s="36"/>
      <c r="I117" s="36"/>
      <c r="J117" s="165">
        <f>BK117</f>
        <v>0</v>
      </c>
      <c r="K117" s="36"/>
      <c r="L117" s="39"/>
      <c r="M117" s="78"/>
      <c r="N117" s="166"/>
      <c r="O117" s="79"/>
      <c r="P117" s="167">
        <f>P118</f>
        <v>0</v>
      </c>
      <c r="Q117" s="79"/>
      <c r="R117" s="167">
        <f>R118</f>
        <v>0</v>
      </c>
      <c r="S117" s="79"/>
      <c r="T117" s="168">
        <f>T118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7" t="s">
        <v>76</v>
      </c>
      <c r="AU117" s="17" t="s">
        <v>110</v>
      </c>
      <c r="BK117" s="169">
        <f>BK118</f>
        <v>0</v>
      </c>
    </row>
    <row r="118" spans="2:63" s="12" customFormat="1" ht="25.9" customHeight="1">
      <c r="B118" s="170"/>
      <c r="C118" s="171"/>
      <c r="D118" s="172" t="s">
        <v>76</v>
      </c>
      <c r="E118" s="173" t="s">
        <v>99</v>
      </c>
      <c r="F118" s="173" t="s">
        <v>100</v>
      </c>
      <c r="G118" s="171"/>
      <c r="H118" s="171"/>
      <c r="I118" s="174"/>
      <c r="J118" s="175">
        <f>BK118</f>
        <v>0</v>
      </c>
      <c r="K118" s="171"/>
      <c r="L118" s="176"/>
      <c r="M118" s="177"/>
      <c r="N118" s="178"/>
      <c r="O118" s="178"/>
      <c r="P118" s="179">
        <f>SUM(P119:P127)</f>
        <v>0</v>
      </c>
      <c r="Q118" s="178"/>
      <c r="R118" s="179">
        <f>SUM(R119:R127)</f>
        <v>0</v>
      </c>
      <c r="S118" s="178"/>
      <c r="T118" s="180">
        <f>SUM(T119:T127)</f>
        <v>0</v>
      </c>
      <c r="AR118" s="181" t="s">
        <v>156</v>
      </c>
      <c r="AT118" s="182" t="s">
        <v>76</v>
      </c>
      <c r="AU118" s="182" t="s">
        <v>77</v>
      </c>
      <c r="AY118" s="181" t="s">
        <v>133</v>
      </c>
      <c r="BK118" s="183">
        <f>SUM(BK119:BK127)</f>
        <v>0</v>
      </c>
    </row>
    <row r="119" spans="1:65" s="2" customFormat="1" ht="16.5" customHeight="1">
      <c r="A119" s="34"/>
      <c r="B119" s="35"/>
      <c r="C119" s="186" t="s">
        <v>85</v>
      </c>
      <c r="D119" s="186" t="s">
        <v>135</v>
      </c>
      <c r="E119" s="187" t="s">
        <v>785</v>
      </c>
      <c r="F119" s="188" t="s">
        <v>786</v>
      </c>
      <c r="G119" s="189" t="s">
        <v>787</v>
      </c>
      <c r="H119" s="190">
        <v>1</v>
      </c>
      <c r="I119" s="191"/>
      <c r="J119" s="192">
        <f>ROUND(I119*H119,2)</f>
        <v>0</v>
      </c>
      <c r="K119" s="188" t="s">
        <v>139</v>
      </c>
      <c r="L119" s="39"/>
      <c r="M119" s="193" t="s">
        <v>1</v>
      </c>
      <c r="N119" s="194" t="s">
        <v>43</v>
      </c>
      <c r="O119" s="71"/>
      <c r="P119" s="195">
        <f>O119*H119</f>
        <v>0</v>
      </c>
      <c r="Q119" s="195">
        <v>0</v>
      </c>
      <c r="R119" s="195">
        <f>Q119*H119</f>
        <v>0</v>
      </c>
      <c r="S119" s="195">
        <v>0</v>
      </c>
      <c r="T119" s="196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97" t="s">
        <v>788</v>
      </c>
      <c r="AT119" s="197" t="s">
        <v>135</v>
      </c>
      <c r="AU119" s="197" t="s">
        <v>85</v>
      </c>
      <c r="AY119" s="17" t="s">
        <v>133</v>
      </c>
      <c r="BE119" s="198">
        <f>IF(N119="základní",J119,0)</f>
        <v>0</v>
      </c>
      <c r="BF119" s="198">
        <f>IF(N119="snížená",J119,0)</f>
        <v>0</v>
      </c>
      <c r="BG119" s="198">
        <f>IF(N119="zákl. přenesená",J119,0)</f>
        <v>0</v>
      </c>
      <c r="BH119" s="198">
        <f>IF(N119="sníž. přenesená",J119,0)</f>
        <v>0</v>
      </c>
      <c r="BI119" s="198">
        <f>IF(N119="nulová",J119,0)</f>
        <v>0</v>
      </c>
      <c r="BJ119" s="17" t="s">
        <v>141</v>
      </c>
      <c r="BK119" s="198">
        <f>ROUND(I119*H119,2)</f>
        <v>0</v>
      </c>
      <c r="BL119" s="17" t="s">
        <v>788</v>
      </c>
      <c r="BM119" s="197" t="s">
        <v>789</v>
      </c>
    </row>
    <row r="120" spans="1:47" s="2" customFormat="1" ht="29.25">
      <c r="A120" s="34"/>
      <c r="B120" s="35"/>
      <c r="C120" s="36"/>
      <c r="D120" s="201" t="s">
        <v>177</v>
      </c>
      <c r="E120" s="36"/>
      <c r="F120" s="211" t="s">
        <v>790</v>
      </c>
      <c r="G120" s="36"/>
      <c r="H120" s="36"/>
      <c r="I120" s="212"/>
      <c r="J120" s="36"/>
      <c r="K120" s="36"/>
      <c r="L120" s="39"/>
      <c r="M120" s="213"/>
      <c r="N120" s="214"/>
      <c r="O120" s="71"/>
      <c r="P120" s="71"/>
      <c r="Q120" s="71"/>
      <c r="R120" s="71"/>
      <c r="S120" s="71"/>
      <c r="T120" s="72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177</v>
      </c>
      <c r="AU120" s="17" t="s">
        <v>85</v>
      </c>
    </row>
    <row r="121" spans="1:65" s="2" customFormat="1" ht="16.5" customHeight="1">
      <c r="A121" s="34"/>
      <c r="B121" s="35"/>
      <c r="C121" s="186" t="s">
        <v>141</v>
      </c>
      <c r="D121" s="186" t="s">
        <v>135</v>
      </c>
      <c r="E121" s="187" t="s">
        <v>791</v>
      </c>
      <c r="F121" s="188" t="s">
        <v>792</v>
      </c>
      <c r="G121" s="189" t="s">
        <v>787</v>
      </c>
      <c r="H121" s="190">
        <v>1</v>
      </c>
      <c r="I121" s="191"/>
      <c r="J121" s="192">
        <f>ROUND(I121*H121,2)</f>
        <v>0</v>
      </c>
      <c r="K121" s="188" t="s">
        <v>139</v>
      </c>
      <c r="L121" s="39"/>
      <c r="M121" s="193" t="s">
        <v>1</v>
      </c>
      <c r="N121" s="194" t="s">
        <v>43</v>
      </c>
      <c r="O121" s="71"/>
      <c r="P121" s="195">
        <f>O121*H121</f>
        <v>0</v>
      </c>
      <c r="Q121" s="195">
        <v>0</v>
      </c>
      <c r="R121" s="195">
        <f>Q121*H121</f>
        <v>0</v>
      </c>
      <c r="S121" s="195">
        <v>0</v>
      </c>
      <c r="T121" s="196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97" t="s">
        <v>788</v>
      </c>
      <c r="AT121" s="197" t="s">
        <v>135</v>
      </c>
      <c r="AU121" s="197" t="s">
        <v>85</v>
      </c>
      <c r="AY121" s="17" t="s">
        <v>133</v>
      </c>
      <c r="BE121" s="198">
        <f>IF(N121="základní",J121,0)</f>
        <v>0</v>
      </c>
      <c r="BF121" s="198">
        <f>IF(N121="snížená",J121,0)</f>
        <v>0</v>
      </c>
      <c r="BG121" s="198">
        <f>IF(N121="zákl. přenesená",J121,0)</f>
        <v>0</v>
      </c>
      <c r="BH121" s="198">
        <f>IF(N121="sníž. přenesená",J121,0)</f>
        <v>0</v>
      </c>
      <c r="BI121" s="198">
        <f>IF(N121="nulová",J121,0)</f>
        <v>0</v>
      </c>
      <c r="BJ121" s="17" t="s">
        <v>141</v>
      </c>
      <c r="BK121" s="198">
        <f>ROUND(I121*H121,2)</f>
        <v>0</v>
      </c>
      <c r="BL121" s="17" t="s">
        <v>788</v>
      </c>
      <c r="BM121" s="197" t="s">
        <v>793</v>
      </c>
    </row>
    <row r="122" spans="1:47" s="2" customFormat="1" ht="19.5">
      <c r="A122" s="34"/>
      <c r="B122" s="35"/>
      <c r="C122" s="36"/>
      <c r="D122" s="201" t="s">
        <v>177</v>
      </c>
      <c r="E122" s="36"/>
      <c r="F122" s="211" t="s">
        <v>794</v>
      </c>
      <c r="G122" s="36"/>
      <c r="H122" s="36"/>
      <c r="I122" s="212"/>
      <c r="J122" s="36"/>
      <c r="K122" s="36"/>
      <c r="L122" s="39"/>
      <c r="M122" s="213"/>
      <c r="N122" s="214"/>
      <c r="O122" s="71"/>
      <c r="P122" s="71"/>
      <c r="Q122" s="71"/>
      <c r="R122" s="71"/>
      <c r="S122" s="71"/>
      <c r="T122" s="72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177</v>
      </c>
      <c r="AU122" s="17" t="s">
        <v>85</v>
      </c>
    </row>
    <row r="123" spans="1:65" s="2" customFormat="1" ht="16.5" customHeight="1">
      <c r="A123" s="34"/>
      <c r="B123" s="35"/>
      <c r="C123" s="186" t="s">
        <v>148</v>
      </c>
      <c r="D123" s="186" t="s">
        <v>135</v>
      </c>
      <c r="E123" s="187" t="s">
        <v>795</v>
      </c>
      <c r="F123" s="188" t="s">
        <v>796</v>
      </c>
      <c r="G123" s="189" t="s">
        <v>787</v>
      </c>
      <c r="H123" s="190">
        <v>1</v>
      </c>
      <c r="I123" s="191"/>
      <c r="J123" s="192">
        <f>ROUND(I123*H123,2)</f>
        <v>0</v>
      </c>
      <c r="K123" s="188" t="s">
        <v>139</v>
      </c>
      <c r="L123" s="39"/>
      <c r="M123" s="193" t="s">
        <v>1</v>
      </c>
      <c r="N123" s="194" t="s">
        <v>43</v>
      </c>
      <c r="O123" s="71"/>
      <c r="P123" s="195">
        <f>O123*H123</f>
        <v>0</v>
      </c>
      <c r="Q123" s="195">
        <v>0</v>
      </c>
      <c r="R123" s="195">
        <f>Q123*H123</f>
        <v>0</v>
      </c>
      <c r="S123" s="195">
        <v>0</v>
      </c>
      <c r="T123" s="196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7" t="s">
        <v>788</v>
      </c>
      <c r="AT123" s="197" t="s">
        <v>135</v>
      </c>
      <c r="AU123" s="197" t="s">
        <v>85</v>
      </c>
      <c r="AY123" s="17" t="s">
        <v>133</v>
      </c>
      <c r="BE123" s="198">
        <f>IF(N123="základní",J123,0)</f>
        <v>0</v>
      </c>
      <c r="BF123" s="198">
        <f>IF(N123="snížená",J123,0)</f>
        <v>0</v>
      </c>
      <c r="BG123" s="198">
        <f>IF(N123="zákl. přenesená",J123,0)</f>
        <v>0</v>
      </c>
      <c r="BH123" s="198">
        <f>IF(N123="sníž. přenesená",J123,0)</f>
        <v>0</v>
      </c>
      <c r="BI123" s="198">
        <f>IF(N123="nulová",J123,0)</f>
        <v>0</v>
      </c>
      <c r="BJ123" s="17" t="s">
        <v>141</v>
      </c>
      <c r="BK123" s="198">
        <f>ROUND(I123*H123,2)</f>
        <v>0</v>
      </c>
      <c r="BL123" s="17" t="s">
        <v>788</v>
      </c>
      <c r="BM123" s="197" t="s">
        <v>797</v>
      </c>
    </row>
    <row r="124" spans="1:65" s="2" customFormat="1" ht="16.5" customHeight="1">
      <c r="A124" s="34"/>
      <c r="B124" s="35"/>
      <c r="C124" s="186" t="s">
        <v>140</v>
      </c>
      <c r="D124" s="186" t="s">
        <v>135</v>
      </c>
      <c r="E124" s="187" t="s">
        <v>798</v>
      </c>
      <c r="F124" s="188" t="s">
        <v>799</v>
      </c>
      <c r="G124" s="189" t="s">
        <v>787</v>
      </c>
      <c r="H124" s="190">
        <v>1</v>
      </c>
      <c r="I124" s="191"/>
      <c r="J124" s="192">
        <f>ROUND(I124*H124,2)</f>
        <v>0</v>
      </c>
      <c r="K124" s="188" t="s">
        <v>139</v>
      </c>
      <c r="L124" s="39"/>
      <c r="M124" s="193" t="s">
        <v>1</v>
      </c>
      <c r="N124" s="194" t="s">
        <v>43</v>
      </c>
      <c r="O124" s="71"/>
      <c r="P124" s="195">
        <f>O124*H124</f>
        <v>0</v>
      </c>
      <c r="Q124" s="195">
        <v>0</v>
      </c>
      <c r="R124" s="195">
        <f>Q124*H124</f>
        <v>0</v>
      </c>
      <c r="S124" s="195">
        <v>0</v>
      </c>
      <c r="T124" s="196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7" t="s">
        <v>788</v>
      </c>
      <c r="AT124" s="197" t="s">
        <v>135</v>
      </c>
      <c r="AU124" s="197" t="s">
        <v>85</v>
      </c>
      <c r="AY124" s="17" t="s">
        <v>133</v>
      </c>
      <c r="BE124" s="198">
        <f>IF(N124="základní",J124,0)</f>
        <v>0</v>
      </c>
      <c r="BF124" s="198">
        <f>IF(N124="snížená",J124,0)</f>
        <v>0</v>
      </c>
      <c r="BG124" s="198">
        <f>IF(N124="zákl. přenesená",J124,0)</f>
        <v>0</v>
      </c>
      <c r="BH124" s="198">
        <f>IF(N124="sníž. přenesená",J124,0)</f>
        <v>0</v>
      </c>
      <c r="BI124" s="198">
        <f>IF(N124="nulová",J124,0)</f>
        <v>0</v>
      </c>
      <c r="BJ124" s="17" t="s">
        <v>141</v>
      </c>
      <c r="BK124" s="198">
        <f>ROUND(I124*H124,2)</f>
        <v>0</v>
      </c>
      <c r="BL124" s="17" t="s">
        <v>788</v>
      </c>
      <c r="BM124" s="197" t="s">
        <v>800</v>
      </c>
    </row>
    <row r="125" spans="1:47" s="2" customFormat="1" ht="29.25">
      <c r="A125" s="34"/>
      <c r="B125" s="35"/>
      <c r="C125" s="36"/>
      <c r="D125" s="201" t="s">
        <v>177</v>
      </c>
      <c r="E125" s="36"/>
      <c r="F125" s="211" t="s">
        <v>801</v>
      </c>
      <c r="G125" s="36"/>
      <c r="H125" s="36"/>
      <c r="I125" s="212"/>
      <c r="J125" s="36"/>
      <c r="K125" s="36"/>
      <c r="L125" s="39"/>
      <c r="M125" s="213"/>
      <c r="N125" s="214"/>
      <c r="O125" s="71"/>
      <c r="P125" s="71"/>
      <c r="Q125" s="71"/>
      <c r="R125" s="71"/>
      <c r="S125" s="71"/>
      <c r="T125" s="72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177</v>
      </c>
      <c r="AU125" s="17" t="s">
        <v>85</v>
      </c>
    </row>
    <row r="126" spans="1:65" s="2" customFormat="1" ht="16.5" customHeight="1">
      <c r="A126" s="34"/>
      <c r="B126" s="35"/>
      <c r="C126" s="186" t="s">
        <v>156</v>
      </c>
      <c r="D126" s="186" t="s">
        <v>135</v>
      </c>
      <c r="E126" s="187" t="s">
        <v>802</v>
      </c>
      <c r="F126" s="188" t="s">
        <v>803</v>
      </c>
      <c r="G126" s="189" t="s">
        <v>787</v>
      </c>
      <c r="H126" s="190">
        <v>1</v>
      </c>
      <c r="I126" s="191"/>
      <c r="J126" s="192">
        <f>ROUND(I126*H126,2)</f>
        <v>0</v>
      </c>
      <c r="K126" s="188" t="s">
        <v>139</v>
      </c>
      <c r="L126" s="39"/>
      <c r="M126" s="193" t="s">
        <v>1</v>
      </c>
      <c r="N126" s="194" t="s">
        <v>43</v>
      </c>
      <c r="O126" s="71"/>
      <c r="P126" s="195">
        <f>O126*H126</f>
        <v>0</v>
      </c>
      <c r="Q126" s="195">
        <v>0</v>
      </c>
      <c r="R126" s="195">
        <f>Q126*H126</f>
        <v>0</v>
      </c>
      <c r="S126" s="195">
        <v>0</v>
      </c>
      <c r="T126" s="196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7" t="s">
        <v>788</v>
      </c>
      <c r="AT126" s="197" t="s">
        <v>135</v>
      </c>
      <c r="AU126" s="197" t="s">
        <v>85</v>
      </c>
      <c r="AY126" s="17" t="s">
        <v>133</v>
      </c>
      <c r="BE126" s="198">
        <f>IF(N126="základní",J126,0)</f>
        <v>0</v>
      </c>
      <c r="BF126" s="198">
        <f>IF(N126="snížená",J126,0)</f>
        <v>0</v>
      </c>
      <c r="BG126" s="198">
        <f>IF(N126="zákl. přenesená",J126,0)</f>
        <v>0</v>
      </c>
      <c r="BH126" s="198">
        <f>IF(N126="sníž. přenesená",J126,0)</f>
        <v>0</v>
      </c>
      <c r="BI126" s="198">
        <f>IF(N126="nulová",J126,0)</f>
        <v>0</v>
      </c>
      <c r="BJ126" s="17" t="s">
        <v>141</v>
      </c>
      <c r="BK126" s="198">
        <f>ROUND(I126*H126,2)</f>
        <v>0</v>
      </c>
      <c r="BL126" s="17" t="s">
        <v>788</v>
      </c>
      <c r="BM126" s="197" t="s">
        <v>804</v>
      </c>
    </row>
    <row r="127" spans="1:47" s="2" customFormat="1" ht="29.25">
      <c r="A127" s="34"/>
      <c r="B127" s="35"/>
      <c r="C127" s="36"/>
      <c r="D127" s="201" t="s">
        <v>177</v>
      </c>
      <c r="E127" s="36"/>
      <c r="F127" s="211" t="s">
        <v>805</v>
      </c>
      <c r="G127" s="36"/>
      <c r="H127" s="36"/>
      <c r="I127" s="212"/>
      <c r="J127" s="36"/>
      <c r="K127" s="36"/>
      <c r="L127" s="39"/>
      <c r="M127" s="252"/>
      <c r="N127" s="253"/>
      <c r="O127" s="254"/>
      <c r="P127" s="254"/>
      <c r="Q127" s="254"/>
      <c r="R127" s="254"/>
      <c r="S127" s="254"/>
      <c r="T127" s="255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177</v>
      </c>
      <c r="AU127" s="17" t="s">
        <v>85</v>
      </c>
    </row>
    <row r="128" spans="1:31" s="2" customFormat="1" ht="6.95" customHeight="1">
      <c r="A128" s="34"/>
      <c r="B128" s="54"/>
      <c r="C128" s="55"/>
      <c r="D128" s="55"/>
      <c r="E128" s="55"/>
      <c r="F128" s="55"/>
      <c r="G128" s="55"/>
      <c r="H128" s="55"/>
      <c r="I128" s="55"/>
      <c r="J128" s="55"/>
      <c r="K128" s="55"/>
      <c r="L128" s="39"/>
      <c r="M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</sheetData>
  <sheetProtection algorithmName="SHA-512" hashValue="+JMgR48EnZEexaVTIb6HykGqocJe9hcS9WYxnkuAluWCIU9rTBvYIt09EfnviyuVBayWqyK4vsOHZisnhaH/gg==" saltValue="hU4l1WXa+vD9n4XUXsqpnkAfPgWosSDj7KiR6rP8zKH6RqBzLSiKYuAj5iYn7SWPmpdKBYRj0fuocflZgRl7wQ==" spinCount="100000" sheet="1" objects="1" scenarios="1" formatColumns="0" formatRows="0" autoFilter="0"/>
  <autoFilter ref="C116:K127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LAPTOP-R3519A97\PC01</dc:creator>
  <cp:keywords/>
  <dc:description/>
  <cp:lastModifiedBy>Čapek Roman Ing.</cp:lastModifiedBy>
  <dcterms:created xsi:type="dcterms:W3CDTF">2021-06-16T07:21:23Z</dcterms:created>
  <dcterms:modified xsi:type="dcterms:W3CDTF">2021-06-23T06:41:28Z</dcterms:modified>
  <cp:category/>
  <cp:version/>
  <cp:contentType/>
  <cp:contentStatus/>
</cp:coreProperties>
</file>