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OneDrive\PRÁCE\Hořice - internát SPKŠ\INTERIÉR 2020\ZTI + VZT\"/>
    </mc:Choice>
  </mc:AlternateContent>
  <bookViews>
    <workbookView xWindow="0" yWindow="0" windowWidth="28800" windowHeight="12585"/>
  </bookViews>
  <sheets>
    <sheet name="Rekapitulace stavby" sheetId="1" r:id="rId1"/>
    <sheet name="VZT - Větrání" sheetId="2" r:id="rId2"/>
    <sheet name="ZTi - Zdravotní technika" sheetId="3" r:id="rId3"/>
  </sheets>
  <definedNames>
    <definedName name="_xlnm._FilterDatabase" localSheetId="1" hidden="1">'VZT - Větrání'!$C$119:$K$152</definedName>
    <definedName name="_xlnm._FilterDatabase" localSheetId="2" hidden="1">'ZTi - Zdravotní technika'!$C$120:$K$205</definedName>
    <definedName name="_xlnm.Print_Titles" localSheetId="0">'Rekapitulace stavby'!$92:$92</definedName>
    <definedName name="_xlnm.Print_Titles" localSheetId="1">'VZT - Větrání'!$119:$119</definedName>
    <definedName name="_xlnm.Print_Titles" localSheetId="2">'ZTi - Zdravotní technika'!$120:$120</definedName>
    <definedName name="_xlnm.Print_Area" localSheetId="0">'Rekapitulace stavby'!$D$4:$AO$76,'Rekapitulace stavby'!$C$82:$AQ$97</definedName>
    <definedName name="_xlnm.Print_Area" localSheetId="1">'VZT - Větrání'!$C$4:$J$76,'VZT - Větrání'!$C$82:$J$101,'VZT - Větrání'!$C$107:$K$152</definedName>
    <definedName name="_xlnm.Print_Area" localSheetId="2">'ZTi - Zdravotní technika'!$C$4:$J$76,'ZTi - Zdravotní technika'!$C$82:$J$102,'ZTi - Zdravotní technika'!$C$108:$K$205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05" i="3"/>
  <c r="BH205" i="3"/>
  <c r="BG205" i="3"/>
  <c r="BF205" i="3"/>
  <c r="T205" i="3"/>
  <c r="T204" i="3" s="1"/>
  <c r="R205" i="3"/>
  <c r="R204" i="3" s="1"/>
  <c r="P205" i="3"/>
  <c r="P204" i="3" s="1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F115" i="3"/>
  <c r="E113" i="3"/>
  <c r="F89" i="3"/>
  <c r="E87" i="3"/>
  <c r="J24" i="3"/>
  <c r="E24" i="3"/>
  <c r="J118" i="3"/>
  <c r="J23" i="3"/>
  <c r="J21" i="3"/>
  <c r="E21" i="3"/>
  <c r="J117" i="3"/>
  <c r="J20" i="3"/>
  <c r="J18" i="3"/>
  <c r="E18" i="3"/>
  <c r="F92" i="3"/>
  <c r="J17" i="3"/>
  <c r="J15" i="3"/>
  <c r="E15" i="3"/>
  <c r="F117" i="3"/>
  <c r="J14" i="3"/>
  <c r="J12" i="3"/>
  <c r="J89" i="3" s="1"/>
  <c r="E7" i="3"/>
  <c r="E111" i="3" s="1"/>
  <c r="J37" i="2"/>
  <c r="J36" i="2"/>
  <c r="AY95" i="1"/>
  <c r="J35" i="2"/>
  <c r="AX95" i="1"/>
  <c r="BI152" i="2"/>
  <c r="BH152" i="2"/>
  <c r="BG152" i="2"/>
  <c r="BF152" i="2"/>
  <c r="T152" i="2"/>
  <c r="T151" i="2"/>
  <c r="R152" i="2"/>
  <c r="R151" i="2"/>
  <c r="P152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117" i="2"/>
  <c r="J23" i="2"/>
  <c r="J21" i="2"/>
  <c r="E21" i="2"/>
  <c r="J116" i="2"/>
  <c r="J20" i="2"/>
  <c r="J18" i="2"/>
  <c r="E18" i="2"/>
  <c r="F117" i="2"/>
  <c r="J17" i="2"/>
  <c r="J15" i="2"/>
  <c r="E15" i="2"/>
  <c r="F91" i="2"/>
  <c r="J14" i="2"/>
  <c r="J12" i="2"/>
  <c r="J114" i="2" s="1"/>
  <c r="E7" i="2"/>
  <c r="E110" i="2" s="1"/>
  <c r="L90" i="1"/>
  <c r="AM90" i="1"/>
  <c r="AM89" i="1"/>
  <c r="L89" i="1"/>
  <c r="AM87" i="1"/>
  <c r="L87" i="1"/>
  <c r="L85" i="1"/>
  <c r="L84" i="1"/>
  <c r="BK205" i="3"/>
  <c r="BK203" i="3"/>
  <c r="BK202" i="3"/>
  <c r="BK201" i="3"/>
  <c r="BK199" i="3"/>
  <c r="J198" i="3"/>
  <c r="J197" i="3"/>
  <c r="J196" i="3"/>
  <c r="BK193" i="3"/>
  <c r="BK191" i="3"/>
  <c r="BK190" i="3"/>
  <c r="J186" i="3"/>
  <c r="J183" i="3"/>
  <c r="BK180" i="3"/>
  <c r="BK179" i="3"/>
  <c r="J173" i="3"/>
  <c r="BK170" i="3"/>
  <c r="BK165" i="3"/>
  <c r="J164" i="3"/>
  <c r="J149" i="3"/>
  <c r="BK144" i="3"/>
  <c r="BK134" i="3"/>
  <c r="J133" i="3"/>
  <c r="J125" i="3"/>
  <c r="BK124" i="3"/>
  <c r="J149" i="2"/>
  <c r="J146" i="2"/>
  <c r="BK142" i="2"/>
  <c r="J137" i="2"/>
  <c r="BK134" i="2"/>
  <c r="J124" i="2"/>
  <c r="J201" i="3"/>
  <c r="BK187" i="3"/>
  <c r="J184" i="3"/>
  <c r="J182" i="3"/>
  <c r="J178" i="3"/>
  <c r="J176" i="3"/>
  <c r="J166" i="3"/>
  <c r="J165" i="3"/>
  <c r="J160" i="3"/>
  <c r="BK155" i="3"/>
  <c r="J153" i="3"/>
  <c r="BK152" i="3"/>
  <c r="BK148" i="3"/>
  <c r="J146" i="3"/>
  <c r="BK145" i="3"/>
  <c r="J144" i="3"/>
  <c r="BK142" i="3"/>
  <c r="J138" i="3"/>
  <c r="J135" i="3"/>
  <c r="J132" i="3"/>
  <c r="BK129" i="3"/>
  <c r="J145" i="2"/>
  <c r="J144" i="2"/>
  <c r="BK137" i="2"/>
  <c r="BK133" i="2"/>
  <c r="J131" i="2"/>
  <c r="J202" i="3"/>
  <c r="J200" i="3"/>
  <c r="BK197" i="3"/>
  <c r="BK192" i="3"/>
  <c r="BK189" i="3"/>
  <c r="J188" i="3"/>
  <c r="BK186" i="3"/>
  <c r="BK182" i="3"/>
  <c r="J177" i="3"/>
  <c r="BK173" i="3"/>
  <c r="BK168" i="3"/>
  <c r="BK162" i="3"/>
  <c r="BK156" i="3"/>
  <c r="BK154" i="3"/>
  <c r="J151" i="3"/>
  <c r="J150" i="3"/>
  <c r="J148" i="3"/>
  <c r="J142" i="3"/>
  <c r="BK139" i="3"/>
  <c r="J136" i="3"/>
  <c r="J131" i="3"/>
  <c r="BK130" i="3"/>
  <c r="J150" i="2"/>
  <c r="J142" i="2"/>
  <c r="BK141" i="2"/>
  <c r="J139" i="2"/>
  <c r="J205" i="3"/>
  <c r="J203" i="3"/>
  <c r="BK200" i="3"/>
  <c r="J195" i="3"/>
  <c r="J191" i="3"/>
  <c r="J190" i="3"/>
  <c r="J185" i="3"/>
  <c r="BK184" i="3"/>
  <c r="BK183" i="3"/>
  <c r="J180" i="3"/>
  <c r="J179" i="3"/>
  <c r="BK175" i="3"/>
  <c r="J171" i="3"/>
  <c r="BK167" i="3"/>
  <c r="BK166" i="3"/>
  <c r="J162" i="3"/>
  <c r="BK159" i="3"/>
  <c r="J156" i="3"/>
  <c r="J147" i="3"/>
  <c r="BK143" i="3"/>
  <c r="J134" i="3"/>
  <c r="J130" i="3"/>
  <c r="J129" i="3"/>
  <c r="J152" i="2"/>
  <c r="BK149" i="2"/>
  <c r="BK146" i="2"/>
  <c r="BK144" i="2"/>
  <c r="BK139" i="2"/>
  <c r="BK135" i="2"/>
  <c r="BK132" i="2"/>
  <c r="BK130" i="2"/>
  <c r="J129" i="2"/>
  <c r="J128" i="2"/>
  <c r="J125" i="2"/>
  <c r="AS94" i="1"/>
  <c r="J199" i="3"/>
  <c r="BK198" i="3"/>
  <c r="BK196" i="3"/>
  <c r="BK194" i="3"/>
  <c r="J192" i="3"/>
  <c r="J187" i="3"/>
  <c r="J175" i="3"/>
  <c r="J174" i="3"/>
  <c r="J172" i="3"/>
  <c r="BK169" i="3"/>
  <c r="BK164" i="3"/>
  <c r="J159" i="3"/>
  <c r="BK157" i="3"/>
  <c r="BK153" i="3"/>
  <c r="BK147" i="3"/>
  <c r="J145" i="3"/>
  <c r="BK141" i="3"/>
  <c r="BK136" i="3"/>
  <c r="BK135" i="3"/>
  <c r="BK133" i="3"/>
  <c r="J127" i="3"/>
  <c r="BK147" i="2"/>
  <c r="J143" i="2"/>
  <c r="BK138" i="2"/>
  <c r="J132" i="2"/>
  <c r="BK195" i="3"/>
  <c r="J193" i="3"/>
  <c r="BK174" i="3"/>
  <c r="J161" i="3"/>
  <c r="BK158" i="3"/>
  <c r="J157" i="3"/>
  <c r="J154" i="3"/>
  <c r="BK150" i="3"/>
  <c r="BK149" i="3"/>
  <c r="J139" i="3"/>
  <c r="BK138" i="3"/>
  <c r="J137" i="3"/>
  <c r="BK132" i="3"/>
  <c r="BK131" i="3"/>
  <c r="BK125" i="3"/>
  <c r="J134" i="2"/>
  <c r="BK129" i="2"/>
  <c r="BK128" i="2"/>
  <c r="J127" i="2"/>
  <c r="J126" i="2"/>
  <c r="BK124" i="2"/>
  <c r="J194" i="3"/>
  <c r="J189" i="3"/>
  <c r="BK188" i="3"/>
  <c r="BK185" i="3"/>
  <c r="BK176" i="3"/>
  <c r="BK171" i="3"/>
  <c r="J170" i="3"/>
  <c r="J168" i="3"/>
  <c r="J167" i="3"/>
  <c r="J163" i="3"/>
  <c r="J152" i="3"/>
  <c r="BK146" i="3"/>
  <c r="J143" i="3"/>
  <c r="BK137" i="3"/>
  <c r="BK128" i="3"/>
  <c r="BK127" i="3"/>
  <c r="J126" i="3"/>
  <c r="J148" i="2"/>
  <c r="J147" i="2"/>
  <c r="BK143" i="2"/>
  <c r="J141" i="2"/>
  <c r="J138" i="2"/>
  <c r="J136" i="2"/>
  <c r="J135" i="2"/>
  <c r="J130" i="2"/>
  <c r="BK123" i="2"/>
  <c r="BK178" i="3"/>
  <c r="BK177" i="3"/>
  <c r="BK172" i="3"/>
  <c r="J169" i="3"/>
  <c r="BK163" i="3"/>
  <c r="BK161" i="3"/>
  <c r="BK160" i="3"/>
  <c r="J158" i="3"/>
  <c r="J155" i="3"/>
  <c r="BK151" i="3"/>
  <c r="J141" i="3"/>
  <c r="J128" i="3"/>
  <c r="BK126" i="3"/>
  <c r="J124" i="3"/>
  <c r="BK152" i="2"/>
  <c r="BK150" i="2"/>
  <c r="BK148" i="2"/>
  <c r="BK145" i="2"/>
  <c r="BK136" i="2"/>
  <c r="J133" i="2"/>
  <c r="BK131" i="2"/>
  <c r="BK127" i="2"/>
  <c r="BK126" i="2"/>
  <c r="BK125" i="2"/>
  <c r="J123" i="2"/>
  <c r="R140" i="2" l="1"/>
  <c r="R122" i="2"/>
  <c r="R121" i="2" s="1"/>
  <c r="R120" i="2" s="1"/>
  <c r="T140" i="3"/>
  <c r="BK140" i="2"/>
  <c r="J140" i="2" s="1"/>
  <c r="J99" i="2" s="1"/>
  <c r="T123" i="3"/>
  <c r="BK181" i="3"/>
  <c r="J181" i="3" s="1"/>
  <c r="J100" i="3" s="1"/>
  <c r="R123" i="3"/>
  <c r="P140" i="3"/>
  <c r="P181" i="3"/>
  <c r="T140" i="2"/>
  <c r="T122" i="2" s="1"/>
  <c r="T121" i="2" s="1"/>
  <c r="T120" i="2" s="1"/>
  <c r="P123" i="3"/>
  <c r="P122" i="3" s="1"/>
  <c r="P121" i="3" s="1"/>
  <c r="AU96" i="1" s="1"/>
  <c r="R140" i="3"/>
  <c r="R181" i="3"/>
  <c r="P140" i="2"/>
  <c r="P122" i="2" s="1"/>
  <c r="P121" i="2" s="1"/>
  <c r="P120" i="2" s="1"/>
  <c r="AU95" i="1" s="1"/>
  <c r="BK123" i="3"/>
  <c r="J123" i="3"/>
  <c r="J98" i="3" s="1"/>
  <c r="BK140" i="3"/>
  <c r="J140" i="3" s="1"/>
  <c r="J99" i="3" s="1"/>
  <c r="T181" i="3"/>
  <c r="J89" i="2"/>
  <c r="BE124" i="2"/>
  <c r="BE143" i="2"/>
  <c r="BE152" i="2"/>
  <c r="J91" i="3"/>
  <c r="BE147" i="3"/>
  <c r="BE148" i="3"/>
  <c r="BE150" i="3"/>
  <c r="BE159" i="3"/>
  <c r="F116" i="2"/>
  <c r="BE129" i="2"/>
  <c r="BE139" i="2"/>
  <c r="BE150" i="2"/>
  <c r="BK122" i="2"/>
  <c r="J122" i="2"/>
  <c r="J98" i="2" s="1"/>
  <c r="BE124" i="3"/>
  <c r="BE132" i="3"/>
  <c r="BE134" i="3"/>
  <c r="BE160" i="3"/>
  <c r="BE164" i="3"/>
  <c r="BE172" i="3"/>
  <c r="BE174" i="3"/>
  <c r="BE179" i="3"/>
  <c r="BE183" i="3"/>
  <c r="BE196" i="3"/>
  <c r="J91" i="2"/>
  <c r="BE125" i="2"/>
  <c r="BE132" i="2"/>
  <c r="BE137" i="2"/>
  <c r="F91" i="3"/>
  <c r="BE130" i="3"/>
  <c r="BE142" i="3"/>
  <c r="BE144" i="3"/>
  <c r="BE145" i="3"/>
  <c r="BE152" i="3"/>
  <c r="BE169" i="3"/>
  <c r="BE141" i="2"/>
  <c r="BE142" i="2"/>
  <c r="BE145" i="2"/>
  <c r="BE125" i="3"/>
  <c r="BE131" i="3"/>
  <c r="BE176" i="3"/>
  <c r="BE177" i="3"/>
  <c r="BE178" i="3"/>
  <c r="BE180" i="3"/>
  <c r="BE184" i="3"/>
  <c r="BE188" i="3"/>
  <c r="BE191" i="3"/>
  <c r="BE193" i="3"/>
  <c r="BE200" i="3"/>
  <c r="E85" i="2"/>
  <c r="F92" i="2"/>
  <c r="BE133" i="2"/>
  <c r="BE134" i="2"/>
  <c r="J92" i="3"/>
  <c r="BE126" i="3"/>
  <c r="BE133" i="3"/>
  <c r="BE137" i="3"/>
  <c r="BE149" i="3"/>
  <c r="BE151" i="3"/>
  <c r="BE154" i="3"/>
  <c r="BE158" i="3"/>
  <c r="BE173" i="3"/>
  <c r="BE182" i="3"/>
  <c r="BE186" i="3"/>
  <c r="BE187" i="3"/>
  <c r="BE194" i="3"/>
  <c r="BE198" i="3"/>
  <c r="BE203" i="3"/>
  <c r="BE205" i="3"/>
  <c r="J92" i="2"/>
  <c r="BE126" i="2"/>
  <c r="BE127" i="2"/>
  <c r="BE130" i="2"/>
  <c r="BE131" i="2"/>
  <c r="BE135" i="2"/>
  <c r="BE136" i="2"/>
  <c r="BE138" i="2"/>
  <c r="BE146" i="2"/>
  <c r="BK151" i="2"/>
  <c r="J151" i="2" s="1"/>
  <c r="J100" i="2" s="1"/>
  <c r="J115" i="3"/>
  <c r="F118" i="3"/>
  <c r="BE127" i="3"/>
  <c r="BE129" i="3"/>
  <c r="BE135" i="3"/>
  <c r="BE143" i="3"/>
  <c r="BE146" i="3"/>
  <c r="BE155" i="3"/>
  <c r="BE157" i="3"/>
  <c r="BE161" i="3"/>
  <c r="BE175" i="3"/>
  <c r="BE190" i="3"/>
  <c r="BE199" i="3"/>
  <c r="BE201" i="3"/>
  <c r="BE123" i="2"/>
  <c r="BE128" i="2"/>
  <c r="BE148" i="2"/>
  <c r="BE149" i="2"/>
  <c r="E85" i="3"/>
  <c r="BE128" i="3"/>
  <c r="BE141" i="3"/>
  <c r="BE162" i="3"/>
  <c r="BE163" i="3"/>
  <c r="BE165" i="3"/>
  <c r="BE166" i="3"/>
  <c r="BE168" i="3"/>
  <c r="BE170" i="3"/>
  <c r="BE189" i="3"/>
  <c r="BE192" i="3"/>
  <c r="BE197" i="3"/>
  <c r="BE144" i="2"/>
  <c r="BE147" i="2"/>
  <c r="BE136" i="3"/>
  <c r="BE138" i="3"/>
  <c r="BE139" i="3"/>
  <c r="BE153" i="3"/>
  <c r="BE156" i="3"/>
  <c r="BE167" i="3"/>
  <c r="BE171" i="3"/>
  <c r="BE185" i="3"/>
  <c r="BE195" i="3"/>
  <c r="BE202" i="3"/>
  <c r="BK204" i="3"/>
  <c r="J204" i="3"/>
  <c r="J101" i="3" s="1"/>
  <c r="F36" i="2"/>
  <c r="BC95" i="1" s="1"/>
  <c r="J34" i="2"/>
  <c r="AW95" i="1" s="1"/>
  <c r="F34" i="2"/>
  <c r="BA95" i="1" s="1"/>
  <c r="F36" i="3"/>
  <c r="BC96" i="1" s="1"/>
  <c r="F35" i="2"/>
  <c r="BB95" i="1" s="1"/>
  <c r="F37" i="3"/>
  <c r="BD96" i="1" s="1"/>
  <c r="F37" i="2"/>
  <c r="BD95" i="1" s="1"/>
  <c r="J34" i="3"/>
  <c r="AW96" i="1" s="1"/>
  <c r="F34" i="3"/>
  <c r="BA96" i="1" s="1"/>
  <c r="F35" i="3"/>
  <c r="BB96" i="1" s="1"/>
  <c r="T122" i="3" l="1"/>
  <c r="T121" i="3" s="1"/>
  <c r="R122" i="3"/>
  <c r="R121" i="3"/>
  <c r="BK121" i="2"/>
  <c r="BK120" i="2" s="1"/>
  <c r="J120" i="2" s="1"/>
  <c r="J96" i="2" s="1"/>
  <c r="BK122" i="3"/>
  <c r="J122" i="3" s="1"/>
  <c r="J97" i="3" s="1"/>
  <c r="BB94" i="1"/>
  <c r="AX94" i="1" s="1"/>
  <c r="AU94" i="1"/>
  <c r="J33" i="3"/>
  <c r="AV96" i="1"/>
  <c r="AT96" i="1" s="1"/>
  <c r="F33" i="2"/>
  <c r="AZ95" i="1"/>
  <c r="BC94" i="1"/>
  <c r="AY94" i="1" s="1"/>
  <c r="BA94" i="1"/>
  <c r="AW94" i="1"/>
  <c r="AK30" i="1"/>
  <c r="BD94" i="1"/>
  <c r="W33" i="1"/>
  <c r="F33" i="3"/>
  <c r="AZ96" i="1"/>
  <c r="J33" i="2"/>
  <c r="AV95" i="1" s="1"/>
  <c r="AT95" i="1" s="1"/>
  <c r="J121" i="2" l="1"/>
  <c r="J97" i="2"/>
  <c r="BK121" i="3"/>
  <c r="J121" i="3"/>
  <c r="J30" i="3" s="1"/>
  <c r="AG96" i="1" s="1"/>
  <c r="AN96" i="1" s="1"/>
  <c r="AZ94" i="1"/>
  <c r="W29" i="1"/>
  <c r="W32" i="1"/>
  <c r="W31" i="1"/>
  <c r="W30" i="1"/>
  <c r="J30" i="2"/>
  <c r="AG95" i="1"/>
  <c r="AN95" i="1"/>
  <c r="J39" i="3" l="1"/>
  <c r="J39" i="2"/>
  <c r="J96" i="3"/>
  <c r="AG94" i="1"/>
  <c r="AK26" i="1" s="1"/>
  <c r="AV94" i="1"/>
  <c r="AK29" i="1"/>
  <c r="AK35" i="1" l="1"/>
  <c r="AT94" i="1"/>
  <c r="AN94" i="1" l="1"/>
</calcChain>
</file>

<file path=xl/sharedStrings.xml><?xml version="1.0" encoding="utf-8"?>
<sst xmlns="http://schemas.openxmlformats.org/spreadsheetml/2006/main" count="1912" uniqueCount="537">
  <si>
    <t>Export Komplet</t>
  </si>
  <si>
    <t/>
  </si>
  <si>
    <t>2.0</t>
  </si>
  <si>
    <t>ZAMOK</t>
  </si>
  <si>
    <t>False</t>
  </si>
  <si>
    <t>{e244e213-5731-40a7-9442-005b4c4729ea}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</si>
  <si>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</si>
  <si>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</si>
  <si>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</si>
  <si>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</si>
  <si>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</si>
  <si>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</si>
  <si>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</si>
  <si>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</si>
  <si>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Z2046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</si>
  <si>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</si>
  <si>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</si>
  <si>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Rekontrukce domova mládeže, HOŘICE - Husova č.p.675</t>
  </si>
  <si>
    <t>KSO:</t>
  </si>
  <si>
    <t>CC-CZ:</t>
  </si>
  <si>
    <t>Místo:</t>
  </si>
  <si>
    <t xml:space="preserve"> HOŘICE - Husova č.p.675 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</si>
  <si>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</si>
  <si>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</si>
  <si>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</si>
  <si>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</si>
  <si>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</si>
  <si>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</si>
  <si>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</si>
  <si>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</si>
  <si>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</si>
  <si>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</si>
  <si>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</si>
  <si>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</si>
  <si>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</si>
  <si>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</si>
  <si>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</si>
  <si>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</si>
  <si>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</si>
  <si>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</si>
  <si>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</si>
  <si>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</si>
  <si>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</si>
  <si>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</si>
  <si>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</si>
  <si>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</si>
  <si>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</si>
  <si>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</si>
  <si>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</si>
  <si>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</si>
  <si>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</si>
  <si>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</si>
  <si>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</si>
  <si>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</si>
  <si>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</si>
  <si>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</si>
  <si>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</si>
  <si>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</si>
  <si>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</si>
  <si>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</si>
  <si>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</si>
  <si>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</si>
  <si>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</si>
  <si>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</si>
  <si>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</si>
  <si>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</si>
  <si>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</si>
  <si>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</si>
  <si>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</si>
  <si>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</si>
  <si>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</si>
  <si>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</si>
  <si>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</si>
  <si>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</si>
  <si>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</si>
  <si>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</si>
  <si>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</si>
  <si>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</si>
  <si>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VZT</t>
  </si>
  <si>
    <t>Větrání</t>
  </si>
  <si>
    <t>STA</t>
  </si>
  <si>
    <t>1</t>
  </si>
  <si>
    <t>{ef8d27c3-0503-437c-a8aa-ddda439f7414}</t>
  </si>
  <si>
    <t>2</t>
  </si>
  <si>
    <t>ZTi</t>
  </si>
  <si>
    <t>Zdravotní technika</t>
  </si>
  <si>
    <t>{1deb6215-881f-4def-87be-64eb0917808f}</t>
  </si>
  <si>
    <t>KRYCÍ LIST SOUPISU PRACÍ</t>
  </si>
  <si>
    <t>Objekt:</t>
  </si>
  <si>
    <t>VZT - Větrání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</si>
  <si>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</si>
  <si>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</si>
  <si>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</si>
  <si>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</si>
  <si>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</si>
  <si>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</si>
  <si>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751 - Vzduchotechnika</t>
  </si>
  <si>
    <t xml:space="preserve">      ostatní - ostatní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</si>
  <si>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</si>
  <si>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</si>
  <si>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</si>
  <si>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</si>
  <si>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</si>
  <si>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</si>
  <si>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</si>
  <si>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</si>
  <si>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</si>
  <si>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</si>
  <si>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</si>
  <si>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</si>
  <si>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</si>
  <si>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</si>
  <si>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</si>
  <si>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</si>
  <si>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</si>
  <si>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</t>
  </si>
  <si>
    <t>Vzduchotechnika</t>
  </si>
  <si>
    <t>K</t>
  </si>
  <si>
    <t>751111011</t>
  </si>
  <si>
    <t>Mtž vent ax ntl nástěnného základního D do 100 mm</t>
  </si>
  <si>
    <t>kus</t>
  </si>
  <si>
    <t>16</t>
  </si>
  <si>
    <t>-1470396998</t>
  </si>
  <si>
    <t>M</t>
  </si>
  <si>
    <t>429141011</t>
  </si>
  <si>
    <t>ventilátor axiální do zdi, 20Pa; 50m3/hod</t>
  </si>
  <si>
    <t>32</t>
  </si>
  <si>
    <t>-1397360345</t>
  </si>
  <si>
    <t>3</t>
  </si>
  <si>
    <t>751111012</t>
  </si>
  <si>
    <t>Mtž vent ax ntl nástěnného základního D do 200 mm</t>
  </si>
  <si>
    <t>895709281</t>
  </si>
  <si>
    <t>4</t>
  </si>
  <si>
    <t>429141012</t>
  </si>
  <si>
    <t>ventilátor axiální do zdi DN125, 40Pa; 50m3/hod</t>
  </si>
  <si>
    <t>347437423</t>
  </si>
  <si>
    <t>5</t>
  </si>
  <si>
    <t>429141013</t>
  </si>
  <si>
    <t>ventilátor axiální do zdi DN150, 40Pa; 150m3/hod</t>
  </si>
  <si>
    <t>2042648956</t>
  </si>
  <si>
    <t>6</t>
  </si>
  <si>
    <t>429141014</t>
  </si>
  <si>
    <t>výpusť kondenzátu DN125</t>
  </si>
  <si>
    <t>-1208554922</t>
  </si>
  <si>
    <t>7</t>
  </si>
  <si>
    <t>751111811</t>
  </si>
  <si>
    <t>Demontáž ventilátoru axiálního nízkotlakého kruhové potrubí D do 200 mm</t>
  </si>
  <si>
    <t>-2117726325</t>
  </si>
  <si>
    <t>8</t>
  </si>
  <si>
    <t>7511999050</t>
  </si>
  <si>
    <t>izolace potrubí protipožární  tl. 40mm + Al polep</t>
  </si>
  <si>
    <t>m2</t>
  </si>
  <si>
    <t>2117349884</t>
  </si>
  <si>
    <t>9</t>
  </si>
  <si>
    <t>751311813</t>
  </si>
  <si>
    <t>Demontáž vyústě podlahové do průřezu 0,080 m2</t>
  </si>
  <si>
    <t>-16703510</t>
  </si>
  <si>
    <t>10</t>
  </si>
  <si>
    <t>751510012</t>
  </si>
  <si>
    <t>Vzduchotechnické potrubí pozink čtyřhranné průřezu do 0,07 m2</t>
  </si>
  <si>
    <t>m</t>
  </si>
  <si>
    <t>2086035560</t>
  </si>
  <si>
    <t>11</t>
  </si>
  <si>
    <t>751510041</t>
  </si>
  <si>
    <t>Vzduchotechnické potrubí pozink kruhové spirálně vinuté D do 100 mm</t>
  </si>
  <si>
    <t>1053112583</t>
  </si>
  <si>
    <t>12</t>
  </si>
  <si>
    <t>751510042</t>
  </si>
  <si>
    <t>Vzduchotechnické potrubí pozink kruhové spirálně vinuté D do 200 mm</t>
  </si>
  <si>
    <t>-1609962406</t>
  </si>
  <si>
    <t>13</t>
  </si>
  <si>
    <t>751510861</t>
  </si>
  <si>
    <t>Demontáž vzduchotechnického potrubí plechového čtyřhranného do suti průřezu do 0,13 m2</t>
  </si>
  <si>
    <t>593857677</t>
  </si>
  <si>
    <t>14</t>
  </si>
  <si>
    <t>751510870</t>
  </si>
  <si>
    <t>Demontáž vzduchotechnického potrubí plechového kruhového spirálně vinutého do suti D do 200 mm</t>
  </si>
  <si>
    <t>-1078837095</t>
  </si>
  <si>
    <t>751581333</t>
  </si>
  <si>
    <t>Protipožární prostup stropem čtyřhranného potrubí průřezu do 0,07 šířka spáry 25 mm</t>
  </si>
  <si>
    <t>771843259</t>
  </si>
  <si>
    <t>751581352</t>
  </si>
  <si>
    <t>Protipožární prostup stěnou kruhového potrubí průměru do 200 šířka spáry 25 mm</t>
  </si>
  <si>
    <t>382201168</t>
  </si>
  <si>
    <t>17</t>
  </si>
  <si>
    <t>998751102</t>
  </si>
  <si>
    <t>Přesun hmot tonážní pro vzduchotechniku v objektech v do 24 m</t>
  </si>
  <si>
    <t>t</t>
  </si>
  <si>
    <t>-896271142</t>
  </si>
  <si>
    <t>ostatní</t>
  </si>
  <si>
    <t>18</t>
  </si>
  <si>
    <t>123</t>
  </si>
  <si>
    <t>těsnící materiál</t>
  </si>
  <si>
    <t>kg</t>
  </si>
  <si>
    <t>1616431942</t>
  </si>
  <si>
    <t>19</t>
  </si>
  <si>
    <t>124</t>
  </si>
  <si>
    <t>spojovací materiál</t>
  </si>
  <si>
    <t>-1595925797</t>
  </si>
  <si>
    <t>20</t>
  </si>
  <si>
    <t>125</t>
  </si>
  <si>
    <t>kotevní materiál</t>
  </si>
  <si>
    <t>1485045961</t>
  </si>
  <si>
    <t>126</t>
  </si>
  <si>
    <t>montážní materiál</t>
  </si>
  <si>
    <t>-26047952</t>
  </si>
  <si>
    <t>22</t>
  </si>
  <si>
    <t>129</t>
  </si>
  <si>
    <t>dílenská dokumentace, inženýrská činnost</t>
  </si>
  <si>
    <t>kpt</t>
  </si>
  <si>
    <t>-213195985</t>
  </si>
  <si>
    <t>23</t>
  </si>
  <si>
    <t>130</t>
  </si>
  <si>
    <t>doprava a přesun hmot - dle dodavatele</t>
  </si>
  <si>
    <t>-1840649727</t>
  </si>
  <si>
    <t>24</t>
  </si>
  <si>
    <t>132</t>
  </si>
  <si>
    <t>odzkoušení a zaregulování systému</t>
  </si>
  <si>
    <t>1043242035</t>
  </si>
  <si>
    <t>25</t>
  </si>
  <si>
    <t>133</t>
  </si>
  <si>
    <t>zaškolení obsluhy a předávací dokumentace</t>
  </si>
  <si>
    <t>330209529</t>
  </si>
  <si>
    <t>26</t>
  </si>
  <si>
    <t>134</t>
  </si>
  <si>
    <t>lešení do 1,6m podlaha</t>
  </si>
  <si>
    <t>-233401086</t>
  </si>
  <si>
    <t>27</t>
  </si>
  <si>
    <t>135</t>
  </si>
  <si>
    <t>Provedení průrazů, začistění</t>
  </si>
  <si>
    <t>1069921039</t>
  </si>
  <si>
    <t>HZS</t>
  </si>
  <si>
    <t>Hodinové zúčtovací sazby</t>
  </si>
  <si>
    <t>28</t>
  </si>
  <si>
    <t>HZS3212</t>
  </si>
  <si>
    <t>Hodinová zúčtovací sazba montér vzduchotechniky a chlazení odborný</t>
  </si>
  <si>
    <t>hod</t>
  </si>
  <si>
    <t>512</t>
  </si>
  <si>
    <t>-386588892</t>
  </si>
  <si>
    <t>ZTi - Zdravotní 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</si>
  <si>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</si>
  <si>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</si>
  <si>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</si>
  <si>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</si>
  <si>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</si>
  <si>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721110961</t>
  </si>
  <si>
    <t>Potrubí kameninové propojení potrubí DN 100</t>
  </si>
  <si>
    <t>1985680785</t>
  </si>
  <si>
    <t>721140806</t>
  </si>
  <si>
    <t>Demontáž potrubí litinové do DN 200</t>
  </si>
  <si>
    <t>1026348938</t>
  </si>
  <si>
    <t>721171809</t>
  </si>
  <si>
    <t>Demontáž potrubí z PVC do D 160</t>
  </si>
  <si>
    <t>-1702372229</t>
  </si>
  <si>
    <t>721171915</t>
  </si>
  <si>
    <t>Potrubí z PP propojení potrubí DN 110</t>
  </si>
  <si>
    <t>-1813853991</t>
  </si>
  <si>
    <t>721174025</t>
  </si>
  <si>
    <t>Potrubí kanalizační z PP odpadní DN 110</t>
  </si>
  <si>
    <t>1039046626</t>
  </si>
  <si>
    <t>721174042</t>
  </si>
  <si>
    <t>Potrubí kanalizační z PP připojovací DN 40</t>
  </si>
  <si>
    <t>-2098803998</t>
  </si>
  <si>
    <t>721174043</t>
  </si>
  <si>
    <t>Potrubí kanalizační z PP připojovací DN 50</t>
  </si>
  <si>
    <t>-1370409131</t>
  </si>
  <si>
    <t>721194104</t>
  </si>
  <si>
    <t>Vyvedení a upevnění odpadních výpustek DN 40</t>
  </si>
  <si>
    <t>-1813301767</t>
  </si>
  <si>
    <t>721194105</t>
  </si>
  <si>
    <t>Vyvedení a upevnění odpadních výpustek DN 50</t>
  </si>
  <si>
    <t>-1972425399</t>
  </si>
  <si>
    <t>721194109</t>
  </si>
  <si>
    <t>Vyvedení a upevnění odpadních výpustek DN 100</t>
  </si>
  <si>
    <t>985024908</t>
  </si>
  <si>
    <t>721211402</t>
  </si>
  <si>
    <t>Vpusť podlahová s vodorovným odtokem DN 40/50 s automatickým vztlakovým uzávěrem</t>
  </si>
  <si>
    <t>-1194052814</t>
  </si>
  <si>
    <t>721220801</t>
  </si>
  <si>
    <t>Demontáž uzávěrek zápachových DN 70</t>
  </si>
  <si>
    <t>-1013513793</t>
  </si>
  <si>
    <t>721226521</t>
  </si>
  <si>
    <t>Zápachová uzávěrka nástěnná pro pračku a myčku DN 40</t>
  </si>
  <si>
    <t>-1677117665</t>
  </si>
  <si>
    <t>721290111</t>
  </si>
  <si>
    <t>Zkouška těsnosti potrubí kanalizace vodou do DN 125</t>
  </si>
  <si>
    <t>960929791</t>
  </si>
  <si>
    <t>721300922</t>
  </si>
  <si>
    <t>Pročištění svodů ležatých do DN 300</t>
  </si>
  <si>
    <t>1632881611</t>
  </si>
  <si>
    <t>998721103</t>
  </si>
  <si>
    <t>Přesun hmot tonážní pro vnitřní kanalizace v objektech v do 24 m</t>
  </si>
  <si>
    <t>1298084570</t>
  </si>
  <si>
    <t>722</t>
  </si>
  <si>
    <t>Zdravotechnika - vnitřní vodovod</t>
  </si>
  <si>
    <t>722130233</t>
  </si>
  <si>
    <t>Potrubí vodovodní ocelové závitové pozinkované svařované běžné DN 25</t>
  </si>
  <si>
    <t>-1048141068</t>
  </si>
  <si>
    <t>722130234</t>
  </si>
  <si>
    <t>Potrubí vodovodní ocelové závitové pozinkované svařované běžné DN 32</t>
  </si>
  <si>
    <t>-2105024003</t>
  </si>
  <si>
    <t>722130801</t>
  </si>
  <si>
    <t>Demontáž potrubí ocelové pozinkované závitové do DN 25</t>
  </si>
  <si>
    <t>1408800879</t>
  </si>
  <si>
    <t>722131936</t>
  </si>
  <si>
    <t>Potrubí pozinkované závitové propojení potrubí DN 50</t>
  </si>
  <si>
    <t>1986497935</t>
  </si>
  <si>
    <t>722170801</t>
  </si>
  <si>
    <t>Demontáž rozvodů vody z plastů do D 25</t>
  </si>
  <si>
    <t>-609497052</t>
  </si>
  <si>
    <t>722170804</t>
  </si>
  <si>
    <t>Demontáž rozvodů vody z plastů do D 50</t>
  </si>
  <si>
    <t>-128791980</t>
  </si>
  <si>
    <t>722170807</t>
  </si>
  <si>
    <t>Demontáž rozvodů vody z plastů do D 110</t>
  </si>
  <si>
    <t>-1469879675</t>
  </si>
  <si>
    <t>722174022</t>
  </si>
  <si>
    <t>Potrubí vodovodní plastové PPR svar polyfuze PN 20 D 20 x 3,4 mm</t>
  </si>
  <si>
    <t>117683495</t>
  </si>
  <si>
    <t>722174023</t>
  </si>
  <si>
    <t>Potrubí vodovodní plastové PPR svar polyfuze PN 20 D 25 x 4,2 mm</t>
  </si>
  <si>
    <t>-1163651889</t>
  </si>
  <si>
    <t>722174024</t>
  </si>
  <si>
    <t>Potrubí vodovodní plastové PPR svar polyfuze PN 20 D 32 x5,4 mm</t>
  </si>
  <si>
    <t>-1018382244</t>
  </si>
  <si>
    <t>722174025</t>
  </si>
  <si>
    <t>Potrubí vodovodní plastové PPR svar polyfuze PN 20 D 40 x 6,7 mm</t>
  </si>
  <si>
    <t>962224894</t>
  </si>
  <si>
    <t>722174026</t>
  </si>
  <si>
    <t>Potrubí vodovodní plastové PPR svar polyfuze PN 20 D 50 x 8,4 mm</t>
  </si>
  <si>
    <t>-547937498</t>
  </si>
  <si>
    <t>29</t>
  </si>
  <si>
    <t>722174027</t>
  </si>
  <si>
    <t>Potrubí vodovodní plastové PPR svar polyfuze PN 20 D 63 x 10,5 mm</t>
  </si>
  <si>
    <t>-212317355</t>
  </si>
  <si>
    <t>30</t>
  </si>
  <si>
    <t>722181231</t>
  </si>
  <si>
    <t>Ochrana vodovodního potrubí přilepenými termoizolačními trubicemi z PE tl do 13 mm DN do 22 mm</t>
  </si>
  <si>
    <t>-1408357959</t>
  </si>
  <si>
    <t>31</t>
  </si>
  <si>
    <t>722181232</t>
  </si>
  <si>
    <t>Ochrana vodovodního potrubí přilepenými termoizolačními trubicemi z PE tl do 13 mm DN do 45 mm</t>
  </si>
  <si>
    <t>138333316</t>
  </si>
  <si>
    <t>722181233</t>
  </si>
  <si>
    <t>Ochrana vodovodního potrubí přilepenými termoizolačními trubicemi z PE tl do 13 mm DN do 63 mm</t>
  </si>
  <si>
    <t>-171496665</t>
  </si>
  <si>
    <t>33</t>
  </si>
  <si>
    <t>722181251</t>
  </si>
  <si>
    <t>Ochrana vodovodního potrubí přilepenými termoizolačními trubicemi z PE tl do 25 mm DN do 22 mm</t>
  </si>
  <si>
    <t>-1793295272</t>
  </si>
  <si>
    <t>34</t>
  </si>
  <si>
    <t>722181252</t>
  </si>
  <si>
    <t>Ochrana vodovodního potrubí přilepenými termoizolačními trubicemi z PE tl do 25 mm DN do 45 mm</t>
  </si>
  <si>
    <t>-1431485766</t>
  </si>
  <si>
    <t>35</t>
  </si>
  <si>
    <t>722181253</t>
  </si>
  <si>
    <t>Ochrana vodovodního potrubí přilepenými termoizolačními trubicemi z PE tl do 25 mm DN do 63 mm</t>
  </si>
  <si>
    <t>-598460853</t>
  </si>
  <si>
    <t>36</t>
  </si>
  <si>
    <t>722182012</t>
  </si>
  <si>
    <t>Podpůrný žlab pro potrubí D 25</t>
  </si>
  <si>
    <t>2132205828</t>
  </si>
  <si>
    <t>37</t>
  </si>
  <si>
    <t>722182013</t>
  </si>
  <si>
    <t>Podpůrný žlab pro potrubí D 32</t>
  </si>
  <si>
    <t>-510926422</t>
  </si>
  <si>
    <t>38</t>
  </si>
  <si>
    <t>722182014</t>
  </si>
  <si>
    <t>Podpůrný žlab pro potrubí D 40</t>
  </si>
  <si>
    <t>-446300681</t>
  </si>
  <si>
    <t>39</t>
  </si>
  <si>
    <t>722182015</t>
  </si>
  <si>
    <t>Podpůrný žlab pro potrubí D 50</t>
  </si>
  <si>
    <t>-350520985</t>
  </si>
  <si>
    <t>40</t>
  </si>
  <si>
    <t>722182016</t>
  </si>
  <si>
    <t>Podpůrný žlab pro potrubí D 63</t>
  </si>
  <si>
    <t>-1973174796</t>
  </si>
  <si>
    <t>41</t>
  </si>
  <si>
    <t>722190401</t>
  </si>
  <si>
    <t>Vyvedení a upevnění výpustku do DN 25</t>
  </si>
  <si>
    <t>1580941154</t>
  </si>
  <si>
    <t>42</t>
  </si>
  <si>
    <t>722190901</t>
  </si>
  <si>
    <t>Uzavření nebo otevření vodovodního potrubí při opravách</t>
  </si>
  <si>
    <t>-1258183134</t>
  </si>
  <si>
    <t>43</t>
  </si>
  <si>
    <t>722220151</t>
  </si>
  <si>
    <t>Nástěnka závitová plastová PPR PN 20 DN 16 x G 1/2</t>
  </si>
  <si>
    <t>-618886285</t>
  </si>
  <si>
    <t>44</t>
  </si>
  <si>
    <t>722220861</t>
  </si>
  <si>
    <t>Demontáž armatur závitových se dvěma závity G do 3/4</t>
  </si>
  <si>
    <t>1419669520</t>
  </si>
  <si>
    <t>45</t>
  </si>
  <si>
    <t>722220862</t>
  </si>
  <si>
    <t>Demontáž armatur závitových se dvěma závity G do 5/4</t>
  </si>
  <si>
    <t>639234261</t>
  </si>
  <si>
    <t>46</t>
  </si>
  <si>
    <t>722229101</t>
  </si>
  <si>
    <t>Montáž vodovodních armatur s jedním závitem G 1/2 ostatní typ</t>
  </si>
  <si>
    <t>641544013</t>
  </si>
  <si>
    <t>47</t>
  </si>
  <si>
    <t>NVS.CF300315</t>
  </si>
  <si>
    <t>rohový ventil bez filtru 1/2"X 1/2"</t>
  </si>
  <si>
    <t>-1397214251</t>
  </si>
  <si>
    <t>48</t>
  </si>
  <si>
    <t>722232062</t>
  </si>
  <si>
    <t>Kohout kulový přímý G 3/4 PN 42 do 185°C vnitřní závit s vypouštěním</t>
  </si>
  <si>
    <t>-1614829299</t>
  </si>
  <si>
    <t>49</t>
  </si>
  <si>
    <t>722232064</t>
  </si>
  <si>
    <t>Kohout kulový přímý G 5/4 PN 42 do 185°C vnitřní závit s vypouštěním</t>
  </si>
  <si>
    <t>-975893593</t>
  </si>
  <si>
    <t>50</t>
  </si>
  <si>
    <t>722232124</t>
  </si>
  <si>
    <t>Kohout kulový přímý G 1 PN 42 do 185°C plnoprůtokový vnitřní závit</t>
  </si>
  <si>
    <t>120800866</t>
  </si>
  <si>
    <t>51</t>
  </si>
  <si>
    <t>722232125</t>
  </si>
  <si>
    <t>Kohout kulový přímý G 5/4 PN 42 do 185°C plnoprůtokový vnitřní závit</t>
  </si>
  <si>
    <t>-619735322</t>
  </si>
  <si>
    <t>52</t>
  </si>
  <si>
    <t>722232504</t>
  </si>
  <si>
    <t>Potrubní oddělovač G 5/4 PN 10 do 65°C vnější závit</t>
  </si>
  <si>
    <t>-1324624938</t>
  </si>
  <si>
    <t>53</t>
  </si>
  <si>
    <t>734220101</t>
  </si>
  <si>
    <t>Ventil závitový regulační přímý G 3/4 PN 20 do 100°C vyvažovací</t>
  </si>
  <si>
    <t>1297049352</t>
  </si>
  <si>
    <t>54</t>
  </si>
  <si>
    <t>722290226</t>
  </si>
  <si>
    <t>Zkouška těsnosti vodovodního potrubí závitového do DN 50</t>
  </si>
  <si>
    <t>1751292008</t>
  </si>
  <si>
    <t>55</t>
  </si>
  <si>
    <t>722290234</t>
  </si>
  <si>
    <t>Proplach a dezinfekce vodovodního potrubí do DN 80</t>
  </si>
  <si>
    <t>-631674928</t>
  </si>
  <si>
    <t>56</t>
  </si>
  <si>
    <t>998722103</t>
  </si>
  <si>
    <t>Přesun hmot tonážní pro vnitřní vodovod v objektech v do 24 m</t>
  </si>
  <si>
    <t>118322494</t>
  </si>
  <si>
    <t>725</t>
  </si>
  <si>
    <t>Zdravotechnika - zařizovací předměty</t>
  </si>
  <si>
    <t>57</t>
  </si>
  <si>
    <t>725110811</t>
  </si>
  <si>
    <t>Demontáž klozetů splachovací s nádrží</t>
  </si>
  <si>
    <t>soubor</t>
  </si>
  <si>
    <t>679640574</t>
  </si>
  <si>
    <t>58</t>
  </si>
  <si>
    <t>725112171</t>
  </si>
  <si>
    <t>Kombi klozet s hlubokým splachováním odpad vodorovný</t>
  </si>
  <si>
    <t>-1980227347</t>
  </si>
  <si>
    <t>59</t>
  </si>
  <si>
    <t>725112182</t>
  </si>
  <si>
    <t>Kombi klozet s úspornou armaturou odpad svislý</t>
  </si>
  <si>
    <t>1083890856</t>
  </si>
  <si>
    <t>60</t>
  </si>
  <si>
    <t>725210821</t>
  </si>
  <si>
    <t>Demontáž umyvadel bez výtokových armatur</t>
  </si>
  <si>
    <t>2124941101</t>
  </si>
  <si>
    <t>61</t>
  </si>
  <si>
    <t>725210826</t>
  </si>
  <si>
    <t>Demontáž umývátek bez výtokových armatur</t>
  </si>
  <si>
    <t>1762823562</t>
  </si>
  <si>
    <t>62</t>
  </si>
  <si>
    <t>725211617</t>
  </si>
  <si>
    <t>Umyvadlo keramické bílé šířky 600 mm s krytem na sifon připevněné na stěnu šrouby</t>
  </si>
  <si>
    <t>-609923153</t>
  </si>
  <si>
    <t>63</t>
  </si>
  <si>
    <t>725211703</t>
  </si>
  <si>
    <t>Umývátko keramické bílé stěnové šířky 450 mm připevněné na stěnu šrouby</t>
  </si>
  <si>
    <t>-1615322678</t>
  </si>
  <si>
    <t>64</t>
  </si>
  <si>
    <t>725240811</t>
  </si>
  <si>
    <t>Demontáž kabin sprchových bez výtokových armatur</t>
  </si>
  <si>
    <t>966160604</t>
  </si>
  <si>
    <t>65</t>
  </si>
  <si>
    <t>725240812</t>
  </si>
  <si>
    <t>Demontáž vaniček sprchových bez výtokových armatur</t>
  </si>
  <si>
    <t>-1832727561</t>
  </si>
  <si>
    <t>66</t>
  </si>
  <si>
    <t>725241111</t>
  </si>
  <si>
    <t>Vanička sprchová akrylátová čtvercová 800x800 mm</t>
  </si>
  <si>
    <t>1200142535</t>
  </si>
  <si>
    <t>67</t>
  </si>
  <si>
    <t>725244522</t>
  </si>
  <si>
    <t>Zástěna sprchová rohová rámová se skleněnou výplní tl. 4 a 5 mm dveře posuvné dvoudílné vstup z rohu na vaničku 800x800 mm</t>
  </si>
  <si>
    <t>789638470</t>
  </si>
  <si>
    <t>68</t>
  </si>
  <si>
    <t>725330820</t>
  </si>
  <si>
    <t>Demontáž výlevka diturvitová</t>
  </si>
  <si>
    <t>1265315679</t>
  </si>
  <si>
    <t>69</t>
  </si>
  <si>
    <t>725820801</t>
  </si>
  <si>
    <t>Demontáž baterie nástěnné do G 3 / 4</t>
  </si>
  <si>
    <t>1410968565</t>
  </si>
  <si>
    <t>70</t>
  </si>
  <si>
    <t>725821312</t>
  </si>
  <si>
    <t>Baterie dřezová nástěnná páková s otáčivým kulatým ústím a délkou ramínka 210 mm</t>
  </si>
  <si>
    <t>-1856553978</t>
  </si>
  <si>
    <t>71</t>
  </si>
  <si>
    <t>725822613</t>
  </si>
  <si>
    <t>Baterie umyvadlová stojánková páková s výpustí</t>
  </si>
  <si>
    <t>-793169289</t>
  </si>
  <si>
    <t>72</t>
  </si>
  <si>
    <t>725841332</t>
  </si>
  <si>
    <t>Baterie sprchová podomítková s přepínačem a pohyblivým držákem</t>
  </si>
  <si>
    <t>1660016317</t>
  </si>
  <si>
    <t>73</t>
  </si>
  <si>
    <t>725860811</t>
  </si>
  <si>
    <t>Demontáž uzávěrů zápachu jednoduchých</t>
  </si>
  <si>
    <t>478041158</t>
  </si>
  <si>
    <t>74</t>
  </si>
  <si>
    <t>725861102</t>
  </si>
  <si>
    <t>Zápachová uzávěrka pro umyvadla DN 40</t>
  </si>
  <si>
    <t>-1291855505</t>
  </si>
  <si>
    <t>75</t>
  </si>
  <si>
    <t>725862103</t>
  </si>
  <si>
    <t>Zápachová uzávěrka pro dřezy DN 40/50</t>
  </si>
  <si>
    <t>999023082</t>
  </si>
  <si>
    <t>76</t>
  </si>
  <si>
    <t>725865312</t>
  </si>
  <si>
    <t>Zápachová uzávěrka sprchových van DN 40/50 s kulovým kloubem na odtoku a odpadním ventilem</t>
  </si>
  <si>
    <t>757042216</t>
  </si>
  <si>
    <t>77</t>
  </si>
  <si>
    <t>725980123</t>
  </si>
  <si>
    <t>Dvířka 30/30</t>
  </si>
  <si>
    <t>-839453172</t>
  </si>
  <si>
    <t>78</t>
  </si>
  <si>
    <t>998725103</t>
  </si>
  <si>
    <t>Přesun hmot tonážní pro zařizovací předměty v objektech v do 24 m</t>
  </si>
  <si>
    <t>-254059389</t>
  </si>
  <si>
    <t>79</t>
  </si>
  <si>
    <t>HZS2212</t>
  </si>
  <si>
    <t>Hodinová zúčtovací sazba instalatér odborný</t>
  </si>
  <si>
    <t>-2001515062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</si>
</sst>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4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19"/>
      <c r="AQ5" s="19"/>
      <c r="AR5" s="17"/>
      <c r="BE5" s="23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6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19"/>
      <c r="AQ6" s="19"/>
      <c r="AR6" s="17"/>
      <c r="BE6" s="23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82">
        <v>44165</v>
      </c>
      <c r="AO8" s="19"/>
      <c r="AP8" s="19"/>
      <c r="AQ8" s="19"/>
      <c r="AR8" s="17"/>
      <c r="BE8" s="23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2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3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3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2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32"/>
      <c r="BS13" s="14" t="s">
        <v>6</v>
      </c>
    </row>
    <row r="14" spans="1:74" ht="12.75">
      <c r="B14" s="18"/>
      <c r="C14" s="19"/>
      <c r="D14" s="19"/>
      <c r="E14" s="237" t="s">
        <v>28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3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2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3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32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2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3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32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2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2"/>
    </row>
    <row r="23" spans="1:71" s="1" customFormat="1" ht="16.5" customHeight="1">
      <c r="B23" s="18"/>
      <c r="C23" s="19"/>
      <c r="D23" s="19"/>
      <c r="E23" s="239" t="s">
        <v>1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19"/>
      <c r="AP23" s="19"/>
      <c r="AQ23" s="19"/>
      <c r="AR23" s="17"/>
      <c r="BE23" s="23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2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0">
        <f>ROUND(AG94,2)</f>
        <v>0</v>
      </c>
      <c r="AL26" s="241"/>
      <c r="AM26" s="241"/>
      <c r="AN26" s="241"/>
      <c r="AO26" s="241"/>
      <c r="AP26" s="33"/>
      <c r="AQ26" s="33"/>
      <c r="AR26" s="36"/>
      <c r="BE26" s="23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34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35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36</v>
      </c>
      <c r="AL28" s="242"/>
      <c r="AM28" s="242"/>
      <c r="AN28" s="242"/>
      <c r="AO28" s="242"/>
      <c r="AP28" s="33"/>
      <c r="AQ28" s="33"/>
      <c r="AR28" s="36"/>
      <c r="BE28" s="232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45">
        <v>0.21</v>
      </c>
      <c r="M29" s="244"/>
      <c r="N29" s="244"/>
      <c r="O29" s="244"/>
      <c r="P29" s="244"/>
      <c r="Q29" s="38"/>
      <c r="R29" s="38"/>
      <c r="S29" s="38"/>
      <c r="T29" s="38"/>
      <c r="U29" s="38"/>
      <c r="V29" s="38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F29" s="38"/>
      <c r="AG29" s="38"/>
      <c r="AH29" s="38"/>
      <c r="AI29" s="38"/>
      <c r="AJ29" s="38"/>
      <c r="AK29" s="243">
        <f>ROUND(AV94, 2)</f>
        <v>0</v>
      </c>
      <c r="AL29" s="244"/>
      <c r="AM29" s="244"/>
      <c r="AN29" s="244"/>
      <c r="AO29" s="244"/>
      <c r="AP29" s="38"/>
      <c r="AQ29" s="38"/>
      <c r="AR29" s="39"/>
      <c r="BE29" s="233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45">
        <v>0.15</v>
      </c>
      <c r="M30" s="244"/>
      <c r="N30" s="244"/>
      <c r="O30" s="244"/>
      <c r="P30" s="244"/>
      <c r="Q30" s="38"/>
      <c r="R30" s="38"/>
      <c r="S30" s="38"/>
      <c r="T30" s="38"/>
      <c r="U30" s="38"/>
      <c r="V30" s="38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F30" s="38"/>
      <c r="AG30" s="38"/>
      <c r="AH30" s="38"/>
      <c r="AI30" s="38"/>
      <c r="AJ30" s="38"/>
      <c r="AK30" s="243">
        <f>ROUND(AW94, 2)</f>
        <v>0</v>
      </c>
      <c r="AL30" s="244"/>
      <c r="AM30" s="244"/>
      <c r="AN30" s="244"/>
      <c r="AO30" s="244"/>
      <c r="AP30" s="38"/>
      <c r="AQ30" s="38"/>
      <c r="AR30" s="39"/>
      <c r="BE30" s="233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45">
        <v>0.21</v>
      </c>
      <c r="M31" s="244"/>
      <c r="N31" s="244"/>
      <c r="O31" s="244"/>
      <c r="P31" s="244"/>
      <c r="Q31" s="38"/>
      <c r="R31" s="38"/>
      <c r="S31" s="38"/>
      <c r="T31" s="38"/>
      <c r="U31" s="38"/>
      <c r="V31" s="38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F31" s="38"/>
      <c r="AG31" s="38"/>
      <c r="AH31" s="38"/>
      <c r="AI31" s="38"/>
      <c r="AJ31" s="38"/>
      <c r="AK31" s="243">
        <v>0</v>
      </c>
      <c r="AL31" s="244"/>
      <c r="AM31" s="244"/>
      <c r="AN31" s="244"/>
      <c r="AO31" s="244"/>
      <c r="AP31" s="38"/>
      <c r="AQ31" s="38"/>
      <c r="AR31" s="39"/>
      <c r="BE31" s="233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45">
        <v>0.15</v>
      </c>
      <c r="M32" s="244"/>
      <c r="N32" s="244"/>
      <c r="O32" s="244"/>
      <c r="P32" s="244"/>
      <c r="Q32" s="38"/>
      <c r="R32" s="38"/>
      <c r="S32" s="38"/>
      <c r="T32" s="38"/>
      <c r="U32" s="38"/>
      <c r="V32" s="38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F32" s="38"/>
      <c r="AG32" s="38"/>
      <c r="AH32" s="38"/>
      <c r="AI32" s="38"/>
      <c r="AJ32" s="38"/>
      <c r="AK32" s="243">
        <v>0</v>
      </c>
      <c r="AL32" s="244"/>
      <c r="AM32" s="244"/>
      <c r="AN32" s="244"/>
      <c r="AO32" s="244"/>
      <c r="AP32" s="38"/>
      <c r="AQ32" s="38"/>
      <c r="AR32" s="39"/>
      <c r="BE32" s="233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45">
        <v>0</v>
      </c>
      <c r="M33" s="244"/>
      <c r="N33" s="244"/>
      <c r="O33" s="244"/>
      <c r="P33" s="244"/>
      <c r="Q33" s="38"/>
      <c r="R33" s="38"/>
      <c r="S33" s="38"/>
      <c r="T33" s="38"/>
      <c r="U33" s="38"/>
      <c r="V33" s="38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F33" s="38"/>
      <c r="AG33" s="38"/>
      <c r="AH33" s="38"/>
      <c r="AI33" s="38"/>
      <c r="AJ33" s="38"/>
      <c r="AK33" s="243">
        <v>0</v>
      </c>
      <c r="AL33" s="244"/>
      <c r="AM33" s="244"/>
      <c r="AN33" s="244"/>
      <c r="AO33" s="244"/>
      <c r="AP33" s="38"/>
      <c r="AQ33" s="38"/>
      <c r="AR33" s="39"/>
      <c r="BE33" s="23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2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6" t="s">
        <v>45</v>
      </c>
      <c r="Y35" s="247"/>
      <c r="Z35" s="247"/>
      <c r="AA35" s="247"/>
      <c r="AB35" s="247"/>
      <c r="AC35" s="42"/>
      <c r="AD35" s="42"/>
      <c r="AE35" s="42"/>
      <c r="AF35" s="42"/>
      <c r="AG35" s="42"/>
      <c r="AH35" s="42"/>
      <c r="AI35" s="42"/>
      <c r="AJ35" s="42"/>
      <c r="AK35" s="248">
        <f>SUM(AK26:AK33)</f>
        <v>0</v>
      </c>
      <c r="AL35" s="247"/>
      <c r="AM35" s="247"/>
      <c r="AN35" s="247"/>
      <c r="AO35" s="24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Z2046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0" t="str">
        <f>K6</f>
        <v>Rekontrukce domova mládeže, HOŘICE - Husova č.p.675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HOŘICE - Husova č.p.675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2">
        <f>IF(AN8= "","",AN8)</f>
        <v>44165</v>
      </c>
      <c r="AN87" s="25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53" t="str">
        <f>IF(E17="","",E17)</f>
        <v xml:space="preserve"> </v>
      </c>
      <c r="AN89" s="254"/>
      <c r="AO89" s="254"/>
      <c r="AP89" s="254"/>
      <c r="AQ89" s="33"/>
      <c r="AR89" s="36"/>
      <c r="AS89" s="255" t="s">
        <v>53</v>
      </c>
      <c r="AT89" s="25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53" t="str">
        <f>IF(E20="","",E20)</f>
        <v xml:space="preserve"> </v>
      </c>
      <c r="AN90" s="254"/>
      <c r="AO90" s="254"/>
      <c r="AP90" s="254"/>
      <c r="AQ90" s="33"/>
      <c r="AR90" s="36"/>
      <c r="AS90" s="257"/>
      <c r="AT90" s="25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9"/>
      <c r="AT91" s="26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61" t="s">
        <v>54</v>
      </c>
      <c r="D92" s="262"/>
      <c r="E92" s="262"/>
      <c r="F92" s="262"/>
      <c r="G92" s="262"/>
      <c r="H92" s="70"/>
      <c r="I92" s="263" t="s">
        <v>55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56</v>
      </c>
      <c r="AH92" s="262"/>
      <c r="AI92" s="262"/>
      <c r="AJ92" s="262"/>
      <c r="AK92" s="262"/>
      <c r="AL92" s="262"/>
      <c r="AM92" s="262"/>
      <c r="AN92" s="263" t="s">
        <v>57</v>
      </c>
      <c r="AO92" s="262"/>
      <c r="AP92" s="265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9">
        <f>ROUND(SUM(AG95:AG96),2)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68" t="s">
        <v>78</v>
      </c>
      <c r="E95" s="268"/>
      <c r="F95" s="268"/>
      <c r="G95" s="268"/>
      <c r="H95" s="268"/>
      <c r="I95" s="93"/>
      <c r="J95" s="268" t="s">
        <v>79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'VZT - Větrání'!J30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94" t="s">
        <v>80</v>
      </c>
      <c r="AR95" s="95"/>
      <c r="AS95" s="96">
        <v>0</v>
      </c>
      <c r="AT95" s="97">
        <f>ROUND(SUM(AV95:AW95),2)</f>
        <v>0</v>
      </c>
      <c r="AU95" s="98">
        <f>'VZT - Větrání'!P120</f>
        <v>0</v>
      </c>
      <c r="AV95" s="97">
        <f>'VZT - Větrání'!J33</f>
        <v>0</v>
      </c>
      <c r="AW95" s="97">
        <f>'VZT - Větrání'!J34</f>
        <v>0</v>
      </c>
      <c r="AX95" s="97">
        <f>'VZT - Větrání'!J35</f>
        <v>0</v>
      </c>
      <c r="AY95" s="97">
        <f>'VZT - Větrání'!J36</f>
        <v>0</v>
      </c>
      <c r="AZ95" s="97">
        <f>'VZT - Větrání'!F33</f>
        <v>0</v>
      </c>
      <c r="BA95" s="97">
        <f>'VZT - Větrání'!F34</f>
        <v>0</v>
      </c>
      <c r="BB95" s="97">
        <f>'VZT - Větrání'!F35</f>
        <v>0</v>
      </c>
      <c r="BC95" s="97">
        <f>'VZT - Větrání'!F36</f>
        <v>0</v>
      </c>
      <c r="BD95" s="99">
        <f>'VZT - Větrání'!F37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68" t="s">
        <v>84</v>
      </c>
      <c r="E96" s="268"/>
      <c r="F96" s="268"/>
      <c r="G96" s="268"/>
      <c r="H96" s="268"/>
      <c r="I96" s="93"/>
      <c r="J96" s="268" t="s">
        <v>85</v>
      </c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66">
        <f>'ZTi - Zdravotní technika'!J30</f>
        <v>0</v>
      </c>
      <c r="AH96" s="267"/>
      <c r="AI96" s="267"/>
      <c r="AJ96" s="267"/>
      <c r="AK96" s="267"/>
      <c r="AL96" s="267"/>
      <c r="AM96" s="267"/>
      <c r="AN96" s="266">
        <f>SUM(AG96,AT96)</f>
        <v>0</v>
      </c>
      <c r="AO96" s="267"/>
      <c r="AP96" s="267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'ZTi - Zdravotní technika'!P121</f>
        <v>0</v>
      </c>
      <c r="AV96" s="102">
        <f>'ZTi - Zdravotní technika'!J33</f>
        <v>0</v>
      </c>
      <c r="AW96" s="102">
        <f>'ZTi - Zdravotní technika'!J34</f>
        <v>0</v>
      </c>
      <c r="AX96" s="102">
        <f>'ZTi - Zdravotní technika'!J35</f>
        <v>0</v>
      </c>
      <c r="AY96" s="102">
        <f>'ZTi - Zdravotní technika'!J36</f>
        <v>0</v>
      </c>
      <c r="AZ96" s="102">
        <f>'ZTi - Zdravotní technika'!F33</f>
        <v>0</v>
      </c>
      <c r="BA96" s="102">
        <f>'ZTi - Zdravotní technika'!F34</f>
        <v>0</v>
      </c>
      <c r="BB96" s="102">
        <f>'ZTi - Zdravotní technika'!F35</f>
        <v>0</v>
      </c>
      <c r="BC96" s="102">
        <f>'ZTi - Zdravotní technika'!F36</f>
        <v>0</v>
      </c>
      <c r="BD96" s="104">
        <f>'ZTi - Zdravotní technika'!F37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qbjh9ztDGdL9/ImJYnIDpDIuWOmUKyJAUxvZwOjg69jP13MnqMB7Yrs1jUWM/tQcxrChF6Yy4rIDdgW4unRVkg==" saltValue="bKyYuecKpFv2Ou2aRe6hFfSyURuq3OMi45Y46Xu0rQ5UKbOQjM9U6ALwsS9itjRLQMMBRaLFaa1JcZvp3YDG6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VZT - Větrání'!C2" display="/"/>
    <hyperlink ref="A96" location="'ZTi - Zdravotní 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82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83</v>
      </c>
    </row>
    <row r="4" spans="1:46" s="1" customFormat="1" ht="24.95" customHeight="1">
      <c r="B4" s="17"/>
      <c r="D4" s="109" t="s">
        <v>87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Rekontrukce domova mládeže, HOŘICE - Husova č.p.675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88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89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>
        <f>'Rekapitulace stavby'!AN8</f>
        <v>44165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23</v>
      </c>
      <c r="E14" s="31"/>
      <c r="F14" s="31"/>
      <c r="G14" s="31"/>
      <c r="H14" s="31"/>
      <c r="I14" s="114" t="s">
        <v>24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26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27</v>
      </c>
      <c r="E17" s="31"/>
      <c r="F17" s="31"/>
      <c r="G17" s="31"/>
      <c r="H17" s="31"/>
      <c r="I17" s="114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29</v>
      </c>
      <c r="E20" s="31"/>
      <c r="F20" s="31"/>
      <c r="G20" s="31"/>
      <c r="H20" s="31"/>
      <c r="I20" s="114" t="s">
        <v>24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26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24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26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33</v>
      </c>
      <c r="E30" s="31"/>
      <c r="F30" s="31"/>
      <c r="G30" s="31"/>
      <c r="H30" s="31"/>
      <c r="I30" s="112"/>
      <c r="J30" s="123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35</v>
      </c>
      <c r="G32" s="31"/>
      <c r="H32" s="31"/>
      <c r="I32" s="125" t="s">
        <v>34</v>
      </c>
      <c r="J32" s="12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37</v>
      </c>
      <c r="E33" s="111" t="s">
        <v>38</v>
      </c>
      <c r="F33" s="127">
        <f>ROUND((SUM(BE120:BE152)),  2)</f>
        <v>0</v>
      </c>
      <c r="G33" s="31"/>
      <c r="H33" s="31"/>
      <c r="I33" s="128">
        <v>0.21</v>
      </c>
      <c r="J33" s="127">
        <f>ROUND(((SUM(BE120:BE152))*I33),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39</v>
      </c>
      <c r="F34" s="127">
        <f>ROUND((SUM(BF120:BF152)),  2)</f>
        <v>0</v>
      </c>
      <c r="G34" s="31"/>
      <c r="H34" s="31"/>
      <c r="I34" s="128">
        <v>0.15</v>
      </c>
      <c r="J34" s="127">
        <f>ROUND(((SUM(BF120:BF152))*I34),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40</v>
      </c>
      <c r="F35" s="127">
        <f>ROUND((SUM(BG120:BG152)),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41</v>
      </c>
      <c r="F36" s="127">
        <f>ROUND((SUM(BH120:BH152)),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42</v>
      </c>
      <c r="F37" s="127">
        <f>ROUND((SUM(BI120:BI152)),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43</v>
      </c>
      <c r="E39" s="131"/>
      <c r="F39" s="131"/>
      <c r="G39" s="132" t="s">
        <v>44</v>
      </c>
      <c r="H39" s="133" t="s">
        <v>45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46</v>
      </c>
      <c r="E50" s="138"/>
      <c r="F50" s="138"/>
      <c r="G50" s="137" t="s">
        <v>47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48</v>
      </c>
      <c r="E61" s="141"/>
      <c r="F61" s="142" t="s">
        <v>49</v>
      </c>
      <c r="G61" s="140" t="s">
        <v>48</v>
      </c>
      <c r="H61" s="141"/>
      <c r="I61" s="143"/>
      <c r="J61" s="144" t="s">
        <v>49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5"/>
      <c r="F65" s="145"/>
      <c r="G65" s="137" t="s">
        <v>51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48</v>
      </c>
      <c r="E76" s="141"/>
      <c r="F76" s="142" t="s">
        <v>49</v>
      </c>
      <c r="G76" s="140" t="s">
        <v>48</v>
      </c>
      <c r="H76" s="141"/>
      <c r="I76" s="143"/>
      <c r="J76" s="144" t="s">
        <v>49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Rekontrukce domova mládeže, HOŘICE - Husova č.p.675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0" t="str">
        <f>E9</f>
        <v>VZT - Větrání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HOŘICE - Husova č.p.675 </v>
      </c>
      <c r="G89" s="33"/>
      <c r="H89" s="33"/>
      <c r="I89" s="114" t="s">
        <v>22</v>
      </c>
      <c r="J89" s="63">
        <f>IF(J12="","",J12)</f>
        <v>44165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114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114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91</v>
      </c>
      <c r="D94" s="154"/>
      <c r="E94" s="154"/>
      <c r="F94" s="154"/>
      <c r="G94" s="154"/>
      <c r="H94" s="154"/>
      <c r="I94" s="155"/>
      <c r="J94" s="156" t="s">
        <v>92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93</v>
      </c>
      <c r="D96" s="33"/>
      <c r="E96" s="33"/>
      <c r="F96" s="33"/>
      <c r="G96" s="33"/>
      <c r="H96" s="33"/>
      <c r="I96" s="112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58"/>
      <c r="C97" s="159"/>
      <c r="D97" s="160" t="s">
        <v>95</v>
      </c>
      <c r="E97" s="161"/>
      <c r="F97" s="161"/>
      <c r="G97" s="161"/>
      <c r="H97" s="161"/>
      <c r="I97" s="162"/>
      <c r="J97" s="163">
        <f>J121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96</v>
      </c>
      <c r="E98" s="168"/>
      <c r="F98" s="168"/>
      <c r="G98" s="168"/>
      <c r="H98" s="168"/>
      <c r="I98" s="169"/>
      <c r="J98" s="170">
        <f>J122</f>
        <v>0</v>
      </c>
      <c r="K98" s="166"/>
      <c r="L98" s="171"/>
    </row>
    <row r="99" spans="1:31" s="10" customFormat="1" ht="14.85" customHeight="1">
      <c r="B99" s="165"/>
      <c r="C99" s="166"/>
      <c r="D99" s="167" t="s">
        <v>97</v>
      </c>
      <c r="E99" s="168"/>
      <c r="F99" s="168"/>
      <c r="G99" s="168"/>
      <c r="H99" s="168"/>
      <c r="I99" s="169"/>
      <c r="J99" s="170">
        <f>J140</f>
        <v>0</v>
      </c>
      <c r="K99" s="166"/>
      <c r="L99" s="171"/>
    </row>
    <row r="100" spans="1:31" s="9" customFormat="1" ht="24.95" customHeight="1">
      <c r="B100" s="158"/>
      <c r="C100" s="159"/>
      <c r="D100" s="160" t="s">
        <v>98</v>
      </c>
      <c r="E100" s="161"/>
      <c r="F100" s="161"/>
      <c r="G100" s="161"/>
      <c r="H100" s="161"/>
      <c r="I100" s="162"/>
      <c r="J100" s="163">
        <f>J151</f>
        <v>0</v>
      </c>
      <c r="K100" s="159"/>
      <c r="L100" s="164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12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9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52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99</v>
      </c>
      <c r="D107" s="33"/>
      <c r="E107" s="33"/>
      <c r="F107" s="33"/>
      <c r="G107" s="33"/>
      <c r="H107" s="33"/>
      <c r="I107" s="112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9" t="str">
        <f>E7</f>
        <v>Rekontrukce domova mládeže, HOŘICE - Husova č.p.675</v>
      </c>
      <c r="F110" s="280"/>
      <c r="G110" s="280"/>
      <c r="H110" s="280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88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0" t="str">
        <f>E9</f>
        <v>VZT - Větrání</v>
      </c>
      <c r="F112" s="281"/>
      <c r="G112" s="281"/>
      <c r="H112" s="281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HOŘICE - Husova č.p.675 </v>
      </c>
      <c r="G114" s="33"/>
      <c r="H114" s="33"/>
      <c r="I114" s="114" t="s">
        <v>22</v>
      </c>
      <c r="J114" s="63">
        <f>IF(J12="","",J12)</f>
        <v>44165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23</v>
      </c>
      <c r="D116" s="33"/>
      <c r="E116" s="33"/>
      <c r="F116" s="24" t="str">
        <f>E15</f>
        <v xml:space="preserve"> </v>
      </c>
      <c r="G116" s="33"/>
      <c r="H116" s="33"/>
      <c r="I116" s="114" t="s">
        <v>29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27</v>
      </c>
      <c r="D117" s="33"/>
      <c r="E117" s="33"/>
      <c r="F117" s="24" t="str">
        <f>IF(E18="","",E18)</f>
        <v>Vyplň údaj</v>
      </c>
      <c r="G117" s="33"/>
      <c r="H117" s="33"/>
      <c r="I117" s="114" t="s">
        <v>31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112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72"/>
      <c r="B119" s="173"/>
      <c r="C119" s="174" t="s">
        <v>100</v>
      </c>
      <c r="D119" s="175" t="s">
        <v>58</v>
      </c>
      <c r="E119" s="175" t="s">
        <v>54</v>
      </c>
      <c r="F119" s="175" t="s">
        <v>55</v>
      </c>
      <c r="G119" s="175" t="s">
        <v>101</v>
      </c>
      <c r="H119" s="175" t="s">
        <v>102</v>
      </c>
      <c r="I119" s="176" t="s">
        <v>103</v>
      </c>
      <c r="J119" s="177" t="s">
        <v>92</v>
      </c>
      <c r="K119" s="178" t="s">
        <v>104</v>
      </c>
      <c r="L119" s="179"/>
      <c r="M119" s="72" t="s">
        <v>1</v>
      </c>
      <c r="N119" s="73" t="s">
        <v>37</v>
      </c>
      <c r="O119" s="73" t="s">
        <v>105</v>
      </c>
      <c r="P119" s="73" t="s">
        <v>106</v>
      </c>
      <c r="Q119" s="73" t="s">
        <v>107</v>
      </c>
      <c r="R119" s="73" t="s">
        <v>108</v>
      </c>
      <c r="S119" s="73" t="s">
        <v>109</v>
      </c>
      <c r="T119" s="74" t="s">
        <v>110</v>
      </c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</row>
    <row r="120" spans="1:65" s="2" customFormat="1" ht="22.9" customHeight="1">
      <c r="A120" s="31"/>
      <c r="B120" s="32"/>
      <c r="C120" s="79" t="s">
        <v>111</v>
      </c>
      <c r="D120" s="33"/>
      <c r="E120" s="33"/>
      <c r="F120" s="33"/>
      <c r="G120" s="33"/>
      <c r="H120" s="33"/>
      <c r="I120" s="112"/>
      <c r="J120" s="180">
        <f>BK120</f>
        <v>0</v>
      </c>
      <c r="K120" s="33"/>
      <c r="L120" s="36"/>
      <c r="M120" s="75"/>
      <c r="N120" s="181"/>
      <c r="O120" s="76"/>
      <c r="P120" s="182">
        <f>P121+P151</f>
        <v>0</v>
      </c>
      <c r="Q120" s="76"/>
      <c r="R120" s="182">
        <f>R121+R151</f>
        <v>1.0273000000000001</v>
      </c>
      <c r="S120" s="76"/>
      <c r="T120" s="183">
        <f>T121+T151</f>
        <v>0.93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72</v>
      </c>
      <c r="AU120" s="14" t="s">
        <v>94</v>
      </c>
      <c r="BK120" s="184">
        <f>BK121+BK151</f>
        <v>0</v>
      </c>
    </row>
    <row r="121" spans="1:65" s="12" customFormat="1" ht="25.9" customHeight="1">
      <c r="B121" s="185"/>
      <c r="C121" s="186"/>
      <c r="D121" s="187" t="s">
        <v>72</v>
      </c>
      <c r="E121" s="188" t="s">
        <v>112</v>
      </c>
      <c r="F121" s="188" t="s">
        <v>113</v>
      </c>
      <c r="G121" s="186"/>
      <c r="H121" s="186"/>
      <c r="I121" s="189"/>
      <c r="J121" s="190">
        <f>BK121</f>
        <v>0</v>
      </c>
      <c r="K121" s="186"/>
      <c r="L121" s="191"/>
      <c r="M121" s="192"/>
      <c r="N121" s="193"/>
      <c r="O121" s="193"/>
      <c r="P121" s="194">
        <f>P122</f>
        <v>0</v>
      </c>
      <c r="Q121" s="193"/>
      <c r="R121" s="194">
        <f>R122</f>
        <v>1.0273000000000001</v>
      </c>
      <c r="S121" s="193"/>
      <c r="T121" s="195">
        <f>T122</f>
        <v>0.93</v>
      </c>
      <c r="AR121" s="196" t="s">
        <v>83</v>
      </c>
      <c r="AT121" s="197" t="s">
        <v>72</v>
      </c>
      <c r="AU121" s="197" t="s">
        <v>73</v>
      </c>
      <c r="AY121" s="196" t="s">
        <v>114</v>
      </c>
      <c r="BK121" s="198">
        <f>BK122</f>
        <v>0</v>
      </c>
    </row>
    <row r="122" spans="1:65" s="12" customFormat="1" ht="22.9" customHeight="1">
      <c r="B122" s="185"/>
      <c r="C122" s="186"/>
      <c r="D122" s="187" t="s">
        <v>72</v>
      </c>
      <c r="E122" s="199" t="s">
        <v>115</v>
      </c>
      <c r="F122" s="199" t="s">
        <v>116</v>
      </c>
      <c r="G122" s="186"/>
      <c r="H122" s="186"/>
      <c r="I122" s="189"/>
      <c r="J122" s="200">
        <f>BK122</f>
        <v>0</v>
      </c>
      <c r="K122" s="186"/>
      <c r="L122" s="191"/>
      <c r="M122" s="192"/>
      <c r="N122" s="193"/>
      <c r="O122" s="193"/>
      <c r="P122" s="194">
        <f>P123+SUM(P124:P140)</f>
        <v>0</v>
      </c>
      <c r="Q122" s="193"/>
      <c r="R122" s="194">
        <f>R123+SUM(R124:R140)</f>
        <v>1.0273000000000001</v>
      </c>
      <c r="S122" s="193"/>
      <c r="T122" s="195">
        <f>T123+SUM(T124:T140)</f>
        <v>0.93</v>
      </c>
      <c r="AR122" s="196" t="s">
        <v>83</v>
      </c>
      <c r="AT122" s="197" t="s">
        <v>72</v>
      </c>
      <c r="AU122" s="197" t="s">
        <v>81</v>
      </c>
      <c r="AY122" s="196" t="s">
        <v>114</v>
      </c>
      <c r="BK122" s="198">
        <f>BK123+SUM(BK124:BK140)</f>
        <v>0</v>
      </c>
    </row>
    <row r="123" spans="1:65" s="2" customFormat="1" ht="16.5" customHeight="1">
      <c r="A123" s="31"/>
      <c r="B123" s="32"/>
      <c r="C123" s="201" t="s">
        <v>81</v>
      </c>
      <c r="D123" s="201" t="s">
        <v>117</v>
      </c>
      <c r="E123" s="202" t="s">
        <v>118</v>
      </c>
      <c r="F123" s="203" t="s">
        <v>119</v>
      </c>
      <c r="G123" s="204" t="s">
        <v>120</v>
      </c>
      <c r="H123" s="205">
        <v>8</v>
      </c>
      <c r="I123" s="206"/>
      <c r="J123" s="207">
        <f t="shared" ref="J123:J139" si="0">ROUND(I123*H123,2)</f>
        <v>0</v>
      </c>
      <c r="K123" s="208"/>
      <c r="L123" s="36"/>
      <c r="M123" s="209" t="s">
        <v>1</v>
      </c>
      <c r="N123" s="210" t="s">
        <v>38</v>
      </c>
      <c r="O123" s="68"/>
      <c r="P123" s="211">
        <f t="shared" ref="P123:P139" si="1">O123*H123</f>
        <v>0</v>
      </c>
      <c r="Q123" s="211">
        <v>0</v>
      </c>
      <c r="R123" s="211">
        <f t="shared" ref="R123:R139" si="2">Q123*H123</f>
        <v>0</v>
      </c>
      <c r="S123" s="211">
        <v>0</v>
      </c>
      <c r="T123" s="212">
        <f t="shared" ref="T123:T139" si="3"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13" t="s">
        <v>121</v>
      </c>
      <c r="AT123" s="213" t="s">
        <v>117</v>
      </c>
      <c r="AU123" s="213" t="s">
        <v>83</v>
      </c>
      <c r="AY123" s="14" t="s">
        <v>114</v>
      </c>
      <c r="BE123" s="214">
        <f t="shared" ref="BE123:BE139" si="4">IF(N123="základní",J123,0)</f>
        <v>0</v>
      </c>
      <c r="BF123" s="214">
        <f t="shared" ref="BF123:BF139" si="5">IF(N123="snížená",J123,0)</f>
        <v>0</v>
      </c>
      <c r="BG123" s="214">
        <f t="shared" ref="BG123:BG139" si="6">IF(N123="zákl. přenesená",J123,0)</f>
        <v>0</v>
      </c>
      <c r="BH123" s="214">
        <f t="shared" ref="BH123:BH139" si="7">IF(N123="sníž. přenesená",J123,0)</f>
        <v>0</v>
      </c>
      <c r="BI123" s="214">
        <f t="shared" ref="BI123:BI139" si="8">IF(N123="nulová",J123,0)</f>
        <v>0</v>
      </c>
      <c r="BJ123" s="14" t="s">
        <v>81</v>
      </c>
      <c r="BK123" s="214">
        <f t="shared" ref="BK123:BK139" si="9">ROUND(I123*H123,2)</f>
        <v>0</v>
      </c>
      <c r="BL123" s="14" t="s">
        <v>121</v>
      </c>
      <c r="BM123" s="213" t="s">
        <v>122</v>
      </c>
    </row>
    <row r="124" spans="1:65" s="2" customFormat="1" ht="16.5" customHeight="1">
      <c r="A124" s="31"/>
      <c r="B124" s="32"/>
      <c r="C124" s="215" t="s">
        <v>83</v>
      </c>
      <c r="D124" s="215" t="s">
        <v>123</v>
      </c>
      <c r="E124" s="216" t="s">
        <v>124</v>
      </c>
      <c r="F124" s="217" t="s">
        <v>125</v>
      </c>
      <c r="G124" s="218" t="s">
        <v>120</v>
      </c>
      <c r="H124" s="219">
        <v>8</v>
      </c>
      <c r="I124" s="220"/>
      <c r="J124" s="221">
        <f t="shared" si="0"/>
        <v>0</v>
      </c>
      <c r="K124" s="222"/>
      <c r="L124" s="223"/>
      <c r="M124" s="224" t="s">
        <v>1</v>
      </c>
      <c r="N124" s="225" t="s">
        <v>38</v>
      </c>
      <c r="O124" s="68"/>
      <c r="P124" s="211">
        <f t="shared" si="1"/>
        <v>0</v>
      </c>
      <c r="Q124" s="211">
        <v>4.6999999999999999E-4</v>
      </c>
      <c r="R124" s="211">
        <f t="shared" si="2"/>
        <v>3.7599999999999999E-3</v>
      </c>
      <c r="S124" s="211">
        <v>0</v>
      </c>
      <c r="T124" s="212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126</v>
      </c>
      <c r="AT124" s="213" t="s">
        <v>123</v>
      </c>
      <c r="AU124" s="213" t="s">
        <v>83</v>
      </c>
      <c r="AY124" s="14" t="s">
        <v>114</v>
      </c>
      <c r="BE124" s="214">
        <f t="shared" si="4"/>
        <v>0</v>
      </c>
      <c r="BF124" s="214">
        <f t="shared" si="5"/>
        <v>0</v>
      </c>
      <c r="BG124" s="214">
        <f t="shared" si="6"/>
        <v>0</v>
      </c>
      <c r="BH124" s="214">
        <f t="shared" si="7"/>
        <v>0</v>
      </c>
      <c r="BI124" s="214">
        <f t="shared" si="8"/>
        <v>0</v>
      </c>
      <c r="BJ124" s="14" t="s">
        <v>81</v>
      </c>
      <c r="BK124" s="214">
        <f t="shared" si="9"/>
        <v>0</v>
      </c>
      <c r="BL124" s="14" t="s">
        <v>121</v>
      </c>
      <c r="BM124" s="213" t="s">
        <v>127</v>
      </c>
    </row>
    <row r="125" spans="1:65" s="2" customFormat="1" ht="16.5" customHeight="1">
      <c r="A125" s="31"/>
      <c r="B125" s="32"/>
      <c r="C125" s="201" t="s">
        <v>128</v>
      </c>
      <c r="D125" s="201" t="s">
        <v>117</v>
      </c>
      <c r="E125" s="202" t="s">
        <v>129</v>
      </c>
      <c r="F125" s="203" t="s">
        <v>130</v>
      </c>
      <c r="G125" s="204" t="s">
        <v>120</v>
      </c>
      <c r="H125" s="205">
        <v>26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38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0</v>
      </c>
      <c r="T125" s="212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121</v>
      </c>
      <c r="AT125" s="213" t="s">
        <v>117</v>
      </c>
      <c r="AU125" s="213" t="s">
        <v>83</v>
      </c>
      <c r="AY125" s="14" t="s">
        <v>114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81</v>
      </c>
      <c r="BK125" s="214">
        <f t="shared" si="9"/>
        <v>0</v>
      </c>
      <c r="BL125" s="14" t="s">
        <v>121</v>
      </c>
      <c r="BM125" s="213" t="s">
        <v>131</v>
      </c>
    </row>
    <row r="126" spans="1:65" s="2" customFormat="1" ht="16.5" customHeight="1">
      <c r="A126" s="31"/>
      <c r="B126" s="32"/>
      <c r="C126" s="215" t="s">
        <v>132</v>
      </c>
      <c r="D126" s="215" t="s">
        <v>123</v>
      </c>
      <c r="E126" s="216" t="s">
        <v>133</v>
      </c>
      <c r="F126" s="217" t="s">
        <v>134</v>
      </c>
      <c r="G126" s="218" t="s">
        <v>120</v>
      </c>
      <c r="H126" s="219">
        <v>10</v>
      </c>
      <c r="I126" s="220"/>
      <c r="J126" s="221">
        <f t="shared" si="0"/>
        <v>0</v>
      </c>
      <c r="K126" s="222"/>
      <c r="L126" s="223"/>
      <c r="M126" s="224" t="s">
        <v>1</v>
      </c>
      <c r="N126" s="225" t="s">
        <v>38</v>
      </c>
      <c r="O126" s="68"/>
      <c r="P126" s="211">
        <f t="shared" si="1"/>
        <v>0</v>
      </c>
      <c r="Q126" s="211">
        <v>4.6999999999999999E-4</v>
      </c>
      <c r="R126" s="211">
        <f t="shared" si="2"/>
        <v>4.7000000000000002E-3</v>
      </c>
      <c r="S126" s="211">
        <v>0</v>
      </c>
      <c r="T126" s="212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126</v>
      </c>
      <c r="AT126" s="213" t="s">
        <v>123</v>
      </c>
      <c r="AU126" s="213" t="s">
        <v>83</v>
      </c>
      <c r="AY126" s="14" t="s">
        <v>114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81</v>
      </c>
      <c r="BK126" s="214">
        <f t="shared" si="9"/>
        <v>0</v>
      </c>
      <c r="BL126" s="14" t="s">
        <v>121</v>
      </c>
      <c r="BM126" s="213" t="s">
        <v>135</v>
      </c>
    </row>
    <row r="127" spans="1:65" s="2" customFormat="1" ht="16.5" customHeight="1">
      <c r="A127" s="31"/>
      <c r="B127" s="32"/>
      <c r="C127" s="215" t="s">
        <v>136</v>
      </c>
      <c r="D127" s="215" t="s">
        <v>123</v>
      </c>
      <c r="E127" s="216" t="s">
        <v>137</v>
      </c>
      <c r="F127" s="217" t="s">
        <v>138</v>
      </c>
      <c r="G127" s="218" t="s">
        <v>120</v>
      </c>
      <c r="H127" s="219">
        <v>16</v>
      </c>
      <c r="I127" s="220"/>
      <c r="J127" s="221">
        <f t="shared" si="0"/>
        <v>0</v>
      </c>
      <c r="K127" s="222"/>
      <c r="L127" s="223"/>
      <c r="M127" s="224" t="s">
        <v>1</v>
      </c>
      <c r="N127" s="225" t="s">
        <v>38</v>
      </c>
      <c r="O127" s="68"/>
      <c r="P127" s="211">
        <f t="shared" si="1"/>
        <v>0</v>
      </c>
      <c r="Q127" s="211">
        <v>4.6999999999999999E-4</v>
      </c>
      <c r="R127" s="211">
        <f t="shared" si="2"/>
        <v>7.5199999999999998E-3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126</v>
      </c>
      <c r="AT127" s="213" t="s">
        <v>123</v>
      </c>
      <c r="AU127" s="213" t="s">
        <v>83</v>
      </c>
      <c r="AY127" s="14" t="s">
        <v>114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81</v>
      </c>
      <c r="BK127" s="214">
        <f t="shared" si="9"/>
        <v>0</v>
      </c>
      <c r="BL127" s="14" t="s">
        <v>121</v>
      </c>
      <c r="BM127" s="213" t="s">
        <v>139</v>
      </c>
    </row>
    <row r="128" spans="1:65" s="2" customFormat="1" ht="16.5" customHeight="1">
      <c r="A128" s="31"/>
      <c r="B128" s="32"/>
      <c r="C128" s="215" t="s">
        <v>140</v>
      </c>
      <c r="D128" s="215" t="s">
        <v>123</v>
      </c>
      <c r="E128" s="216" t="s">
        <v>141</v>
      </c>
      <c r="F128" s="217" t="s">
        <v>142</v>
      </c>
      <c r="G128" s="218" t="s">
        <v>120</v>
      </c>
      <c r="H128" s="219">
        <v>2</v>
      </c>
      <c r="I128" s="220"/>
      <c r="J128" s="221">
        <f t="shared" si="0"/>
        <v>0</v>
      </c>
      <c r="K128" s="222"/>
      <c r="L128" s="223"/>
      <c r="M128" s="224" t="s">
        <v>1</v>
      </c>
      <c r="N128" s="225" t="s">
        <v>38</v>
      </c>
      <c r="O128" s="68"/>
      <c r="P128" s="211">
        <f t="shared" si="1"/>
        <v>0</v>
      </c>
      <c r="Q128" s="211">
        <v>4.6999999999999999E-4</v>
      </c>
      <c r="R128" s="211">
        <f t="shared" si="2"/>
        <v>9.3999999999999997E-4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126</v>
      </c>
      <c r="AT128" s="213" t="s">
        <v>123</v>
      </c>
      <c r="AU128" s="213" t="s">
        <v>83</v>
      </c>
      <c r="AY128" s="14" t="s">
        <v>114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81</v>
      </c>
      <c r="BK128" s="214">
        <f t="shared" si="9"/>
        <v>0</v>
      </c>
      <c r="BL128" s="14" t="s">
        <v>121</v>
      </c>
      <c r="BM128" s="213" t="s">
        <v>143</v>
      </c>
    </row>
    <row r="129" spans="1:65" s="2" customFormat="1" ht="21.75" customHeight="1">
      <c r="A129" s="31"/>
      <c r="B129" s="32"/>
      <c r="C129" s="201" t="s">
        <v>144</v>
      </c>
      <c r="D129" s="201" t="s">
        <v>117</v>
      </c>
      <c r="E129" s="202" t="s">
        <v>145</v>
      </c>
      <c r="F129" s="203" t="s">
        <v>146</v>
      </c>
      <c r="G129" s="204" t="s">
        <v>120</v>
      </c>
      <c r="H129" s="205">
        <v>16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38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2E-3</v>
      </c>
      <c r="T129" s="212">
        <f t="shared" si="3"/>
        <v>3.2000000000000001E-2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121</v>
      </c>
      <c r="AT129" s="213" t="s">
        <v>117</v>
      </c>
      <c r="AU129" s="213" t="s">
        <v>83</v>
      </c>
      <c r="AY129" s="14" t="s">
        <v>114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81</v>
      </c>
      <c r="BK129" s="214">
        <f t="shared" si="9"/>
        <v>0</v>
      </c>
      <c r="BL129" s="14" t="s">
        <v>121</v>
      </c>
      <c r="BM129" s="213" t="s">
        <v>147</v>
      </c>
    </row>
    <row r="130" spans="1:65" s="2" customFormat="1" ht="16.5" customHeight="1">
      <c r="A130" s="31"/>
      <c r="B130" s="32"/>
      <c r="C130" s="201" t="s">
        <v>148</v>
      </c>
      <c r="D130" s="201" t="s">
        <v>117</v>
      </c>
      <c r="E130" s="202" t="s">
        <v>149</v>
      </c>
      <c r="F130" s="203" t="s">
        <v>150</v>
      </c>
      <c r="G130" s="204" t="s">
        <v>151</v>
      </c>
      <c r="H130" s="205">
        <v>150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38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132</v>
      </c>
      <c r="AT130" s="213" t="s">
        <v>117</v>
      </c>
      <c r="AU130" s="213" t="s">
        <v>83</v>
      </c>
      <c r="AY130" s="14" t="s">
        <v>114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81</v>
      </c>
      <c r="BK130" s="214">
        <f t="shared" si="9"/>
        <v>0</v>
      </c>
      <c r="BL130" s="14" t="s">
        <v>132</v>
      </c>
      <c r="BM130" s="213" t="s">
        <v>152</v>
      </c>
    </row>
    <row r="131" spans="1:65" s="2" customFormat="1" ht="16.5" customHeight="1">
      <c r="A131" s="31"/>
      <c r="B131" s="32"/>
      <c r="C131" s="201" t="s">
        <v>153</v>
      </c>
      <c r="D131" s="201" t="s">
        <v>117</v>
      </c>
      <c r="E131" s="202" t="s">
        <v>154</v>
      </c>
      <c r="F131" s="203" t="s">
        <v>155</v>
      </c>
      <c r="G131" s="204" t="s">
        <v>120</v>
      </c>
      <c r="H131" s="205">
        <v>16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38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5.0000000000000001E-4</v>
      </c>
      <c r="T131" s="212">
        <f t="shared" si="3"/>
        <v>8.0000000000000002E-3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121</v>
      </c>
      <c r="AT131" s="213" t="s">
        <v>117</v>
      </c>
      <c r="AU131" s="213" t="s">
        <v>83</v>
      </c>
      <c r="AY131" s="14" t="s">
        <v>114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81</v>
      </c>
      <c r="BK131" s="214">
        <f t="shared" si="9"/>
        <v>0</v>
      </c>
      <c r="BL131" s="14" t="s">
        <v>121</v>
      </c>
      <c r="BM131" s="213" t="s">
        <v>156</v>
      </c>
    </row>
    <row r="132" spans="1:65" s="2" customFormat="1" ht="21.75" customHeight="1">
      <c r="A132" s="31"/>
      <c r="B132" s="32"/>
      <c r="C132" s="201" t="s">
        <v>157</v>
      </c>
      <c r="D132" s="201" t="s">
        <v>117</v>
      </c>
      <c r="E132" s="202" t="s">
        <v>158</v>
      </c>
      <c r="F132" s="203" t="s">
        <v>159</v>
      </c>
      <c r="G132" s="204" t="s">
        <v>160</v>
      </c>
      <c r="H132" s="205">
        <v>100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38</v>
      </c>
      <c r="O132" s="68"/>
      <c r="P132" s="211">
        <f t="shared" si="1"/>
        <v>0</v>
      </c>
      <c r="Q132" s="211">
        <v>8.26E-3</v>
      </c>
      <c r="R132" s="211">
        <f t="shared" si="2"/>
        <v>0.82599999999999996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121</v>
      </c>
      <c r="AT132" s="213" t="s">
        <v>117</v>
      </c>
      <c r="AU132" s="213" t="s">
        <v>83</v>
      </c>
      <c r="AY132" s="14" t="s">
        <v>114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81</v>
      </c>
      <c r="BK132" s="214">
        <f t="shared" si="9"/>
        <v>0</v>
      </c>
      <c r="BL132" s="14" t="s">
        <v>121</v>
      </c>
      <c r="BM132" s="213" t="s">
        <v>161</v>
      </c>
    </row>
    <row r="133" spans="1:65" s="2" customFormat="1" ht="21.75" customHeight="1">
      <c r="A133" s="31"/>
      <c r="B133" s="32"/>
      <c r="C133" s="201" t="s">
        <v>162</v>
      </c>
      <c r="D133" s="201" t="s">
        <v>117</v>
      </c>
      <c r="E133" s="202" t="s">
        <v>163</v>
      </c>
      <c r="F133" s="203" t="s">
        <v>164</v>
      </c>
      <c r="G133" s="204" t="s">
        <v>160</v>
      </c>
      <c r="H133" s="205">
        <v>10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38</v>
      </c>
      <c r="O133" s="68"/>
      <c r="P133" s="211">
        <f t="shared" si="1"/>
        <v>0</v>
      </c>
      <c r="Q133" s="211">
        <v>1.75E-3</v>
      </c>
      <c r="R133" s="211">
        <f t="shared" si="2"/>
        <v>1.7500000000000002E-2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121</v>
      </c>
      <c r="AT133" s="213" t="s">
        <v>117</v>
      </c>
      <c r="AU133" s="213" t="s">
        <v>83</v>
      </c>
      <c r="AY133" s="14" t="s">
        <v>114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81</v>
      </c>
      <c r="BK133" s="214">
        <f t="shared" si="9"/>
        <v>0</v>
      </c>
      <c r="BL133" s="14" t="s">
        <v>121</v>
      </c>
      <c r="BM133" s="213" t="s">
        <v>165</v>
      </c>
    </row>
    <row r="134" spans="1:65" s="2" customFormat="1" ht="21.75" customHeight="1">
      <c r="A134" s="31"/>
      <c r="B134" s="32"/>
      <c r="C134" s="201" t="s">
        <v>166</v>
      </c>
      <c r="D134" s="201" t="s">
        <v>117</v>
      </c>
      <c r="E134" s="202" t="s">
        <v>167</v>
      </c>
      <c r="F134" s="203" t="s">
        <v>168</v>
      </c>
      <c r="G134" s="204" t="s">
        <v>160</v>
      </c>
      <c r="H134" s="205">
        <v>40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38</v>
      </c>
      <c r="O134" s="68"/>
      <c r="P134" s="211">
        <f t="shared" si="1"/>
        <v>0</v>
      </c>
      <c r="Q134" s="211">
        <v>3.1199999999999999E-3</v>
      </c>
      <c r="R134" s="211">
        <f t="shared" si="2"/>
        <v>0.12479999999999999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121</v>
      </c>
      <c r="AT134" s="213" t="s">
        <v>117</v>
      </c>
      <c r="AU134" s="213" t="s">
        <v>83</v>
      </c>
      <c r="AY134" s="14" t="s">
        <v>114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81</v>
      </c>
      <c r="BK134" s="214">
        <f t="shared" si="9"/>
        <v>0</v>
      </c>
      <c r="BL134" s="14" t="s">
        <v>121</v>
      </c>
      <c r="BM134" s="213" t="s">
        <v>169</v>
      </c>
    </row>
    <row r="135" spans="1:65" s="2" customFormat="1" ht="21.75" customHeight="1">
      <c r="A135" s="31"/>
      <c r="B135" s="32"/>
      <c r="C135" s="201" t="s">
        <v>170</v>
      </c>
      <c r="D135" s="201" t="s">
        <v>117</v>
      </c>
      <c r="E135" s="202" t="s">
        <v>171</v>
      </c>
      <c r="F135" s="203" t="s">
        <v>172</v>
      </c>
      <c r="G135" s="204" t="s">
        <v>160</v>
      </c>
      <c r="H135" s="205">
        <v>100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38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8.2100000000000003E-3</v>
      </c>
      <c r="T135" s="212">
        <f t="shared" si="3"/>
        <v>0.82100000000000006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121</v>
      </c>
      <c r="AT135" s="213" t="s">
        <v>117</v>
      </c>
      <c r="AU135" s="213" t="s">
        <v>83</v>
      </c>
      <c r="AY135" s="14" t="s">
        <v>114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81</v>
      </c>
      <c r="BK135" s="214">
        <f t="shared" si="9"/>
        <v>0</v>
      </c>
      <c r="BL135" s="14" t="s">
        <v>121</v>
      </c>
      <c r="BM135" s="213" t="s">
        <v>173</v>
      </c>
    </row>
    <row r="136" spans="1:65" s="2" customFormat="1" ht="21.75" customHeight="1">
      <c r="A136" s="31"/>
      <c r="B136" s="32"/>
      <c r="C136" s="201" t="s">
        <v>174</v>
      </c>
      <c r="D136" s="201" t="s">
        <v>117</v>
      </c>
      <c r="E136" s="202" t="s">
        <v>175</v>
      </c>
      <c r="F136" s="203" t="s">
        <v>176</v>
      </c>
      <c r="G136" s="204" t="s">
        <v>160</v>
      </c>
      <c r="H136" s="205">
        <v>50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38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1.3799999999999999E-3</v>
      </c>
      <c r="T136" s="212">
        <f t="shared" si="3"/>
        <v>6.8999999999999992E-2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121</v>
      </c>
      <c r="AT136" s="213" t="s">
        <v>117</v>
      </c>
      <c r="AU136" s="213" t="s">
        <v>83</v>
      </c>
      <c r="AY136" s="14" t="s">
        <v>114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81</v>
      </c>
      <c r="BK136" s="214">
        <f t="shared" si="9"/>
        <v>0</v>
      </c>
      <c r="BL136" s="14" t="s">
        <v>121</v>
      </c>
      <c r="BM136" s="213" t="s">
        <v>177</v>
      </c>
    </row>
    <row r="137" spans="1:65" s="2" customFormat="1" ht="21.75" customHeight="1">
      <c r="A137" s="31"/>
      <c r="B137" s="32"/>
      <c r="C137" s="201" t="s">
        <v>8</v>
      </c>
      <c r="D137" s="201" t="s">
        <v>117</v>
      </c>
      <c r="E137" s="202" t="s">
        <v>178</v>
      </c>
      <c r="F137" s="203" t="s">
        <v>179</v>
      </c>
      <c r="G137" s="204" t="s">
        <v>120</v>
      </c>
      <c r="H137" s="205">
        <v>12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38</v>
      </c>
      <c r="O137" s="68"/>
      <c r="P137" s="211">
        <f t="shared" si="1"/>
        <v>0</v>
      </c>
      <c r="Q137" s="211">
        <v>1.32E-3</v>
      </c>
      <c r="R137" s="211">
        <f t="shared" si="2"/>
        <v>1.584E-2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121</v>
      </c>
      <c r="AT137" s="213" t="s">
        <v>117</v>
      </c>
      <c r="AU137" s="213" t="s">
        <v>83</v>
      </c>
      <c r="AY137" s="14" t="s">
        <v>114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81</v>
      </c>
      <c r="BK137" s="214">
        <f t="shared" si="9"/>
        <v>0</v>
      </c>
      <c r="BL137" s="14" t="s">
        <v>121</v>
      </c>
      <c r="BM137" s="213" t="s">
        <v>180</v>
      </c>
    </row>
    <row r="138" spans="1:65" s="2" customFormat="1" ht="21.75" customHeight="1">
      <c r="A138" s="31"/>
      <c r="B138" s="32"/>
      <c r="C138" s="201" t="s">
        <v>121</v>
      </c>
      <c r="D138" s="201" t="s">
        <v>117</v>
      </c>
      <c r="E138" s="202" t="s">
        <v>181</v>
      </c>
      <c r="F138" s="203" t="s">
        <v>182</v>
      </c>
      <c r="G138" s="204" t="s">
        <v>120</v>
      </c>
      <c r="H138" s="205">
        <v>32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38</v>
      </c>
      <c r="O138" s="68"/>
      <c r="P138" s="211">
        <f t="shared" si="1"/>
        <v>0</v>
      </c>
      <c r="Q138" s="211">
        <v>8.1999999999999998E-4</v>
      </c>
      <c r="R138" s="211">
        <f t="shared" si="2"/>
        <v>2.6239999999999999E-2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121</v>
      </c>
      <c r="AT138" s="213" t="s">
        <v>117</v>
      </c>
      <c r="AU138" s="213" t="s">
        <v>83</v>
      </c>
      <c r="AY138" s="14" t="s">
        <v>114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81</v>
      </c>
      <c r="BK138" s="214">
        <f t="shared" si="9"/>
        <v>0</v>
      </c>
      <c r="BL138" s="14" t="s">
        <v>121</v>
      </c>
      <c r="BM138" s="213" t="s">
        <v>183</v>
      </c>
    </row>
    <row r="139" spans="1:65" s="2" customFormat="1" ht="21.75" customHeight="1">
      <c r="A139" s="31"/>
      <c r="B139" s="32"/>
      <c r="C139" s="201" t="s">
        <v>184</v>
      </c>
      <c r="D139" s="201" t="s">
        <v>117</v>
      </c>
      <c r="E139" s="202" t="s">
        <v>185</v>
      </c>
      <c r="F139" s="203" t="s">
        <v>186</v>
      </c>
      <c r="G139" s="204" t="s">
        <v>187</v>
      </c>
      <c r="H139" s="205">
        <v>1.0269999999999999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38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121</v>
      </c>
      <c r="AT139" s="213" t="s">
        <v>117</v>
      </c>
      <c r="AU139" s="213" t="s">
        <v>83</v>
      </c>
      <c r="AY139" s="14" t="s">
        <v>114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81</v>
      </c>
      <c r="BK139" s="214">
        <f t="shared" si="9"/>
        <v>0</v>
      </c>
      <c r="BL139" s="14" t="s">
        <v>121</v>
      </c>
      <c r="BM139" s="213" t="s">
        <v>188</v>
      </c>
    </row>
    <row r="140" spans="1:65" s="12" customFormat="1" ht="20.85" customHeight="1">
      <c r="B140" s="185"/>
      <c r="C140" s="186"/>
      <c r="D140" s="187" t="s">
        <v>72</v>
      </c>
      <c r="E140" s="199" t="s">
        <v>189</v>
      </c>
      <c r="F140" s="199" t="s">
        <v>189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SUM(P141:P150)</f>
        <v>0</v>
      </c>
      <c r="Q140" s="193"/>
      <c r="R140" s="194">
        <f>SUM(R141:R150)</f>
        <v>0</v>
      </c>
      <c r="S140" s="193"/>
      <c r="T140" s="195">
        <f>SUM(T141:T150)</f>
        <v>0</v>
      </c>
      <c r="AR140" s="196" t="s">
        <v>81</v>
      </c>
      <c r="AT140" s="197" t="s">
        <v>72</v>
      </c>
      <c r="AU140" s="197" t="s">
        <v>83</v>
      </c>
      <c r="AY140" s="196" t="s">
        <v>114</v>
      </c>
      <c r="BK140" s="198">
        <f>SUM(BK141:BK150)</f>
        <v>0</v>
      </c>
    </row>
    <row r="141" spans="1:65" s="2" customFormat="1" ht="16.5" customHeight="1">
      <c r="A141" s="31"/>
      <c r="B141" s="32"/>
      <c r="C141" s="201" t="s">
        <v>190</v>
      </c>
      <c r="D141" s="201" t="s">
        <v>117</v>
      </c>
      <c r="E141" s="202" t="s">
        <v>191</v>
      </c>
      <c r="F141" s="203" t="s">
        <v>192</v>
      </c>
      <c r="G141" s="204" t="s">
        <v>193</v>
      </c>
      <c r="H141" s="205">
        <v>50</v>
      </c>
      <c r="I141" s="206"/>
      <c r="J141" s="207">
        <f t="shared" ref="J141:J150" si="10">ROUND(I141*H141,2)</f>
        <v>0</v>
      </c>
      <c r="K141" s="208"/>
      <c r="L141" s="36"/>
      <c r="M141" s="209" t="s">
        <v>1</v>
      </c>
      <c r="N141" s="210" t="s">
        <v>38</v>
      </c>
      <c r="O141" s="68"/>
      <c r="P141" s="211">
        <f t="shared" ref="P141:P150" si="11">O141*H141</f>
        <v>0</v>
      </c>
      <c r="Q141" s="211">
        <v>0</v>
      </c>
      <c r="R141" s="211">
        <f t="shared" ref="R141:R150" si="12">Q141*H141</f>
        <v>0</v>
      </c>
      <c r="S141" s="211">
        <v>0</v>
      </c>
      <c r="T141" s="212">
        <f t="shared" ref="T141:T150" si="1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132</v>
      </c>
      <c r="AT141" s="213" t="s">
        <v>117</v>
      </c>
      <c r="AU141" s="213" t="s">
        <v>128</v>
      </c>
      <c r="AY141" s="14" t="s">
        <v>114</v>
      </c>
      <c r="BE141" s="214">
        <f t="shared" ref="BE141:BE150" si="14">IF(N141="základní",J141,0)</f>
        <v>0</v>
      </c>
      <c r="BF141" s="214">
        <f t="shared" ref="BF141:BF150" si="15">IF(N141="snížená",J141,0)</f>
        <v>0</v>
      </c>
      <c r="BG141" s="214">
        <f t="shared" ref="BG141:BG150" si="16">IF(N141="zákl. přenesená",J141,0)</f>
        <v>0</v>
      </c>
      <c r="BH141" s="214">
        <f t="shared" ref="BH141:BH150" si="17">IF(N141="sníž. přenesená",J141,0)</f>
        <v>0</v>
      </c>
      <c r="BI141" s="214">
        <f t="shared" ref="BI141:BI150" si="18">IF(N141="nulová",J141,0)</f>
        <v>0</v>
      </c>
      <c r="BJ141" s="14" t="s">
        <v>81</v>
      </c>
      <c r="BK141" s="214">
        <f t="shared" ref="BK141:BK150" si="19">ROUND(I141*H141,2)</f>
        <v>0</v>
      </c>
      <c r="BL141" s="14" t="s">
        <v>132</v>
      </c>
      <c r="BM141" s="213" t="s">
        <v>194</v>
      </c>
    </row>
    <row r="142" spans="1:65" s="2" customFormat="1" ht="16.5" customHeight="1">
      <c r="A142" s="31"/>
      <c r="B142" s="32"/>
      <c r="C142" s="201" t="s">
        <v>195</v>
      </c>
      <c r="D142" s="201" t="s">
        <v>117</v>
      </c>
      <c r="E142" s="202" t="s">
        <v>196</v>
      </c>
      <c r="F142" s="203" t="s">
        <v>197</v>
      </c>
      <c r="G142" s="204" t="s">
        <v>193</v>
      </c>
      <c r="H142" s="205">
        <v>50</v>
      </c>
      <c r="I142" s="206"/>
      <c r="J142" s="207">
        <f t="shared" si="10"/>
        <v>0</v>
      </c>
      <c r="K142" s="208"/>
      <c r="L142" s="36"/>
      <c r="M142" s="209" t="s">
        <v>1</v>
      </c>
      <c r="N142" s="210" t="s">
        <v>38</v>
      </c>
      <c r="O142" s="68"/>
      <c r="P142" s="211">
        <f t="shared" si="11"/>
        <v>0</v>
      </c>
      <c r="Q142" s="211">
        <v>0</v>
      </c>
      <c r="R142" s="211">
        <f t="shared" si="12"/>
        <v>0</v>
      </c>
      <c r="S142" s="211">
        <v>0</v>
      </c>
      <c r="T142" s="212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132</v>
      </c>
      <c r="AT142" s="213" t="s">
        <v>117</v>
      </c>
      <c r="AU142" s="213" t="s">
        <v>128</v>
      </c>
      <c r="AY142" s="14" t="s">
        <v>114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4" t="s">
        <v>81</v>
      </c>
      <c r="BK142" s="214">
        <f t="shared" si="19"/>
        <v>0</v>
      </c>
      <c r="BL142" s="14" t="s">
        <v>132</v>
      </c>
      <c r="BM142" s="213" t="s">
        <v>198</v>
      </c>
    </row>
    <row r="143" spans="1:65" s="2" customFormat="1" ht="16.5" customHeight="1">
      <c r="A143" s="31"/>
      <c r="B143" s="32"/>
      <c r="C143" s="201" t="s">
        <v>199</v>
      </c>
      <c r="D143" s="201" t="s">
        <v>117</v>
      </c>
      <c r="E143" s="202" t="s">
        <v>200</v>
      </c>
      <c r="F143" s="203" t="s">
        <v>201</v>
      </c>
      <c r="G143" s="204" t="s">
        <v>193</v>
      </c>
      <c r="H143" s="205">
        <v>50</v>
      </c>
      <c r="I143" s="206"/>
      <c r="J143" s="207">
        <f t="shared" si="10"/>
        <v>0</v>
      </c>
      <c r="K143" s="208"/>
      <c r="L143" s="36"/>
      <c r="M143" s="209" t="s">
        <v>1</v>
      </c>
      <c r="N143" s="210" t="s">
        <v>38</v>
      </c>
      <c r="O143" s="68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132</v>
      </c>
      <c r="AT143" s="213" t="s">
        <v>117</v>
      </c>
      <c r="AU143" s="213" t="s">
        <v>128</v>
      </c>
      <c r="AY143" s="14" t="s">
        <v>114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4" t="s">
        <v>81</v>
      </c>
      <c r="BK143" s="214">
        <f t="shared" si="19"/>
        <v>0</v>
      </c>
      <c r="BL143" s="14" t="s">
        <v>132</v>
      </c>
      <c r="BM143" s="213" t="s">
        <v>202</v>
      </c>
    </row>
    <row r="144" spans="1:65" s="2" customFormat="1" ht="16.5" customHeight="1">
      <c r="A144" s="31"/>
      <c r="B144" s="32"/>
      <c r="C144" s="201" t="s">
        <v>7</v>
      </c>
      <c r="D144" s="201" t="s">
        <v>117</v>
      </c>
      <c r="E144" s="202" t="s">
        <v>203</v>
      </c>
      <c r="F144" s="203" t="s">
        <v>204</v>
      </c>
      <c r="G144" s="204" t="s">
        <v>193</v>
      </c>
      <c r="H144" s="205">
        <v>50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38</v>
      </c>
      <c r="O144" s="68"/>
      <c r="P144" s="211">
        <f t="shared" si="11"/>
        <v>0</v>
      </c>
      <c r="Q144" s="211">
        <v>0</v>
      </c>
      <c r="R144" s="211">
        <f t="shared" si="12"/>
        <v>0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132</v>
      </c>
      <c r="AT144" s="213" t="s">
        <v>117</v>
      </c>
      <c r="AU144" s="213" t="s">
        <v>128</v>
      </c>
      <c r="AY144" s="14" t="s">
        <v>114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81</v>
      </c>
      <c r="BK144" s="214">
        <f t="shared" si="19"/>
        <v>0</v>
      </c>
      <c r="BL144" s="14" t="s">
        <v>132</v>
      </c>
      <c r="BM144" s="213" t="s">
        <v>205</v>
      </c>
    </row>
    <row r="145" spans="1:65" s="2" customFormat="1" ht="16.5" customHeight="1">
      <c r="A145" s="31"/>
      <c r="B145" s="32"/>
      <c r="C145" s="201" t="s">
        <v>206</v>
      </c>
      <c r="D145" s="201" t="s">
        <v>117</v>
      </c>
      <c r="E145" s="202" t="s">
        <v>207</v>
      </c>
      <c r="F145" s="203" t="s">
        <v>208</v>
      </c>
      <c r="G145" s="204" t="s">
        <v>209</v>
      </c>
      <c r="H145" s="205">
        <v>1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38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132</v>
      </c>
      <c r="AT145" s="213" t="s">
        <v>117</v>
      </c>
      <c r="AU145" s="213" t="s">
        <v>128</v>
      </c>
      <c r="AY145" s="14" t="s">
        <v>114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81</v>
      </c>
      <c r="BK145" s="214">
        <f t="shared" si="19"/>
        <v>0</v>
      </c>
      <c r="BL145" s="14" t="s">
        <v>132</v>
      </c>
      <c r="BM145" s="213" t="s">
        <v>210</v>
      </c>
    </row>
    <row r="146" spans="1:65" s="2" customFormat="1" ht="16.5" customHeight="1">
      <c r="A146" s="31"/>
      <c r="B146" s="32"/>
      <c r="C146" s="201" t="s">
        <v>211</v>
      </c>
      <c r="D146" s="201" t="s">
        <v>117</v>
      </c>
      <c r="E146" s="202" t="s">
        <v>212</v>
      </c>
      <c r="F146" s="203" t="s">
        <v>213</v>
      </c>
      <c r="G146" s="204" t="s">
        <v>209</v>
      </c>
      <c r="H146" s="205">
        <v>1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38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132</v>
      </c>
      <c r="AT146" s="213" t="s">
        <v>117</v>
      </c>
      <c r="AU146" s="213" t="s">
        <v>128</v>
      </c>
      <c r="AY146" s="14" t="s">
        <v>114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81</v>
      </c>
      <c r="BK146" s="214">
        <f t="shared" si="19"/>
        <v>0</v>
      </c>
      <c r="BL146" s="14" t="s">
        <v>132</v>
      </c>
      <c r="BM146" s="213" t="s">
        <v>214</v>
      </c>
    </row>
    <row r="147" spans="1:65" s="2" customFormat="1" ht="16.5" customHeight="1">
      <c r="A147" s="31"/>
      <c r="B147" s="32"/>
      <c r="C147" s="201" t="s">
        <v>215</v>
      </c>
      <c r="D147" s="201" t="s">
        <v>117</v>
      </c>
      <c r="E147" s="202" t="s">
        <v>216</v>
      </c>
      <c r="F147" s="203" t="s">
        <v>217</v>
      </c>
      <c r="G147" s="204" t="s">
        <v>209</v>
      </c>
      <c r="H147" s="205">
        <v>1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38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132</v>
      </c>
      <c r="AT147" s="213" t="s">
        <v>117</v>
      </c>
      <c r="AU147" s="213" t="s">
        <v>128</v>
      </c>
      <c r="AY147" s="14" t="s">
        <v>114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81</v>
      </c>
      <c r="BK147" s="214">
        <f t="shared" si="19"/>
        <v>0</v>
      </c>
      <c r="BL147" s="14" t="s">
        <v>132</v>
      </c>
      <c r="BM147" s="213" t="s">
        <v>218</v>
      </c>
    </row>
    <row r="148" spans="1:65" s="2" customFormat="1" ht="16.5" customHeight="1">
      <c r="A148" s="31"/>
      <c r="B148" s="32"/>
      <c r="C148" s="201" t="s">
        <v>219</v>
      </c>
      <c r="D148" s="201" t="s">
        <v>117</v>
      </c>
      <c r="E148" s="202" t="s">
        <v>220</v>
      </c>
      <c r="F148" s="203" t="s">
        <v>221</v>
      </c>
      <c r="G148" s="204" t="s">
        <v>209</v>
      </c>
      <c r="H148" s="205">
        <v>1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38</v>
      </c>
      <c r="O148" s="68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132</v>
      </c>
      <c r="AT148" s="213" t="s">
        <v>117</v>
      </c>
      <c r="AU148" s="213" t="s">
        <v>128</v>
      </c>
      <c r="AY148" s="14" t="s">
        <v>114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81</v>
      </c>
      <c r="BK148" s="214">
        <f t="shared" si="19"/>
        <v>0</v>
      </c>
      <c r="BL148" s="14" t="s">
        <v>132</v>
      </c>
      <c r="BM148" s="213" t="s">
        <v>222</v>
      </c>
    </row>
    <row r="149" spans="1:65" s="2" customFormat="1" ht="16.5" customHeight="1">
      <c r="A149" s="31"/>
      <c r="B149" s="32"/>
      <c r="C149" s="201" t="s">
        <v>223</v>
      </c>
      <c r="D149" s="201" t="s">
        <v>117</v>
      </c>
      <c r="E149" s="202" t="s">
        <v>224</v>
      </c>
      <c r="F149" s="203" t="s">
        <v>225</v>
      </c>
      <c r="G149" s="204" t="s">
        <v>151</v>
      </c>
      <c r="H149" s="205">
        <v>20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38</v>
      </c>
      <c r="O149" s="68"/>
      <c r="P149" s="211">
        <f t="shared" si="11"/>
        <v>0</v>
      </c>
      <c r="Q149" s="211">
        <v>0</v>
      </c>
      <c r="R149" s="211">
        <f t="shared" si="12"/>
        <v>0</v>
      </c>
      <c r="S149" s="211">
        <v>0</v>
      </c>
      <c r="T149" s="212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132</v>
      </c>
      <c r="AT149" s="213" t="s">
        <v>117</v>
      </c>
      <c r="AU149" s="213" t="s">
        <v>128</v>
      </c>
      <c r="AY149" s="14" t="s">
        <v>114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81</v>
      </c>
      <c r="BK149" s="214">
        <f t="shared" si="19"/>
        <v>0</v>
      </c>
      <c r="BL149" s="14" t="s">
        <v>132</v>
      </c>
      <c r="BM149" s="213" t="s">
        <v>226</v>
      </c>
    </row>
    <row r="150" spans="1:65" s="2" customFormat="1" ht="16.5" customHeight="1">
      <c r="A150" s="31"/>
      <c r="B150" s="32"/>
      <c r="C150" s="201" t="s">
        <v>227</v>
      </c>
      <c r="D150" s="201" t="s">
        <v>117</v>
      </c>
      <c r="E150" s="202" t="s">
        <v>228</v>
      </c>
      <c r="F150" s="203" t="s">
        <v>229</v>
      </c>
      <c r="G150" s="204" t="s">
        <v>120</v>
      </c>
      <c r="H150" s="205">
        <v>46</v>
      </c>
      <c r="I150" s="206"/>
      <c r="J150" s="207">
        <f t="shared" si="10"/>
        <v>0</v>
      </c>
      <c r="K150" s="208"/>
      <c r="L150" s="36"/>
      <c r="M150" s="209" t="s">
        <v>1</v>
      </c>
      <c r="N150" s="210" t="s">
        <v>38</v>
      </c>
      <c r="O150" s="68"/>
      <c r="P150" s="211">
        <f t="shared" si="11"/>
        <v>0</v>
      </c>
      <c r="Q150" s="211">
        <v>0</v>
      </c>
      <c r="R150" s="211">
        <f t="shared" si="12"/>
        <v>0</v>
      </c>
      <c r="S150" s="211">
        <v>0</v>
      </c>
      <c r="T150" s="212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132</v>
      </c>
      <c r="AT150" s="213" t="s">
        <v>117</v>
      </c>
      <c r="AU150" s="213" t="s">
        <v>128</v>
      </c>
      <c r="AY150" s="14" t="s">
        <v>114</v>
      </c>
      <c r="BE150" s="214">
        <f t="shared" si="14"/>
        <v>0</v>
      </c>
      <c r="BF150" s="214">
        <f t="shared" si="15"/>
        <v>0</v>
      </c>
      <c r="BG150" s="214">
        <f t="shared" si="16"/>
        <v>0</v>
      </c>
      <c r="BH150" s="214">
        <f t="shared" si="17"/>
        <v>0</v>
      </c>
      <c r="BI150" s="214">
        <f t="shared" si="18"/>
        <v>0</v>
      </c>
      <c r="BJ150" s="14" t="s">
        <v>81</v>
      </c>
      <c r="BK150" s="214">
        <f t="shared" si="19"/>
        <v>0</v>
      </c>
      <c r="BL150" s="14" t="s">
        <v>132</v>
      </c>
      <c r="BM150" s="213" t="s">
        <v>230</v>
      </c>
    </row>
    <row r="151" spans="1:65" s="12" customFormat="1" ht="25.9" customHeight="1">
      <c r="B151" s="185"/>
      <c r="C151" s="186"/>
      <c r="D151" s="187" t="s">
        <v>72</v>
      </c>
      <c r="E151" s="188" t="s">
        <v>231</v>
      </c>
      <c r="F151" s="188" t="s">
        <v>232</v>
      </c>
      <c r="G151" s="186"/>
      <c r="H151" s="186"/>
      <c r="I151" s="189"/>
      <c r="J151" s="190">
        <f>BK151</f>
        <v>0</v>
      </c>
      <c r="K151" s="186"/>
      <c r="L151" s="191"/>
      <c r="M151" s="192"/>
      <c r="N151" s="193"/>
      <c r="O151" s="193"/>
      <c r="P151" s="194">
        <f>P152</f>
        <v>0</v>
      </c>
      <c r="Q151" s="193"/>
      <c r="R151" s="194">
        <f>R152</f>
        <v>0</v>
      </c>
      <c r="S151" s="193"/>
      <c r="T151" s="195">
        <f>T152</f>
        <v>0</v>
      </c>
      <c r="AR151" s="196" t="s">
        <v>132</v>
      </c>
      <c r="AT151" s="197" t="s">
        <v>72</v>
      </c>
      <c r="AU151" s="197" t="s">
        <v>73</v>
      </c>
      <c r="AY151" s="196" t="s">
        <v>114</v>
      </c>
      <c r="BK151" s="198">
        <f>BK152</f>
        <v>0</v>
      </c>
    </row>
    <row r="152" spans="1:65" s="2" customFormat="1" ht="21.75" customHeight="1">
      <c r="A152" s="31"/>
      <c r="B152" s="32"/>
      <c r="C152" s="201" t="s">
        <v>233</v>
      </c>
      <c r="D152" s="201" t="s">
        <v>117</v>
      </c>
      <c r="E152" s="202" t="s">
        <v>234</v>
      </c>
      <c r="F152" s="203" t="s">
        <v>235</v>
      </c>
      <c r="G152" s="204" t="s">
        <v>236</v>
      </c>
      <c r="H152" s="205">
        <v>20</v>
      </c>
      <c r="I152" s="206"/>
      <c r="J152" s="207">
        <f>ROUND(I152*H152,2)</f>
        <v>0</v>
      </c>
      <c r="K152" s="208"/>
      <c r="L152" s="36"/>
      <c r="M152" s="226" t="s">
        <v>1</v>
      </c>
      <c r="N152" s="227" t="s">
        <v>38</v>
      </c>
      <c r="O152" s="228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237</v>
      </c>
      <c r="AT152" s="213" t="s">
        <v>117</v>
      </c>
      <c r="AU152" s="213" t="s">
        <v>81</v>
      </c>
      <c r="AY152" s="14" t="s">
        <v>114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4" t="s">
        <v>81</v>
      </c>
      <c r="BK152" s="214">
        <f>ROUND(I152*H152,2)</f>
        <v>0</v>
      </c>
      <c r="BL152" s="14" t="s">
        <v>237</v>
      </c>
      <c r="BM152" s="213" t="s">
        <v>238</v>
      </c>
    </row>
    <row r="153" spans="1:65" s="2" customFormat="1" ht="6.95" customHeight="1">
      <c r="A153" s="31"/>
      <c r="B153" s="51"/>
      <c r="C153" s="52"/>
      <c r="D153" s="52"/>
      <c r="E153" s="52"/>
      <c r="F153" s="52"/>
      <c r="G153" s="52"/>
      <c r="H153" s="52"/>
      <c r="I153" s="149"/>
      <c r="J153" s="52"/>
      <c r="K153" s="52"/>
      <c r="L153" s="36"/>
      <c r="M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</sheetData>
  <sheetProtection algorithmName="SHA-512" hashValue="EXAX5282w6YXIdZSeqH7EdfsmYNM/mGyPP9ugMifmjnJ9iPKqL+If5ojeq11kNy+V2EzyoP+VMUK3xPmVEso2Q==" saltValue="O9op5pUd9xp8RmNZfwGZMXw+N1Xp6uiNw+1jXoh0ZhQ0SSmy7u5Mk+GO4XkW9n1o0pLFO+MSyXLK1kuaN3rffw==" spinCount="100000" sheet="1" objects="1" scenarios="1" formatColumns="0" formatRows="0" autoFilter="0"/>
  <autoFilter ref="C119:K15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4" t="s">
        <v>86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83</v>
      </c>
    </row>
    <row r="4" spans="1:46" s="1" customFormat="1" ht="24.95" customHeight="1">
      <c r="B4" s="17"/>
      <c r="D4" s="109" t="s">
        <v>87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Rekontrukce domova mládeže, HOŘICE - Husova č.p.675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88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74" t="s">
        <v>239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>
        <f>'Rekapitulace stavby'!AN8</f>
        <v>44165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23</v>
      </c>
      <c r="E14" s="31"/>
      <c r="F14" s="31"/>
      <c r="G14" s="31"/>
      <c r="H14" s="31"/>
      <c r="I14" s="114" t="s">
        <v>24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 xml:space="preserve"> </v>
      </c>
      <c r="F15" s="31"/>
      <c r="G15" s="31"/>
      <c r="H15" s="31"/>
      <c r="I15" s="114" t="s">
        <v>26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27</v>
      </c>
      <c r="E17" s="31"/>
      <c r="F17" s="31"/>
      <c r="G17" s="31"/>
      <c r="H17" s="31"/>
      <c r="I17" s="114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29</v>
      </c>
      <c r="E20" s="31"/>
      <c r="F20" s="31"/>
      <c r="G20" s="31"/>
      <c r="H20" s="31"/>
      <c r="I20" s="114" t="s">
        <v>24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26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31</v>
      </c>
      <c r="E23" s="31"/>
      <c r="F23" s="31"/>
      <c r="G23" s="31"/>
      <c r="H23" s="31"/>
      <c r="I23" s="114" t="s">
        <v>24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 </v>
      </c>
      <c r="F24" s="31"/>
      <c r="G24" s="31"/>
      <c r="H24" s="31"/>
      <c r="I24" s="114" t="s">
        <v>26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32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33</v>
      </c>
      <c r="E30" s="31"/>
      <c r="F30" s="31"/>
      <c r="G30" s="31"/>
      <c r="H30" s="31"/>
      <c r="I30" s="112"/>
      <c r="J30" s="123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35</v>
      </c>
      <c r="G32" s="31"/>
      <c r="H32" s="31"/>
      <c r="I32" s="125" t="s">
        <v>34</v>
      </c>
      <c r="J32" s="124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37</v>
      </c>
      <c r="E33" s="111" t="s">
        <v>38</v>
      </c>
      <c r="F33" s="127">
        <f>ROUND((SUM(BE121:BE205)),  2)</f>
        <v>0</v>
      </c>
      <c r="G33" s="31"/>
      <c r="H33" s="31"/>
      <c r="I33" s="128">
        <v>0.21</v>
      </c>
      <c r="J33" s="127">
        <f>ROUND(((SUM(BE121:BE205))*I33),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39</v>
      </c>
      <c r="F34" s="127">
        <f>ROUND((SUM(BF121:BF205)),  2)</f>
        <v>0</v>
      </c>
      <c r="G34" s="31"/>
      <c r="H34" s="31"/>
      <c r="I34" s="128">
        <v>0.15</v>
      </c>
      <c r="J34" s="127">
        <f>ROUND(((SUM(BF121:BF205))*I34),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40</v>
      </c>
      <c r="F35" s="127">
        <f>ROUND((SUM(BG121:BG205)),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41</v>
      </c>
      <c r="F36" s="127">
        <f>ROUND((SUM(BH121:BH205)),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42</v>
      </c>
      <c r="F37" s="127">
        <f>ROUND((SUM(BI121:BI205)),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43</v>
      </c>
      <c r="E39" s="131"/>
      <c r="F39" s="131"/>
      <c r="G39" s="132" t="s">
        <v>44</v>
      </c>
      <c r="H39" s="133" t="s">
        <v>45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46</v>
      </c>
      <c r="E50" s="138"/>
      <c r="F50" s="138"/>
      <c r="G50" s="137" t="s">
        <v>47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48</v>
      </c>
      <c r="E61" s="141"/>
      <c r="F61" s="142" t="s">
        <v>49</v>
      </c>
      <c r="G61" s="140" t="s">
        <v>48</v>
      </c>
      <c r="H61" s="141"/>
      <c r="I61" s="143"/>
      <c r="J61" s="144" t="s">
        <v>49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50</v>
      </c>
      <c r="E65" s="145"/>
      <c r="F65" s="145"/>
      <c r="G65" s="137" t="s">
        <v>51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48</v>
      </c>
      <c r="E76" s="141"/>
      <c r="F76" s="142" t="s">
        <v>49</v>
      </c>
      <c r="G76" s="140" t="s">
        <v>48</v>
      </c>
      <c r="H76" s="141"/>
      <c r="I76" s="143"/>
      <c r="J76" s="144" t="s">
        <v>49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Rekontrukce domova mládeže, HOŘICE - Husova č.p.675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50" t="str">
        <f>E9</f>
        <v>ZTi - Zdravotní technika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HOŘICE - Husova č.p.675 </v>
      </c>
      <c r="G89" s="33"/>
      <c r="H89" s="33"/>
      <c r="I89" s="114" t="s">
        <v>22</v>
      </c>
      <c r="J89" s="63">
        <f>IF(J12="","",J12)</f>
        <v>44165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114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114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91</v>
      </c>
      <c r="D94" s="154"/>
      <c r="E94" s="154"/>
      <c r="F94" s="154"/>
      <c r="G94" s="154"/>
      <c r="H94" s="154"/>
      <c r="I94" s="155"/>
      <c r="J94" s="156" t="s">
        <v>92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93</v>
      </c>
      <c r="D96" s="33"/>
      <c r="E96" s="33"/>
      <c r="F96" s="33"/>
      <c r="G96" s="33"/>
      <c r="H96" s="33"/>
      <c r="I96" s="112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9" customFormat="1" ht="24.95" customHeight="1">
      <c r="B97" s="158"/>
      <c r="C97" s="159"/>
      <c r="D97" s="160" t="s">
        <v>95</v>
      </c>
      <c r="E97" s="161"/>
      <c r="F97" s="161"/>
      <c r="G97" s="161"/>
      <c r="H97" s="161"/>
      <c r="I97" s="162"/>
      <c r="J97" s="163">
        <f>J122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240</v>
      </c>
      <c r="E98" s="168"/>
      <c r="F98" s="168"/>
      <c r="G98" s="168"/>
      <c r="H98" s="168"/>
      <c r="I98" s="169"/>
      <c r="J98" s="170">
        <f>J123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241</v>
      </c>
      <c r="E99" s="168"/>
      <c r="F99" s="168"/>
      <c r="G99" s="168"/>
      <c r="H99" s="168"/>
      <c r="I99" s="169"/>
      <c r="J99" s="170">
        <f>J140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242</v>
      </c>
      <c r="E100" s="168"/>
      <c r="F100" s="168"/>
      <c r="G100" s="168"/>
      <c r="H100" s="168"/>
      <c r="I100" s="169"/>
      <c r="J100" s="170">
        <f>J181</f>
        <v>0</v>
      </c>
      <c r="K100" s="166"/>
      <c r="L100" s="171"/>
    </row>
    <row r="101" spans="1:31" s="9" customFormat="1" ht="24.95" customHeight="1">
      <c r="B101" s="158"/>
      <c r="C101" s="159"/>
      <c r="D101" s="160" t="s">
        <v>98</v>
      </c>
      <c r="E101" s="161"/>
      <c r="F101" s="161"/>
      <c r="G101" s="161"/>
      <c r="H101" s="161"/>
      <c r="I101" s="162"/>
      <c r="J101" s="163">
        <f>J204</f>
        <v>0</v>
      </c>
      <c r="K101" s="159"/>
      <c r="L101" s="164"/>
    </row>
    <row r="102" spans="1:31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112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51"/>
      <c r="C103" s="52"/>
      <c r="D103" s="52"/>
      <c r="E103" s="52"/>
      <c r="F103" s="52"/>
      <c r="G103" s="52"/>
      <c r="H103" s="52"/>
      <c r="I103" s="149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152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99</v>
      </c>
      <c r="D108" s="33"/>
      <c r="E108" s="33"/>
      <c r="F108" s="33"/>
      <c r="G108" s="33"/>
      <c r="H108" s="33"/>
      <c r="I108" s="112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112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112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79" t="str">
        <f>E7</f>
        <v>Rekontrukce domova mládeže, HOŘICE - Husova č.p.675</v>
      </c>
      <c r="F111" s="280"/>
      <c r="G111" s="280"/>
      <c r="H111" s="280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88</v>
      </c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50" t="str">
        <f>E9</f>
        <v>ZTi - Zdravotní technika</v>
      </c>
      <c r="F113" s="281"/>
      <c r="G113" s="281"/>
      <c r="H113" s="281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3"/>
      <c r="E115" s="33"/>
      <c r="F115" s="24" t="str">
        <f>F12</f>
        <v xml:space="preserve"> HOŘICE - Husova č.p.675 </v>
      </c>
      <c r="G115" s="33"/>
      <c r="H115" s="33"/>
      <c r="I115" s="114" t="s">
        <v>22</v>
      </c>
      <c r="J115" s="63">
        <f>IF(J12="","",J12)</f>
        <v>44165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3"/>
      <c r="E117" s="33"/>
      <c r="F117" s="24" t="str">
        <f>E15</f>
        <v xml:space="preserve"> </v>
      </c>
      <c r="G117" s="33"/>
      <c r="H117" s="33"/>
      <c r="I117" s="114" t="s">
        <v>29</v>
      </c>
      <c r="J117" s="29" t="str">
        <f>E21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3"/>
      <c r="E118" s="33"/>
      <c r="F118" s="24" t="str">
        <f>IF(E18="","",E18)</f>
        <v>Vyplň údaj</v>
      </c>
      <c r="G118" s="33"/>
      <c r="H118" s="33"/>
      <c r="I118" s="114" t="s">
        <v>31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72"/>
      <c r="B120" s="173"/>
      <c r="C120" s="174" t="s">
        <v>100</v>
      </c>
      <c r="D120" s="175" t="s">
        <v>58</v>
      </c>
      <c r="E120" s="175" t="s">
        <v>54</v>
      </c>
      <c r="F120" s="175" t="s">
        <v>55</v>
      </c>
      <c r="G120" s="175" t="s">
        <v>101</v>
      </c>
      <c r="H120" s="175" t="s">
        <v>102</v>
      </c>
      <c r="I120" s="176" t="s">
        <v>103</v>
      </c>
      <c r="J120" s="177" t="s">
        <v>92</v>
      </c>
      <c r="K120" s="178" t="s">
        <v>104</v>
      </c>
      <c r="L120" s="179"/>
      <c r="M120" s="72" t="s">
        <v>1</v>
      </c>
      <c r="N120" s="73" t="s">
        <v>37</v>
      </c>
      <c r="O120" s="73" t="s">
        <v>105</v>
      </c>
      <c r="P120" s="73" t="s">
        <v>106</v>
      </c>
      <c r="Q120" s="73" t="s">
        <v>107</v>
      </c>
      <c r="R120" s="73" t="s">
        <v>108</v>
      </c>
      <c r="S120" s="73" t="s">
        <v>109</v>
      </c>
      <c r="T120" s="74" t="s">
        <v>110</v>
      </c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</row>
    <row r="121" spans="1:65" s="2" customFormat="1" ht="22.9" customHeight="1">
      <c r="A121" s="31"/>
      <c r="B121" s="32"/>
      <c r="C121" s="79" t="s">
        <v>111</v>
      </c>
      <c r="D121" s="33"/>
      <c r="E121" s="33"/>
      <c r="F121" s="33"/>
      <c r="G121" s="33"/>
      <c r="H121" s="33"/>
      <c r="I121" s="112"/>
      <c r="J121" s="180">
        <f>BK121</f>
        <v>0</v>
      </c>
      <c r="K121" s="33"/>
      <c r="L121" s="36"/>
      <c r="M121" s="75"/>
      <c r="N121" s="181"/>
      <c r="O121" s="76"/>
      <c r="P121" s="182">
        <f>P122+P204</f>
        <v>0</v>
      </c>
      <c r="Q121" s="76"/>
      <c r="R121" s="182">
        <f>R122+R204</f>
        <v>3.7529550000000005</v>
      </c>
      <c r="S121" s="76"/>
      <c r="T121" s="183">
        <f>T122+T204</f>
        <v>3.52257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72</v>
      </c>
      <c r="AU121" s="14" t="s">
        <v>94</v>
      </c>
      <c r="BK121" s="184">
        <f>BK122+BK204</f>
        <v>0</v>
      </c>
    </row>
    <row r="122" spans="1:65" s="12" customFormat="1" ht="25.9" customHeight="1">
      <c r="B122" s="185"/>
      <c r="C122" s="186"/>
      <c r="D122" s="187" t="s">
        <v>72</v>
      </c>
      <c r="E122" s="188" t="s">
        <v>112</v>
      </c>
      <c r="F122" s="188" t="s">
        <v>113</v>
      </c>
      <c r="G122" s="186"/>
      <c r="H122" s="186"/>
      <c r="I122" s="189"/>
      <c r="J122" s="190">
        <f>BK122</f>
        <v>0</v>
      </c>
      <c r="K122" s="186"/>
      <c r="L122" s="191"/>
      <c r="M122" s="192"/>
      <c r="N122" s="193"/>
      <c r="O122" s="193"/>
      <c r="P122" s="194">
        <f>P123+P140+P181</f>
        <v>0</v>
      </c>
      <c r="Q122" s="193"/>
      <c r="R122" s="194">
        <f>R123+R140+R181</f>
        <v>3.7529550000000005</v>
      </c>
      <c r="S122" s="193"/>
      <c r="T122" s="195">
        <f>T123+T140+T181</f>
        <v>3.52257</v>
      </c>
      <c r="AR122" s="196" t="s">
        <v>83</v>
      </c>
      <c r="AT122" s="197" t="s">
        <v>72</v>
      </c>
      <c r="AU122" s="197" t="s">
        <v>73</v>
      </c>
      <c r="AY122" s="196" t="s">
        <v>114</v>
      </c>
      <c r="BK122" s="198">
        <f>BK123+BK140+BK181</f>
        <v>0</v>
      </c>
    </row>
    <row r="123" spans="1:65" s="12" customFormat="1" ht="22.9" customHeight="1">
      <c r="B123" s="185"/>
      <c r="C123" s="186"/>
      <c r="D123" s="187" t="s">
        <v>72</v>
      </c>
      <c r="E123" s="199" t="s">
        <v>243</v>
      </c>
      <c r="F123" s="199" t="s">
        <v>244</v>
      </c>
      <c r="G123" s="186"/>
      <c r="H123" s="186"/>
      <c r="I123" s="189"/>
      <c r="J123" s="200">
        <f>BK123</f>
        <v>0</v>
      </c>
      <c r="K123" s="186"/>
      <c r="L123" s="191"/>
      <c r="M123" s="192"/>
      <c r="N123" s="193"/>
      <c r="O123" s="193"/>
      <c r="P123" s="194">
        <f>SUM(P124:P139)</f>
        <v>0</v>
      </c>
      <c r="Q123" s="193"/>
      <c r="R123" s="194">
        <f>SUM(R124:R139)</f>
        <v>0.24554000000000001</v>
      </c>
      <c r="S123" s="193"/>
      <c r="T123" s="195">
        <f>SUM(T124:T139)</f>
        <v>0.79735</v>
      </c>
      <c r="AR123" s="196" t="s">
        <v>83</v>
      </c>
      <c r="AT123" s="197" t="s">
        <v>72</v>
      </c>
      <c r="AU123" s="197" t="s">
        <v>81</v>
      </c>
      <c r="AY123" s="196" t="s">
        <v>114</v>
      </c>
      <c r="BK123" s="198">
        <f>SUM(BK124:BK139)</f>
        <v>0</v>
      </c>
    </row>
    <row r="124" spans="1:65" s="2" customFormat="1" ht="16.5" customHeight="1">
      <c r="A124" s="31"/>
      <c r="B124" s="32"/>
      <c r="C124" s="201" t="s">
        <v>81</v>
      </c>
      <c r="D124" s="201" t="s">
        <v>117</v>
      </c>
      <c r="E124" s="202" t="s">
        <v>245</v>
      </c>
      <c r="F124" s="203" t="s">
        <v>246</v>
      </c>
      <c r="G124" s="204" t="s">
        <v>120</v>
      </c>
      <c r="H124" s="205">
        <v>6</v>
      </c>
      <c r="I124" s="206"/>
      <c r="J124" s="207">
        <f t="shared" ref="J124:J139" si="0">ROUND(I124*H124,2)</f>
        <v>0</v>
      </c>
      <c r="K124" s="208"/>
      <c r="L124" s="36"/>
      <c r="M124" s="209" t="s">
        <v>1</v>
      </c>
      <c r="N124" s="210" t="s">
        <v>38</v>
      </c>
      <c r="O124" s="68"/>
      <c r="P124" s="211">
        <f t="shared" ref="P124:P139" si="1">O124*H124</f>
        <v>0</v>
      </c>
      <c r="Q124" s="211">
        <v>1.1270000000000001E-2</v>
      </c>
      <c r="R124" s="211">
        <f t="shared" ref="R124:R139" si="2">Q124*H124</f>
        <v>6.762E-2</v>
      </c>
      <c r="S124" s="211">
        <v>0</v>
      </c>
      <c r="T124" s="212">
        <f t="shared" ref="T124:T139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13" t="s">
        <v>121</v>
      </c>
      <c r="AT124" s="213" t="s">
        <v>117</v>
      </c>
      <c r="AU124" s="213" t="s">
        <v>83</v>
      </c>
      <c r="AY124" s="14" t="s">
        <v>114</v>
      </c>
      <c r="BE124" s="214">
        <f t="shared" ref="BE124:BE139" si="4">IF(N124="základní",J124,0)</f>
        <v>0</v>
      </c>
      <c r="BF124" s="214">
        <f t="shared" ref="BF124:BF139" si="5">IF(N124="snížená",J124,0)</f>
        <v>0</v>
      </c>
      <c r="BG124" s="214">
        <f t="shared" ref="BG124:BG139" si="6">IF(N124="zákl. přenesená",J124,0)</f>
        <v>0</v>
      </c>
      <c r="BH124" s="214">
        <f t="shared" ref="BH124:BH139" si="7">IF(N124="sníž. přenesená",J124,0)</f>
        <v>0</v>
      </c>
      <c r="BI124" s="214">
        <f t="shared" ref="BI124:BI139" si="8">IF(N124="nulová",J124,0)</f>
        <v>0</v>
      </c>
      <c r="BJ124" s="14" t="s">
        <v>81</v>
      </c>
      <c r="BK124" s="214">
        <f t="shared" ref="BK124:BK139" si="9">ROUND(I124*H124,2)</f>
        <v>0</v>
      </c>
      <c r="BL124" s="14" t="s">
        <v>121</v>
      </c>
      <c r="BM124" s="213" t="s">
        <v>247</v>
      </c>
    </row>
    <row r="125" spans="1:65" s="2" customFormat="1" ht="16.5" customHeight="1">
      <c r="A125" s="31"/>
      <c r="B125" s="32"/>
      <c r="C125" s="201" t="s">
        <v>83</v>
      </c>
      <c r="D125" s="201" t="s">
        <v>117</v>
      </c>
      <c r="E125" s="202" t="s">
        <v>248</v>
      </c>
      <c r="F125" s="203" t="s">
        <v>249</v>
      </c>
      <c r="G125" s="204" t="s">
        <v>160</v>
      </c>
      <c r="H125" s="205">
        <v>15</v>
      </c>
      <c r="I125" s="206"/>
      <c r="J125" s="207">
        <f t="shared" si="0"/>
        <v>0</v>
      </c>
      <c r="K125" s="208"/>
      <c r="L125" s="36"/>
      <c r="M125" s="209" t="s">
        <v>1</v>
      </c>
      <c r="N125" s="210" t="s">
        <v>38</v>
      </c>
      <c r="O125" s="68"/>
      <c r="P125" s="211">
        <f t="shared" si="1"/>
        <v>0</v>
      </c>
      <c r="Q125" s="211">
        <v>0</v>
      </c>
      <c r="R125" s="211">
        <f t="shared" si="2"/>
        <v>0</v>
      </c>
      <c r="S125" s="211">
        <v>3.065E-2</v>
      </c>
      <c r="T125" s="212">
        <f t="shared" si="3"/>
        <v>0.45974999999999999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13" t="s">
        <v>121</v>
      </c>
      <c r="AT125" s="213" t="s">
        <v>117</v>
      </c>
      <c r="AU125" s="213" t="s">
        <v>83</v>
      </c>
      <c r="AY125" s="14" t="s">
        <v>114</v>
      </c>
      <c r="BE125" s="214">
        <f t="shared" si="4"/>
        <v>0</v>
      </c>
      <c r="BF125" s="214">
        <f t="shared" si="5"/>
        <v>0</v>
      </c>
      <c r="BG125" s="214">
        <f t="shared" si="6"/>
        <v>0</v>
      </c>
      <c r="BH125" s="214">
        <f t="shared" si="7"/>
        <v>0</v>
      </c>
      <c r="BI125" s="214">
        <f t="shared" si="8"/>
        <v>0</v>
      </c>
      <c r="BJ125" s="14" t="s">
        <v>81</v>
      </c>
      <c r="BK125" s="214">
        <f t="shared" si="9"/>
        <v>0</v>
      </c>
      <c r="BL125" s="14" t="s">
        <v>121</v>
      </c>
      <c r="BM125" s="213" t="s">
        <v>250</v>
      </c>
    </row>
    <row r="126" spans="1:65" s="2" customFormat="1" ht="16.5" customHeight="1">
      <c r="A126" s="31"/>
      <c r="B126" s="32"/>
      <c r="C126" s="201" t="s">
        <v>128</v>
      </c>
      <c r="D126" s="201" t="s">
        <v>117</v>
      </c>
      <c r="E126" s="202" t="s">
        <v>251</v>
      </c>
      <c r="F126" s="203" t="s">
        <v>252</v>
      </c>
      <c r="G126" s="204" t="s">
        <v>160</v>
      </c>
      <c r="H126" s="205">
        <v>60</v>
      </c>
      <c r="I126" s="206"/>
      <c r="J126" s="207">
        <f t="shared" si="0"/>
        <v>0</v>
      </c>
      <c r="K126" s="208"/>
      <c r="L126" s="36"/>
      <c r="M126" s="209" t="s">
        <v>1</v>
      </c>
      <c r="N126" s="210" t="s">
        <v>38</v>
      </c>
      <c r="O126" s="68"/>
      <c r="P126" s="211">
        <f t="shared" si="1"/>
        <v>0</v>
      </c>
      <c r="Q126" s="211">
        <v>0</v>
      </c>
      <c r="R126" s="211">
        <f t="shared" si="2"/>
        <v>0</v>
      </c>
      <c r="S126" s="211">
        <v>2.63E-3</v>
      </c>
      <c r="T126" s="212">
        <f t="shared" si="3"/>
        <v>0.1578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3" t="s">
        <v>121</v>
      </c>
      <c r="AT126" s="213" t="s">
        <v>117</v>
      </c>
      <c r="AU126" s="213" t="s">
        <v>83</v>
      </c>
      <c r="AY126" s="14" t="s">
        <v>114</v>
      </c>
      <c r="BE126" s="214">
        <f t="shared" si="4"/>
        <v>0</v>
      </c>
      <c r="BF126" s="214">
        <f t="shared" si="5"/>
        <v>0</v>
      </c>
      <c r="BG126" s="214">
        <f t="shared" si="6"/>
        <v>0</v>
      </c>
      <c r="BH126" s="214">
        <f t="shared" si="7"/>
        <v>0</v>
      </c>
      <c r="BI126" s="214">
        <f t="shared" si="8"/>
        <v>0</v>
      </c>
      <c r="BJ126" s="14" t="s">
        <v>81</v>
      </c>
      <c r="BK126" s="214">
        <f t="shared" si="9"/>
        <v>0</v>
      </c>
      <c r="BL126" s="14" t="s">
        <v>121</v>
      </c>
      <c r="BM126" s="213" t="s">
        <v>253</v>
      </c>
    </row>
    <row r="127" spans="1:65" s="2" customFormat="1" ht="16.5" customHeight="1">
      <c r="A127" s="31"/>
      <c r="B127" s="32"/>
      <c r="C127" s="201" t="s">
        <v>132</v>
      </c>
      <c r="D127" s="201" t="s">
        <v>117</v>
      </c>
      <c r="E127" s="202" t="s">
        <v>254</v>
      </c>
      <c r="F127" s="203" t="s">
        <v>255</v>
      </c>
      <c r="G127" s="204" t="s">
        <v>120</v>
      </c>
      <c r="H127" s="205">
        <v>4</v>
      </c>
      <c r="I127" s="206"/>
      <c r="J127" s="207">
        <f t="shared" si="0"/>
        <v>0</v>
      </c>
      <c r="K127" s="208"/>
      <c r="L127" s="36"/>
      <c r="M127" s="209" t="s">
        <v>1</v>
      </c>
      <c r="N127" s="210" t="s">
        <v>38</v>
      </c>
      <c r="O127" s="68"/>
      <c r="P127" s="211">
        <f t="shared" si="1"/>
        <v>0</v>
      </c>
      <c r="Q127" s="211">
        <v>1E-3</v>
      </c>
      <c r="R127" s="211">
        <f t="shared" si="2"/>
        <v>4.0000000000000001E-3</v>
      </c>
      <c r="S127" s="211">
        <v>0</v>
      </c>
      <c r="T127" s="212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121</v>
      </c>
      <c r="AT127" s="213" t="s">
        <v>117</v>
      </c>
      <c r="AU127" s="213" t="s">
        <v>83</v>
      </c>
      <c r="AY127" s="14" t="s">
        <v>114</v>
      </c>
      <c r="BE127" s="214">
        <f t="shared" si="4"/>
        <v>0</v>
      </c>
      <c r="BF127" s="214">
        <f t="shared" si="5"/>
        <v>0</v>
      </c>
      <c r="BG127" s="214">
        <f t="shared" si="6"/>
        <v>0</v>
      </c>
      <c r="BH127" s="214">
        <f t="shared" si="7"/>
        <v>0</v>
      </c>
      <c r="BI127" s="214">
        <f t="shared" si="8"/>
        <v>0</v>
      </c>
      <c r="BJ127" s="14" t="s">
        <v>81</v>
      </c>
      <c r="BK127" s="214">
        <f t="shared" si="9"/>
        <v>0</v>
      </c>
      <c r="BL127" s="14" t="s">
        <v>121</v>
      </c>
      <c r="BM127" s="213" t="s">
        <v>256</v>
      </c>
    </row>
    <row r="128" spans="1:65" s="2" customFormat="1" ht="16.5" customHeight="1">
      <c r="A128" s="31"/>
      <c r="B128" s="32"/>
      <c r="C128" s="201" t="s">
        <v>136</v>
      </c>
      <c r="D128" s="201" t="s">
        <v>117</v>
      </c>
      <c r="E128" s="202" t="s">
        <v>257</v>
      </c>
      <c r="F128" s="203" t="s">
        <v>258</v>
      </c>
      <c r="G128" s="204" t="s">
        <v>160</v>
      </c>
      <c r="H128" s="205">
        <v>60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38</v>
      </c>
      <c r="O128" s="68"/>
      <c r="P128" s="211">
        <f t="shared" si="1"/>
        <v>0</v>
      </c>
      <c r="Q128" s="211">
        <v>2.0100000000000001E-3</v>
      </c>
      <c r="R128" s="211">
        <f t="shared" si="2"/>
        <v>0.1206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121</v>
      </c>
      <c r="AT128" s="213" t="s">
        <v>117</v>
      </c>
      <c r="AU128" s="213" t="s">
        <v>83</v>
      </c>
      <c r="AY128" s="14" t="s">
        <v>114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81</v>
      </c>
      <c r="BK128" s="214">
        <f t="shared" si="9"/>
        <v>0</v>
      </c>
      <c r="BL128" s="14" t="s">
        <v>121</v>
      </c>
      <c r="BM128" s="213" t="s">
        <v>259</v>
      </c>
    </row>
    <row r="129" spans="1:65" s="2" customFormat="1" ht="16.5" customHeight="1">
      <c r="A129" s="31"/>
      <c r="B129" s="32"/>
      <c r="C129" s="201" t="s">
        <v>140</v>
      </c>
      <c r="D129" s="201" t="s">
        <v>117</v>
      </c>
      <c r="E129" s="202" t="s">
        <v>260</v>
      </c>
      <c r="F129" s="203" t="s">
        <v>261</v>
      </c>
      <c r="G129" s="204" t="s">
        <v>160</v>
      </c>
      <c r="H129" s="205">
        <v>60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38</v>
      </c>
      <c r="O129" s="68"/>
      <c r="P129" s="211">
        <f t="shared" si="1"/>
        <v>0</v>
      </c>
      <c r="Q129" s="211">
        <v>4.0999999999999999E-4</v>
      </c>
      <c r="R129" s="211">
        <f t="shared" si="2"/>
        <v>2.46E-2</v>
      </c>
      <c r="S129" s="211">
        <v>0</v>
      </c>
      <c r="T129" s="212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121</v>
      </c>
      <c r="AT129" s="213" t="s">
        <v>117</v>
      </c>
      <c r="AU129" s="213" t="s">
        <v>83</v>
      </c>
      <c r="AY129" s="14" t="s">
        <v>114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81</v>
      </c>
      <c r="BK129" s="214">
        <f t="shared" si="9"/>
        <v>0</v>
      </c>
      <c r="BL129" s="14" t="s">
        <v>121</v>
      </c>
      <c r="BM129" s="213" t="s">
        <v>262</v>
      </c>
    </row>
    <row r="130" spans="1:65" s="2" customFormat="1" ht="16.5" customHeight="1">
      <c r="A130" s="31"/>
      <c r="B130" s="32"/>
      <c r="C130" s="201" t="s">
        <v>144</v>
      </c>
      <c r="D130" s="201" t="s">
        <v>117</v>
      </c>
      <c r="E130" s="202" t="s">
        <v>263</v>
      </c>
      <c r="F130" s="203" t="s">
        <v>264</v>
      </c>
      <c r="G130" s="204" t="s">
        <v>160</v>
      </c>
      <c r="H130" s="205">
        <v>30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38</v>
      </c>
      <c r="O130" s="68"/>
      <c r="P130" s="211">
        <f t="shared" si="1"/>
        <v>0</v>
      </c>
      <c r="Q130" s="211">
        <v>4.8000000000000001E-4</v>
      </c>
      <c r="R130" s="211">
        <f t="shared" si="2"/>
        <v>1.44E-2</v>
      </c>
      <c r="S130" s="211">
        <v>0</v>
      </c>
      <c r="T130" s="212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121</v>
      </c>
      <c r="AT130" s="213" t="s">
        <v>117</v>
      </c>
      <c r="AU130" s="213" t="s">
        <v>83</v>
      </c>
      <c r="AY130" s="14" t="s">
        <v>114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81</v>
      </c>
      <c r="BK130" s="214">
        <f t="shared" si="9"/>
        <v>0</v>
      </c>
      <c r="BL130" s="14" t="s">
        <v>121</v>
      </c>
      <c r="BM130" s="213" t="s">
        <v>265</v>
      </c>
    </row>
    <row r="131" spans="1:65" s="2" customFormat="1" ht="16.5" customHeight="1">
      <c r="A131" s="31"/>
      <c r="B131" s="32"/>
      <c r="C131" s="201" t="s">
        <v>148</v>
      </c>
      <c r="D131" s="201" t="s">
        <v>117</v>
      </c>
      <c r="E131" s="202" t="s">
        <v>266</v>
      </c>
      <c r="F131" s="203" t="s">
        <v>267</v>
      </c>
      <c r="G131" s="204" t="s">
        <v>120</v>
      </c>
      <c r="H131" s="205">
        <v>35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38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</v>
      </c>
      <c r="T131" s="212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121</v>
      </c>
      <c r="AT131" s="213" t="s">
        <v>117</v>
      </c>
      <c r="AU131" s="213" t="s">
        <v>83</v>
      </c>
      <c r="AY131" s="14" t="s">
        <v>114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81</v>
      </c>
      <c r="BK131" s="214">
        <f t="shared" si="9"/>
        <v>0</v>
      </c>
      <c r="BL131" s="14" t="s">
        <v>121</v>
      </c>
      <c r="BM131" s="213" t="s">
        <v>268</v>
      </c>
    </row>
    <row r="132" spans="1:65" s="2" customFormat="1" ht="16.5" customHeight="1">
      <c r="A132" s="31"/>
      <c r="B132" s="32"/>
      <c r="C132" s="201" t="s">
        <v>153</v>
      </c>
      <c r="D132" s="201" t="s">
        <v>117</v>
      </c>
      <c r="E132" s="202" t="s">
        <v>269</v>
      </c>
      <c r="F132" s="203" t="s">
        <v>270</v>
      </c>
      <c r="G132" s="204" t="s">
        <v>120</v>
      </c>
      <c r="H132" s="205">
        <v>16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38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</v>
      </c>
      <c r="T132" s="212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121</v>
      </c>
      <c r="AT132" s="213" t="s">
        <v>117</v>
      </c>
      <c r="AU132" s="213" t="s">
        <v>83</v>
      </c>
      <c r="AY132" s="14" t="s">
        <v>114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81</v>
      </c>
      <c r="BK132" s="214">
        <f t="shared" si="9"/>
        <v>0</v>
      </c>
      <c r="BL132" s="14" t="s">
        <v>121</v>
      </c>
      <c r="BM132" s="213" t="s">
        <v>271</v>
      </c>
    </row>
    <row r="133" spans="1:65" s="2" customFormat="1" ht="16.5" customHeight="1">
      <c r="A133" s="31"/>
      <c r="B133" s="32"/>
      <c r="C133" s="201" t="s">
        <v>157</v>
      </c>
      <c r="D133" s="201" t="s">
        <v>117</v>
      </c>
      <c r="E133" s="202" t="s">
        <v>272</v>
      </c>
      <c r="F133" s="203" t="s">
        <v>273</v>
      </c>
      <c r="G133" s="204" t="s">
        <v>120</v>
      </c>
      <c r="H133" s="205">
        <v>18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38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</v>
      </c>
      <c r="T133" s="212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121</v>
      </c>
      <c r="AT133" s="213" t="s">
        <v>117</v>
      </c>
      <c r="AU133" s="213" t="s">
        <v>83</v>
      </c>
      <c r="AY133" s="14" t="s">
        <v>114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81</v>
      </c>
      <c r="BK133" s="214">
        <f t="shared" si="9"/>
        <v>0</v>
      </c>
      <c r="BL133" s="14" t="s">
        <v>121</v>
      </c>
      <c r="BM133" s="213" t="s">
        <v>274</v>
      </c>
    </row>
    <row r="134" spans="1:65" s="2" customFormat="1" ht="21.75" customHeight="1">
      <c r="A134" s="31"/>
      <c r="B134" s="32"/>
      <c r="C134" s="201" t="s">
        <v>162</v>
      </c>
      <c r="D134" s="201" t="s">
        <v>117</v>
      </c>
      <c r="E134" s="202" t="s">
        <v>275</v>
      </c>
      <c r="F134" s="203" t="s">
        <v>276</v>
      </c>
      <c r="G134" s="204" t="s">
        <v>120</v>
      </c>
      <c r="H134" s="205">
        <v>11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38</v>
      </c>
      <c r="O134" s="68"/>
      <c r="P134" s="211">
        <f t="shared" si="1"/>
        <v>0</v>
      </c>
      <c r="Q134" s="211">
        <v>1.1199999999999999E-3</v>
      </c>
      <c r="R134" s="211">
        <f t="shared" si="2"/>
        <v>1.2319999999999999E-2</v>
      </c>
      <c r="S134" s="211">
        <v>0</v>
      </c>
      <c r="T134" s="212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121</v>
      </c>
      <c r="AT134" s="213" t="s">
        <v>117</v>
      </c>
      <c r="AU134" s="213" t="s">
        <v>83</v>
      </c>
      <c r="AY134" s="14" t="s">
        <v>114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81</v>
      </c>
      <c r="BK134" s="214">
        <f t="shared" si="9"/>
        <v>0</v>
      </c>
      <c r="BL134" s="14" t="s">
        <v>121</v>
      </c>
      <c r="BM134" s="213" t="s">
        <v>277</v>
      </c>
    </row>
    <row r="135" spans="1:65" s="2" customFormat="1" ht="16.5" customHeight="1">
      <c r="A135" s="31"/>
      <c r="B135" s="32"/>
      <c r="C135" s="201" t="s">
        <v>166</v>
      </c>
      <c r="D135" s="201" t="s">
        <v>117</v>
      </c>
      <c r="E135" s="202" t="s">
        <v>278</v>
      </c>
      <c r="F135" s="203" t="s">
        <v>279</v>
      </c>
      <c r="G135" s="204" t="s">
        <v>120</v>
      </c>
      <c r="H135" s="205">
        <v>58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38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3.0999999999999999E-3</v>
      </c>
      <c r="T135" s="212">
        <f t="shared" si="3"/>
        <v>0.17979999999999999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121</v>
      </c>
      <c r="AT135" s="213" t="s">
        <v>117</v>
      </c>
      <c r="AU135" s="213" t="s">
        <v>83</v>
      </c>
      <c r="AY135" s="14" t="s">
        <v>114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81</v>
      </c>
      <c r="BK135" s="214">
        <f t="shared" si="9"/>
        <v>0</v>
      </c>
      <c r="BL135" s="14" t="s">
        <v>121</v>
      </c>
      <c r="BM135" s="213" t="s">
        <v>280</v>
      </c>
    </row>
    <row r="136" spans="1:65" s="2" customFormat="1" ht="21.75" customHeight="1">
      <c r="A136" s="31"/>
      <c r="B136" s="32"/>
      <c r="C136" s="201" t="s">
        <v>170</v>
      </c>
      <c r="D136" s="201" t="s">
        <v>117</v>
      </c>
      <c r="E136" s="202" t="s">
        <v>281</v>
      </c>
      <c r="F136" s="203" t="s">
        <v>282</v>
      </c>
      <c r="G136" s="204" t="s">
        <v>120</v>
      </c>
      <c r="H136" s="205">
        <v>4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38</v>
      </c>
      <c r="O136" s="68"/>
      <c r="P136" s="211">
        <f t="shared" si="1"/>
        <v>0</v>
      </c>
      <c r="Q136" s="211">
        <v>5.0000000000000001E-4</v>
      </c>
      <c r="R136" s="211">
        <f t="shared" si="2"/>
        <v>2E-3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121</v>
      </c>
      <c r="AT136" s="213" t="s">
        <v>117</v>
      </c>
      <c r="AU136" s="213" t="s">
        <v>83</v>
      </c>
      <c r="AY136" s="14" t="s">
        <v>114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81</v>
      </c>
      <c r="BK136" s="214">
        <f t="shared" si="9"/>
        <v>0</v>
      </c>
      <c r="BL136" s="14" t="s">
        <v>121</v>
      </c>
      <c r="BM136" s="213" t="s">
        <v>283</v>
      </c>
    </row>
    <row r="137" spans="1:65" s="2" customFormat="1" ht="16.5" customHeight="1">
      <c r="A137" s="31"/>
      <c r="B137" s="32"/>
      <c r="C137" s="201" t="s">
        <v>174</v>
      </c>
      <c r="D137" s="201" t="s">
        <v>117</v>
      </c>
      <c r="E137" s="202" t="s">
        <v>284</v>
      </c>
      <c r="F137" s="203" t="s">
        <v>285</v>
      </c>
      <c r="G137" s="204" t="s">
        <v>160</v>
      </c>
      <c r="H137" s="205">
        <v>150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38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121</v>
      </c>
      <c r="AT137" s="213" t="s">
        <v>117</v>
      </c>
      <c r="AU137" s="213" t="s">
        <v>83</v>
      </c>
      <c r="AY137" s="14" t="s">
        <v>114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81</v>
      </c>
      <c r="BK137" s="214">
        <f t="shared" si="9"/>
        <v>0</v>
      </c>
      <c r="BL137" s="14" t="s">
        <v>121</v>
      </c>
      <c r="BM137" s="213" t="s">
        <v>286</v>
      </c>
    </row>
    <row r="138" spans="1:65" s="2" customFormat="1" ht="16.5" customHeight="1">
      <c r="A138" s="31"/>
      <c r="B138" s="32"/>
      <c r="C138" s="201" t="s">
        <v>8</v>
      </c>
      <c r="D138" s="201" t="s">
        <v>117</v>
      </c>
      <c r="E138" s="202" t="s">
        <v>287</v>
      </c>
      <c r="F138" s="203" t="s">
        <v>288</v>
      </c>
      <c r="G138" s="204" t="s">
        <v>160</v>
      </c>
      <c r="H138" s="205">
        <v>20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38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121</v>
      </c>
      <c r="AT138" s="213" t="s">
        <v>117</v>
      </c>
      <c r="AU138" s="213" t="s">
        <v>83</v>
      </c>
      <c r="AY138" s="14" t="s">
        <v>114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81</v>
      </c>
      <c r="BK138" s="214">
        <f t="shared" si="9"/>
        <v>0</v>
      </c>
      <c r="BL138" s="14" t="s">
        <v>121</v>
      </c>
      <c r="BM138" s="213" t="s">
        <v>289</v>
      </c>
    </row>
    <row r="139" spans="1:65" s="2" customFormat="1" ht="21.75" customHeight="1">
      <c r="A139" s="31"/>
      <c r="B139" s="32"/>
      <c r="C139" s="201" t="s">
        <v>121</v>
      </c>
      <c r="D139" s="201" t="s">
        <v>117</v>
      </c>
      <c r="E139" s="202" t="s">
        <v>290</v>
      </c>
      <c r="F139" s="203" t="s">
        <v>291</v>
      </c>
      <c r="G139" s="204" t="s">
        <v>187</v>
      </c>
      <c r="H139" s="205">
        <v>0.246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38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121</v>
      </c>
      <c r="AT139" s="213" t="s">
        <v>117</v>
      </c>
      <c r="AU139" s="213" t="s">
        <v>83</v>
      </c>
      <c r="AY139" s="14" t="s">
        <v>114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81</v>
      </c>
      <c r="BK139" s="214">
        <f t="shared" si="9"/>
        <v>0</v>
      </c>
      <c r="BL139" s="14" t="s">
        <v>121</v>
      </c>
      <c r="BM139" s="213" t="s">
        <v>292</v>
      </c>
    </row>
    <row r="140" spans="1:65" s="12" customFormat="1" ht="22.9" customHeight="1">
      <c r="B140" s="185"/>
      <c r="C140" s="186"/>
      <c r="D140" s="187" t="s">
        <v>72</v>
      </c>
      <c r="E140" s="199" t="s">
        <v>293</v>
      </c>
      <c r="F140" s="199" t="s">
        <v>294</v>
      </c>
      <c r="G140" s="186"/>
      <c r="H140" s="186"/>
      <c r="I140" s="189"/>
      <c r="J140" s="200">
        <f>BK140</f>
        <v>0</v>
      </c>
      <c r="K140" s="186"/>
      <c r="L140" s="191"/>
      <c r="M140" s="192"/>
      <c r="N140" s="193"/>
      <c r="O140" s="193"/>
      <c r="P140" s="194">
        <f>SUM(P141:P180)</f>
        <v>0</v>
      </c>
      <c r="Q140" s="193"/>
      <c r="R140" s="194">
        <f>SUM(R141:R180)</f>
        <v>2.0396450000000002</v>
      </c>
      <c r="S140" s="193"/>
      <c r="T140" s="195">
        <f>SUM(T141:T180)</f>
        <v>0.20385</v>
      </c>
      <c r="AR140" s="196" t="s">
        <v>83</v>
      </c>
      <c r="AT140" s="197" t="s">
        <v>72</v>
      </c>
      <c r="AU140" s="197" t="s">
        <v>81</v>
      </c>
      <c r="AY140" s="196" t="s">
        <v>114</v>
      </c>
      <c r="BK140" s="198">
        <f>SUM(BK141:BK180)</f>
        <v>0</v>
      </c>
    </row>
    <row r="141" spans="1:65" s="2" customFormat="1" ht="21.75" customHeight="1">
      <c r="A141" s="31"/>
      <c r="B141" s="32"/>
      <c r="C141" s="201" t="s">
        <v>184</v>
      </c>
      <c r="D141" s="201" t="s">
        <v>117</v>
      </c>
      <c r="E141" s="202" t="s">
        <v>295</v>
      </c>
      <c r="F141" s="203" t="s">
        <v>296</v>
      </c>
      <c r="G141" s="204" t="s">
        <v>160</v>
      </c>
      <c r="H141" s="205">
        <v>15</v>
      </c>
      <c r="I141" s="206"/>
      <c r="J141" s="207">
        <f t="shared" ref="J141:J180" si="10">ROUND(I141*H141,2)</f>
        <v>0</v>
      </c>
      <c r="K141" s="208"/>
      <c r="L141" s="36"/>
      <c r="M141" s="209" t="s">
        <v>1</v>
      </c>
      <c r="N141" s="210" t="s">
        <v>38</v>
      </c>
      <c r="O141" s="68"/>
      <c r="P141" s="211">
        <f t="shared" ref="P141:P180" si="11">O141*H141</f>
        <v>0</v>
      </c>
      <c r="Q141" s="211">
        <v>3.0899999999999999E-3</v>
      </c>
      <c r="R141" s="211">
        <f t="shared" ref="R141:R180" si="12">Q141*H141</f>
        <v>4.6349999999999995E-2</v>
      </c>
      <c r="S141" s="211">
        <v>0</v>
      </c>
      <c r="T141" s="212">
        <f t="shared" ref="T141:T180" si="1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121</v>
      </c>
      <c r="AT141" s="213" t="s">
        <v>117</v>
      </c>
      <c r="AU141" s="213" t="s">
        <v>83</v>
      </c>
      <c r="AY141" s="14" t="s">
        <v>114</v>
      </c>
      <c r="BE141" s="214">
        <f t="shared" ref="BE141:BE180" si="14">IF(N141="základní",J141,0)</f>
        <v>0</v>
      </c>
      <c r="BF141" s="214">
        <f t="shared" ref="BF141:BF180" si="15">IF(N141="snížená",J141,0)</f>
        <v>0</v>
      </c>
      <c r="BG141" s="214">
        <f t="shared" ref="BG141:BG180" si="16">IF(N141="zákl. přenesená",J141,0)</f>
        <v>0</v>
      </c>
      <c r="BH141" s="214">
        <f t="shared" ref="BH141:BH180" si="17">IF(N141="sníž. přenesená",J141,0)</f>
        <v>0</v>
      </c>
      <c r="BI141" s="214">
        <f t="shared" ref="BI141:BI180" si="18">IF(N141="nulová",J141,0)</f>
        <v>0</v>
      </c>
      <c r="BJ141" s="14" t="s">
        <v>81</v>
      </c>
      <c r="BK141" s="214">
        <f t="shared" ref="BK141:BK180" si="19">ROUND(I141*H141,2)</f>
        <v>0</v>
      </c>
      <c r="BL141" s="14" t="s">
        <v>121</v>
      </c>
      <c r="BM141" s="213" t="s">
        <v>297</v>
      </c>
    </row>
    <row r="142" spans="1:65" s="2" customFormat="1" ht="21.75" customHeight="1">
      <c r="A142" s="31"/>
      <c r="B142" s="32"/>
      <c r="C142" s="201" t="s">
        <v>190</v>
      </c>
      <c r="D142" s="201" t="s">
        <v>117</v>
      </c>
      <c r="E142" s="202" t="s">
        <v>298</v>
      </c>
      <c r="F142" s="203" t="s">
        <v>299</v>
      </c>
      <c r="G142" s="204" t="s">
        <v>160</v>
      </c>
      <c r="H142" s="205">
        <v>50</v>
      </c>
      <c r="I142" s="206"/>
      <c r="J142" s="207">
        <f t="shared" si="10"/>
        <v>0</v>
      </c>
      <c r="K142" s="208"/>
      <c r="L142" s="36"/>
      <c r="M142" s="209" t="s">
        <v>1</v>
      </c>
      <c r="N142" s="210" t="s">
        <v>38</v>
      </c>
      <c r="O142" s="68"/>
      <c r="P142" s="211">
        <f t="shared" si="11"/>
        <v>0</v>
      </c>
      <c r="Q142" s="211">
        <v>4.5100000000000001E-3</v>
      </c>
      <c r="R142" s="211">
        <f t="shared" si="12"/>
        <v>0.22550000000000001</v>
      </c>
      <c r="S142" s="211">
        <v>0</v>
      </c>
      <c r="T142" s="212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121</v>
      </c>
      <c r="AT142" s="213" t="s">
        <v>117</v>
      </c>
      <c r="AU142" s="213" t="s">
        <v>83</v>
      </c>
      <c r="AY142" s="14" t="s">
        <v>114</v>
      </c>
      <c r="BE142" s="214">
        <f t="shared" si="14"/>
        <v>0</v>
      </c>
      <c r="BF142" s="214">
        <f t="shared" si="15"/>
        <v>0</v>
      </c>
      <c r="BG142" s="214">
        <f t="shared" si="16"/>
        <v>0</v>
      </c>
      <c r="BH142" s="214">
        <f t="shared" si="17"/>
        <v>0</v>
      </c>
      <c r="BI142" s="214">
        <f t="shared" si="18"/>
        <v>0</v>
      </c>
      <c r="BJ142" s="14" t="s">
        <v>81</v>
      </c>
      <c r="BK142" s="214">
        <f t="shared" si="19"/>
        <v>0</v>
      </c>
      <c r="BL142" s="14" t="s">
        <v>121</v>
      </c>
      <c r="BM142" s="213" t="s">
        <v>300</v>
      </c>
    </row>
    <row r="143" spans="1:65" s="2" customFormat="1" ht="21.75" customHeight="1">
      <c r="A143" s="31"/>
      <c r="B143" s="32"/>
      <c r="C143" s="201" t="s">
        <v>195</v>
      </c>
      <c r="D143" s="201" t="s">
        <v>117</v>
      </c>
      <c r="E143" s="202" t="s">
        <v>301</v>
      </c>
      <c r="F143" s="203" t="s">
        <v>302</v>
      </c>
      <c r="G143" s="204" t="s">
        <v>160</v>
      </c>
      <c r="H143" s="205">
        <v>15</v>
      </c>
      <c r="I143" s="206"/>
      <c r="J143" s="207">
        <f t="shared" si="10"/>
        <v>0</v>
      </c>
      <c r="K143" s="208"/>
      <c r="L143" s="36"/>
      <c r="M143" s="209" t="s">
        <v>1</v>
      </c>
      <c r="N143" s="210" t="s">
        <v>38</v>
      </c>
      <c r="O143" s="68"/>
      <c r="P143" s="211">
        <f t="shared" si="11"/>
        <v>0</v>
      </c>
      <c r="Q143" s="211">
        <v>0</v>
      </c>
      <c r="R143" s="211">
        <f t="shared" si="12"/>
        <v>0</v>
      </c>
      <c r="S143" s="211">
        <v>2.1299999999999999E-3</v>
      </c>
      <c r="T143" s="212">
        <f t="shared" si="13"/>
        <v>3.1949999999999999E-2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121</v>
      </c>
      <c r="AT143" s="213" t="s">
        <v>117</v>
      </c>
      <c r="AU143" s="213" t="s">
        <v>83</v>
      </c>
      <c r="AY143" s="14" t="s">
        <v>114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4" t="s">
        <v>81</v>
      </c>
      <c r="BK143" s="214">
        <f t="shared" si="19"/>
        <v>0</v>
      </c>
      <c r="BL143" s="14" t="s">
        <v>121</v>
      </c>
      <c r="BM143" s="213" t="s">
        <v>303</v>
      </c>
    </row>
    <row r="144" spans="1:65" s="2" customFormat="1" ht="16.5" customHeight="1">
      <c r="A144" s="31"/>
      <c r="B144" s="32"/>
      <c r="C144" s="201" t="s">
        <v>199</v>
      </c>
      <c r="D144" s="201" t="s">
        <v>117</v>
      </c>
      <c r="E144" s="202" t="s">
        <v>304</v>
      </c>
      <c r="F144" s="203" t="s">
        <v>305</v>
      </c>
      <c r="G144" s="204" t="s">
        <v>120</v>
      </c>
      <c r="H144" s="205">
        <v>1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38</v>
      </c>
      <c r="O144" s="68"/>
      <c r="P144" s="211">
        <f t="shared" si="11"/>
        <v>0</v>
      </c>
      <c r="Q144" s="211">
        <v>1.6900000000000001E-3</v>
      </c>
      <c r="R144" s="211">
        <f t="shared" si="12"/>
        <v>1.6900000000000001E-3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121</v>
      </c>
      <c r="AT144" s="213" t="s">
        <v>117</v>
      </c>
      <c r="AU144" s="213" t="s">
        <v>83</v>
      </c>
      <c r="AY144" s="14" t="s">
        <v>114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81</v>
      </c>
      <c r="BK144" s="214">
        <f t="shared" si="19"/>
        <v>0</v>
      </c>
      <c r="BL144" s="14" t="s">
        <v>121</v>
      </c>
      <c r="BM144" s="213" t="s">
        <v>306</v>
      </c>
    </row>
    <row r="145" spans="1:65" s="2" customFormat="1" ht="16.5" customHeight="1">
      <c r="A145" s="31"/>
      <c r="B145" s="32"/>
      <c r="C145" s="201" t="s">
        <v>7</v>
      </c>
      <c r="D145" s="201" t="s">
        <v>117</v>
      </c>
      <c r="E145" s="202" t="s">
        <v>307</v>
      </c>
      <c r="F145" s="203" t="s">
        <v>308</v>
      </c>
      <c r="G145" s="204" t="s">
        <v>160</v>
      </c>
      <c r="H145" s="205">
        <v>350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38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2.7999999999999998E-4</v>
      </c>
      <c r="T145" s="212">
        <f t="shared" si="13"/>
        <v>9.799999999999999E-2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121</v>
      </c>
      <c r="AT145" s="213" t="s">
        <v>117</v>
      </c>
      <c r="AU145" s="213" t="s">
        <v>83</v>
      </c>
      <c r="AY145" s="14" t="s">
        <v>114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81</v>
      </c>
      <c r="BK145" s="214">
        <f t="shared" si="19"/>
        <v>0</v>
      </c>
      <c r="BL145" s="14" t="s">
        <v>121</v>
      </c>
      <c r="BM145" s="213" t="s">
        <v>309</v>
      </c>
    </row>
    <row r="146" spans="1:65" s="2" customFormat="1" ht="16.5" customHeight="1">
      <c r="A146" s="31"/>
      <c r="B146" s="32"/>
      <c r="C146" s="201" t="s">
        <v>206</v>
      </c>
      <c r="D146" s="201" t="s">
        <v>117</v>
      </c>
      <c r="E146" s="202" t="s">
        <v>310</v>
      </c>
      <c r="F146" s="203" t="s">
        <v>311</v>
      </c>
      <c r="G146" s="204" t="s">
        <v>160</v>
      </c>
      <c r="H146" s="205">
        <v>150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38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2.9E-4</v>
      </c>
      <c r="T146" s="212">
        <f t="shared" si="13"/>
        <v>4.3499999999999997E-2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121</v>
      </c>
      <c r="AT146" s="213" t="s">
        <v>117</v>
      </c>
      <c r="AU146" s="213" t="s">
        <v>83</v>
      </c>
      <c r="AY146" s="14" t="s">
        <v>114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81</v>
      </c>
      <c r="BK146" s="214">
        <f t="shared" si="19"/>
        <v>0</v>
      </c>
      <c r="BL146" s="14" t="s">
        <v>121</v>
      </c>
      <c r="BM146" s="213" t="s">
        <v>312</v>
      </c>
    </row>
    <row r="147" spans="1:65" s="2" customFormat="1" ht="16.5" customHeight="1">
      <c r="A147" s="31"/>
      <c r="B147" s="32"/>
      <c r="C147" s="201" t="s">
        <v>211</v>
      </c>
      <c r="D147" s="201" t="s">
        <v>117</v>
      </c>
      <c r="E147" s="202" t="s">
        <v>313</v>
      </c>
      <c r="F147" s="203" t="s">
        <v>314</v>
      </c>
      <c r="G147" s="204" t="s">
        <v>160</v>
      </c>
      <c r="H147" s="205">
        <v>40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38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3.2000000000000003E-4</v>
      </c>
      <c r="T147" s="212">
        <f t="shared" si="13"/>
        <v>1.2800000000000001E-2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121</v>
      </c>
      <c r="AT147" s="213" t="s">
        <v>117</v>
      </c>
      <c r="AU147" s="213" t="s">
        <v>83</v>
      </c>
      <c r="AY147" s="14" t="s">
        <v>114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81</v>
      </c>
      <c r="BK147" s="214">
        <f t="shared" si="19"/>
        <v>0</v>
      </c>
      <c r="BL147" s="14" t="s">
        <v>121</v>
      </c>
      <c r="BM147" s="213" t="s">
        <v>315</v>
      </c>
    </row>
    <row r="148" spans="1:65" s="2" customFormat="1" ht="21.75" customHeight="1">
      <c r="A148" s="31"/>
      <c r="B148" s="32"/>
      <c r="C148" s="201" t="s">
        <v>215</v>
      </c>
      <c r="D148" s="201" t="s">
        <v>117</v>
      </c>
      <c r="E148" s="202" t="s">
        <v>316</v>
      </c>
      <c r="F148" s="203" t="s">
        <v>317</v>
      </c>
      <c r="G148" s="204" t="s">
        <v>160</v>
      </c>
      <c r="H148" s="205">
        <v>150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38</v>
      </c>
      <c r="O148" s="68"/>
      <c r="P148" s="211">
        <f t="shared" si="11"/>
        <v>0</v>
      </c>
      <c r="Q148" s="211">
        <v>9.7999999999999997E-4</v>
      </c>
      <c r="R148" s="211">
        <f t="shared" si="12"/>
        <v>0.14699999999999999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121</v>
      </c>
      <c r="AT148" s="213" t="s">
        <v>117</v>
      </c>
      <c r="AU148" s="213" t="s">
        <v>83</v>
      </c>
      <c r="AY148" s="14" t="s">
        <v>114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81</v>
      </c>
      <c r="BK148" s="214">
        <f t="shared" si="19"/>
        <v>0</v>
      </c>
      <c r="BL148" s="14" t="s">
        <v>121</v>
      </c>
      <c r="BM148" s="213" t="s">
        <v>318</v>
      </c>
    </row>
    <row r="149" spans="1:65" s="2" customFormat="1" ht="21.75" customHeight="1">
      <c r="A149" s="31"/>
      <c r="B149" s="32"/>
      <c r="C149" s="201" t="s">
        <v>219</v>
      </c>
      <c r="D149" s="201" t="s">
        <v>117</v>
      </c>
      <c r="E149" s="202" t="s">
        <v>319</v>
      </c>
      <c r="F149" s="203" t="s">
        <v>320</v>
      </c>
      <c r="G149" s="204" t="s">
        <v>160</v>
      </c>
      <c r="H149" s="205">
        <v>200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38</v>
      </c>
      <c r="O149" s="68"/>
      <c r="P149" s="211">
        <f t="shared" si="11"/>
        <v>0</v>
      </c>
      <c r="Q149" s="211">
        <v>1.2600000000000001E-3</v>
      </c>
      <c r="R149" s="211">
        <f t="shared" si="12"/>
        <v>0.252</v>
      </c>
      <c r="S149" s="211">
        <v>0</v>
      </c>
      <c r="T149" s="212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121</v>
      </c>
      <c r="AT149" s="213" t="s">
        <v>117</v>
      </c>
      <c r="AU149" s="213" t="s">
        <v>83</v>
      </c>
      <c r="AY149" s="14" t="s">
        <v>114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81</v>
      </c>
      <c r="BK149" s="214">
        <f t="shared" si="19"/>
        <v>0</v>
      </c>
      <c r="BL149" s="14" t="s">
        <v>121</v>
      </c>
      <c r="BM149" s="213" t="s">
        <v>321</v>
      </c>
    </row>
    <row r="150" spans="1:65" s="2" customFormat="1" ht="21.75" customHeight="1">
      <c r="A150" s="31"/>
      <c r="B150" s="32"/>
      <c r="C150" s="201" t="s">
        <v>223</v>
      </c>
      <c r="D150" s="201" t="s">
        <v>117</v>
      </c>
      <c r="E150" s="202" t="s">
        <v>322</v>
      </c>
      <c r="F150" s="203" t="s">
        <v>323</v>
      </c>
      <c r="G150" s="204" t="s">
        <v>160</v>
      </c>
      <c r="H150" s="205">
        <v>30</v>
      </c>
      <c r="I150" s="206"/>
      <c r="J150" s="207">
        <f t="shared" si="10"/>
        <v>0</v>
      </c>
      <c r="K150" s="208"/>
      <c r="L150" s="36"/>
      <c r="M150" s="209" t="s">
        <v>1</v>
      </c>
      <c r="N150" s="210" t="s">
        <v>38</v>
      </c>
      <c r="O150" s="68"/>
      <c r="P150" s="211">
        <f t="shared" si="11"/>
        <v>0</v>
      </c>
      <c r="Q150" s="211">
        <v>1.5299999999999999E-3</v>
      </c>
      <c r="R150" s="211">
        <f t="shared" si="12"/>
        <v>4.5899999999999996E-2</v>
      </c>
      <c r="S150" s="211">
        <v>0</v>
      </c>
      <c r="T150" s="212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121</v>
      </c>
      <c r="AT150" s="213" t="s">
        <v>117</v>
      </c>
      <c r="AU150" s="213" t="s">
        <v>83</v>
      </c>
      <c r="AY150" s="14" t="s">
        <v>114</v>
      </c>
      <c r="BE150" s="214">
        <f t="shared" si="14"/>
        <v>0</v>
      </c>
      <c r="BF150" s="214">
        <f t="shared" si="15"/>
        <v>0</v>
      </c>
      <c r="BG150" s="214">
        <f t="shared" si="16"/>
        <v>0</v>
      </c>
      <c r="BH150" s="214">
        <f t="shared" si="17"/>
        <v>0</v>
      </c>
      <c r="BI150" s="214">
        <f t="shared" si="18"/>
        <v>0</v>
      </c>
      <c r="BJ150" s="14" t="s">
        <v>81</v>
      </c>
      <c r="BK150" s="214">
        <f t="shared" si="19"/>
        <v>0</v>
      </c>
      <c r="BL150" s="14" t="s">
        <v>121</v>
      </c>
      <c r="BM150" s="213" t="s">
        <v>324</v>
      </c>
    </row>
    <row r="151" spans="1:65" s="2" customFormat="1" ht="21.75" customHeight="1">
      <c r="A151" s="31"/>
      <c r="B151" s="32"/>
      <c r="C151" s="201" t="s">
        <v>227</v>
      </c>
      <c r="D151" s="201" t="s">
        <v>117</v>
      </c>
      <c r="E151" s="202" t="s">
        <v>325</v>
      </c>
      <c r="F151" s="203" t="s">
        <v>326</v>
      </c>
      <c r="G151" s="204" t="s">
        <v>160</v>
      </c>
      <c r="H151" s="205">
        <v>120</v>
      </c>
      <c r="I151" s="206"/>
      <c r="J151" s="207">
        <f t="shared" si="10"/>
        <v>0</v>
      </c>
      <c r="K151" s="208"/>
      <c r="L151" s="36"/>
      <c r="M151" s="209" t="s">
        <v>1</v>
      </c>
      <c r="N151" s="210" t="s">
        <v>38</v>
      </c>
      <c r="O151" s="68"/>
      <c r="P151" s="211">
        <f t="shared" si="11"/>
        <v>0</v>
      </c>
      <c r="Q151" s="211">
        <v>2.8400000000000001E-3</v>
      </c>
      <c r="R151" s="211">
        <f t="shared" si="12"/>
        <v>0.34079999999999999</v>
      </c>
      <c r="S151" s="211">
        <v>0</v>
      </c>
      <c r="T151" s="212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121</v>
      </c>
      <c r="AT151" s="213" t="s">
        <v>117</v>
      </c>
      <c r="AU151" s="213" t="s">
        <v>83</v>
      </c>
      <c r="AY151" s="14" t="s">
        <v>114</v>
      </c>
      <c r="BE151" s="214">
        <f t="shared" si="14"/>
        <v>0</v>
      </c>
      <c r="BF151" s="214">
        <f t="shared" si="15"/>
        <v>0</v>
      </c>
      <c r="BG151" s="214">
        <f t="shared" si="16"/>
        <v>0</v>
      </c>
      <c r="BH151" s="214">
        <f t="shared" si="17"/>
        <v>0</v>
      </c>
      <c r="BI151" s="214">
        <f t="shared" si="18"/>
        <v>0</v>
      </c>
      <c r="BJ151" s="14" t="s">
        <v>81</v>
      </c>
      <c r="BK151" s="214">
        <f t="shared" si="19"/>
        <v>0</v>
      </c>
      <c r="BL151" s="14" t="s">
        <v>121</v>
      </c>
      <c r="BM151" s="213" t="s">
        <v>327</v>
      </c>
    </row>
    <row r="152" spans="1:65" s="2" customFormat="1" ht="21.75" customHeight="1">
      <c r="A152" s="31"/>
      <c r="B152" s="32"/>
      <c r="C152" s="201" t="s">
        <v>233</v>
      </c>
      <c r="D152" s="201" t="s">
        <v>117</v>
      </c>
      <c r="E152" s="202" t="s">
        <v>328</v>
      </c>
      <c r="F152" s="203" t="s">
        <v>329</v>
      </c>
      <c r="G152" s="204" t="s">
        <v>160</v>
      </c>
      <c r="H152" s="205">
        <v>15</v>
      </c>
      <c r="I152" s="206"/>
      <c r="J152" s="207">
        <f t="shared" si="10"/>
        <v>0</v>
      </c>
      <c r="K152" s="208"/>
      <c r="L152" s="36"/>
      <c r="M152" s="209" t="s">
        <v>1</v>
      </c>
      <c r="N152" s="210" t="s">
        <v>38</v>
      </c>
      <c r="O152" s="68"/>
      <c r="P152" s="211">
        <f t="shared" si="11"/>
        <v>0</v>
      </c>
      <c r="Q152" s="211">
        <v>3.7299999999999998E-3</v>
      </c>
      <c r="R152" s="211">
        <f t="shared" si="12"/>
        <v>5.595E-2</v>
      </c>
      <c r="S152" s="211">
        <v>0</v>
      </c>
      <c r="T152" s="212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121</v>
      </c>
      <c r="AT152" s="213" t="s">
        <v>117</v>
      </c>
      <c r="AU152" s="213" t="s">
        <v>83</v>
      </c>
      <c r="AY152" s="14" t="s">
        <v>114</v>
      </c>
      <c r="BE152" s="214">
        <f t="shared" si="14"/>
        <v>0</v>
      </c>
      <c r="BF152" s="214">
        <f t="shared" si="15"/>
        <v>0</v>
      </c>
      <c r="BG152" s="214">
        <f t="shared" si="16"/>
        <v>0</v>
      </c>
      <c r="BH152" s="214">
        <f t="shared" si="17"/>
        <v>0</v>
      </c>
      <c r="BI152" s="214">
        <f t="shared" si="18"/>
        <v>0</v>
      </c>
      <c r="BJ152" s="14" t="s">
        <v>81</v>
      </c>
      <c r="BK152" s="214">
        <f t="shared" si="19"/>
        <v>0</v>
      </c>
      <c r="BL152" s="14" t="s">
        <v>121</v>
      </c>
      <c r="BM152" s="213" t="s">
        <v>330</v>
      </c>
    </row>
    <row r="153" spans="1:65" s="2" customFormat="1" ht="21.75" customHeight="1">
      <c r="A153" s="31"/>
      <c r="B153" s="32"/>
      <c r="C153" s="201" t="s">
        <v>331</v>
      </c>
      <c r="D153" s="201" t="s">
        <v>117</v>
      </c>
      <c r="E153" s="202" t="s">
        <v>332</v>
      </c>
      <c r="F153" s="203" t="s">
        <v>333</v>
      </c>
      <c r="G153" s="204" t="s">
        <v>160</v>
      </c>
      <c r="H153" s="205">
        <v>25</v>
      </c>
      <c r="I153" s="206"/>
      <c r="J153" s="207">
        <f t="shared" si="10"/>
        <v>0</v>
      </c>
      <c r="K153" s="208"/>
      <c r="L153" s="36"/>
      <c r="M153" s="209" t="s">
        <v>1</v>
      </c>
      <c r="N153" s="210" t="s">
        <v>38</v>
      </c>
      <c r="O153" s="68"/>
      <c r="P153" s="211">
        <f t="shared" si="11"/>
        <v>0</v>
      </c>
      <c r="Q153" s="211">
        <v>6.3E-3</v>
      </c>
      <c r="R153" s="211">
        <f t="shared" si="12"/>
        <v>0.1575</v>
      </c>
      <c r="S153" s="211">
        <v>0</v>
      </c>
      <c r="T153" s="212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121</v>
      </c>
      <c r="AT153" s="213" t="s">
        <v>117</v>
      </c>
      <c r="AU153" s="213" t="s">
        <v>83</v>
      </c>
      <c r="AY153" s="14" t="s">
        <v>114</v>
      </c>
      <c r="BE153" s="214">
        <f t="shared" si="14"/>
        <v>0</v>
      </c>
      <c r="BF153" s="214">
        <f t="shared" si="15"/>
        <v>0</v>
      </c>
      <c r="BG153" s="214">
        <f t="shared" si="16"/>
        <v>0</v>
      </c>
      <c r="BH153" s="214">
        <f t="shared" si="17"/>
        <v>0</v>
      </c>
      <c r="BI153" s="214">
        <f t="shared" si="18"/>
        <v>0</v>
      </c>
      <c r="BJ153" s="14" t="s">
        <v>81</v>
      </c>
      <c r="BK153" s="214">
        <f t="shared" si="19"/>
        <v>0</v>
      </c>
      <c r="BL153" s="14" t="s">
        <v>121</v>
      </c>
      <c r="BM153" s="213" t="s">
        <v>334</v>
      </c>
    </row>
    <row r="154" spans="1:65" s="2" customFormat="1" ht="33" customHeight="1">
      <c r="A154" s="31"/>
      <c r="B154" s="32"/>
      <c r="C154" s="201" t="s">
        <v>335</v>
      </c>
      <c r="D154" s="201" t="s">
        <v>117</v>
      </c>
      <c r="E154" s="202" t="s">
        <v>336</v>
      </c>
      <c r="F154" s="203" t="s">
        <v>337</v>
      </c>
      <c r="G154" s="204" t="s">
        <v>160</v>
      </c>
      <c r="H154" s="205">
        <v>75</v>
      </c>
      <c r="I154" s="206"/>
      <c r="J154" s="207">
        <f t="shared" si="10"/>
        <v>0</v>
      </c>
      <c r="K154" s="208"/>
      <c r="L154" s="36"/>
      <c r="M154" s="209" t="s">
        <v>1</v>
      </c>
      <c r="N154" s="210" t="s">
        <v>38</v>
      </c>
      <c r="O154" s="68"/>
      <c r="P154" s="211">
        <f t="shared" si="11"/>
        <v>0</v>
      </c>
      <c r="Q154" s="211">
        <v>6.9999999999999994E-5</v>
      </c>
      <c r="R154" s="211">
        <f t="shared" si="12"/>
        <v>5.2499999999999995E-3</v>
      </c>
      <c r="S154" s="211">
        <v>0</v>
      </c>
      <c r="T154" s="212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121</v>
      </c>
      <c r="AT154" s="213" t="s">
        <v>117</v>
      </c>
      <c r="AU154" s="213" t="s">
        <v>83</v>
      </c>
      <c r="AY154" s="14" t="s">
        <v>114</v>
      </c>
      <c r="BE154" s="214">
        <f t="shared" si="14"/>
        <v>0</v>
      </c>
      <c r="BF154" s="214">
        <f t="shared" si="15"/>
        <v>0</v>
      </c>
      <c r="BG154" s="214">
        <f t="shared" si="16"/>
        <v>0</v>
      </c>
      <c r="BH154" s="214">
        <f t="shared" si="17"/>
        <v>0</v>
      </c>
      <c r="BI154" s="214">
        <f t="shared" si="18"/>
        <v>0</v>
      </c>
      <c r="BJ154" s="14" t="s">
        <v>81</v>
      </c>
      <c r="BK154" s="214">
        <f t="shared" si="19"/>
        <v>0</v>
      </c>
      <c r="BL154" s="14" t="s">
        <v>121</v>
      </c>
      <c r="BM154" s="213" t="s">
        <v>338</v>
      </c>
    </row>
    <row r="155" spans="1:65" s="2" customFormat="1" ht="33" customHeight="1">
      <c r="A155" s="31"/>
      <c r="B155" s="32"/>
      <c r="C155" s="201" t="s">
        <v>339</v>
      </c>
      <c r="D155" s="201" t="s">
        <v>117</v>
      </c>
      <c r="E155" s="202" t="s">
        <v>340</v>
      </c>
      <c r="F155" s="203" t="s">
        <v>341</v>
      </c>
      <c r="G155" s="204" t="s">
        <v>160</v>
      </c>
      <c r="H155" s="205">
        <v>175</v>
      </c>
      <c r="I155" s="206"/>
      <c r="J155" s="207">
        <f t="shared" si="10"/>
        <v>0</v>
      </c>
      <c r="K155" s="208"/>
      <c r="L155" s="36"/>
      <c r="M155" s="209" t="s">
        <v>1</v>
      </c>
      <c r="N155" s="210" t="s">
        <v>38</v>
      </c>
      <c r="O155" s="68"/>
      <c r="P155" s="211">
        <f t="shared" si="11"/>
        <v>0</v>
      </c>
      <c r="Q155" s="211">
        <v>9.0000000000000006E-5</v>
      </c>
      <c r="R155" s="211">
        <f t="shared" si="12"/>
        <v>1.575E-2</v>
      </c>
      <c r="S155" s="211">
        <v>0</v>
      </c>
      <c r="T155" s="212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121</v>
      </c>
      <c r="AT155" s="213" t="s">
        <v>117</v>
      </c>
      <c r="AU155" s="213" t="s">
        <v>83</v>
      </c>
      <c r="AY155" s="14" t="s">
        <v>114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4" t="s">
        <v>81</v>
      </c>
      <c r="BK155" s="214">
        <f t="shared" si="19"/>
        <v>0</v>
      </c>
      <c r="BL155" s="14" t="s">
        <v>121</v>
      </c>
      <c r="BM155" s="213" t="s">
        <v>342</v>
      </c>
    </row>
    <row r="156" spans="1:65" s="2" customFormat="1" ht="33" customHeight="1">
      <c r="A156" s="31"/>
      <c r="B156" s="32"/>
      <c r="C156" s="201" t="s">
        <v>126</v>
      </c>
      <c r="D156" s="201" t="s">
        <v>117</v>
      </c>
      <c r="E156" s="202" t="s">
        <v>343</v>
      </c>
      <c r="F156" s="203" t="s">
        <v>344</v>
      </c>
      <c r="G156" s="204" t="s">
        <v>160</v>
      </c>
      <c r="H156" s="205">
        <v>32.5</v>
      </c>
      <c r="I156" s="206"/>
      <c r="J156" s="207">
        <f t="shared" si="10"/>
        <v>0</v>
      </c>
      <c r="K156" s="208"/>
      <c r="L156" s="36"/>
      <c r="M156" s="209" t="s">
        <v>1</v>
      </c>
      <c r="N156" s="210" t="s">
        <v>38</v>
      </c>
      <c r="O156" s="68"/>
      <c r="P156" s="211">
        <f t="shared" si="11"/>
        <v>0</v>
      </c>
      <c r="Q156" s="211">
        <v>1.2E-4</v>
      </c>
      <c r="R156" s="211">
        <f t="shared" si="12"/>
        <v>3.9000000000000003E-3</v>
      </c>
      <c r="S156" s="211">
        <v>0</v>
      </c>
      <c r="T156" s="212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121</v>
      </c>
      <c r="AT156" s="213" t="s">
        <v>117</v>
      </c>
      <c r="AU156" s="213" t="s">
        <v>83</v>
      </c>
      <c r="AY156" s="14" t="s">
        <v>114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4" t="s">
        <v>81</v>
      </c>
      <c r="BK156" s="214">
        <f t="shared" si="19"/>
        <v>0</v>
      </c>
      <c r="BL156" s="14" t="s">
        <v>121</v>
      </c>
      <c r="BM156" s="213" t="s">
        <v>345</v>
      </c>
    </row>
    <row r="157" spans="1:65" s="2" customFormat="1" ht="33" customHeight="1">
      <c r="A157" s="31"/>
      <c r="B157" s="32"/>
      <c r="C157" s="201" t="s">
        <v>346</v>
      </c>
      <c r="D157" s="201" t="s">
        <v>117</v>
      </c>
      <c r="E157" s="202" t="s">
        <v>347</v>
      </c>
      <c r="F157" s="203" t="s">
        <v>348</v>
      </c>
      <c r="G157" s="204" t="s">
        <v>160</v>
      </c>
      <c r="H157" s="205">
        <v>75</v>
      </c>
      <c r="I157" s="206"/>
      <c r="J157" s="207">
        <f t="shared" si="10"/>
        <v>0</v>
      </c>
      <c r="K157" s="208"/>
      <c r="L157" s="36"/>
      <c r="M157" s="209" t="s">
        <v>1</v>
      </c>
      <c r="N157" s="210" t="s">
        <v>38</v>
      </c>
      <c r="O157" s="68"/>
      <c r="P157" s="211">
        <f t="shared" si="11"/>
        <v>0</v>
      </c>
      <c r="Q157" s="211">
        <v>2.0000000000000001E-4</v>
      </c>
      <c r="R157" s="211">
        <f t="shared" si="12"/>
        <v>1.5000000000000001E-2</v>
      </c>
      <c r="S157" s="211">
        <v>0</v>
      </c>
      <c r="T157" s="212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121</v>
      </c>
      <c r="AT157" s="213" t="s">
        <v>117</v>
      </c>
      <c r="AU157" s="213" t="s">
        <v>83</v>
      </c>
      <c r="AY157" s="14" t="s">
        <v>114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4" t="s">
        <v>81</v>
      </c>
      <c r="BK157" s="214">
        <f t="shared" si="19"/>
        <v>0</v>
      </c>
      <c r="BL157" s="14" t="s">
        <v>121</v>
      </c>
      <c r="BM157" s="213" t="s">
        <v>349</v>
      </c>
    </row>
    <row r="158" spans="1:65" s="2" customFormat="1" ht="33" customHeight="1">
      <c r="A158" s="31"/>
      <c r="B158" s="32"/>
      <c r="C158" s="201" t="s">
        <v>350</v>
      </c>
      <c r="D158" s="201" t="s">
        <v>117</v>
      </c>
      <c r="E158" s="202" t="s">
        <v>351</v>
      </c>
      <c r="F158" s="203" t="s">
        <v>352</v>
      </c>
      <c r="G158" s="204" t="s">
        <v>160</v>
      </c>
      <c r="H158" s="205">
        <v>175</v>
      </c>
      <c r="I158" s="206"/>
      <c r="J158" s="207">
        <f t="shared" si="10"/>
        <v>0</v>
      </c>
      <c r="K158" s="208"/>
      <c r="L158" s="36"/>
      <c r="M158" s="209" t="s">
        <v>1</v>
      </c>
      <c r="N158" s="210" t="s">
        <v>38</v>
      </c>
      <c r="O158" s="68"/>
      <c r="P158" s="211">
        <f t="shared" si="11"/>
        <v>0</v>
      </c>
      <c r="Q158" s="211">
        <v>2.4000000000000001E-4</v>
      </c>
      <c r="R158" s="211">
        <f t="shared" si="12"/>
        <v>4.2000000000000003E-2</v>
      </c>
      <c r="S158" s="211">
        <v>0</v>
      </c>
      <c r="T158" s="212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121</v>
      </c>
      <c r="AT158" s="213" t="s">
        <v>117</v>
      </c>
      <c r="AU158" s="213" t="s">
        <v>83</v>
      </c>
      <c r="AY158" s="14" t="s">
        <v>114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4" t="s">
        <v>81</v>
      </c>
      <c r="BK158" s="214">
        <f t="shared" si="19"/>
        <v>0</v>
      </c>
      <c r="BL158" s="14" t="s">
        <v>121</v>
      </c>
      <c r="BM158" s="213" t="s">
        <v>353</v>
      </c>
    </row>
    <row r="159" spans="1:65" s="2" customFormat="1" ht="33" customHeight="1">
      <c r="A159" s="31"/>
      <c r="B159" s="32"/>
      <c r="C159" s="201" t="s">
        <v>354</v>
      </c>
      <c r="D159" s="201" t="s">
        <v>117</v>
      </c>
      <c r="E159" s="202" t="s">
        <v>355</v>
      </c>
      <c r="F159" s="203" t="s">
        <v>356</v>
      </c>
      <c r="G159" s="204" t="s">
        <v>160</v>
      </c>
      <c r="H159" s="205">
        <v>7.5</v>
      </c>
      <c r="I159" s="206"/>
      <c r="J159" s="207">
        <f t="shared" si="10"/>
        <v>0</v>
      </c>
      <c r="K159" s="208"/>
      <c r="L159" s="36"/>
      <c r="M159" s="209" t="s">
        <v>1</v>
      </c>
      <c r="N159" s="210" t="s">
        <v>38</v>
      </c>
      <c r="O159" s="68"/>
      <c r="P159" s="211">
        <f t="shared" si="11"/>
        <v>0</v>
      </c>
      <c r="Q159" s="211">
        <v>2.7E-4</v>
      </c>
      <c r="R159" s="211">
        <f t="shared" si="12"/>
        <v>2.0249999999999999E-3</v>
      </c>
      <c r="S159" s="211">
        <v>0</v>
      </c>
      <c r="T159" s="212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121</v>
      </c>
      <c r="AT159" s="213" t="s">
        <v>117</v>
      </c>
      <c r="AU159" s="213" t="s">
        <v>83</v>
      </c>
      <c r="AY159" s="14" t="s">
        <v>114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4" t="s">
        <v>81</v>
      </c>
      <c r="BK159" s="214">
        <f t="shared" si="19"/>
        <v>0</v>
      </c>
      <c r="BL159" s="14" t="s">
        <v>121</v>
      </c>
      <c r="BM159" s="213" t="s">
        <v>357</v>
      </c>
    </row>
    <row r="160" spans="1:65" s="2" customFormat="1" ht="16.5" customHeight="1">
      <c r="A160" s="31"/>
      <c r="B160" s="32"/>
      <c r="C160" s="201" t="s">
        <v>358</v>
      </c>
      <c r="D160" s="201" t="s">
        <v>117</v>
      </c>
      <c r="E160" s="202" t="s">
        <v>359</v>
      </c>
      <c r="F160" s="203" t="s">
        <v>360</v>
      </c>
      <c r="G160" s="204" t="s">
        <v>160</v>
      </c>
      <c r="H160" s="205">
        <v>50</v>
      </c>
      <c r="I160" s="206"/>
      <c r="J160" s="207">
        <f t="shared" si="10"/>
        <v>0</v>
      </c>
      <c r="K160" s="208"/>
      <c r="L160" s="36"/>
      <c r="M160" s="209" t="s">
        <v>1</v>
      </c>
      <c r="N160" s="210" t="s">
        <v>38</v>
      </c>
      <c r="O160" s="68"/>
      <c r="P160" s="211">
        <f t="shared" si="11"/>
        <v>0</v>
      </c>
      <c r="Q160" s="211">
        <v>1.92E-3</v>
      </c>
      <c r="R160" s="211">
        <f t="shared" si="12"/>
        <v>9.6000000000000002E-2</v>
      </c>
      <c r="S160" s="211">
        <v>0</v>
      </c>
      <c r="T160" s="212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121</v>
      </c>
      <c r="AT160" s="213" t="s">
        <v>117</v>
      </c>
      <c r="AU160" s="213" t="s">
        <v>83</v>
      </c>
      <c r="AY160" s="14" t="s">
        <v>114</v>
      </c>
      <c r="BE160" s="214">
        <f t="shared" si="14"/>
        <v>0</v>
      </c>
      <c r="BF160" s="214">
        <f t="shared" si="15"/>
        <v>0</v>
      </c>
      <c r="BG160" s="214">
        <f t="shared" si="16"/>
        <v>0</v>
      </c>
      <c r="BH160" s="214">
        <f t="shared" si="17"/>
        <v>0</v>
      </c>
      <c r="BI160" s="214">
        <f t="shared" si="18"/>
        <v>0</v>
      </c>
      <c r="BJ160" s="14" t="s">
        <v>81</v>
      </c>
      <c r="BK160" s="214">
        <f t="shared" si="19"/>
        <v>0</v>
      </c>
      <c r="BL160" s="14" t="s">
        <v>121</v>
      </c>
      <c r="BM160" s="213" t="s">
        <v>361</v>
      </c>
    </row>
    <row r="161" spans="1:65" s="2" customFormat="1" ht="16.5" customHeight="1">
      <c r="A161" s="31"/>
      <c r="B161" s="32"/>
      <c r="C161" s="201" t="s">
        <v>362</v>
      </c>
      <c r="D161" s="201" t="s">
        <v>117</v>
      </c>
      <c r="E161" s="202" t="s">
        <v>363</v>
      </c>
      <c r="F161" s="203" t="s">
        <v>364</v>
      </c>
      <c r="G161" s="204" t="s">
        <v>160</v>
      </c>
      <c r="H161" s="205">
        <v>30</v>
      </c>
      <c r="I161" s="206"/>
      <c r="J161" s="207">
        <f t="shared" si="10"/>
        <v>0</v>
      </c>
      <c r="K161" s="208"/>
      <c r="L161" s="36"/>
      <c r="M161" s="209" t="s">
        <v>1</v>
      </c>
      <c r="N161" s="210" t="s">
        <v>38</v>
      </c>
      <c r="O161" s="68"/>
      <c r="P161" s="211">
        <f t="shared" si="11"/>
        <v>0</v>
      </c>
      <c r="Q161" s="211">
        <v>2.4199999999999998E-3</v>
      </c>
      <c r="R161" s="211">
        <f t="shared" si="12"/>
        <v>7.2599999999999998E-2</v>
      </c>
      <c r="S161" s="211">
        <v>0</v>
      </c>
      <c r="T161" s="212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121</v>
      </c>
      <c r="AT161" s="213" t="s">
        <v>117</v>
      </c>
      <c r="AU161" s="213" t="s">
        <v>83</v>
      </c>
      <c r="AY161" s="14" t="s">
        <v>114</v>
      </c>
      <c r="BE161" s="214">
        <f t="shared" si="14"/>
        <v>0</v>
      </c>
      <c r="BF161" s="214">
        <f t="shared" si="15"/>
        <v>0</v>
      </c>
      <c r="BG161" s="214">
        <f t="shared" si="16"/>
        <v>0</v>
      </c>
      <c r="BH161" s="214">
        <f t="shared" si="17"/>
        <v>0</v>
      </c>
      <c r="BI161" s="214">
        <f t="shared" si="18"/>
        <v>0</v>
      </c>
      <c r="BJ161" s="14" t="s">
        <v>81</v>
      </c>
      <c r="BK161" s="214">
        <f t="shared" si="19"/>
        <v>0</v>
      </c>
      <c r="BL161" s="14" t="s">
        <v>121</v>
      </c>
      <c r="BM161" s="213" t="s">
        <v>365</v>
      </c>
    </row>
    <row r="162" spans="1:65" s="2" customFormat="1" ht="16.5" customHeight="1">
      <c r="A162" s="31"/>
      <c r="B162" s="32"/>
      <c r="C162" s="201" t="s">
        <v>366</v>
      </c>
      <c r="D162" s="201" t="s">
        <v>117</v>
      </c>
      <c r="E162" s="202" t="s">
        <v>367</v>
      </c>
      <c r="F162" s="203" t="s">
        <v>368</v>
      </c>
      <c r="G162" s="204" t="s">
        <v>160</v>
      </c>
      <c r="H162" s="205">
        <v>70</v>
      </c>
      <c r="I162" s="206"/>
      <c r="J162" s="207">
        <f t="shared" si="10"/>
        <v>0</v>
      </c>
      <c r="K162" s="208"/>
      <c r="L162" s="36"/>
      <c r="M162" s="209" t="s">
        <v>1</v>
      </c>
      <c r="N162" s="210" t="s">
        <v>38</v>
      </c>
      <c r="O162" s="68"/>
      <c r="P162" s="211">
        <f t="shared" si="11"/>
        <v>0</v>
      </c>
      <c r="Q162" s="211">
        <v>2.6800000000000001E-3</v>
      </c>
      <c r="R162" s="211">
        <f t="shared" si="12"/>
        <v>0.18760000000000002</v>
      </c>
      <c r="S162" s="211">
        <v>0</v>
      </c>
      <c r="T162" s="212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121</v>
      </c>
      <c r="AT162" s="213" t="s">
        <v>117</v>
      </c>
      <c r="AU162" s="213" t="s">
        <v>83</v>
      </c>
      <c r="AY162" s="14" t="s">
        <v>114</v>
      </c>
      <c r="BE162" s="214">
        <f t="shared" si="14"/>
        <v>0</v>
      </c>
      <c r="BF162" s="214">
        <f t="shared" si="15"/>
        <v>0</v>
      </c>
      <c r="BG162" s="214">
        <f t="shared" si="16"/>
        <v>0</v>
      </c>
      <c r="BH162" s="214">
        <f t="shared" si="17"/>
        <v>0</v>
      </c>
      <c r="BI162" s="214">
        <f t="shared" si="18"/>
        <v>0</v>
      </c>
      <c r="BJ162" s="14" t="s">
        <v>81</v>
      </c>
      <c r="BK162" s="214">
        <f t="shared" si="19"/>
        <v>0</v>
      </c>
      <c r="BL162" s="14" t="s">
        <v>121</v>
      </c>
      <c r="BM162" s="213" t="s">
        <v>369</v>
      </c>
    </row>
    <row r="163" spans="1:65" s="2" customFormat="1" ht="16.5" customHeight="1">
      <c r="A163" s="31"/>
      <c r="B163" s="32"/>
      <c r="C163" s="201" t="s">
        <v>370</v>
      </c>
      <c r="D163" s="201" t="s">
        <v>117</v>
      </c>
      <c r="E163" s="202" t="s">
        <v>371</v>
      </c>
      <c r="F163" s="203" t="s">
        <v>372</v>
      </c>
      <c r="G163" s="204" t="s">
        <v>160</v>
      </c>
      <c r="H163" s="205">
        <v>15</v>
      </c>
      <c r="I163" s="206"/>
      <c r="J163" s="207">
        <f t="shared" si="10"/>
        <v>0</v>
      </c>
      <c r="K163" s="208"/>
      <c r="L163" s="36"/>
      <c r="M163" s="209" t="s">
        <v>1</v>
      </c>
      <c r="N163" s="210" t="s">
        <v>38</v>
      </c>
      <c r="O163" s="68"/>
      <c r="P163" s="211">
        <f t="shared" si="11"/>
        <v>0</v>
      </c>
      <c r="Q163" s="211">
        <v>3.9399999999999999E-3</v>
      </c>
      <c r="R163" s="211">
        <f t="shared" si="12"/>
        <v>5.91E-2</v>
      </c>
      <c r="S163" s="211">
        <v>0</v>
      </c>
      <c r="T163" s="212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121</v>
      </c>
      <c r="AT163" s="213" t="s">
        <v>117</v>
      </c>
      <c r="AU163" s="213" t="s">
        <v>83</v>
      </c>
      <c r="AY163" s="14" t="s">
        <v>114</v>
      </c>
      <c r="BE163" s="214">
        <f t="shared" si="14"/>
        <v>0</v>
      </c>
      <c r="BF163" s="214">
        <f t="shared" si="15"/>
        <v>0</v>
      </c>
      <c r="BG163" s="214">
        <f t="shared" si="16"/>
        <v>0</v>
      </c>
      <c r="BH163" s="214">
        <f t="shared" si="17"/>
        <v>0</v>
      </c>
      <c r="BI163" s="214">
        <f t="shared" si="18"/>
        <v>0</v>
      </c>
      <c r="BJ163" s="14" t="s">
        <v>81</v>
      </c>
      <c r="BK163" s="214">
        <f t="shared" si="19"/>
        <v>0</v>
      </c>
      <c r="BL163" s="14" t="s">
        <v>121</v>
      </c>
      <c r="BM163" s="213" t="s">
        <v>373</v>
      </c>
    </row>
    <row r="164" spans="1:65" s="2" customFormat="1" ht="16.5" customHeight="1">
      <c r="A164" s="31"/>
      <c r="B164" s="32"/>
      <c r="C164" s="201" t="s">
        <v>374</v>
      </c>
      <c r="D164" s="201" t="s">
        <v>117</v>
      </c>
      <c r="E164" s="202" t="s">
        <v>375</v>
      </c>
      <c r="F164" s="203" t="s">
        <v>376</v>
      </c>
      <c r="G164" s="204" t="s">
        <v>160</v>
      </c>
      <c r="H164" s="205">
        <v>25</v>
      </c>
      <c r="I164" s="206"/>
      <c r="J164" s="207">
        <f t="shared" si="10"/>
        <v>0</v>
      </c>
      <c r="K164" s="208"/>
      <c r="L164" s="36"/>
      <c r="M164" s="209" t="s">
        <v>1</v>
      </c>
      <c r="N164" s="210" t="s">
        <v>38</v>
      </c>
      <c r="O164" s="68"/>
      <c r="P164" s="211">
        <f t="shared" si="11"/>
        <v>0</v>
      </c>
      <c r="Q164" s="211">
        <v>4.3400000000000001E-3</v>
      </c>
      <c r="R164" s="211">
        <f t="shared" si="12"/>
        <v>0.1085</v>
      </c>
      <c r="S164" s="211">
        <v>0</v>
      </c>
      <c r="T164" s="212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121</v>
      </c>
      <c r="AT164" s="213" t="s">
        <v>117</v>
      </c>
      <c r="AU164" s="213" t="s">
        <v>83</v>
      </c>
      <c r="AY164" s="14" t="s">
        <v>114</v>
      </c>
      <c r="BE164" s="214">
        <f t="shared" si="14"/>
        <v>0</v>
      </c>
      <c r="BF164" s="214">
        <f t="shared" si="15"/>
        <v>0</v>
      </c>
      <c r="BG164" s="214">
        <f t="shared" si="16"/>
        <v>0</v>
      </c>
      <c r="BH164" s="214">
        <f t="shared" si="17"/>
        <v>0</v>
      </c>
      <c r="BI164" s="214">
        <f t="shared" si="18"/>
        <v>0</v>
      </c>
      <c r="BJ164" s="14" t="s">
        <v>81</v>
      </c>
      <c r="BK164" s="214">
        <f t="shared" si="19"/>
        <v>0</v>
      </c>
      <c r="BL164" s="14" t="s">
        <v>121</v>
      </c>
      <c r="BM164" s="213" t="s">
        <v>377</v>
      </c>
    </row>
    <row r="165" spans="1:65" s="2" customFormat="1" ht="16.5" customHeight="1">
      <c r="A165" s="31"/>
      <c r="B165" s="32"/>
      <c r="C165" s="201" t="s">
        <v>378</v>
      </c>
      <c r="D165" s="201" t="s">
        <v>117</v>
      </c>
      <c r="E165" s="202" t="s">
        <v>379</v>
      </c>
      <c r="F165" s="203" t="s">
        <v>380</v>
      </c>
      <c r="G165" s="204" t="s">
        <v>120</v>
      </c>
      <c r="H165" s="205">
        <v>98</v>
      </c>
      <c r="I165" s="206"/>
      <c r="J165" s="207">
        <f t="shared" si="10"/>
        <v>0</v>
      </c>
      <c r="K165" s="208"/>
      <c r="L165" s="36"/>
      <c r="M165" s="209" t="s">
        <v>1</v>
      </c>
      <c r="N165" s="210" t="s">
        <v>38</v>
      </c>
      <c r="O165" s="68"/>
      <c r="P165" s="211">
        <f t="shared" si="11"/>
        <v>0</v>
      </c>
      <c r="Q165" s="211">
        <v>0</v>
      </c>
      <c r="R165" s="211">
        <f t="shared" si="12"/>
        <v>0</v>
      </c>
      <c r="S165" s="211">
        <v>0</v>
      </c>
      <c r="T165" s="212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121</v>
      </c>
      <c r="AT165" s="213" t="s">
        <v>117</v>
      </c>
      <c r="AU165" s="213" t="s">
        <v>83</v>
      </c>
      <c r="AY165" s="14" t="s">
        <v>114</v>
      </c>
      <c r="BE165" s="214">
        <f t="shared" si="14"/>
        <v>0</v>
      </c>
      <c r="BF165" s="214">
        <f t="shared" si="15"/>
        <v>0</v>
      </c>
      <c r="BG165" s="214">
        <f t="shared" si="16"/>
        <v>0</v>
      </c>
      <c r="BH165" s="214">
        <f t="shared" si="17"/>
        <v>0</v>
      </c>
      <c r="BI165" s="214">
        <f t="shared" si="18"/>
        <v>0</v>
      </c>
      <c r="BJ165" s="14" t="s">
        <v>81</v>
      </c>
      <c r="BK165" s="214">
        <f t="shared" si="19"/>
        <v>0</v>
      </c>
      <c r="BL165" s="14" t="s">
        <v>121</v>
      </c>
      <c r="BM165" s="213" t="s">
        <v>381</v>
      </c>
    </row>
    <row r="166" spans="1:65" s="2" customFormat="1" ht="21.75" customHeight="1">
      <c r="A166" s="31"/>
      <c r="B166" s="32"/>
      <c r="C166" s="201" t="s">
        <v>382</v>
      </c>
      <c r="D166" s="201" t="s">
        <v>117</v>
      </c>
      <c r="E166" s="202" t="s">
        <v>383</v>
      </c>
      <c r="F166" s="203" t="s">
        <v>384</v>
      </c>
      <c r="G166" s="204" t="s">
        <v>120</v>
      </c>
      <c r="H166" s="205">
        <v>1</v>
      </c>
      <c r="I166" s="206"/>
      <c r="J166" s="207">
        <f t="shared" si="10"/>
        <v>0</v>
      </c>
      <c r="K166" s="208"/>
      <c r="L166" s="36"/>
      <c r="M166" s="209" t="s">
        <v>1</v>
      </c>
      <c r="N166" s="210" t="s">
        <v>38</v>
      </c>
      <c r="O166" s="68"/>
      <c r="P166" s="211">
        <f t="shared" si="11"/>
        <v>0</v>
      </c>
      <c r="Q166" s="211">
        <v>0</v>
      </c>
      <c r="R166" s="211">
        <f t="shared" si="12"/>
        <v>0</v>
      </c>
      <c r="S166" s="211">
        <v>0</v>
      </c>
      <c r="T166" s="212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121</v>
      </c>
      <c r="AT166" s="213" t="s">
        <v>117</v>
      </c>
      <c r="AU166" s="213" t="s">
        <v>83</v>
      </c>
      <c r="AY166" s="14" t="s">
        <v>114</v>
      </c>
      <c r="BE166" s="214">
        <f t="shared" si="14"/>
        <v>0</v>
      </c>
      <c r="BF166" s="214">
        <f t="shared" si="15"/>
        <v>0</v>
      </c>
      <c r="BG166" s="214">
        <f t="shared" si="16"/>
        <v>0</v>
      </c>
      <c r="BH166" s="214">
        <f t="shared" si="17"/>
        <v>0</v>
      </c>
      <c r="BI166" s="214">
        <f t="shared" si="18"/>
        <v>0</v>
      </c>
      <c r="BJ166" s="14" t="s">
        <v>81</v>
      </c>
      <c r="BK166" s="214">
        <f t="shared" si="19"/>
        <v>0</v>
      </c>
      <c r="BL166" s="14" t="s">
        <v>121</v>
      </c>
      <c r="BM166" s="213" t="s">
        <v>385</v>
      </c>
    </row>
    <row r="167" spans="1:65" s="2" customFormat="1" ht="16.5" customHeight="1">
      <c r="A167" s="31"/>
      <c r="B167" s="32"/>
      <c r="C167" s="201" t="s">
        <v>386</v>
      </c>
      <c r="D167" s="201" t="s">
        <v>117</v>
      </c>
      <c r="E167" s="202" t="s">
        <v>387</v>
      </c>
      <c r="F167" s="203" t="s">
        <v>388</v>
      </c>
      <c r="G167" s="204" t="s">
        <v>120</v>
      </c>
      <c r="H167" s="205">
        <v>98</v>
      </c>
      <c r="I167" s="206"/>
      <c r="J167" s="207">
        <f t="shared" si="10"/>
        <v>0</v>
      </c>
      <c r="K167" s="208"/>
      <c r="L167" s="36"/>
      <c r="M167" s="209" t="s">
        <v>1</v>
      </c>
      <c r="N167" s="210" t="s">
        <v>38</v>
      </c>
      <c r="O167" s="68"/>
      <c r="P167" s="211">
        <f t="shared" si="11"/>
        <v>0</v>
      </c>
      <c r="Q167" s="211">
        <v>1.7000000000000001E-4</v>
      </c>
      <c r="R167" s="211">
        <f t="shared" si="12"/>
        <v>1.6660000000000001E-2</v>
      </c>
      <c r="S167" s="211">
        <v>0</v>
      </c>
      <c r="T167" s="212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121</v>
      </c>
      <c r="AT167" s="213" t="s">
        <v>117</v>
      </c>
      <c r="AU167" s="213" t="s">
        <v>83</v>
      </c>
      <c r="AY167" s="14" t="s">
        <v>114</v>
      </c>
      <c r="BE167" s="214">
        <f t="shared" si="14"/>
        <v>0</v>
      </c>
      <c r="BF167" s="214">
        <f t="shared" si="15"/>
        <v>0</v>
      </c>
      <c r="BG167" s="214">
        <f t="shared" si="16"/>
        <v>0</v>
      </c>
      <c r="BH167" s="214">
        <f t="shared" si="17"/>
        <v>0</v>
      </c>
      <c r="BI167" s="214">
        <f t="shared" si="18"/>
        <v>0</v>
      </c>
      <c r="BJ167" s="14" t="s">
        <v>81</v>
      </c>
      <c r="BK167" s="214">
        <f t="shared" si="19"/>
        <v>0</v>
      </c>
      <c r="BL167" s="14" t="s">
        <v>121</v>
      </c>
      <c r="BM167" s="213" t="s">
        <v>389</v>
      </c>
    </row>
    <row r="168" spans="1:65" s="2" customFormat="1" ht="16.5" customHeight="1">
      <c r="A168" s="31"/>
      <c r="B168" s="32"/>
      <c r="C168" s="201" t="s">
        <v>390</v>
      </c>
      <c r="D168" s="201" t="s">
        <v>117</v>
      </c>
      <c r="E168" s="202" t="s">
        <v>391</v>
      </c>
      <c r="F168" s="203" t="s">
        <v>392</v>
      </c>
      <c r="G168" s="204" t="s">
        <v>120</v>
      </c>
      <c r="H168" s="205">
        <v>10</v>
      </c>
      <c r="I168" s="206"/>
      <c r="J168" s="207">
        <f t="shared" si="10"/>
        <v>0</v>
      </c>
      <c r="K168" s="208"/>
      <c r="L168" s="36"/>
      <c r="M168" s="209" t="s">
        <v>1</v>
      </c>
      <c r="N168" s="210" t="s">
        <v>38</v>
      </c>
      <c r="O168" s="68"/>
      <c r="P168" s="211">
        <f t="shared" si="11"/>
        <v>0</v>
      </c>
      <c r="Q168" s="211">
        <v>0</v>
      </c>
      <c r="R168" s="211">
        <f t="shared" si="12"/>
        <v>0</v>
      </c>
      <c r="S168" s="211">
        <v>5.2999999999999998E-4</v>
      </c>
      <c r="T168" s="212">
        <f t="shared" si="13"/>
        <v>5.3E-3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121</v>
      </c>
      <c r="AT168" s="213" t="s">
        <v>117</v>
      </c>
      <c r="AU168" s="213" t="s">
        <v>83</v>
      </c>
      <c r="AY168" s="14" t="s">
        <v>114</v>
      </c>
      <c r="BE168" s="214">
        <f t="shared" si="14"/>
        <v>0</v>
      </c>
      <c r="BF168" s="214">
        <f t="shared" si="15"/>
        <v>0</v>
      </c>
      <c r="BG168" s="214">
        <f t="shared" si="16"/>
        <v>0</v>
      </c>
      <c r="BH168" s="214">
        <f t="shared" si="17"/>
        <v>0</v>
      </c>
      <c r="BI168" s="214">
        <f t="shared" si="18"/>
        <v>0</v>
      </c>
      <c r="BJ168" s="14" t="s">
        <v>81</v>
      </c>
      <c r="BK168" s="214">
        <f t="shared" si="19"/>
        <v>0</v>
      </c>
      <c r="BL168" s="14" t="s">
        <v>121</v>
      </c>
      <c r="BM168" s="213" t="s">
        <v>393</v>
      </c>
    </row>
    <row r="169" spans="1:65" s="2" customFormat="1" ht="16.5" customHeight="1">
      <c r="A169" s="31"/>
      <c r="B169" s="32"/>
      <c r="C169" s="201" t="s">
        <v>394</v>
      </c>
      <c r="D169" s="201" t="s">
        <v>117</v>
      </c>
      <c r="E169" s="202" t="s">
        <v>395</v>
      </c>
      <c r="F169" s="203" t="s">
        <v>396</v>
      </c>
      <c r="G169" s="204" t="s">
        <v>120</v>
      </c>
      <c r="H169" s="205">
        <v>10</v>
      </c>
      <c r="I169" s="206"/>
      <c r="J169" s="207">
        <f t="shared" si="10"/>
        <v>0</v>
      </c>
      <c r="K169" s="208"/>
      <c r="L169" s="36"/>
      <c r="M169" s="209" t="s">
        <v>1</v>
      </c>
      <c r="N169" s="210" t="s">
        <v>38</v>
      </c>
      <c r="O169" s="68"/>
      <c r="P169" s="211">
        <f t="shared" si="11"/>
        <v>0</v>
      </c>
      <c r="Q169" s="211">
        <v>0</v>
      </c>
      <c r="R169" s="211">
        <f t="shared" si="12"/>
        <v>0</v>
      </c>
      <c r="S169" s="211">
        <v>1.23E-3</v>
      </c>
      <c r="T169" s="212">
        <f t="shared" si="13"/>
        <v>1.23E-2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121</v>
      </c>
      <c r="AT169" s="213" t="s">
        <v>117</v>
      </c>
      <c r="AU169" s="213" t="s">
        <v>83</v>
      </c>
      <c r="AY169" s="14" t="s">
        <v>114</v>
      </c>
      <c r="BE169" s="214">
        <f t="shared" si="14"/>
        <v>0</v>
      </c>
      <c r="BF169" s="214">
        <f t="shared" si="15"/>
        <v>0</v>
      </c>
      <c r="BG169" s="214">
        <f t="shared" si="16"/>
        <v>0</v>
      </c>
      <c r="BH169" s="214">
        <f t="shared" si="17"/>
        <v>0</v>
      </c>
      <c r="BI169" s="214">
        <f t="shared" si="18"/>
        <v>0</v>
      </c>
      <c r="BJ169" s="14" t="s">
        <v>81</v>
      </c>
      <c r="BK169" s="214">
        <f t="shared" si="19"/>
        <v>0</v>
      </c>
      <c r="BL169" s="14" t="s">
        <v>121</v>
      </c>
      <c r="BM169" s="213" t="s">
        <v>397</v>
      </c>
    </row>
    <row r="170" spans="1:65" s="2" customFormat="1" ht="21.75" customHeight="1">
      <c r="A170" s="31"/>
      <c r="B170" s="32"/>
      <c r="C170" s="201" t="s">
        <v>398</v>
      </c>
      <c r="D170" s="201" t="s">
        <v>117</v>
      </c>
      <c r="E170" s="202" t="s">
        <v>399</v>
      </c>
      <c r="F170" s="203" t="s">
        <v>400</v>
      </c>
      <c r="G170" s="204" t="s">
        <v>120</v>
      </c>
      <c r="H170" s="205">
        <v>18</v>
      </c>
      <c r="I170" s="206"/>
      <c r="J170" s="207">
        <f t="shared" si="10"/>
        <v>0</v>
      </c>
      <c r="K170" s="208"/>
      <c r="L170" s="36"/>
      <c r="M170" s="209" t="s">
        <v>1</v>
      </c>
      <c r="N170" s="210" t="s">
        <v>38</v>
      </c>
      <c r="O170" s="68"/>
      <c r="P170" s="211">
        <f t="shared" si="11"/>
        <v>0</v>
      </c>
      <c r="Q170" s="211">
        <v>2.0000000000000002E-5</v>
      </c>
      <c r="R170" s="211">
        <f t="shared" si="12"/>
        <v>3.6000000000000002E-4</v>
      </c>
      <c r="S170" s="211">
        <v>0</v>
      </c>
      <c r="T170" s="212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121</v>
      </c>
      <c r="AT170" s="213" t="s">
        <v>117</v>
      </c>
      <c r="AU170" s="213" t="s">
        <v>83</v>
      </c>
      <c r="AY170" s="14" t="s">
        <v>114</v>
      </c>
      <c r="BE170" s="214">
        <f t="shared" si="14"/>
        <v>0</v>
      </c>
      <c r="BF170" s="214">
        <f t="shared" si="15"/>
        <v>0</v>
      </c>
      <c r="BG170" s="214">
        <f t="shared" si="16"/>
        <v>0</v>
      </c>
      <c r="BH170" s="214">
        <f t="shared" si="17"/>
        <v>0</v>
      </c>
      <c r="BI170" s="214">
        <f t="shared" si="18"/>
        <v>0</v>
      </c>
      <c r="BJ170" s="14" t="s">
        <v>81</v>
      </c>
      <c r="BK170" s="214">
        <f t="shared" si="19"/>
        <v>0</v>
      </c>
      <c r="BL170" s="14" t="s">
        <v>121</v>
      </c>
      <c r="BM170" s="213" t="s">
        <v>401</v>
      </c>
    </row>
    <row r="171" spans="1:65" s="2" customFormat="1" ht="16.5" customHeight="1">
      <c r="A171" s="31"/>
      <c r="B171" s="32"/>
      <c r="C171" s="215" t="s">
        <v>402</v>
      </c>
      <c r="D171" s="215" t="s">
        <v>123</v>
      </c>
      <c r="E171" s="216" t="s">
        <v>403</v>
      </c>
      <c r="F171" s="217" t="s">
        <v>404</v>
      </c>
      <c r="G171" s="218" t="s">
        <v>120</v>
      </c>
      <c r="H171" s="219">
        <v>18</v>
      </c>
      <c r="I171" s="220"/>
      <c r="J171" s="221">
        <f t="shared" si="10"/>
        <v>0</v>
      </c>
      <c r="K171" s="222"/>
      <c r="L171" s="223"/>
      <c r="M171" s="224" t="s">
        <v>1</v>
      </c>
      <c r="N171" s="225" t="s">
        <v>38</v>
      </c>
      <c r="O171" s="68"/>
      <c r="P171" s="211">
        <f t="shared" si="11"/>
        <v>0</v>
      </c>
      <c r="Q171" s="211">
        <v>2.0000000000000001E-4</v>
      </c>
      <c r="R171" s="211">
        <f t="shared" si="12"/>
        <v>3.6000000000000003E-3</v>
      </c>
      <c r="S171" s="211">
        <v>0</v>
      </c>
      <c r="T171" s="212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126</v>
      </c>
      <c r="AT171" s="213" t="s">
        <v>123</v>
      </c>
      <c r="AU171" s="213" t="s">
        <v>83</v>
      </c>
      <c r="AY171" s="14" t="s">
        <v>114</v>
      </c>
      <c r="BE171" s="214">
        <f t="shared" si="14"/>
        <v>0</v>
      </c>
      <c r="BF171" s="214">
        <f t="shared" si="15"/>
        <v>0</v>
      </c>
      <c r="BG171" s="214">
        <f t="shared" si="16"/>
        <v>0</v>
      </c>
      <c r="BH171" s="214">
        <f t="shared" si="17"/>
        <v>0</v>
      </c>
      <c r="BI171" s="214">
        <f t="shared" si="18"/>
        <v>0</v>
      </c>
      <c r="BJ171" s="14" t="s">
        <v>81</v>
      </c>
      <c r="BK171" s="214">
        <f t="shared" si="19"/>
        <v>0</v>
      </c>
      <c r="BL171" s="14" t="s">
        <v>121</v>
      </c>
      <c r="BM171" s="213" t="s">
        <v>405</v>
      </c>
    </row>
    <row r="172" spans="1:65" s="2" customFormat="1" ht="21.75" customHeight="1">
      <c r="A172" s="31"/>
      <c r="B172" s="32"/>
      <c r="C172" s="201" t="s">
        <v>406</v>
      </c>
      <c r="D172" s="201" t="s">
        <v>117</v>
      </c>
      <c r="E172" s="202" t="s">
        <v>407</v>
      </c>
      <c r="F172" s="203" t="s">
        <v>408</v>
      </c>
      <c r="G172" s="204" t="s">
        <v>120</v>
      </c>
      <c r="H172" s="205">
        <v>4</v>
      </c>
      <c r="I172" s="206"/>
      <c r="J172" s="207">
        <f t="shared" si="10"/>
        <v>0</v>
      </c>
      <c r="K172" s="208"/>
      <c r="L172" s="36"/>
      <c r="M172" s="209" t="s">
        <v>1</v>
      </c>
      <c r="N172" s="210" t="s">
        <v>38</v>
      </c>
      <c r="O172" s="68"/>
      <c r="P172" s="211">
        <f t="shared" si="11"/>
        <v>0</v>
      </c>
      <c r="Q172" s="211">
        <v>4.0000000000000002E-4</v>
      </c>
      <c r="R172" s="211">
        <f t="shared" si="12"/>
        <v>1.6000000000000001E-3</v>
      </c>
      <c r="S172" s="211">
        <v>0</v>
      </c>
      <c r="T172" s="212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121</v>
      </c>
      <c r="AT172" s="213" t="s">
        <v>117</v>
      </c>
      <c r="AU172" s="213" t="s">
        <v>83</v>
      </c>
      <c r="AY172" s="14" t="s">
        <v>114</v>
      </c>
      <c r="BE172" s="214">
        <f t="shared" si="14"/>
        <v>0</v>
      </c>
      <c r="BF172" s="214">
        <f t="shared" si="15"/>
        <v>0</v>
      </c>
      <c r="BG172" s="214">
        <f t="shared" si="16"/>
        <v>0</v>
      </c>
      <c r="BH172" s="214">
        <f t="shared" si="17"/>
        <v>0</v>
      </c>
      <c r="BI172" s="214">
        <f t="shared" si="18"/>
        <v>0</v>
      </c>
      <c r="BJ172" s="14" t="s">
        <v>81</v>
      </c>
      <c r="BK172" s="214">
        <f t="shared" si="19"/>
        <v>0</v>
      </c>
      <c r="BL172" s="14" t="s">
        <v>121</v>
      </c>
      <c r="BM172" s="213" t="s">
        <v>409</v>
      </c>
    </row>
    <row r="173" spans="1:65" s="2" customFormat="1" ht="21.75" customHeight="1">
      <c r="A173" s="31"/>
      <c r="B173" s="32"/>
      <c r="C173" s="201" t="s">
        <v>410</v>
      </c>
      <c r="D173" s="201" t="s">
        <v>117</v>
      </c>
      <c r="E173" s="202" t="s">
        <v>411</v>
      </c>
      <c r="F173" s="203" t="s">
        <v>412</v>
      </c>
      <c r="G173" s="204" t="s">
        <v>120</v>
      </c>
      <c r="H173" s="205">
        <v>8</v>
      </c>
      <c r="I173" s="206"/>
      <c r="J173" s="207">
        <f t="shared" si="10"/>
        <v>0</v>
      </c>
      <c r="K173" s="208"/>
      <c r="L173" s="36"/>
      <c r="M173" s="209" t="s">
        <v>1</v>
      </c>
      <c r="N173" s="210" t="s">
        <v>38</v>
      </c>
      <c r="O173" s="68"/>
      <c r="P173" s="211">
        <f t="shared" si="11"/>
        <v>0</v>
      </c>
      <c r="Q173" s="211">
        <v>8.0000000000000004E-4</v>
      </c>
      <c r="R173" s="211">
        <f t="shared" si="12"/>
        <v>6.4000000000000003E-3</v>
      </c>
      <c r="S173" s="211">
        <v>0</v>
      </c>
      <c r="T173" s="212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121</v>
      </c>
      <c r="AT173" s="213" t="s">
        <v>117</v>
      </c>
      <c r="AU173" s="213" t="s">
        <v>83</v>
      </c>
      <c r="AY173" s="14" t="s">
        <v>114</v>
      </c>
      <c r="BE173" s="214">
        <f t="shared" si="14"/>
        <v>0</v>
      </c>
      <c r="BF173" s="214">
        <f t="shared" si="15"/>
        <v>0</v>
      </c>
      <c r="BG173" s="214">
        <f t="shared" si="16"/>
        <v>0</v>
      </c>
      <c r="BH173" s="214">
        <f t="shared" si="17"/>
        <v>0</v>
      </c>
      <c r="BI173" s="214">
        <f t="shared" si="18"/>
        <v>0</v>
      </c>
      <c r="BJ173" s="14" t="s">
        <v>81</v>
      </c>
      <c r="BK173" s="214">
        <f t="shared" si="19"/>
        <v>0</v>
      </c>
      <c r="BL173" s="14" t="s">
        <v>121</v>
      </c>
      <c r="BM173" s="213" t="s">
        <v>413</v>
      </c>
    </row>
    <row r="174" spans="1:65" s="2" customFormat="1" ht="21.75" customHeight="1">
      <c r="A174" s="31"/>
      <c r="B174" s="32"/>
      <c r="C174" s="201" t="s">
        <v>414</v>
      </c>
      <c r="D174" s="201" t="s">
        <v>117</v>
      </c>
      <c r="E174" s="202" t="s">
        <v>415</v>
      </c>
      <c r="F174" s="203" t="s">
        <v>416</v>
      </c>
      <c r="G174" s="204" t="s">
        <v>120</v>
      </c>
      <c r="H174" s="205">
        <v>6</v>
      </c>
      <c r="I174" s="206"/>
      <c r="J174" s="207">
        <f t="shared" si="10"/>
        <v>0</v>
      </c>
      <c r="K174" s="208"/>
      <c r="L174" s="36"/>
      <c r="M174" s="209" t="s">
        <v>1</v>
      </c>
      <c r="N174" s="210" t="s">
        <v>38</v>
      </c>
      <c r="O174" s="68"/>
      <c r="P174" s="211">
        <f t="shared" si="11"/>
        <v>0</v>
      </c>
      <c r="Q174" s="211">
        <v>5.5000000000000003E-4</v>
      </c>
      <c r="R174" s="211">
        <f t="shared" si="12"/>
        <v>3.3E-3</v>
      </c>
      <c r="S174" s="211">
        <v>0</v>
      </c>
      <c r="T174" s="212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121</v>
      </c>
      <c r="AT174" s="213" t="s">
        <v>117</v>
      </c>
      <c r="AU174" s="213" t="s">
        <v>83</v>
      </c>
      <c r="AY174" s="14" t="s">
        <v>114</v>
      </c>
      <c r="BE174" s="214">
        <f t="shared" si="14"/>
        <v>0</v>
      </c>
      <c r="BF174" s="214">
        <f t="shared" si="15"/>
        <v>0</v>
      </c>
      <c r="BG174" s="214">
        <f t="shared" si="16"/>
        <v>0</v>
      </c>
      <c r="BH174" s="214">
        <f t="shared" si="17"/>
        <v>0</v>
      </c>
      <c r="BI174" s="214">
        <f t="shared" si="18"/>
        <v>0</v>
      </c>
      <c r="BJ174" s="14" t="s">
        <v>81</v>
      </c>
      <c r="BK174" s="214">
        <f t="shared" si="19"/>
        <v>0</v>
      </c>
      <c r="BL174" s="14" t="s">
        <v>121</v>
      </c>
      <c r="BM174" s="213" t="s">
        <v>417</v>
      </c>
    </row>
    <row r="175" spans="1:65" s="2" customFormat="1" ht="21.75" customHeight="1">
      <c r="A175" s="31"/>
      <c r="B175" s="32"/>
      <c r="C175" s="201" t="s">
        <v>418</v>
      </c>
      <c r="D175" s="201" t="s">
        <v>117</v>
      </c>
      <c r="E175" s="202" t="s">
        <v>419</v>
      </c>
      <c r="F175" s="203" t="s">
        <v>420</v>
      </c>
      <c r="G175" s="204" t="s">
        <v>120</v>
      </c>
      <c r="H175" s="205">
        <v>1</v>
      </c>
      <c r="I175" s="206"/>
      <c r="J175" s="207">
        <f t="shared" si="10"/>
        <v>0</v>
      </c>
      <c r="K175" s="208"/>
      <c r="L175" s="36"/>
      <c r="M175" s="209" t="s">
        <v>1</v>
      </c>
      <c r="N175" s="210" t="s">
        <v>38</v>
      </c>
      <c r="O175" s="68"/>
      <c r="P175" s="211">
        <f t="shared" si="11"/>
        <v>0</v>
      </c>
      <c r="Q175" s="211">
        <v>7.6000000000000004E-4</v>
      </c>
      <c r="R175" s="211">
        <f t="shared" si="12"/>
        <v>7.6000000000000004E-4</v>
      </c>
      <c r="S175" s="211">
        <v>0</v>
      </c>
      <c r="T175" s="212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121</v>
      </c>
      <c r="AT175" s="213" t="s">
        <v>117</v>
      </c>
      <c r="AU175" s="213" t="s">
        <v>83</v>
      </c>
      <c r="AY175" s="14" t="s">
        <v>114</v>
      </c>
      <c r="BE175" s="214">
        <f t="shared" si="14"/>
        <v>0</v>
      </c>
      <c r="BF175" s="214">
        <f t="shared" si="15"/>
        <v>0</v>
      </c>
      <c r="BG175" s="214">
        <f t="shared" si="16"/>
        <v>0</v>
      </c>
      <c r="BH175" s="214">
        <f t="shared" si="17"/>
        <v>0</v>
      </c>
      <c r="BI175" s="214">
        <f t="shared" si="18"/>
        <v>0</v>
      </c>
      <c r="BJ175" s="14" t="s">
        <v>81</v>
      </c>
      <c r="BK175" s="214">
        <f t="shared" si="19"/>
        <v>0</v>
      </c>
      <c r="BL175" s="14" t="s">
        <v>121</v>
      </c>
      <c r="BM175" s="213" t="s">
        <v>421</v>
      </c>
    </row>
    <row r="176" spans="1:65" s="2" customFormat="1" ht="16.5" customHeight="1">
      <c r="A176" s="31"/>
      <c r="B176" s="32"/>
      <c r="C176" s="201" t="s">
        <v>422</v>
      </c>
      <c r="D176" s="201" t="s">
        <v>117</v>
      </c>
      <c r="E176" s="202" t="s">
        <v>423</v>
      </c>
      <c r="F176" s="203" t="s">
        <v>424</v>
      </c>
      <c r="G176" s="204" t="s">
        <v>120</v>
      </c>
      <c r="H176" s="205">
        <v>1</v>
      </c>
      <c r="I176" s="206"/>
      <c r="J176" s="207">
        <f t="shared" si="10"/>
        <v>0</v>
      </c>
      <c r="K176" s="208"/>
      <c r="L176" s="36"/>
      <c r="M176" s="209" t="s">
        <v>1</v>
      </c>
      <c r="N176" s="210" t="s">
        <v>38</v>
      </c>
      <c r="O176" s="68"/>
      <c r="P176" s="211">
        <f t="shared" si="11"/>
        <v>0</v>
      </c>
      <c r="Q176" s="211">
        <v>3.47E-3</v>
      </c>
      <c r="R176" s="211">
        <f t="shared" si="12"/>
        <v>3.47E-3</v>
      </c>
      <c r="S176" s="211">
        <v>0</v>
      </c>
      <c r="T176" s="212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3" t="s">
        <v>121</v>
      </c>
      <c r="AT176" s="213" t="s">
        <v>117</v>
      </c>
      <c r="AU176" s="213" t="s">
        <v>83</v>
      </c>
      <c r="AY176" s="14" t="s">
        <v>114</v>
      </c>
      <c r="BE176" s="214">
        <f t="shared" si="14"/>
        <v>0</v>
      </c>
      <c r="BF176" s="214">
        <f t="shared" si="15"/>
        <v>0</v>
      </c>
      <c r="BG176" s="214">
        <f t="shared" si="16"/>
        <v>0</v>
      </c>
      <c r="BH176" s="214">
        <f t="shared" si="17"/>
        <v>0</v>
      </c>
      <c r="BI176" s="214">
        <f t="shared" si="18"/>
        <v>0</v>
      </c>
      <c r="BJ176" s="14" t="s">
        <v>81</v>
      </c>
      <c r="BK176" s="214">
        <f t="shared" si="19"/>
        <v>0</v>
      </c>
      <c r="BL176" s="14" t="s">
        <v>121</v>
      </c>
      <c r="BM176" s="213" t="s">
        <v>425</v>
      </c>
    </row>
    <row r="177" spans="1:65" s="2" customFormat="1" ht="21.75" customHeight="1">
      <c r="A177" s="31"/>
      <c r="B177" s="32"/>
      <c r="C177" s="201" t="s">
        <v>426</v>
      </c>
      <c r="D177" s="201" t="s">
        <v>117</v>
      </c>
      <c r="E177" s="202" t="s">
        <v>427</v>
      </c>
      <c r="F177" s="203" t="s">
        <v>428</v>
      </c>
      <c r="G177" s="204" t="s">
        <v>120</v>
      </c>
      <c r="H177" s="205">
        <v>4</v>
      </c>
      <c r="I177" s="206"/>
      <c r="J177" s="207">
        <f t="shared" si="10"/>
        <v>0</v>
      </c>
      <c r="K177" s="208"/>
      <c r="L177" s="36"/>
      <c r="M177" s="209" t="s">
        <v>1</v>
      </c>
      <c r="N177" s="210" t="s">
        <v>38</v>
      </c>
      <c r="O177" s="68"/>
      <c r="P177" s="211">
        <f t="shared" si="11"/>
        <v>0</v>
      </c>
      <c r="Q177" s="211">
        <v>5.1999999999999995E-4</v>
      </c>
      <c r="R177" s="211">
        <f t="shared" si="12"/>
        <v>2.0799999999999998E-3</v>
      </c>
      <c r="S177" s="211">
        <v>0</v>
      </c>
      <c r="T177" s="212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121</v>
      </c>
      <c r="AT177" s="213" t="s">
        <v>117</v>
      </c>
      <c r="AU177" s="213" t="s">
        <v>83</v>
      </c>
      <c r="AY177" s="14" t="s">
        <v>114</v>
      </c>
      <c r="BE177" s="214">
        <f t="shared" si="14"/>
        <v>0</v>
      </c>
      <c r="BF177" s="214">
        <f t="shared" si="15"/>
        <v>0</v>
      </c>
      <c r="BG177" s="214">
        <f t="shared" si="16"/>
        <v>0</v>
      </c>
      <c r="BH177" s="214">
        <f t="shared" si="17"/>
        <v>0</v>
      </c>
      <c r="BI177" s="214">
        <f t="shared" si="18"/>
        <v>0</v>
      </c>
      <c r="BJ177" s="14" t="s">
        <v>81</v>
      </c>
      <c r="BK177" s="214">
        <f t="shared" si="19"/>
        <v>0</v>
      </c>
      <c r="BL177" s="14" t="s">
        <v>121</v>
      </c>
      <c r="BM177" s="213" t="s">
        <v>429</v>
      </c>
    </row>
    <row r="178" spans="1:65" s="2" customFormat="1" ht="21.75" customHeight="1">
      <c r="A178" s="31"/>
      <c r="B178" s="32"/>
      <c r="C178" s="201" t="s">
        <v>430</v>
      </c>
      <c r="D178" s="201" t="s">
        <v>117</v>
      </c>
      <c r="E178" s="202" t="s">
        <v>431</v>
      </c>
      <c r="F178" s="203" t="s">
        <v>432</v>
      </c>
      <c r="G178" s="204" t="s">
        <v>160</v>
      </c>
      <c r="H178" s="205">
        <v>605</v>
      </c>
      <c r="I178" s="206"/>
      <c r="J178" s="207">
        <f t="shared" si="10"/>
        <v>0</v>
      </c>
      <c r="K178" s="208"/>
      <c r="L178" s="36"/>
      <c r="M178" s="209" t="s">
        <v>1</v>
      </c>
      <c r="N178" s="210" t="s">
        <v>38</v>
      </c>
      <c r="O178" s="68"/>
      <c r="P178" s="211">
        <f t="shared" si="11"/>
        <v>0</v>
      </c>
      <c r="Q178" s="211">
        <v>1.9000000000000001E-4</v>
      </c>
      <c r="R178" s="211">
        <f t="shared" si="12"/>
        <v>0.11495000000000001</v>
      </c>
      <c r="S178" s="211">
        <v>0</v>
      </c>
      <c r="T178" s="212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121</v>
      </c>
      <c r="AT178" s="213" t="s">
        <v>117</v>
      </c>
      <c r="AU178" s="213" t="s">
        <v>83</v>
      </c>
      <c r="AY178" s="14" t="s">
        <v>114</v>
      </c>
      <c r="BE178" s="214">
        <f t="shared" si="14"/>
        <v>0</v>
      </c>
      <c r="BF178" s="214">
        <f t="shared" si="15"/>
        <v>0</v>
      </c>
      <c r="BG178" s="214">
        <f t="shared" si="16"/>
        <v>0</v>
      </c>
      <c r="BH178" s="214">
        <f t="shared" si="17"/>
        <v>0</v>
      </c>
      <c r="BI178" s="214">
        <f t="shared" si="18"/>
        <v>0</v>
      </c>
      <c r="BJ178" s="14" t="s">
        <v>81</v>
      </c>
      <c r="BK178" s="214">
        <f t="shared" si="19"/>
        <v>0</v>
      </c>
      <c r="BL178" s="14" t="s">
        <v>121</v>
      </c>
      <c r="BM178" s="213" t="s">
        <v>433</v>
      </c>
    </row>
    <row r="179" spans="1:65" s="2" customFormat="1" ht="16.5" customHeight="1">
      <c r="A179" s="31"/>
      <c r="B179" s="32"/>
      <c r="C179" s="201" t="s">
        <v>434</v>
      </c>
      <c r="D179" s="201" t="s">
        <v>117</v>
      </c>
      <c r="E179" s="202" t="s">
        <v>435</v>
      </c>
      <c r="F179" s="203" t="s">
        <v>436</v>
      </c>
      <c r="G179" s="204" t="s">
        <v>160</v>
      </c>
      <c r="H179" s="205">
        <v>605</v>
      </c>
      <c r="I179" s="206"/>
      <c r="J179" s="207">
        <f t="shared" si="10"/>
        <v>0</v>
      </c>
      <c r="K179" s="208"/>
      <c r="L179" s="36"/>
      <c r="M179" s="209" t="s">
        <v>1</v>
      </c>
      <c r="N179" s="210" t="s">
        <v>38</v>
      </c>
      <c r="O179" s="68"/>
      <c r="P179" s="211">
        <f t="shared" si="11"/>
        <v>0</v>
      </c>
      <c r="Q179" s="211">
        <v>1.0000000000000001E-5</v>
      </c>
      <c r="R179" s="211">
        <f t="shared" si="12"/>
        <v>6.0500000000000007E-3</v>
      </c>
      <c r="S179" s="211">
        <v>0</v>
      </c>
      <c r="T179" s="212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121</v>
      </c>
      <c r="AT179" s="213" t="s">
        <v>117</v>
      </c>
      <c r="AU179" s="213" t="s">
        <v>83</v>
      </c>
      <c r="AY179" s="14" t="s">
        <v>114</v>
      </c>
      <c r="BE179" s="214">
        <f t="shared" si="14"/>
        <v>0</v>
      </c>
      <c r="BF179" s="214">
        <f t="shared" si="15"/>
        <v>0</v>
      </c>
      <c r="BG179" s="214">
        <f t="shared" si="16"/>
        <v>0</v>
      </c>
      <c r="BH179" s="214">
        <f t="shared" si="17"/>
        <v>0</v>
      </c>
      <c r="BI179" s="214">
        <f t="shared" si="18"/>
        <v>0</v>
      </c>
      <c r="BJ179" s="14" t="s">
        <v>81</v>
      </c>
      <c r="BK179" s="214">
        <f t="shared" si="19"/>
        <v>0</v>
      </c>
      <c r="BL179" s="14" t="s">
        <v>121</v>
      </c>
      <c r="BM179" s="213" t="s">
        <v>437</v>
      </c>
    </row>
    <row r="180" spans="1:65" s="2" customFormat="1" ht="21.75" customHeight="1">
      <c r="A180" s="31"/>
      <c r="B180" s="32"/>
      <c r="C180" s="201" t="s">
        <v>438</v>
      </c>
      <c r="D180" s="201" t="s">
        <v>117</v>
      </c>
      <c r="E180" s="202" t="s">
        <v>439</v>
      </c>
      <c r="F180" s="203" t="s">
        <v>440</v>
      </c>
      <c r="G180" s="204" t="s">
        <v>187</v>
      </c>
      <c r="H180" s="205">
        <v>2.04</v>
      </c>
      <c r="I180" s="206"/>
      <c r="J180" s="207">
        <f t="shared" si="10"/>
        <v>0</v>
      </c>
      <c r="K180" s="208"/>
      <c r="L180" s="36"/>
      <c r="M180" s="209" t="s">
        <v>1</v>
      </c>
      <c r="N180" s="210" t="s">
        <v>38</v>
      </c>
      <c r="O180" s="68"/>
      <c r="P180" s="211">
        <f t="shared" si="11"/>
        <v>0</v>
      </c>
      <c r="Q180" s="211">
        <v>0</v>
      </c>
      <c r="R180" s="211">
        <f t="shared" si="12"/>
        <v>0</v>
      </c>
      <c r="S180" s="211">
        <v>0</v>
      </c>
      <c r="T180" s="212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121</v>
      </c>
      <c r="AT180" s="213" t="s">
        <v>117</v>
      </c>
      <c r="AU180" s="213" t="s">
        <v>83</v>
      </c>
      <c r="AY180" s="14" t="s">
        <v>114</v>
      </c>
      <c r="BE180" s="214">
        <f t="shared" si="14"/>
        <v>0</v>
      </c>
      <c r="BF180" s="214">
        <f t="shared" si="15"/>
        <v>0</v>
      </c>
      <c r="BG180" s="214">
        <f t="shared" si="16"/>
        <v>0</v>
      </c>
      <c r="BH180" s="214">
        <f t="shared" si="17"/>
        <v>0</v>
      </c>
      <c r="BI180" s="214">
        <f t="shared" si="18"/>
        <v>0</v>
      </c>
      <c r="BJ180" s="14" t="s">
        <v>81</v>
      </c>
      <c r="BK180" s="214">
        <f t="shared" si="19"/>
        <v>0</v>
      </c>
      <c r="BL180" s="14" t="s">
        <v>121</v>
      </c>
      <c r="BM180" s="213" t="s">
        <v>441</v>
      </c>
    </row>
    <row r="181" spans="1:65" s="12" customFormat="1" ht="22.9" customHeight="1">
      <c r="B181" s="185"/>
      <c r="C181" s="186"/>
      <c r="D181" s="187" t="s">
        <v>72</v>
      </c>
      <c r="E181" s="199" t="s">
        <v>442</v>
      </c>
      <c r="F181" s="199" t="s">
        <v>443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SUM(P182:P203)</f>
        <v>0</v>
      </c>
      <c r="Q181" s="193"/>
      <c r="R181" s="194">
        <f>SUM(R182:R203)</f>
        <v>1.4677700000000002</v>
      </c>
      <c r="S181" s="193"/>
      <c r="T181" s="195">
        <f>SUM(T182:T203)</f>
        <v>2.5213699999999997</v>
      </c>
      <c r="AR181" s="196" t="s">
        <v>83</v>
      </c>
      <c r="AT181" s="197" t="s">
        <v>72</v>
      </c>
      <c r="AU181" s="197" t="s">
        <v>81</v>
      </c>
      <c r="AY181" s="196" t="s">
        <v>114</v>
      </c>
      <c r="BK181" s="198">
        <f>SUM(BK182:BK203)</f>
        <v>0</v>
      </c>
    </row>
    <row r="182" spans="1:65" s="2" customFormat="1" ht="16.5" customHeight="1">
      <c r="A182" s="31"/>
      <c r="B182" s="32"/>
      <c r="C182" s="201" t="s">
        <v>444</v>
      </c>
      <c r="D182" s="201" t="s">
        <v>117</v>
      </c>
      <c r="E182" s="202" t="s">
        <v>445</v>
      </c>
      <c r="F182" s="203" t="s">
        <v>446</v>
      </c>
      <c r="G182" s="204" t="s">
        <v>447</v>
      </c>
      <c r="H182" s="205">
        <v>19</v>
      </c>
      <c r="I182" s="206"/>
      <c r="J182" s="207">
        <f t="shared" ref="J182:J203" si="20">ROUND(I182*H182,2)</f>
        <v>0</v>
      </c>
      <c r="K182" s="208"/>
      <c r="L182" s="36"/>
      <c r="M182" s="209" t="s">
        <v>1</v>
      </c>
      <c r="N182" s="210" t="s">
        <v>38</v>
      </c>
      <c r="O182" s="68"/>
      <c r="P182" s="211">
        <f t="shared" ref="P182:P203" si="21">O182*H182</f>
        <v>0</v>
      </c>
      <c r="Q182" s="211">
        <v>0</v>
      </c>
      <c r="R182" s="211">
        <f t="shared" ref="R182:R203" si="22">Q182*H182</f>
        <v>0</v>
      </c>
      <c r="S182" s="211">
        <v>1.933E-2</v>
      </c>
      <c r="T182" s="212">
        <f t="shared" ref="T182:T203" si="23">S182*H182</f>
        <v>0.36726999999999999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121</v>
      </c>
      <c r="AT182" s="213" t="s">
        <v>117</v>
      </c>
      <c r="AU182" s="213" t="s">
        <v>83</v>
      </c>
      <c r="AY182" s="14" t="s">
        <v>114</v>
      </c>
      <c r="BE182" s="214">
        <f t="shared" ref="BE182:BE203" si="24">IF(N182="základní",J182,0)</f>
        <v>0</v>
      </c>
      <c r="BF182" s="214">
        <f t="shared" ref="BF182:BF203" si="25">IF(N182="snížená",J182,0)</f>
        <v>0</v>
      </c>
      <c r="BG182" s="214">
        <f t="shared" ref="BG182:BG203" si="26">IF(N182="zákl. přenesená",J182,0)</f>
        <v>0</v>
      </c>
      <c r="BH182" s="214">
        <f t="shared" ref="BH182:BH203" si="27">IF(N182="sníž. přenesená",J182,0)</f>
        <v>0</v>
      </c>
      <c r="BI182" s="214">
        <f t="shared" ref="BI182:BI203" si="28">IF(N182="nulová",J182,0)</f>
        <v>0</v>
      </c>
      <c r="BJ182" s="14" t="s">
        <v>81</v>
      </c>
      <c r="BK182" s="214">
        <f t="shared" ref="BK182:BK203" si="29">ROUND(I182*H182,2)</f>
        <v>0</v>
      </c>
      <c r="BL182" s="14" t="s">
        <v>121</v>
      </c>
      <c r="BM182" s="213" t="s">
        <v>448</v>
      </c>
    </row>
    <row r="183" spans="1:65" s="2" customFormat="1" ht="21.75" customHeight="1">
      <c r="A183" s="31"/>
      <c r="B183" s="32"/>
      <c r="C183" s="201" t="s">
        <v>449</v>
      </c>
      <c r="D183" s="201" t="s">
        <v>117</v>
      </c>
      <c r="E183" s="202" t="s">
        <v>450</v>
      </c>
      <c r="F183" s="203" t="s">
        <v>451</v>
      </c>
      <c r="G183" s="204" t="s">
        <v>447</v>
      </c>
      <c r="H183" s="205">
        <v>16</v>
      </c>
      <c r="I183" s="206"/>
      <c r="J183" s="207">
        <f t="shared" si="20"/>
        <v>0</v>
      </c>
      <c r="K183" s="208"/>
      <c r="L183" s="36"/>
      <c r="M183" s="209" t="s">
        <v>1</v>
      </c>
      <c r="N183" s="210" t="s">
        <v>38</v>
      </c>
      <c r="O183" s="68"/>
      <c r="P183" s="211">
        <f t="shared" si="21"/>
        <v>0</v>
      </c>
      <c r="Q183" s="211">
        <v>2.894E-2</v>
      </c>
      <c r="R183" s="211">
        <f t="shared" si="22"/>
        <v>0.46304000000000001</v>
      </c>
      <c r="S183" s="211">
        <v>0</v>
      </c>
      <c r="T183" s="212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3" t="s">
        <v>121</v>
      </c>
      <c r="AT183" s="213" t="s">
        <v>117</v>
      </c>
      <c r="AU183" s="213" t="s">
        <v>83</v>
      </c>
      <c r="AY183" s="14" t="s">
        <v>114</v>
      </c>
      <c r="BE183" s="214">
        <f t="shared" si="24"/>
        <v>0</v>
      </c>
      <c r="BF183" s="214">
        <f t="shared" si="25"/>
        <v>0</v>
      </c>
      <c r="BG183" s="214">
        <f t="shared" si="26"/>
        <v>0</v>
      </c>
      <c r="BH183" s="214">
        <f t="shared" si="27"/>
        <v>0</v>
      </c>
      <c r="BI183" s="214">
        <f t="shared" si="28"/>
        <v>0</v>
      </c>
      <c r="BJ183" s="14" t="s">
        <v>81</v>
      </c>
      <c r="BK183" s="214">
        <f t="shared" si="29"/>
        <v>0</v>
      </c>
      <c r="BL183" s="14" t="s">
        <v>121</v>
      </c>
      <c r="BM183" s="213" t="s">
        <v>452</v>
      </c>
    </row>
    <row r="184" spans="1:65" s="2" customFormat="1" ht="16.5" customHeight="1">
      <c r="A184" s="31"/>
      <c r="B184" s="32"/>
      <c r="C184" s="201" t="s">
        <v>453</v>
      </c>
      <c r="D184" s="201" t="s">
        <v>117</v>
      </c>
      <c r="E184" s="202" t="s">
        <v>454</v>
      </c>
      <c r="F184" s="203" t="s">
        <v>455</v>
      </c>
      <c r="G184" s="204" t="s">
        <v>447</v>
      </c>
      <c r="H184" s="205">
        <v>2</v>
      </c>
      <c r="I184" s="206"/>
      <c r="J184" s="207">
        <f t="shared" si="20"/>
        <v>0</v>
      </c>
      <c r="K184" s="208"/>
      <c r="L184" s="36"/>
      <c r="M184" s="209" t="s">
        <v>1</v>
      </c>
      <c r="N184" s="210" t="s">
        <v>38</v>
      </c>
      <c r="O184" s="68"/>
      <c r="P184" s="211">
        <f t="shared" si="21"/>
        <v>0</v>
      </c>
      <c r="Q184" s="211">
        <v>3.1919999999999997E-2</v>
      </c>
      <c r="R184" s="211">
        <f t="shared" si="22"/>
        <v>6.3839999999999994E-2</v>
      </c>
      <c r="S184" s="211">
        <v>0</v>
      </c>
      <c r="T184" s="212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121</v>
      </c>
      <c r="AT184" s="213" t="s">
        <v>117</v>
      </c>
      <c r="AU184" s="213" t="s">
        <v>83</v>
      </c>
      <c r="AY184" s="14" t="s">
        <v>114</v>
      </c>
      <c r="BE184" s="214">
        <f t="shared" si="24"/>
        <v>0</v>
      </c>
      <c r="BF184" s="214">
        <f t="shared" si="25"/>
        <v>0</v>
      </c>
      <c r="BG184" s="214">
        <f t="shared" si="26"/>
        <v>0</v>
      </c>
      <c r="BH184" s="214">
        <f t="shared" si="27"/>
        <v>0</v>
      </c>
      <c r="BI184" s="214">
        <f t="shared" si="28"/>
        <v>0</v>
      </c>
      <c r="BJ184" s="14" t="s">
        <v>81</v>
      </c>
      <c r="BK184" s="214">
        <f t="shared" si="29"/>
        <v>0</v>
      </c>
      <c r="BL184" s="14" t="s">
        <v>121</v>
      </c>
      <c r="BM184" s="213" t="s">
        <v>456</v>
      </c>
    </row>
    <row r="185" spans="1:65" s="2" customFormat="1" ht="16.5" customHeight="1">
      <c r="A185" s="31"/>
      <c r="B185" s="32"/>
      <c r="C185" s="201" t="s">
        <v>457</v>
      </c>
      <c r="D185" s="201" t="s">
        <v>117</v>
      </c>
      <c r="E185" s="202" t="s">
        <v>458</v>
      </c>
      <c r="F185" s="203" t="s">
        <v>459</v>
      </c>
      <c r="G185" s="204" t="s">
        <v>447</v>
      </c>
      <c r="H185" s="205">
        <v>19</v>
      </c>
      <c r="I185" s="206"/>
      <c r="J185" s="207">
        <f t="shared" si="20"/>
        <v>0</v>
      </c>
      <c r="K185" s="208"/>
      <c r="L185" s="36"/>
      <c r="M185" s="209" t="s">
        <v>1</v>
      </c>
      <c r="N185" s="210" t="s">
        <v>38</v>
      </c>
      <c r="O185" s="68"/>
      <c r="P185" s="211">
        <f t="shared" si="21"/>
        <v>0</v>
      </c>
      <c r="Q185" s="211">
        <v>0</v>
      </c>
      <c r="R185" s="211">
        <f t="shared" si="22"/>
        <v>0</v>
      </c>
      <c r="S185" s="211">
        <v>1.9460000000000002E-2</v>
      </c>
      <c r="T185" s="212">
        <f t="shared" si="23"/>
        <v>0.36974000000000001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13" t="s">
        <v>121</v>
      </c>
      <c r="AT185" s="213" t="s">
        <v>117</v>
      </c>
      <c r="AU185" s="213" t="s">
        <v>83</v>
      </c>
      <c r="AY185" s="14" t="s">
        <v>114</v>
      </c>
      <c r="BE185" s="214">
        <f t="shared" si="24"/>
        <v>0</v>
      </c>
      <c r="BF185" s="214">
        <f t="shared" si="25"/>
        <v>0</v>
      </c>
      <c r="BG185" s="214">
        <f t="shared" si="26"/>
        <v>0</v>
      </c>
      <c r="BH185" s="214">
        <f t="shared" si="27"/>
        <v>0</v>
      </c>
      <c r="BI185" s="214">
        <f t="shared" si="28"/>
        <v>0</v>
      </c>
      <c r="BJ185" s="14" t="s">
        <v>81</v>
      </c>
      <c r="BK185" s="214">
        <f t="shared" si="29"/>
        <v>0</v>
      </c>
      <c r="BL185" s="14" t="s">
        <v>121</v>
      </c>
      <c r="BM185" s="213" t="s">
        <v>460</v>
      </c>
    </row>
    <row r="186" spans="1:65" s="2" customFormat="1" ht="16.5" customHeight="1">
      <c r="A186" s="31"/>
      <c r="B186" s="32"/>
      <c r="C186" s="201" t="s">
        <v>461</v>
      </c>
      <c r="D186" s="201" t="s">
        <v>117</v>
      </c>
      <c r="E186" s="202" t="s">
        <v>462</v>
      </c>
      <c r="F186" s="203" t="s">
        <v>463</v>
      </c>
      <c r="G186" s="204" t="s">
        <v>447</v>
      </c>
      <c r="H186" s="205">
        <v>16</v>
      </c>
      <c r="I186" s="206"/>
      <c r="J186" s="207">
        <f t="shared" si="20"/>
        <v>0</v>
      </c>
      <c r="K186" s="208"/>
      <c r="L186" s="36"/>
      <c r="M186" s="209" t="s">
        <v>1</v>
      </c>
      <c r="N186" s="210" t="s">
        <v>38</v>
      </c>
      <c r="O186" s="68"/>
      <c r="P186" s="211">
        <f t="shared" si="21"/>
        <v>0</v>
      </c>
      <c r="Q186" s="211">
        <v>0</v>
      </c>
      <c r="R186" s="211">
        <f t="shared" si="22"/>
        <v>0</v>
      </c>
      <c r="S186" s="211">
        <v>6.6E-3</v>
      </c>
      <c r="T186" s="212">
        <f t="shared" si="23"/>
        <v>0.1056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121</v>
      </c>
      <c r="AT186" s="213" t="s">
        <v>117</v>
      </c>
      <c r="AU186" s="213" t="s">
        <v>83</v>
      </c>
      <c r="AY186" s="14" t="s">
        <v>114</v>
      </c>
      <c r="BE186" s="214">
        <f t="shared" si="24"/>
        <v>0</v>
      </c>
      <c r="BF186" s="214">
        <f t="shared" si="25"/>
        <v>0</v>
      </c>
      <c r="BG186" s="214">
        <f t="shared" si="26"/>
        <v>0</v>
      </c>
      <c r="BH186" s="214">
        <f t="shared" si="27"/>
        <v>0</v>
      </c>
      <c r="BI186" s="214">
        <f t="shared" si="28"/>
        <v>0</v>
      </c>
      <c r="BJ186" s="14" t="s">
        <v>81</v>
      </c>
      <c r="BK186" s="214">
        <f t="shared" si="29"/>
        <v>0</v>
      </c>
      <c r="BL186" s="14" t="s">
        <v>121</v>
      </c>
      <c r="BM186" s="213" t="s">
        <v>464</v>
      </c>
    </row>
    <row r="187" spans="1:65" s="2" customFormat="1" ht="21.75" customHeight="1">
      <c r="A187" s="31"/>
      <c r="B187" s="32"/>
      <c r="C187" s="201" t="s">
        <v>465</v>
      </c>
      <c r="D187" s="201" t="s">
        <v>117</v>
      </c>
      <c r="E187" s="202" t="s">
        <v>466</v>
      </c>
      <c r="F187" s="203" t="s">
        <v>467</v>
      </c>
      <c r="G187" s="204" t="s">
        <v>447</v>
      </c>
      <c r="H187" s="205">
        <v>19</v>
      </c>
      <c r="I187" s="206"/>
      <c r="J187" s="207">
        <f t="shared" si="20"/>
        <v>0</v>
      </c>
      <c r="K187" s="208"/>
      <c r="L187" s="36"/>
      <c r="M187" s="209" t="s">
        <v>1</v>
      </c>
      <c r="N187" s="210" t="s">
        <v>38</v>
      </c>
      <c r="O187" s="68"/>
      <c r="P187" s="211">
        <f t="shared" si="21"/>
        <v>0</v>
      </c>
      <c r="Q187" s="211">
        <v>2.223E-2</v>
      </c>
      <c r="R187" s="211">
        <f t="shared" si="22"/>
        <v>0.42237000000000002</v>
      </c>
      <c r="S187" s="211">
        <v>0</v>
      </c>
      <c r="T187" s="212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121</v>
      </c>
      <c r="AT187" s="213" t="s">
        <v>117</v>
      </c>
      <c r="AU187" s="213" t="s">
        <v>83</v>
      </c>
      <c r="AY187" s="14" t="s">
        <v>114</v>
      </c>
      <c r="BE187" s="214">
        <f t="shared" si="24"/>
        <v>0</v>
      </c>
      <c r="BF187" s="214">
        <f t="shared" si="25"/>
        <v>0</v>
      </c>
      <c r="BG187" s="214">
        <f t="shared" si="26"/>
        <v>0</v>
      </c>
      <c r="BH187" s="214">
        <f t="shared" si="27"/>
        <v>0</v>
      </c>
      <c r="BI187" s="214">
        <f t="shared" si="28"/>
        <v>0</v>
      </c>
      <c r="BJ187" s="14" t="s">
        <v>81</v>
      </c>
      <c r="BK187" s="214">
        <f t="shared" si="29"/>
        <v>0</v>
      </c>
      <c r="BL187" s="14" t="s">
        <v>121</v>
      </c>
      <c r="BM187" s="213" t="s">
        <v>468</v>
      </c>
    </row>
    <row r="188" spans="1:65" s="2" customFormat="1" ht="21.75" customHeight="1">
      <c r="A188" s="31"/>
      <c r="B188" s="32"/>
      <c r="C188" s="201" t="s">
        <v>469</v>
      </c>
      <c r="D188" s="201" t="s">
        <v>117</v>
      </c>
      <c r="E188" s="202" t="s">
        <v>470</v>
      </c>
      <c r="F188" s="203" t="s">
        <v>471</v>
      </c>
      <c r="G188" s="204" t="s">
        <v>447</v>
      </c>
      <c r="H188" s="205">
        <v>16</v>
      </c>
      <c r="I188" s="206"/>
      <c r="J188" s="207">
        <f t="shared" si="20"/>
        <v>0</v>
      </c>
      <c r="K188" s="208"/>
      <c r="L188" s="36"/>
      <c r="M188" s="209" t="s">
        <v>1</v>
      </c>
      <c r="N188" s="210" t="s">
        <v>38</v>
      </c>
      <c r="O188" s="68"/>
      <c r="P188" s="211">
        <f t="shared" si="21"/>
        <v>0</v>
      </c>
      <c r="Q188" s="211">
        <v>1.047E-2</v>
      </c>
      <c r="R188" s="211">
        <f t="shared" si="22"/>
        <v>0.16752</v>
      </c>
      <c r="S188" s="211">
        <v>0</v>
      </c>
      <c r="T188" s="212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3" t="s">
        <v>121</v>
      </c>
      <c r="AT188" s="213" t="s">
        <v>117</v>
      </c>
      <c r="AU188" s="213" t="s">
        <v>83</v>
      </c>
      <c r="AY188" s="14" t="s">
        <v>114</v>
      </c>
      <c r="BE188" s="214">
        <f t="shared" si="24"/>
        <v>0</v>
      </c>
      <c r="BF188" s="214">
        <f t="shared" si="25"/>
        <v>0</v>
      </c>
      <c r="BG188" s="214">
        <f t="shared" si="26"/>
        <v>0</v>
      </c>
      <c r="BH188" s="214">
        <f t="shared" si="27"/>
        <v>0</v>
      </c>
      <c r="BI188" s="214">
        <f t="shared" si="28"/>
        <v>0</v>
      </c>
      <c r="BJ188" s="14" t="s">
        <v>81</v>
      </c>
      <c r="BK188" s="214">
        <f t="shared" si="29"/>
        <v>0</v>
      </c>
      <c r="BL188" s="14" t="s">
        <v>121</v>
      </c>
      <c r="BM188" s="213" t="s">
        <v>472</v>
      </c>
    </row>
    <row r="189" spans="1:65" s="2" customFormat="1" ht="16.5" customHeight="1">
      <c r="A189" s="31"/>
      <c r="B189" s="32"/>
      <c r="C189" s="201" t="s">
        <v>473</v>
      </c>
      <c r="D189" s="201" t="s">
        <v>117</v>
      </c>
      <c r="E189" s="202" t="s">
        <v>474</v>
      </c>
      <c r="F189" s="203" t="s">
        <v>475</v>
      </c>
      <c r="G189" s="204" t="s">
        <v>447</v>
      </c>
      <c r="H189" s="205">
        <v>16</v>
      </c>
      <c r="I189" s="206"/>
      <c r="J189" s="207">
        <f t="shared" si="20"/>
        <v>0</v>
      </c>
      <c r="K189" s="208"/>
      <c r="L189" s="36"/>
      <c r="M189" s="209" t="s">
        <v>1</v>
      </c>
      <c r="N189" s="210" t="s">
        <v>38</v>
      </c>
      <c r="O189" s="68"/>
      <c r="P189" s="211">
        <f t="shared" si="21"/>
        <v>0</v>
      </c>
      <c r="Q189" s="211">
        <v>0</v>
      </c>
      <c r="R189" s="211">
        <f t="shared" si="22"/>
        <v>0</v>
      </c>
      <c r="S189" s="211">
        <v>8.7999999999999995E-2</v>
      </c>
      <c r="T189" s="212">
        <f t="shared" si="23"/>
        <v>1.4079999999999999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13" t="s">
        <v>121</v>
      </c>
      <c r="AT189" s="213" t="s">
        <v>117</v>
      </c>
      <c r="AU189" s="213" t="s">
        <v>83</v>
      </c>
      <c r="AY189" s="14" t="s">
        <v>114</v>
      </c>
      <c r="BE189" s="214">
        <f t="shared" si="24"/>
        <v>0</v>
      </c>
      <c r="BF189" s="214">
        <f t="shared" si="25"/>
        <v>0</v>
      </c>
      <c r="BG189" s="214">
        <f t="shared" si="26"/>
        <v>0</v>
      </c>
      <c r="BH189" s="214">
        <f t="shared" si="27"/>
        <v>0</v>
      </c>
      <c r="BI189" s="214">
        <f t="shared" si="28"/>
        <v>0</v>
      </c>
      <c r="BJ189" s="14" t="s">
        <v>81</v>
      </c>
      <c r="BK189" s="214">
        <f t="shared" si="29"/>
        <v>0</v>
      </c>
      <c r="BL189" s="14" t="s">
        <v>121</v>
      </c>
      <c r="BM189" s="213" t="s">
        <v>476</v>
      </c>
    </row>
    <row r="190" spans="1:65" s="2" customFormat="1" ht="16.5" customHeight="1">
      <c r="A190" s="31"/>
      <c r="B190" s="32"/>
      <c r="C190" s="201" t="s">
        <v>477</v>
      </c>
      <c r="D190" s="201" t="s">
        <v>117</v>
      </c>
      <c r="E190" s="202" t="s">
        <v>478</v>
      </c>
      <c r="F190" s="203" t="s">
        <v>479</v>
      </c>
      <c r="G190" s="204" t="s">
        <v>447</v>
      </c>
      <c r="H190" s="205">
        <v>5</v>
      </c>
      <c r="I190" s="206"/>
      <c r="J190" s="207">
        <f t="shared" si="20"/>
        <v>0</v>
      </c>
      <c r="K190" s="208"/>
      <c r="L190" s="36"/>
      <c r="M190" s="209" t="s">
        <v>1</v>
      </c>
      <c r="N190" s="210" t="s">
        <v>38</v>
      </c>
      <c r="O190" s="68"/>
      <c r="P190" s="211">
        <f t="shared" si="21"/>
        <v>0</v>
      </c>
      <c r="Q190" s="211">
        <v>0</v>
      </c>
      <c r="R190" s="211">
        <f t="shared" si="22"/>
        <v>0</v>
      </c>
      <c r="S190" s="211">
        <v>2.4500000000000001E-2</v>
      </c>
      <c r="T190" s="212">
        <f t="shared" si="23"/>
        <v>0.1225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3" t="s">
        <v>121</v>
      </c>
      <c r="AT190" s="213" t="s">
        <v>117</v>
      </c>
      <c r="AU190" s="213" t="s">
        <v>83</v>
      </c>
      <c r="AY190" s="14" t="s">
        <v>114</v>
      </c>
      <c r="BE190" s="214">
        <f t="shared" si="24"/>
        <v>0</v>
      </c>
      <c r="BF190" s="214">
        <f t="shared" si="25"/>
        <v>0</v>
      </c>
      <c r="BG190" s="214">
        <f t="shared" si="26"/>
        <v>0</v>
      </c>
      <c r="BH190" s="214">
        <f t="shared" si="27"/>
        <v>0</v>
      </c>
      <c r="BI190" s="214">
        <f t="shared" si="28"/>
        <v>0</v>
      </c>
      <c r="BJ190" s="14" t="s">
        <v>81</v>
      </c>
      <c r="BK190" s="214">
        <f t="shared" si="29"/>
        <v>0</v>
      </c>
      <c r="BL190" s="14" t="s">
        <v>121</v>
      </c>
      <c r="BM190" s="213" t="s">
        <v>480</v>
      </c>
    </row>
    <row r="191" spans="1:65" s="2" customFormat="1" ht="16.5" customHeight="1">
      <c r="A191" s="31"/>
      <c r="B191" s="32"/>
      <c r="C191" s="201" t="s">
        <v>481</v>
      </c>
      <c r="D191" s="201" t="s">
        <v>117</v>
      </c>
      <c r="E191" s="202" t="s">
        <v>482</v>
      </c>
      <c r="F191" s="203" t="s">
        <v>483</v>
      </c>
      <c r="G191" s="204" t="s">
        <v>447</v>
      </c>
      <c r="H191" s="205">
        <v>5</v>
      </c>
      <c r="I191" s="206"/>
      <c r="J191" s="207">
        <f t="shared" si="20"/>
        <v>0</v>
      </c>
      <c r="K191" s="208"/>
      <c r="L191" s="36"/>
      <c r="M191" s="209" t="s">
        <v>1</v>
      </c>
      <c r="N191" s="210" t="s">
        <v>38</v>
      </c>
      <c r="O191" s="68"/>
      <c r="P191" s="211">
        <f t="shared" si="21"/>
        <v>0</v>
      </c>
      <c r="Q191" s="211">
        <v>1.234E-2</v>
      </c>
      <c r="R191" s="211">
        <f t="shared" si="22"/>
        <v>6.1700000000000005E-2</v>
      </c>
      <c r="S191" s="211">
        <v>0</v>
      </c>
      <c r="T191" s="212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3" t="s">
        <v>121</v>
      </c>
      <c r="AT191" s="213" t="s">
        <v>117</v>
      </c>
      <c r="AU191" s="213" t="s">
        <v>83</v>
      </c>
      <c r="AY191" s="14" t="s">
        <v>114</v>
      </c>
      <c r="BE191" s="214">
        <f t="shared" si="24"/>
        <v>0</v>
      </c>
      <c r="BF191" s="214">
        <f t="shared" si="25"/>
        <v>0</v>
      </c>
      <c r="BG191" s="214">
        <f t="shared" si="26"/>
        <v>0</v>
      </c>
      <c r="BH191" s="214">
        <f t="shared" si="27"/>
        <v>0</v>
      </c>
      <c r="BI191" s="214">
        <f t="shared" si="28"/>
        <v>0</v>
      </c>
      <c r="BJ191" s="14" t="s">
        <v>81</v>
      </c>
      <c r="BK191" s="214">
        <f t="shared" si="29"/>
        <v>0</v>
      </c>
      <c r="BL191" s="14" t="s">
        <v>121</v>
      </c>
      <c r="BM191" s="213" t="s">
        <v>484</v>
      </c>
    </row>
    <row r="192" spans="1:65" s="2" customFormat="1" ht="33" customHeight="1">
      <c r="A192" s="31"/>
      <c r="B192" s="32"/>
      <c r="C192" s="201" t="s">
        <v>485</v>
      </c>
      <c r="D192" s="201" t="s">
        <v>117</v>
      </c>
      <c r="E192" s="202" t="s">
        <v>486</v>
      </c>
      <c r="F192" s="203" t="s">
        <v>487</v>
      </c>
      <c r="G192" s="204" t="s">
        <v>447</v>
      </c>
      <c r="H192" s="205">
        <v>5</v>
      </c>
      <c r="I192" s="206"/>
      <c r="J192" s="207">
        <f t="shared" si="20"/>
        <v>0</v>
      </c>
      <c r="K192" s="208"/>
      <c r="L192" s="36"/>
      <c r="M192" s="209" t="s">
        <v>1</v>
      </c>
      <c r="N192" s="210" t="s">
        <v>38</v>
      </c>
      <c r="O192" s="68"/>
      <c r="P192" s="211">
        <f t="shared" si="21"/>
        <v>0</v>
      </c>
      <c r="Q192" s="211">
        <v>3.2469999999999999E-2</v>
      </c>
      <c r="R192" s="211">
        <f t="shared" si="22"/>
        <v>0.16234999999999999</v>
      </c>
      <c r="S192" s="211">
        <v>0</v>
      </c>
      <c r="T192" s="212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3" t="s">
        <v>121</v>
      </c>
      <c r="AT192" s="213" t="s">
        <v>117</v>
      </c>
      <c r="AU192" s="213" t="s">
        <v>83</v>
      </c>
      <c r="AY192" s="14" t="s">
        <v>114</v>
      </c>
      <c r="BE192" s="214">
        <f t="shared" si="24"/>
        <v>0</v>
      </c>
      <c r="BF192" s="214">
        <f t="shared" si="25"/>
        <v>0</v>
      </c>
      <c r="BG192" s="214">
        <f t="shared" si="26"/>
        <v>0</v>
      </c>
      <c r="BH192" s="214">
        <f t="shared" si="27"/>
        <v>0</v>
      </c>
      <c r="BI192" s="214">
        <f t="shared" si="28"/>
        <v>0</v>
      </c>
      <c r="BJ192" s="14" t="s">
        <v>81</v>
      </c>
      <c r="BK192" s="214">
        <f t="shared" si="29"/>
        <v>0</v>
      </c>
      <c r="BL192" s="14" t="s">
        <v>121</v>
      </c>
      <c r="BM192" s="213" t="s">
        <v>488</v>
      </c>
    </row>
    <row r="193" spans="1:65" s="2" customFormat="1" ht="16.5" customHeight="1">
      <c r="A193" s="31"/>
      <c r="B193" s="32"/>
      <c r="C193" s="201" t="s">
        <v>489</v>
      </c>
      <c r="D193" s="201" t="s">
        <v>117</v>
      </c>
      <c r="E193" s="202" t="s">
        <v>490</v>
      </c>
      <c r="F193" s="203" t="s">
        <v>491</v>
      </c>
      <c r="G193" s="204" t="s">
        <v>447</v>
      </c>
      <c r="H193" s="205">
        <v>1</v>
      </c>
      <c r="I193" s="206"/>
      <c r="J193" s="207">
        <f t="shared" si="20"/>
        <v>0</v>
      </c>
      <c r="K193" s="208"/>
      <c r="L193" s="36"/>
      <c r="M193" s="209" t="s">
        <v>1</v>
      </c>
      <c r="N193" s="210" t="s">
        <v>38</v>
      </c>
      <c r="O193" s="68"/>
      <c r="P193" s="211">
        <f t="shared" si="21"/>
        <v>0</v>
      </c>
      <c r="Q193" s="211">
        <v>0</v>
      </c>
      <c r="R193" s="211">
        <f t="shared" si="22"/>
        <v>0</v>
      </c>
      <c r="S193" s="211">
        <v>3.4700000000000002E-2</v>
      </c>
      <c r="T193" s="212">
        <f t="shared" si="23"/>
        <v>3.4700000000000002E-2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3" t="s">
        <v>121</v>
      </c>
      <c r="AT193" s="213" t="s">
        <v>117</v>
      </c>
      <c r="AU193" s="213" t="s">
        <v>83</v>
      </c>
      <c r="AY193" s="14" t="s">
        <v>114</v>
      </c>
      <c r="BE193" s="214">
        <f t="shared" si="24"/>
        <v>0</v>
      </c>
      <c r="BF193" s="214">
        <f t="shared" si="25"/>
        <v>0</v>
      </c>
      <c r="BG193" s="214">
        <f t="shared" si="26"/>
        <v>0</v>
      </c>
      <c r="BH193" s="214">
        <f t="shared" si="27"/>
        <v>0</v>
      </c>
      <c r="BI193" s="214">
        <f t="shared" si="28"/>
        <v>0</v>
      </c>
      <c r="BJ193" s="14" t="s">
        <v>81</v>
      </c>
      <c r="BK193" s="214">
        <f t="shared" si="29"/>
        <v>0</v>
      </c>
      <c r="BL193" s="14" t="s">
        <v>121</v>
      </c>
      <c r="BM193" s="213" t="s">
        <v>492</v>
      </c>
    </row>
    <row r="194" spans="1:65" s="2" customFormat="1" ht="16.5" customHeight="1">
      <c r="A194" s="31"/>
      <c r="B194" s="32"/>
      <c r="C194" s="201" t="s">
        <v>493</v>
      </c>
      <c r="D194" s="201" t="s">
        <v>117</v>
      </c>
      <c r="E194" s="202" t="s">
        <v>494</v>
      </c>
      <c r="F194" s="203" t="s">
        <v>495</v>
      </c>
      <c r="G194" s="204" t="s">
        <v>447</v>
      </c>
      <c r="H194" s="205">
        <v>51</v>
      </c>
      <c r="I194" s="206"/>
      <c r="J194" s="207">
        <f t="shared" si="20"/>
        <v>0</v>
      </c>
      <c r="K194" s="208"/>
      <c r="L194" s="36"/>
      <c r="M194" s="209" t="s">
        <v>1</v>
      </c>
      <c r="N194" s="210" t="s">
        <v>38</v>
      </c>
      <c r="O194" s="68"/>
      <c r="P194" s="211">
        <f t="shared" si="21"/>
        <v>0</v>
      </c>
      <c r="Q194" s="211">
        <v>0</v>
      </c>
      <c r="R194" s="211">
        <f t="shared" si="22"/>
        <v>0</v>
      </c>
      <c r="S194" s="211">
        <v>1.56E-3</v>
      </c>
      <c r="T194" s="212">
        <f t="shared" si="23"/>
        <v>7.9559999999999992E-2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3" t="s">
        <v>121</v>
      </c>
      <c r="AT194" s="213" t="s">
        <v>117</v>
      </c>
      <c r="AU194" s="213" t="s">
        <v>83</v>
      </c>
      <c r="AY194" s="14" t="s">
        <v>114</v>
      </c>
      <c r="BE194" s="214">
        <f t="shared" si="24"/>
        <v>0</v>
      </c>
      <c r="BF194" s="214">
        <f t="shared" si="25"/>
        <v>0</v>
      </c>
      <c r="BG194" s="214">
        <f t="shared" si="26"/>
        <v>0</v>
      </c>
      <c r="BH194" s="214">
        <f t="shared" si="27"/>
        <v>0</v>
      </c>
      <c r="BI194" s="214">
        <f t="shared" si="28"/>
        <v>0</v>
      </c>
      <c r="BJ194" s="14" t="s">
        <v>81</v>
      </c>
      <c r="BK194" s="214">
        <f t="shared" si="29"/>
        <v>0</v>
      </c>
      <c r="BL194" s="14" t="s">
        <v>121</v>
      </c>
      <c r="BM194" s="213" t="s">
        <v>496</v>
      </c>
    </row>
    <row r="195" spans="1:65" s="2" customFormat="1" ht="21.75" customHeight="1">
      <c r="A195" s="31"/>
      <c r="B195" s="32"/>
      <c r="C195" s="201" t="s">
        <v>497</v>
      </c>
      <c r="D195" s="201" t="s">
        <v>117</v>
      </c>
      <c r="E195" s="202" t="s">
        <v>498</v>
      </c>
      <c r="F195" s="203" t="s">
        <v>499</v>
      </c>
      <c r="G195" s="204" t="s">
        <v>447</v>
      </c>
      <c r="H195" s="205">
        <v>8</v>
      </c>
      <c r="I195" s="206"/>
      <c r="J195" s="207">
        <f t="shared" si="20"/>
        <v>0</v>
      </c>
      <c r="K195" s="208"/>
      <c r="L195" s="36"/>
      <c r="M195" s="209" t="s">
        <v>1</v>
      </c>
      <c r="N195" s="210" t="s">
        <v>38</v>
      </c>
      <c r="O195" s="68"/>
      <c r="P195" s="211">
        <f t="shared" si="21"/>
        <v>0</v>
      </c>
      <c r="Q195" s="211">
        <v>1.72E-3</v>
      </c>
      <c r="R195" s="211">
        <f t="shared" si="22"/>
        <v>1.376E-2</v>
      </c>
      <c r="S195" s="211">
        <v>0</v>
      </c>
      <c r="T195" s="212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3" t="s">
        <v>121</v>
      </c>
      <c r="AT195" s="213" t="s">
        <v>117</v>
      </c>
      <c r="AU195" s="213" t="s">
        <v>83</v>
      </c>
      <c r="AY195" s="14" t="s">
        <v>114</v>
      </c>
      <c r="BE195" s="214">
        <f t="shared" si="24"/>
        <v>0</v>
      </c>
      <c r="BF195" s="214">
        <f t="shared" si="25"/>
        <v>0</v>
      </c>
      <c r="BG195" s="214">
        <f t="shared" si="26"/>
        <v>0</v>
      </c>
      <c r="BH195" s="214">
        <f t="shared" si="27"/>
        <v>0</v>
      </c>
      <c r="BI195" s="214">
        <f t="shared" si="28"/>
        <v>0</v>
      </c>
      <c r="BJ195" s="14" t="s">
        <v>81</v>
      </c>
      <c r="BK195" s="214">
        <f t="shared" si="29"/>
        <v>0</v>
      </c>
      <c r="BL195" s="14" t="s">
        <v>121</v>
      </c>
      <c r="BM195" s="213" t="s">
        <v>500</v>
      </c>
    </row>
    <row r="196" spans="1:65" s="2" customFormat="1" ht="16.5" customHeight="1">
      <c r="A196" s="31"/>
      <c r="B196" s="32"/>
      <c r="C196" s="201" t="s">
        <v>501</v>
      </c>
      <c r="D196" s="201" t="s">
        <v>117</v>
      </c>
      <c r="E196" s="202" t="s">
        <v>502</v>
      </c>
      <c r="F196" s="203" t="s">
        <v>503</v>
      </c>
      <c r="G196" s="204" t="s">
        <v>447</v>
      </c>
      <c r="H196" s="205">
        <v>35</v>
      </c>
      <c r="I196" s="206"/>
      <c r="J196" s="207">
        <f t="shared" si="20"/>
        <v>0</v>
      </c>
      <c r="K196" s="208"/>
      <c r="L196" s="36"/>
      <c r="M196" s="209" t="s">
        <v>1</v>
      </c>
      <c r="N196" s="210" t="s">
        <v>38</v>
      </c>
      <c r="O196" s="68"/>
      <c r="P196" s="211">
        <f t="shared" si="21"/>
        <v>0</v>
      </c>
      <c r="Q196" s="211">
        <v>1.8400000000000001E-3</v>
      </c>
      <c r="R196" s="211">
        <f t="shared" si="22"/>
        <v>6.4399999999999999E-2</v>
      </c>
      <c r="S196" s="211">
        <v>0</v>
      </c>
      <c r="T196" s="212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3" t="s">
        <v>121</v>
      </c>
      <c r="AT196" s="213" t="s">
        <v>117</v>
      </c>
      <c r="AU196" s="213" t="s">
        <v>83</v>
      </c>
      <c r="AY196" s="14" t="s">
        <v>114</v>
      </c>
      <c r="BE196" s="214">
        <f t="shared" si="24"/>
        <v>0</v>
      </c>
      <c r="BF196" s="214">
        <f t="shared" si="25"/>
        <v>0</v>
      </c>
      <c r="BG196" s="214">
        <f t="shared" si="26"/>
        <v>0</v>
      </c>
      <c r="BH196" s="214">
        <f t="shared" si="27"/>
        <v>0</v>
      </c>
      <c r="BI196" s="214">
        <f t="shared" si="28"/>
        <v>0</v>
      </c>
      <c r="BJ196" s="14" t="s">
        <v>81</v>
      </c>
      <c r="BK196" s="214">
        <f t="shared" si="29"/>
        <v>0</v>
      </c>
      <c r="BL196" s="14" t="s">
        <v>121</v>
      </c>
      <c r="BM196" s="213" t="s">
        <v>504</v>
      </c>
    </row>
    <row r="197" spans="1:65" s="2" customFormat="1" ht="21.75" customHeight="1">
      <c r="A197" s="31"/>
      <c r="B197" s="32"/>
      <c r="C197" s="201" t="s">
        <v>505</v>
      </c>
      <c r="D197" s="201" t="s">
        <v>117</v>
      </c>
      <c r="E197" s="202" t="s">
        <v>506</v>
      </c>
      <c r="F197" s="203" t="s">
        <v>507</v>
      </c>
      <c r="G197" s="204" t="s">
        <v>447</v>
      </c>
      <c r="H197" s="205">
        <v>16</v>
      </c>
      <c r="I197" s="206"/>
      <c r="J197" s="207">
        <f t="shared" si="20"/>
        <v>0</v>
      </c>
      <c r="K197" s="208"/>
      <c r="L197" s="36"/>
      <c r="M197" s="209" t="s">
        <v>1</v>
      </c>
      <c r="N197" s="210" t="s">
        <v>38</v>
      </c>
      <c r="O197" s="68"/>
      <c r="P197" s="211">
        <f t="shared" si="21"/>
        <v>0</v>
      </c>
      <c r="Q197" s="211">
        <v>1.8500000000000001E-3</v>
      </c>
      <c r="R197" s="211">
        <f t="shared" si="22"/>
        <v>2.9600000000000001E-2</v>
      </c>
      <c r="S197" s="211">
        <v>0</v>
      </c>
      <c r="T197" s="212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3" t="s">
        <v>121</v>
      </c>
      <c r="AT197" s="213" t="s">
        <v>117</v>
      </c>
      <c r="AU197" s="213" t="s">
        <v>83</v>
      </c>
      <c r="AY197" s="14" t="s">
        <v>114</v>
      </c>
      <c r="BE197" s="214">
        <f t="shared" si="24"/>
        <v>0</v>
      </c>
      <c r="BF197" s="214">
        <f t="shared" si="25"/>
        <v>0</v>
      </c>
      <c r="BG197" s="214">
        <f t="shared" si="26"/>
        <v>0</v>
      </c>
      <c r="BH197" s="214">
        <f t="shared" si="27"/>
        <v>0</v>
      </c>
      <c r="BI197" s="214">
        <f t="shared" si="28"/>
        <v>0</v>
      </c>
      <c r="BJ197" s="14" t="s">
        <v>81</v>
      </c>
      <c r="BK197" s="214">
        <f t="shared" si="29"/>
        <v>0</v>
      </c>
      <c r="BL197" s="14" t="s">
        <v>121</v>
      </c>
      <c r="BM197" s="213" t="s">
        <v>508</v>
      </c>
    </row>
    <row r="198" spans="1:65" s="2" customFormat="1" ht="16.5" customHeight="1">
      <c r="A198" s="31"/>
      <c r="B198" s="32"/>
      <c r="C198" s="201" t="s">
        <v>509</v>
      </c>
      <c r="D198" s="201" t="s">
        <v>117</v>
      </c>
      <c r="E198" s="202" t="s">
        <v>510</v>
      </c>
      <c r="F198" s="203" t="s">
        <v>511</v>
      </c>
      <c r="G198" s="204" t="s">
        <v>120</v>
      </c>
      <c r="H198" s="205">
        <v>40</v>
      </c>
      <c r="I198" s="206"/>
      <c r="J198" s="207">
        <f t="shared" si="20"/>
        <v>0</v>
      </c>
      <c r="K198" s="208"/>
      <c r="L198" s="36"/>
      <c r="M198" s="209" t="s">
        <v>1</v>
      </c>
      <c r="N198" s="210" t="s">
        <v>38</v>
      </c>
      <c r="O198" s="68"/>
      <c r="P198" s="211">
        <f t="shared" si="21"/>
        <v>0</v>
      </c>
      <c r="Q198" s="211">
        <v>0</v>
      </c>
      <c r="R198" s="211">
        <f t="shared" si="22"/>
        <v>0</v>
      </c>
      <c r="S198" s="211">
        <v>8.4999999999999995E-4</v>
      </c>
      <c r="T198" s="212">
        <f t="shared" si="23"/>
        <v>3.3999999999999996E-2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3" t="s">
        <v>121</v>
      </c>
      <c r="AT198" s="213" t="s">
        <v>117</v>
      </c>
      <c r="AU198" s="213" t="s">
        <v>83</v>
      </c>
      <c r="AY198" s="14" t="s">
        <v>114</v>
      </c>
      <c r="BE198" s="214">
        <f t="shared" si="24"/>
        <v>0</v>
      </c>
      <c r="BF198" s="214">
        <f t="shared" si="25"/>
        <v>0</v>
      </c>
      <c r="BG198" s="214">
        <f t="shared" si="26"/>
        <v>0</v>
      </c>
      <c r="BH198" s="214">
        <f t="shared" si="27"/>
        <v>0</v>
      </c>
      <c r="BI198" s="214">
        <f t="shared" si="28"/>
        <v>0</v>
      </c>
      <c r="BJ198" s="14" t="s">
        <v>81</v>
      </c>
      <c r="BK198" s="214">
        <f t="shared" si="29"/>
        <v>0</v>
      </c>
      <c r="BL198" s="14" t="s">
        <v>121</v>
      </c>
      <c r="BM198" s="213" t="s">
        <v>512</v>
      </c>
    </row>
    <row r="199" spans="1:65" s="2" customFormat="1" ht="16.5" customHeight="1">
      <c r="A199" s="31"/>
      <c r="B199" s="32"/>
      <c r="C199" s="201" t="s">
        <v>513</v>
      </c>
      <c r="D199" s="201" t="s">
        <v>117</v>
      </c>
      <c r="E199" s="202" t="s">
        <v>514</v>
      </c>
      <c r="F199" s="203" t="s">
        <v>515</v>
      </c>
      <c r="G199" s="204" t="s">
        <v>120</v>
      </c>
      <c r="H199" s="205">
        <v>35</v>
      </c>
      <c r="I199" s="206"/>
      <c r="J199" s="207">
        <f t="shared" si="20"/>
        <v>0</v>
      </c>
      <c r="K199" s="208"/>
      <c r="L199" s="36"/>
      <c r="M199" s="209" t="s">
        <v>1</v>
      </c>
      <c r="N199" s="210" t="s">
        <v>38</v>
      </c>
      <c r="O199" s="68"/>
      <c r="P199" s="211">
        <f t="shared" si="21"/>
        <v>0</v>
      </c>
      <c r="Q199" s="211">
        <v>2.4000000000000001E-4</v>
      </c>
      <c r="R199" s="211">
        <f t="shared" si="22"/>
        <v>8.3999999999999995E-3</v>
      </c>
      <c r="S199" s="211">
        <v>0</v>
      </c>
      <c r="T199" s="212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3" t="s">
        <v>121</v>
      </c>
      <c r="AT199" s="213" t="s">
        <v>117</v>
      </c>
      <c r="AU199" s="213" t="s">
        <v>83</v>
      </c>
      <c r="AY199" s="14" t="s">
        <v>114</v>
      </c>
      <c r="BE199" s="214">
        <f t="shared" si="24"/>
        <v>0</v>
      </c>
      <c r="BF199" s="214">
        <f t="shared" si="25"/>
        <v>0</v>
      </c>
      <c r="BG199" s="214">
        <f t="shared" si="26"/>
        <v>0</v>
      </c>
      <c r="BH199" s="214">
        <f t="shared" si="27"/>
        <v>0</v>
      </c>
      <c r="BI199" s="214">
        <f t="shared" si="28"/>
        <v>0</v>
      </c>
      <c r="BJ199" s="14" t="s">
        <v>81</v>
      </c>
      <c r="BK199" s="214">
        <f t="shared" si="29"/>
        <v>0</v>
      </c>
      <c r="BL199" s="14" t="s">
        <v>121</v>
      </c>
      <c r="BM199" s="213" t="s">
        <v>516</v>
      </c>
    </row>
    <row r="200" spans="1:65" s="2" customFormat="1" ht="16.5" customHeight="1">
      <c r="A200" s="31"/>
      <c r="B200" s="32"/>
      <c r="C200" s="201" t="s">
        <v>517</v>
      </c>
      <c r="D200" s="201" t="s">
        <v>117</v>
      </c>
      <c r="E200" s="202" t="s">
        <v>518</v>
      </c>
      <c r="F200" s="203" t="s">
        <v>519</v>
      </c>
      <c r="G200" s="204" t="s">
        <v>120</v>
      </c>
      <c r="H200" s="205">
        <v>8</v>
      </c>
      <c r="I200" s="206"/>
      <c r="J200" s="207">
        <f t="shared" si="20"/>
        <v>0</v>
      </c>
      <c r="K200" s="208"/>
      <c r="L200" s="36"/>
      <c r="M200" s="209" t="s">
        <v>1</v>
      </c>
      <c r="N200" s="210" t="s">
        <v>38</v>
      </c>
      <c r="O200" s="68"/>
      <c r="P200" s="211">
        <f t="shared" si="21"/>
        <v>0</v>
      </c>
      <c r="Q200" s="211">
        <v>2.7999999999999998E-4</v>
      </c>
      <c r="R200" s="211">
        <f t="shared" si="22"/>
        <v>2.2399999999999998E-3</v>
      </c>
      <c r="S200" s="211">
        <v>0</v>
      </c>
      <c r="T200" s="212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3" t="s">
        <v>121</v>
      </c>
      <c r="AT200" s="213" t="s">
        <v>117</v>
      </c>
      <c r="AU200" s="213" t="s">
        <v>83</v>
      </c>
      <c r="AY200" s="14" t="s">
        <v>114</v>
      </c>
      <c r="BE200" s="214">
        <f t="shared" si="24"/>
        <v>0</v>
      </c>
      <c r="BF200" s="214">
        <f t="shared" si="25"/>
        <v>0</v>
      </c>
      <c r="BG200" s="214">
        <f t="shared" si="26"/>
        <v>0</v>
      </c>
      <c r="BH200" s="214">
        <f t="shared" si="27"/>
        <v>0</v>
      </c>
      <c r="BI200" s="214">
        <f t="shared" si="28"/>
        <v>0</v>
      </c>
      <c r="BJ200" s="14" t="s">
        <v>81</v>
      </c>
      <c r="BK200" s="214">
        <f t="shared" si="29"/>
        <v>0</v>
      </c>
      <c r="BL200" s="14" t="s">
        <v>121</v>
      </c>
      <c r="BM200" s="213" t="s">
        <v>520</v>
      </c>
    </row>
    <row r="201" spans="1:65" s="2" customFormat="1" ht="21.75" customHeight="1">
      <c r="A201" s="31"/>
      <c r="B201" s="32"/>
      <c r="C201" s="201" t="s">
        <v>521</v>
      </c>
      <c r="D201" s="201" t="s">
        <v>117</v>
      </c>
      <c r="E201" s="202" t="s">
        <v>522</v>
      </c>
      <c r="F201" s="203" t="s">
        <v>523</v>
      </c>
      <c r="G201" s="204" t="s">
        <v>120</v>
      </c>
      <c r="H201" s="205">
        <v>5</v>
      </c>
      <c r="I201" s="206"/>
      <c r="J201" s="207">
        <f t="shared" si="20"/>
        <v>0</v>
      </c>
      <c r="K201" s="208"/>
      <c r="L201" s="36"/>
      <c r="M201" s="209" t="s">
        <v>1</v>
      </c>
      <c r="N201" s="210" t="s">
        <v>38</v>
      </c>
      <c r="O201" s="68"/>
      <c r="P201" s="211">
        <f t="shared" si="21"/>
        <v>0</v>
      </c>
      <c r="Q201" s="211">
        <v>4.6999999999999999E-4</v>
      </c>
      <c r="R201" s="211">
        <f t="shared" si="22"/>
        <v>2.3500000000000001E-3</v>
      </c>
      <c r="S201" s="211">
        <v>0</v>
      </c>
      <c r="T201" s="212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3" t="s">
        <v>121</v>
      </c>
      <c r="AT201" s="213" t="s">
        <v>117</v>
      </c>
      <c r="AU201" s="213" t="s">
        <v>83</v>
      </c>
      <c r="AY201" s="14" t="s">
        <v>114</v>
      </c>
      <c r="BE201" s="214">
        <f t="shared" si="24"/>
        <v>0</v>
      </c>
      <c r="BF201" s="214">
        <f t="shared" si="25"/>
        <v>0</v>
      </c>
      <c r="BG201" s="214">
        <f t="shared" si="26"/>
        <v>0</v>
      </c>
      <c r="BH201" s="214">
        <f t="shared" si="27"/>
        <v>0</v>
      </c>
      <c r="BI201" s="214">
        <f t="shared" si="28"/>
        <v>0</v>
      </c>
      <c r="BJ201" s="14" t="s">
        <v>81</v>
      </c>
      <c r="BK201" s="214">
        <f t="shared" si="29"/>
        <v>0</v>
      </c>
      <c r="BL201" s="14" t="s">
        <v>121</v>
      </c>
      <c r="BM201" s="213" t="s">
        <v>524</v>
      </c>
    </row>
    <row r="202" spans="1:65" s="2" customFormat="1" ht="16.5" customHeight="1">
      <c r="A202" s="31"/>
      <c r="B202" s="32"/>
      <c r="C202" s="201" t="s">
        <v>525</v>
      </c>
      <c r="D202" s="201" t="s">
        <v>117</v>
      </c>
      <c r="E202" s="202" t="s">
        <v>526</v>
      </c>
      <c r="F202" s="203" t="s">
        <v>527</v>
      </c>
      <c r="G202" s="204" t="s">
        <v>120</v>
      </c>
      <c r="H202" s="205">
        <v>20</v>
      </c>
      <c r="I202" s="206"/>
      <c r="J202" s="207">
        <f t="shared" si="20"/>
        <v>0</v>
      </c>
      <c r="K202" s="208"/>
      <c r="L202" s="36"/>
      <c r="M202" s="209" t="s">
        <v>1</v>
      </c>
      <c r="N202" s="210" t="s">
        <v>38</v>
      </c>
      <c r="O202" s="68"/>
      <c r="P202" s="211">
        <f t="shared" si="21"/>
        <v>0</v>
      </c>
      <c r="Q202" s="211">
        <v>3.1E-4</v>
      </c>
      <c r="R202" s="211">
        <f t="shared" si="22"/>
        <v>6.1999999999999998E-3</v>
      </c>
      <c r="S202" s="211">
        <v>0</v>
      </c>
      <c r="T202" s="212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13" t="s">
        <v>121</v>
      </c>
      <c r="AT202" s="213" t="s">
        <v>117</v>
      </c>
      <c r="AU202" s="213" t="s">
        <v>83</v>
      </c>
      <c r="AY202" s="14" t="s">
        <v>114</v>
      </c>
      <c r="BE202" s="214">
        <f t="shared" si="24"/>
        <v>0</v>
      </c>
      <c r="BF202" s="214">
        <f t="shared" si="25"/>
        <v>0</v>
      </c>
      <c r="BG202" s="214">
        <f t="shared" si="26"/>
        <v>0</v>
      </c>
      <c r="BH202" s="214">
        <f t="shared" si="27"/>
        <v>0</v>
      </c>
      <c r="BI202" s="214">
        <f t="shared" si="28"/>
        <v>0</v>
      </c>
      <c r="BJ202" s="14" t="s">
        <v>81</v>
      </c>
      <c r="BK202" s="214">
        <f t="shared" si="29"/>
        <v>0</v>
      </c>
      <c r="BL202" s="14" t="s">
        <v>121</v>
      </c>
      <c r="BM202" s="213" t="s">
        <v>528</v>
      </c>
    </row>
    <row r="203" spans="1:65" s="2" customFormat="1" ht="21.75" customHeight="1">
      <c r="A203" s="31"/>
      <c r="B203" s="32"/>
      <c r="C203" s="201" t="s">
        <v>529</v>
      </c>
      <c r="D203" s="201" t="s">
        <v>117</v>
      </c>
      <c r="E203" s="202" t="s">
        <v>530</v>
      </c>
      <c r="F203" s="203" t="s">
        <v>531</v>
      </c>
      <c r="G203" s="204" t="s">
        <v>187</v>
      </c>
      <c r="H203" s="205">
        <v>1.468</v>
      </c>
      <c r="I203" s="206"/>
      <c r="J203" s="207">
        <f t="shared" si="20"/>
        <v>0</v>
      </c>
      <c r="K203" s="208"/>
      <c r="L203" s="36"/>
      <c r="M203" s="209" t="s">
        <v>1</v>
      </c>
      <c r="N203" s="210" t="s">
        <v>38</v>
      </c>
      <c r="O203" s="68"/>
      <c r="P203" s="211">
        <f t="shared" si="21"/>
        <v>0</v>
      </c>
      <c r="Q203" s="211">
        <v>0</v>
      </c>
      <c r="R203" s="211">
        <f t="shared" si="22"/>
        <v>0</v>
      </c>
      <c r="S203" s="211">
        <v>0</v>
      </c>
      <c r="T203" s="212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3" t="s">
        <v>121</v>
      </c>
      <c r="AT203" s="213" t="s">
        <v>117</v>
      </c>
      <c r="AU203" s="213" t="s">
        <v>83</v>
      </c>
      <c r="AY203" s="14" t="s">
        <v>114</v>
      </c>
      <c r="BE203" s="214">
        <f t="shared" si="24"/>
        <v>0</v>
      </c>
      <c r="BF203" s="214">
        <f t="shared" si="25"/>
        <v>0</v>
      </c>
      <c r="BG203" s="214">
        <f t="shared" si="26"/>
        <v>0</v>
      </c>
      <c r="BH203" s="214">
        <f t="shared" si="27"/>
        <v>0</v>
      </c>
      <c r="BI203" s="214">
        <f t="shared" si="28"/>
        <v>0</v>
      </c>
      <c r="BJ203" s="14" t="s">
        <v>81</v>
      </c>
      <c r="BK203" s="214">
        <f t="shared" si="29"/>
        <v>0</v>
      </c>
      <c r="BL203" s="14" t="s">
        <v>121</v>
      </c>
      <c r="BM203" s="213" t="s">
        <v>532</v>
      </c>
    </row>
    <row r="204" spans="1:65" s="12" customFormat="1" ht="25.9" customHeight="1">
      <c r="B204" s="185"/>
      <c r="C204" s="186"/>
      <c r="D204" s="187" t="s">
        <v>72</v>
      </c>
      <c r="E204" s="188" t="s">
        <v>231</v>
      </c>
      <c r="F204" s="188" t="s">
        <v>232</v>
      </c>
      <c r="G204" s="186"/>
      <c r="H204" s="186"/>
      <c r="I204" s="189"/>
      <c r="J204" s="190">
        <f>BK204</f>
        <v>0</v>
      </c>
      <c r="K204" s="186"/>
      <c r="L204" s="191"/>
      <c r="M204" s="192"/>
      <c r="N204" s="193"/>
      <c r="O204" s="193"/>
      <c r="P204" s="194">
        <f>P205</f>
        <v>0</v>
      </c>
      <c r="Q204" s="193"/>
      <c r="R204" s="194">
        <f>R205</f>
        <v>0</v>
      </c>
      <c r="S204" s="193"/>
      <c r="T204" s="195">
        <f>T205</f>
        <v>0</v>
      </c>
      <c r="AR204" s="196" t="s">
        <v>132</v>
      </c>
      <c r="AT204" s="197" t="s">
        <v>72</v>
      </c>
      <c r="AU204" s="197" t="s">
        <v>73</v>
      </c>
      <c r="AY204" s="196" t="s">
        <v>114</v>
      </c>
      <c r="BK204" s="198">
        <f>BK205</f>
        <v>0</v>
      </c>
    </row>
    <row r="205" spans="1:65" s="2" customFormat="1" ht="16.5" customHeight="1">
      <c r="A205" s="31"/>
      <c r="B205" s="32"/>
      <c r="C205" s="201" t="s">
        <v>533</v>
      </c>
      <c r="D205" s="201" t="s">
        <v>117</v>
      </c>
      <c r="E205" s="202" t="s">
        <v>534</v>
      </c>
      <c r="F205" s="203" t="s">
        <v>535</v>
      </c>
      <c r="G205" s="204" t="s">
        <v>236</v>
      </c>
      <c r="H205" s="205">
        <v>20</v>
      </c>
      <c r="I205" s="206"/>
      <c r="J205" s="207">
        <f>ROUND(I205*H205,2)</f>
        <v>0</v>
      </c>
      <c r="K205" s="208"/>
      <c r="L205" s="36"/>
      <c r="M205" s="226" t="s">
        <v>1</v>
      </c>
      <c r="N205" s="227" t="s">
        <v>38</v>
      </c>
      <c r="O205" s="228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3" t="s">
        <v>237</v>
      </c>
      <c r="AT205" s="213" t="s">
        <v>117</v>
      </c>
      <c r="AU205" s="213" t="s">
        <v>81</v>
      </c>
      <c r="AY205" s="14" t="s">
        <v>114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4" t="s">
        <v>81</v>
      </c>
      <c r="BK205" s="214">
        <f>ROUND(I205*H205,2)</f>
        <v>0</v>
      </c>
      <c r="BL205" s="14" t="s">
        <v>237</v>
      </c>
      <c r="BM205" s="213" t="s">
        <v>536</v>
      </c>
    </row>
    <row r="206" spans="1:65" s="2" customFormat="1" ht="6.95" customHeight="1">
      <c r="A206" s="31"/>
      <c r="B206" s="51"/>
      <c r="C206" s="52"/>
      <c r="D206" s="52"/>
      <c r="E206" s="52"/>
      <c r="F206" s="52"/>
      <c r="G206" s="52"/>
      <c r="H206" s="52"/>
      <c r="I206" s="149"/>
      <c r="J206" s="52"/>
      <c r="K206" s="52"/>
      <c r="L206" s="36"/>
      <c r="M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</sheetData>
  <sheetProtection algorithmName="SHA-512" hashValue="nEvqXTn8FTiGCGL26t7cESmJe7Ydfledal8gQ8Z63r0uPKjCxLjzUghs5D3F+kYf3sfEXVwL/9b8NbGjCoGMzw==" saltValue="qIXwjWnSb2oM2ku7ONmeZvXh53+r26SI3TmjZTLiqmXf3ZOo4WGxUN7QvlHXsOIcfH8Qca0ZPe+KX+8KQp2C7g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VZT - Větrání</vt:lpstr>
      <vt:lpstr>ZTi - Zdravotní technika</vt:lpstr>
      <vt:lpstr>'Rekapitulace stavby'!Názvy_tisku</vt:lpstr>
      <vt:lpstr>'VZT - Větrání'!Názvy_tisku</vt:lpstr>
      <vt:lpstr>'ZTi - Zdravotní technika'!Názvy_tisku</vt:lpstr>
      <vt:lpstr>'Rekapitulace stavby'!Oblast_tisku</vt:lpstr>
      <vt:lpstr>'VZT - Větrání'!Oblast_tisku</vt:lpstr>
      <vt:lpstr>'ZTi - Zdravotní technika'!Oblast_tisku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Fejk</dc:creator>
  <cp:lastModifiedBy>David</cp:lastModifiedBy>
  <dcterms:created xsi:type="dcterms:W3CDTF">2020-12-11T13:56:19Z</dcterms:created>
  <dcterms:modified xsi:type="dcterms:W3CDTF">2020-12-13T19:55:55Z</dcterms:modified>
</cp:coreProperties>
</file>