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0" yWindow="0" windowWidth="28800" windowHeight="12225" activeTab="0"/>
  </bookViews>
  <sheets>
    <sheet name="Rekapitulace stavby" sheetId="1" r:id="rId1"/>
    <sheet name="20200920 - SOŠ Veterinárn..." sheetId="2" r:id="rId2"/>
  </sheets>
  <definedNames>
    <definedName name="_xlnm._FilterDatabase" localSheetId="1" hidden="1">'20200920 - SOŠ Veterinárn...'!$C$123:$K$277</definedName>
    <definedName name="_xlnm.Print_Area" localSheetId="1">'20200920 - SOŠ Veterinárn...'!$C$82:$J$107,'20200920 - SOŠ Veterinárn...'!$C$113:$J$277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'20200920 - SOŠ Veterinárn...'!$123:$123</definedName>
  </definedNames>
  <calcPr calcId="191029"/>
</workbook>
</file>

<file path=xl/sharedStrings.xml><?xml version="1.0" encoding="utf-8"?>
<sst xmlns="http://schemas.openxmlformats.org/spreadsheetml/2006/main" count="1987" uniqueCount="470">
  <si>
    <t>Export Komplet</t>
  </si>
  <si>
    <t/>
  </si>
  <si>
    <t>2.0</t>
  </si>
  <si>
    <t>ZAMOK</t>
  </si>
  <si>
    <t>False</t>
  </si>
  <si>
    <t>{ccb91be8-f200-4a5c-98ee-897d890b94d5}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</si>
  <si>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</si>
  <si>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</si>
  <si>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</si>
  <si>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</si>
  <si>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</si>
  <si>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</si>
  <si>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</si>
  <si>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</si>
  <si>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20200920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</si>
  <si>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</si>
  <si>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</si>
  <si>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SOŠ Veterinární, přeložka areálové kanalizace</t>
  </si>
  <si>
    <t>KSO:</t>
  </si>
  <si>
    <t>CC-CZ:</t>
  </si>
  <si>
    <t>Místo:</t>
  </si>
  <si>
    <t xml:space="preserve"> </t>
  </si>
  <si>
    <t>Datum:</t>
  </si>
  <si>
    <t>20. 9. 2020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</si>
  <si>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</si>
  <si>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</si>
  <si>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</si>
  <si>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</si>
  <si>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</si>
  <si>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</si>
  <si>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</si>
  <si>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</si>
  <si>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</si>
  <si>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</si>
  <si>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</si>
  <si>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</si>
  <si>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</si>
  <si>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</si>
  <si>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</si>
  <si>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</si>
  <si>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</si>
  <si>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</si>
  <si>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</si>
  <si>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</si>
  <si>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</si>
  <si>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</si>
  <si>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</si>
  <si>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</si>
  <si>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</si>
  <si>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</si>
  <si>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</si>
  <si>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</si>
  <si>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</si>
  <si>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</si>
  <si>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</si>
  <si>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</si>
  <si>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</si>
  <si>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</si>
  <si>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</si>
  <si>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</si>
  <si>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</si>
  <si>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</si>
  <si>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</si>
  <si>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</si>
  <si>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</si>
  <si>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</si>
  <si>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</si>
  <si>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</si>
  <si>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</si>
  <si>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</si>
  <si>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</si>
  <si>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</si>
  <si>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</si>
  <si>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</si>
  <si>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</si>
  <si>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</si>
  <si>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</si>
  <si>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</si>
  <si>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</si>
  <si>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</si>
  <si>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</si>
  <si>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</si>
  <si>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</si>
  <si>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</si>
  <si>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</si>
  <si>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</si>
  <si>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</si>
  <si>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</si>
  <si>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</si>
  <si>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</si>
  <si>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</si>
  <si>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</si>
  <si>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</si>
  <si>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</si>
  <si>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</si>
  <si>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</si>
  <si>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</si>
  <si>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</si>
  <si>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</si>
  <si>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</si>
  <si>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</si>
  <si>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</si>
  <si>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</si>
  <si>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</si>
  <si>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</si>
  <si>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</si>
  <si>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</si>
  <si>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</si>
  <si>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</si>
  <si>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</si>
  <si>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</si>
  <si>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</si>
  <si>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</si>
  <si>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</si>
  <si>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</si>
  <si>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</si>
  <si>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</si>
  <si>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</si>
  <si>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zámkové dlažby ručně</t>
  </si>
  <si>
    <t>m2</t>
  </si>
  <si>
    <t>4</t>
  </si>
  <si>
    <t>611060614</t>
  </si>
  <si>
    <t>VV</t>
  </si>
  <si>
    <t>odečteno digitálně</t>
  </si>
  <si>
    <t>24</t>
  </si>
  <si>
    <t>113107523</t>
  </si>
  <si>
    <t>Odstranění podkladu z kameniva drceného tl 300 mm při překopech strojně pl přes 15 m2</t>
  </si>
  <si>
    <t>1108857594</t>
  </si>
  <si>
    <t>"podklad pod dlažbu" 24</t>
  </si>
  <si>
    <t>"podklad pod asfalt" 207,5</t>
  </si>
  <si>
    <t>Součet</t>
  </si>
  <si>
    <t>3</t>
  </si>
  <si>
    <t>113107542</t>
  </si>
  <si>
    <t>Odstranění podkladu živičných tl 100 mm při překopech strojně pl přes 15 m2</t>
  </si>
  <si>
    <t>-600739160</t>
  </si>
  <si>
    <t>207,5</t>
  </si>
  <si>
    <t>131251203</t>
  </si>
  <si>
    <t>Hloubení jam zapažených v hornině třídy těžitelnosti I, skupiny 3 objem do 100 m3 strojně</t>
  </si>
  <si>
    <t>m3</t>
  </si>
  <si>
    <t>-651769131</t>
  </si>
  <si>
    <t>"spadišťová šachta" 54*0,5</t>
  </si>
  <si>
    <t>5</t>
  </si>
  <si>
    <t>131351203</t>
  </si>
  <si>
    <t>Hloubení jam zapažených v hornině třídy těžitelnosti II, skupiny 4 objem do 100 m3 strojně</t>
  </si>
  <si>
    <t>-1995280196</t>
  </si>
  <si>
    <t>54*0,5</t>
  </si>
  <si>
    <t>6</t>
  </si>
  <si>
    <t>132254204</t>
  </si>
  <si>
    <t>Hloubení zapažených rýh š do 2000 mm v hornině třídy těžitelnosti I, skupiny 3 objem do 500 m3</t>
  </si>
  <si>
    <t>-1152116656</t>
  </si>
  <si>
    <t>50 % objemu zeminy</t>
  </si>
  <si>
    <t>"kanalizace DN 300" 251,2*0,5</t>
  </si>
  <si>
    <t>"kanalizace DN 150" 14,4*0,5</t>
  </si>
  <si>
    <t>7</t>
  </si>
  <si>
    <t>132354204</t>
  </si>
  <si>
    <t>Hloubení zapažených rýh š do 2000 mm v hornině třídy těžitelnosti II, skupiny 4 objem do 500 m3</t>
  </si>
  <si>
    <t>-566316541</t>
  </si>
  <si>
    <t>8</t>
  </si>
  <si>
    <t>151301202</t>
  </si>
  <si>
    <t>Zřízení hnaného pažení stěn výkopu hl do 8 m</t>
  </si>
  <si>
    <t>-928194410</t>
  </si>
  <si>
    <t>"spadišťová šachta" 3*8*4</t>
  </si>
  <si>
    <t>9</t>
  </si>
  <si>
    <t>151301212</t>
  </si>
  <si>
    <t>Odstranění pažení stěn hnaného hl do 8 m</t>
  </si>
  <si>
    <t>1330551443</t>
  </si>
  <si>
    <t>10</t>
  </si>
  <si>
    <t>151301302</t>
  </si>
  <si>
    <t>Zřízení rozepření stěn při pažení hnaném hl do 8 m</t>
  </si>
  <si>
    <t>-605035390</t>
  </si>
  <si>
    <t>"spadišťová šachta" 3*3*6</t>
  </si>
  <si>
    <t>11</t>
  </si>
  <si>
    <t>151811131</t>
  </si>
  <si>
    <t>Osazení pažicího boxu hl výkopu do 4 m š do 1,2 m</t>
  </si>
  <si>
    <t>1169998488</t>
  </si>
  <si>
    <t>odečteno digitálně z podélného profilu</t>
  </si>
  <si>
    <t>(209,6+18)*2</t>
  </si>
  <si>
    <t>12</t>
  </si>
  <si>
    <t>151811231</t>
  </si>
  <si>
    <t>Odstranění pažicího boxu hl výkopu do 4 m š do 1,2 m</t>
  </si>
  <si>
    <t>-1716819609</t>
  </si>
  <si>
    <t>13</t>
  </si>
  <si>
    <t>162451105</t>
  </si>
  <si>
    <t>Vodorovné přemístění do 1500 m výkopku/sypaniny z horniny třídy těžitelnosti I, skupiny 1 až 3</t>
  </si>
  <si>
    <t>-682534756</t>
  </si>
  <si>
    <t>"výkop na meziskládku" (27*2+132,8*2)*0,5</t>
  </si>
  <si>
    <t>"zásyp z meziskládky" 230,12*0,5</t>
  </si>
  <si>
    <t>14</t>
  </si>
  <si>
    <t>162451125</t>
  </si>
  <si>
    <t>Vodorovné přemístění do 1500 m výkopku/sypaniny z horniny třídy těžitelnosti II, skupiny 4 a 5</t>
  </si>
  <si>
    <t>-1819471381</t>
  </si>
  <si>
    <t>162751117</t>
  </si>
  <si>
    <t>Vodorovné přemístění do 10000 m výkopku/sypaniny z horniny třídy těžitelnosti I, skupiny 1 až 3</t>
  </si>
  <si>
    <t>239318638</t>
  </si>
  <si>
    <t xml:space="preserve">"z meziskládky na skládku" </t>
  </si>
  <si>
    <t>((27*2+132,8*2)-(230,12))*0,5</t>
  </si>
  <si>
    <t>16</t>
  </si>
  <si>
    <t>162751137</t>
  </si>
  <si>
    <t>Vodorovné přemístění do 10000 m výkopku/sypaniny z horniny třídy těžitelnosti II, skupiny 4 a 5</t>
  </si>
  <si>
    <t>-1586144846</t>
  </si>
  <si>
    <t>17</t>
  </si>
  <si>
    <t>167151111</t>
  </si>
  <si>
    <t>Nakládání výkopku z hornin třídy těžitelnosti I, skupiny 1 až 3 přes 100 m3</t>
  </si>
  <si>
    <t>-2106537691</t>
  </si>
  <si>
    <t>"na meziskládce" 230,12*0,5+44,74</t>
  </si>
  <si>
    <t>18</t>
  </si>
  <si>
    <t>167151112</t>
  </si>
  <si>
    <t>Nakládání výkopku z hornin třídy těžitelnosti II, skupiny 4 a 5 přes 100 m3</t>
  </si>
  <si>
    <t>-605907402</t>
  </si>
  <si>
    <t>19</t>
  </si>
  <si>
    <t>171151111</t>
  </si>
  <si>
    <t>Uložení sypaniny z hornin nesoudržných sypkých do násypů zhutněných</t>
  </si>
  <si>
    <t>-243673753</t>
  </si>
  <si>
    <t>20</t>
  </si>
  <si>
    <t>171201221</t>
  </si>
  <si>
    <t>Poplatek za uložení na skládce (skládkovné) zeminy a kamení kód odpadu 17 05 04</t>
  </si>
  <si>
    <t>t</t>
  </si>
  <si>
    <t>-244583085</t>
  </si>
  <si>
    <t>89,48*1,7</t>
  </si>
  <si>
    <t>174112101</t>
  </si>
  <si>
    <t>Zásyp jam, šachet a rýh do 30 m3 sypaninou se zhutněním při překopech inženýrských sítí ručně</t>
  </si>
  <si>
    <t>1594063214</t>
  </si>
  <si>
    <t>(27*2+132,8*2)-(104,8-9,66-0,66-5)</t>
  </si>
  <si>
    <t>22</t>
  </si>
  <si>
    <t>M</t>
  </si>
  <si>
    <t>58331200</t>
  </si>
  <si>
    <t>štěrkopísek netříděný zásypový</t>
  </si>
  <si>
    <t>1480073785</t>
  </si>
  <si>
    <t>33,06*1,8</t>
  </si>
  <si>
    <t>23</t>
  </si>
  <si>
    <t>175111101</t>
  </si>
  <si>
    <t>Obsypání potrubí ručně sypaninou bez prohození, uloženou do 3 m</t>
  </si>
  <si>
    <t>-1207210571</t>
  </si>
  <si>
    <t>32,75*3,2</t>
  </si>
  <si>
    <t>-1631888760</t>
  </si>
  <si>
    <t>104,8*1,8</t>
  </si>
  <si>
    <t>Zakládání</t>
  </si>
  <si>
    <t>25</t>
  </si>
  <si>
    <t>212751105</t>
  </si>
  <si>
    <t>Trativod z drenážních trubek flexibilních PVC-U SN 4 perforace 360° včetně lože otevřený výkop DN 125 pro meliorace</t>
  </si>
  <si>
    <t>m</t>
  </si>
  <si>
    <t>1270780916</t>
  </si>
  <si>
    <t>65+10</t>
  </si>
  <si>
    <t>Svislé a kompletní konstrukce</t>
  </si>
  <si>
    <t>26</t>
  </si>
  <si>
    <t>359901111</t>
  </si>
  <si>
    <t>Vyčištění stok</t>
  </si>
  <si>
    <t>624687201</t>
  </si>
  <si>
    <t>"stoka P" 65,5</t>
  </si>
  <si>
    <t>27</t>
  </si>
  <si>
    <t>359901211</t>
  </si>
  <si>
    <t>Monitoring stoky jakékoli výšky na nové kanalizaci</t>
  </si>
  <si>
    <t>3130580</t>
  </si>
  <si>
    <t>Vodorovné konstrukce</t>
  </si>
  <si>
    <t>28</t>
  </si>
  <si>
    <t>451572111</t>
  </si>
  <si>
    <t>Lože pod potrubí otevřený výkop z kameniva drobného těženého</t>
  </si>
  <si>
    <t>-1667642698</t>
  </si>
  <si>
    <t>"šachty" 1*1*0,15*4</t>
  </si>
  <si>
    <t>"kanalizace" 0,1*1,2*(65,5+10)</t>
  </si>
  <si>
    <t>29</t>
  </si>
  <si>
    <t>452311131</t>
  </si>
  <si>
    <t>Podkladní desky z betonu prostého tř. C 12/15 otevřený výkop</t>
  </si>
  <si>
    <t>-1016650909</t>
  </si>
  <si>
    <t>Komunikace pozemní</t>
  </si>
  <si>
    <t>30</t>
  </si>
  <si>
    <t>566901232</t>
  </si>
  <si>
    <t>Vyspravení podkladu po překopech ing sítí plochy přes 15 m2 štěrkodrtí tl. 150 mm</t>
  </si>
  <si>
    <t>1850584670</t>
  </si>
  <si>
    <t>31</t>
  </si>
  <si>
    <t>566901272</t>
  </si>
  <si>
    <t>Vyspravení podkladu po překopech ing sítí plochy přes 15m2 směsí stmelenou cementem SC20/25 tl 150mm</t>
  </si>
  <si>
    <t>1953200358</t>
  </si>
  <si>
    <t>32</t>
  </si>
  <si>
    <t>572331111</t>
  </si>
  <si>
    <t>Vyspravení krytu komunikací po překopech plochy přes 15 m2 obalovaným kamenivem tl 50 mm</t>
  </si>
  <si>
    <t>1231049756</t>
  </si>
  <si>
    <t>33</t>
  </si>
  <si>
    <t>572341111</t>
  </si>
  <si>
    <t>Vyspravení krytu komunikací po překopech plochy přes 15 m2 asfalt betonem ACO (AB) tl 50 mm</t>
  </si>
  <si>
    <t>-1918738304</t>
  </si>
  <si>
    <t>34</t>
  </si>
  <si>
    <t>573111112</t>
  </si>
  <si>
    <t>Postřik živičný infiltrační s posypem z asfaltu množství 1 kg/m2</t>
  </si>
  <si>
    <t>-620552174</t>
  </si>
  <si>
    <t>35</t>
  </si>
  <si>
    <t>573211109</t>
  </si>
  <si>
    <t>Postřik živičný spojovací z asfaltu v množství 0,50 kg/m2</t>
  </si>
  <si>
    <t>-507054498</t>
  </si>
  <si>
    <t>36</t>
  </si>
  <si>
    <t>596211120</t>
  </si>
  <si>
    <t>Kladení zámkové dlažby komunikací pro pěší tl 60 mm skupiny B pl do 50 m2</t>
  </si>
  <si>
    <t>-503336465</t>
  </si>
  <si>
    <t>37</t>
  </si>
  <si>
    <t>59245090</t>
  </si>
  <si>
    <t>dlažba zámková profilová 230x140x80mm přírodní</t>
  </si>
  <si>
    <t>-2058956139</t>
  </si>
  <si>
    <t>Trubní vedení</t>
  </si>
  <si>
    <t>38</t>
  </si>
  <si>
    <t>871313121</t>
  </si>
  <si>
    <t>Montáž kanalizačního potrubí z PVC těsněné gumovým kroužkem otevřený výkop sklon do 20 % DN 160</t>
  </si>
  <si>
    <t>856841979</t>
  </si>
  <si>
    <t>"přípojky" 10</t>
  </si>
  <si>
    <t>39</t>
  </si>
  <si>
    <t>28611106</t>
  </si>
  <si>
    <t>trubka kanalizační PVC-U 160x5,5x6000mm SN12</t>
  </si>
  <si>
    <t>-1312497363</t>
  </si>
  <si>
    <t>40</t>
  </si>
  <si>
    <t>871373121</t>
  </si>
  <si>
    <t>Montáž kanalizačního potrubí z PVC těsněné gumovým kroužkem otevřený výkop sklon do 20 % DN 315</t>
  </si>
  <si>
    <t>-341639946</t>
  </si>
  <si>
    <t>65,5</t>
  </si>
  <si>
    <t>41</t>
  </si>
  <si>
    <t>28611109</t>
  </si>
  <si>
    <t>trubka kanalizační PVC-U 315x10,8x6000mm SN12</t>
  </si>
  <si>
    <t>199471081</t>
  </si>
  <si>
    <t>42</t>
  </si>
  <si>
    <t>877375211</t>
  </si>
  <si>
    <t>Montáž tvarovek z tvrdého PVC-systém KG nebo z polypropylenu-systém KG 2000 jednoosé DN 315</t>
  </si>
  <si>
    <t>kus</t>
  </si>
  <si>
    <t>-1583443934</t>
  </si>
  <si>
    <t>"usměrnění výtoku ve spadišti" 1</t>
  </si>
  <si>
    <t>43</t>
  </si>
  <si>
    <t>28611376</t>
  </si>
  <si>
    <t>koleno kanalizace PVC KG 300x87°</t>
  </si>
  <si>
    <t>-495846885</t>
  </si>
  <si>
    <t>44</t>
  </si>
  <si>
    <t>877375221</t>
  </si>
  <si>
    <t>Montáž tvarovek z tvrdého PVC-systém KG nebo z polypropylenu-systém KG 2000 dvouosé DN 315</t>
  </si>
  <si>
    <t>-1534891917</t>
  </si>
  <si>
    <t>"přípojky DN 150 se zaústěním mimo šachtu" 2</t>
  </si>
  <si>
    <t>45</t>
  </si>
  <si>
    <t>28611441</t>
  </si>
  <si>
    <t>odbočka kanalizační plastová s hrdlem KG 315/160/87°</t>
  </si>
  <si>
    <t>-1830170086</t>
  </si>
  <si>
    <t>46</t>
  </si>
  <si>
    <t>894411121</t>
  </si>
  <si>
    <t>Zřízení šachet kanalizačních z betonových dílců na potrubí DN nad 200 do 300 dno beton tř. C 25/30</t>
  </si>
  <si>
    <t>1695607108</t>
  </si>
  <si>
    <t>47</t>
  </si>
  <si>
    <t>59224029</t>
  </si>
  <si>
    <t>dno betonové šachtové DN 300 betonový žlab i nástupnice 100x78,5x15cm</t>
  </si>
  <si>
    <t>-617490680</t>
  </si>
  <si>
    <t>48</t>
  </si>
  <si>
    <t>894411221</t>
  </si>
  <si>
    <t>Zřízení šachet kanalizačních z betonových dílců na potrubí DN nad 200 do 300 dno kamenina</t>
  </si>
  <si>
    <t>1918628300</t>
  </si>
  <si>
    <t>49</t>
  </si>
  <si>
    <t>59224034</t>
  </si>
  <si>
    <t>dno betonové šachtové DN 300 kameninový žlab i nástupnice 100x78,5x15cm</t>
  </si>
  <si>
    <t>-1631751710</t>
  </si>
  <si>
    <t>50</t>
  </si>
  <si>
    <t>59224050</t>
  </si>
  <si>
    <t>skruž pro kanalizační šachty se zabudovanými stupadly 100x25x12cm</t>
  </si>
  <si>
    <t>519495727</t>
  </si>
  <si>
    <t>51</t>
  </si>
  <si>
    <t>59224051</t>
  </si>
  <si>
    <t>skruž pro kanalizační šachty se zabudovanými stupadly 100x50x12cm</t>
  </si>
  <si>
    <t>-123822260</t>
  </si>
  <si>
    <t>52</t>
  </si>
  <si>
    <t>59224052</t>
  </si>
  <si>
    <t>skruž pro kanalizační šachty se zabudovanými stupadly 100x100x12cm</t>
  </si>
  <si>
    <t>2001580852</t>
  </si>
  <si>
    <t>53</t>
  </si>
  <si>
    <t>59224168</t>
  </si>
  <si>
    <t>skruž betonová přechodová 62,5/100x60x12cm, stupadla poplastovaná kapsová</t>
  </si>
  <si>
    <t>675613215</t>
  </si>
  <si>
    <t>54</t>
  </si>
  <si>
    <t>59224176</t>
  </si>
  <si>
    <t>prstenec šachtový vyrovnávací betonový 625x120x80mm</t>
  </si>
  <si>
    <t>-2089458219</t>
  </si>
  <si>
    <t>55</t>
  </si>
  <si>
    <t>59224187</t>
  </si>
  <si>
    <t>prstenec šachtový vyrovnávací betonový 625x120x100mm</t>
  </si>
  <si>
    <t>-1768983118</t>
  </si>
  <si>
    <t>56</t>
  </si>
  <si>
    <t>59224188</t>
  </si>
  <si>
    <t>prstenec šachtový vyrovnávací betonový 625x120x120mm</t>
  </si>
  <si>
    <t>-1393850413</t>
  </si>
  <si>
    <t>57</t>
  </si>
  <si>
    <t>895941311</t>
  </si>
  <si>
    <t>Zřízení vpusti kanalizační uliční z betonových dílců typ UVB-50</t>
  </si>
  <si>
    <t>-1166499953</t>
  </si>
  <si>
    <t>58</t>
  </si>
  <si>
    <t>59221645</t>
  </si>
  <si>
    <t>vpusťový komplet základní (pero,drážka) betonový 400/450x500x1000mm</t>
  </si>
  <si>
    <t>-908411232</t>
  </si>
  <si>
    <t>59</t>
  </si>
  <si>
    <t>899311114</t>
  </si>
  <si>
    <t>Osazení poklopů s rámem hmotnosti nad 150 kg</t>
  </si>
  <si>
    <t>-1299950985</t>
  </si>
  <si>
    <t>60</t>
  </si>
  <si>
    <t>55241031</t>
  </si>
  <si>
    <t>poklop šachtový třída D400, kruhový s ventilací</t>
  </si>
  <si>
    <t>-475278684</t>
  </si>
  <si>
    <t>61</t>
  </si>
  <si>
    <t>899722113</t>
  </si>
  <si>
    <t>Krytí potrubí z plastů výstražnou fólií z PVC 34cm</t>
  </si>
  <si>
    <t>-712429171</t>
  </si>
  <si>
    <t>62</t>
  </si>
  <si>
    <t>899881101</t>
  </si>
  <si>
    <t xml:space="preserve">Přepojení kanalizace do stávajícího napojení DN 1200 </t>
  </si>
  <si>
    <t>soub</t>
  </si>
  <si>
    <t>-1058964729</t>
  </si>
  <si>
    <t>bourání stávající kanalizace v místě napojení a dotčení spadištěm</t>
  </si>
  <si>
    <t>připojení nové kanalizace ze spadiště do stoky DN 1200</t>
  </si>
  <si>
    <t>63</t>
  </si>
  <si>
    <t>899881102</t>
  </si>
  <si>
    <t>Přepojení kanalizace do stávající šachty Š1</t>
  </si>
  <si>
    <t>907946169</t>
  </si>
  <si>
    <t>zaslepení odtoku v šachtě pod budovu</t>
  </si>
  <si>
    <t>úprava šachtového dna</t>
  </si>
  <si>
    <t>zřízení nového napojení navrtávkou</t>
  </si>
  <si>
    <t>997</t>
  </si>
  <si>
    <t>Přesun sutě</t>
  </si>
  <si>
    <t>64</t>
  </si>
  <si>
    <t>997221551</t>
  </si>
  <si>
    <t>Vodorovná doprava suti ze sypkých materiálů do 1 km</t>
  </si>
  <si>
    <t>47338125</t>
  </si>
  <si>
    <t>65</t>
  </si>
  <si>
    <t>997221559</t>
  </si>
  <si>
    <t>Příplatek ZKD 1 km u vodorovné dopravy suti ze sypkých materiálů</t>
  </si>
  <si>
    <t>-967048411</t>
  </si>
  <si>
    <t>153,75*10 'Přepočtené koeficientem množství</t>
  </si>
  <si>
    <t>66</t>
  </si>
  <si>
    <t>997221611</t>
  </si>
  <si>
    <t>Nakládání suti na dopravní prostředky pro vodorovnou dopravu</t>
  </si>
  <si>
    <t>548933905</t>
  </si>
  <si>
    <t>67</t>
  </si>
  <si>
    <t>997221645</t>
  </si>
  <si>
    <t>Poplatek za uložení na skládce (skládkovné) odpadu asfaltového bez dehtu kód odpadu 17 03 02</t>
  </si>
  <si>
    <t>1421340467</t>
  </si>
  <si>
    <t>68</t>
  </si>
  <si>
    <t>997221655</t>
  </si>
  <si>
    <t>76119791</t>
  </si>
  <si>
    <t>101,86+6,24</t>
  </si>
  <si>
    <t>998</t>
  </si>
  <si>
    <t>Přesun hmot</t>
  </si>
  <si>
    <t>69</t>
  </si>
  <si>
    <t>998276101</t>
  </si>
  <si>
    <t>Přesun hmot pro trubní vedení z trub z plastických hmot otevřený výkop</t>
  </si>
  <si>
    <t>-795762244</t>
  </si>
  <si>
    <t>VRN</t>
  </si>
  <si>
    <t>Vedlejší rozpočtové náklady</t>
  </si>
  <si>
    <t>VRN1</t>
  </si>
  <si>
    <t>Průzkumné, geodetické a projektové práce</t>
  </si>
  <si>
    <t>70</t>
  </si>
  <si>
    <t>012103000</t>
  </si>
  <si>
    <t>Geodetické práce před výstavbou</t>
  </si>
  <si>
    <t>…</t>
  </si>
  <si>
    <t>1024</t>
  </si>
  <si>
    <t>-1573871177</t>
  </si>
  <si>
    <t>71</t>
  </si>
  <si>
    <t>012203000</t>
  </si>
  <si>
    <t>Geodetické práce při provádění stavby</t>
  </si>
  <si>
    <t>1628775802</t>
  </si>
  <si>
    <t>72</t>
  </si>
  <si>
    <t>012303000</t>
  </si>
  <si>
    <t>Geodetické práce po výstavbě</t>
  </si>
  <si>
    <t>-874516226</t>
  </si>
  <si>
    <t>73</t>
  </si>
  <si>
    <t>013254000</t>
  </si>
  <si>
    <t>Dokumentace skutečného provedení stavby</t>
  </si>
  <si>
    <t>927535438</t>
  </si>
  <si>
    <t>VRN3</t>
  </si>
  <si>
    <t>Zařízení staveniště</t>
  </si>
  <si>
    <t>74</t>
  </si>
  <si>
    <t>034103000</t>
  </si>
  <si>
    <t>Oplocení staveniště</t>
  </si>
  <si>
    <t>-630193524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</si>
</sst>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6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2"/>
      <c r="AQ5" s="22"/>
      <c r="AR5" s="20"/>
      <c r="BE5" s="243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8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2"/>
      <c r="AQ6" s="22"/>
      <c r="AR6" s="20"/>
      <c r="BE6" s="24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4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4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44"/>
      <c r="BS10" s="17" t="s">
        <v>26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44"/>
      <c r="BS11" s="17" t="s">
        <v>26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4"/>
      <c r="BS12" s="17" t="s">
        <v>26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44"/>
      <c r="BS13" s="17" t="s">
        <v>26</v>
      </c>
    </row>
    <row r="14" spans="2:71" ht="12.75">
      <c r="B14" s="21"/>
      <c r="C14" s="22"/>
      <c r="D14" s="22"/>
      <c r="E14" s="249" t="s">
        <v>29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44"/>
      <c r="BS14" s="17" t="s">
        <v>26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4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4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44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4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44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44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4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4"/>
    </row>
    <row r="23" spans="2:57" s="1" customFormat="1" ht="16.5" customHeight="1">
      <c r="B23" s="21"/>
      <c r="C23" s="22"/>
      <c r="D23" s="22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2"/>
      <c r="AP23" s="22"/>
      <c r="AQ23" s="22"/>
      <c r="AR23" s="20"/>
      <c r="BE23" s="244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4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4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2">
        <f>ROUND(AG94,2)</f>
        <v>0</v>
      </c>
      <c r="AL26" s="253"/>
      <c r="AM26" s="253"/>
      <c r="AN26" s="253"/>
      <c r="AO26" s="253"/>
      <c r="AP26" s="36"/>
      <c r="AQ26" s="36"/>
      <c r="AR26" s="39"/>
      <c r="BE26" s="244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4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4" t="s">
        <v>35</v>
      </c>
      <c r="M28" s="254"/>
      <c r="N28" s="254"/>
      <c r="O28" s="254"/>
      <c r="P28" s="254"/>
      <c r="Q28" s="36"/>
      <c r="R28" s="36"/>
      <c r="S28" s="36"/>
      <c r="T28" s="36"/>
      <c r="U28" s="36"/>
      <c r="V28" s="36"/>
      <c r="W28" s="254" t="s">
        <v>36</v>
      </c>
      <c r="X28" s="254"/>
      <c r="Y28" s="254"/>
      <c r="Z28" s="254"/>
      <c r="AA28" s="254"/>
      <c r="AB28" s="254"/>
      <c r="AC28" s="254"/>
      <c r="AD28" s="254"/>
      <c r="AE28" s="254"/>
      <c r="AF28" s="36"/>
      <c r="AG28" s="36"/>
      <c r="AH28" s="36"/>
      <c r="AI28" s="36"/>
      <c r="AJ28" s="36"/>
      <c r="AK28" s="254" t="s">
        <v>37</v>
      </c>
      <c r="AL28" s="254"/>
      <c r="AM28" s="254"/>
      <c r="AN28" s="254"/>
      <c r="AO28" s="254"/>
      <c r="AP28" s="36"/>
      <c r="AQ28" s="36"/>
      <c r="AR28" s="39"/>
      <c r="BE28" s="244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57">
        <v>0.21</v>
      </c>
      <c r="M29" s="256"/>
      <c r="N29" s="256"/>
      <c r="O29" s="256"/>
      <c r="P29" s="256"/>
      <c r="Q29" s="41"/>
      <c r="R29" s="41"/>
      <c r="S29" s="41"/>
      <c r="T29" s="41"/>
      <c r="U29" s="41"/>
      <c r="V29" s="41"/>
      <c r="W29" s="255">
        <f>ROUND(AZ94,2)</f>
        <v>0</v>
      </c>
      <c r="X29" s="256"/>
      <c r="Y29" s="256"/>
      <c r="Z29" s="256"/>
      <c r="AA29" s="256"/>
      <c r="AB29" s="256"/>
      <c r="AC29" s="256"/>
      <c r="AD29" s="256"/>
      <c r="AE29" s="256"/>
      <c r="AF29" s="41"/>
      <c r="AG29" s="41"/>
      <c r="AH29" s="41"/>
      <c r="AI29" s="41"/>
      <c r="AJ29" s="41"/>
      <c r="AK29" s="255">
        <f>ROUND(AV94,2)</f>
        <v>0</v>
      </c>
      <c r="AL29" s="256"/>
      <c r="AM29" s="256"/>
      <c r="AN29" s="256"/>
      <c r="AO29" s="256"/>
      <c r="AP29" s="41"/>
      <c r="AQ29" s="41"/>
      <c r="AR29" s="42"/>
      <c r="BE29" s="245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57">
        <v>0.15</v>
      </c>
      <c r="M30" s="256"/>
      <c r="N30" s="256"/>
      <c r="O30" s="256"/>
      <c r="P30" s="256"/>
      <c r="Q30" s="41"/>
      <c r="R30" s="41"/>
      <c r="S30" s="41"/>
      <c r="T30" s="41"/>
      <c r="U30" s="41"/>
      <c r="V30" s="41"/>
      <c r="W30" s="255">
        <f>ROUND(BA94,2)</f>
        <v>0</v>
      </c>
      <c r="X30" s="256"/>
      <c r="Y30" s="256"/>
      <c r="Z30" s="256"/>
      <c r="AA30" s="256"/>
      <c r="AB30" s="256"/>
      <c r="AC30" s="256"/>
      <c r="AD30" s="256"/>
      <c r="AE30" s="256"/>
      <c r="AF30" s="41"/>
      <c r="AG30" s="41"/>
      <c r="AH30" s="41"/>
      <c r="AI30" s="41"/>
      <c r="AJ30" s="41"/>
      <c r="AK30" s="255">
        <f>ROUND(AW94,2)</f>
        <v>0</v>
      </c>
      <c r="AL30" s="256"/>
      <c r="AM30" s="256"/>
      <c r="AN30" s="256"/>
      <c r="AO30" s="256"/>
      <c r="AP30" s="41"/>
      <c r="AQ30" s="41"/>
      <c r="AR30" s="42"/>
      <c r="BE30" s="245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57">
        <v>0.21</v>
      </c>
      <c r="M31" s="256"/>
      <c r="N31" s="256"/>
      <c r="O31" s="256"/>
      <c r="P31" s="256"/>
      <c r="Q31" s="41"/>
      <c r="R31" s="41"/>
      <c r="S31" s="41"/>
      <c r="T31" s="41"/>
      <c r="U31" s="41"/>
      <c r="V31" s="41"/>
      <c r="W31" s="255">
        <f>ROUND(BB94,2)</f>
        <v>0</v>
      </c>
      <c r="X31" s="256"/>
      <c r="Y31" s="256"/>
      <c r="Z31" s="256"/>
      <c r="AA31" s="256"/>
      <c r="AB31" s="256"/>
      <c r="AC31" s="256"/>
      <c r="AD31" s="256"/>
      <c r="AE31" s="256"/>
      <c r="AF31" s="41"/>
      <c r="AG31" s="41"/>
      <c r="AH31" s="41"/>
      <c r="AI31" s="41"/>
      <c r="AJ31" s="41"/>
      <c r="AK31" s="255">
        <v>0</v>
      </c>
      <c r="AL31" s="256"/>
      <c r="AM31" s="256"/>
      <c r="AN31" s="256"/>
      <c r="AO31" s="256"/>
      <c r="AP31" s="41"/>
      <c r="AQ31" s="41"/>
      <c r="AR31" s="42"/>
      <c r="BE31" s="245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57">
        <v>0.15</v>
      </c>
      <c r="M32" s="256"/>
      <c r="N32" s="256"/>
      <c r="O32" s="256"/>
      <c r="P32" s="256"/>
      <c r="Q32" s="41"/>
      <c r="R32" s="41"/>
      <c r="S32" s="41"/>
      <c r="T32" s="41"/>
      <c r="U32" s="41"/>
      <c r="V32" s="41"/>
      <c r="W32" s="255">
        <f>ROUND(BC94,2)</f>
        <v>0</v>
      </c>
      <c r="X32" s="256"/>
      <c r="Y32" s="256"/>
      <c r="Z32" s="256"/>
      <c r="AA32" s="256"/>
      <c r="AB32" s="256"/>
      <c r="AC32" s="256"/>
      <c r="AD32" s="256"/>
      <c r="AE32" s="256"/>
      <c r="AF32" s="41"/>
      <c r="AG32" s="41"/>
      <c r="AH32" s="41"/>
      <c r="AI32" s="41"/>
      <c r="AJ32" s="41"/>
      <c r="AK32" s="255">
        <v>0</v>
      </c>
      <c r="AL32" s="256"/>
      <c r="AM32" s="256"/>
      <c r="AN32" s="256"/>
      <c r="AO32" s="256"/>
      <c r="AP32" s="41"/>
      <c r="AQ32" s="41"/>
      <c r="AR32" s="42"/>
      <c r="BE32" s="245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57">
        <v>0</v>
      </c>
      <c r="M33" s="256"/>
      <c r="N33" s="256"/>
      <c r="O33" s="256"/>
      <c r="P33" s="256"/>
      <c r="Q33" s="41"/>
      <c r="R33" s="41"/>
      <c r="S33" s="41"/>
      <c r="T33" s="41"/>
      <c r="U33" s="41"/>
      <c r="V33" s="41"/>
      <c r="W33" s="255">
        <f>ROUND(BD94,2)</f>
        <v>0</v>
      </c>
      <c r="X33" s="256"/>
      <c r="Y33" s="256"/>
      <c r="Z33" s="256"/>
      <c r="AA33" s="256"/>
      <c r="AB33" s="256"/>
      <c r="AC33" s="256"/>
      <c r="AD33" s="256"/>
      <c r="AE33" s="256"/>
      <c r="AF33" s="41"/>
      <c r="AG33" s="41"/>
      <c r="AH33" s="41"/>
      <c r="AI33" s="41"/>
      <c r="AJ33" s="41"/>
      <c r="AK33" s="255">
        <v>0</v>
      </c>
      <c r="AL33" s="256"/>
      <c r="AM33" s="256"/>
      <c r="AN33" s="256"/>
      <c r="AO33" s="256"/>
      <c r="AP33" s="41"/>
      <c r="AQ33" s="41"/>
      <c r="AR33" s="42"/>
      <c r="BE33" s="245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4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58" t="s">
        <v>46</v>
      </c>
      <c r="Y35" s="259"/>
      <c r="Z35" s="259"/>
      <c r="AA35" s="259"/>
      <c r="AB35" s="259"/>
      <c r="AC35" s="45"/>
      <c r="AD35" s="45"/>
      <c r="AE35" s="45"/>
      <c r="AF35" s="45"/>
      <c r="AG35" s="45"/>
      <c r="AH35" s="45"/>
      <c r="AI35" s="45"/>
      <c r="AJ35" s="45"/>
      <c r="AK35" s="260">
        <f>SUM(AK26:AK33)</f>
        <v>0</v>
      </c>
      <c r="AL35" s="259"/>
      <c r="AM35" s="259"/>
      <c r="AN35" s="259"/>
      <c r="AO35" s="26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20200920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2" t="str">
        <f>K6</f>
        <v>SOŠ Veterinární, přeložka areálové kanalizace</v>
      </c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4" t="str">
        <f>IF(AN8="","",AN8)</f>
        <v>20. 9. 2020</v>
      </c>
      <c r="AN87" s="26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5" t="str">
        <f>IF(E17="","",E17)</f>
        <v xml:space="preserve"> </v>
      </c>
      <c r="AN89" s="266"/>
      <c r="AO89" s="266"/>
      <c r="AP89" s="266"/>
      <c r="AQ89" s="36"/>
      <c r="AR89" s="39"/>
      <c r="AS89" s="267" t="s">
        <v>54</v>
      </c>
      <c r="AT89" s="26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65" t="str">
        <f>IF(E20="","",E20)</f>
        <v xml:space="preserve"> </v>
      </c>
      <c r="AN90" s="266"/>
      <c r="AO90" s="266"/>
      <c r="AP90" s="266"/>
      <c r="AQ90" s="36"/>
      <c r="AR90" s="39"/>
      <c r="AS90" s="269"/>
      <c r="AT90" s="27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1"/>
      <c r="AT91" s="27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55</v>
      </c>
      <c r="D92" s="274"/>
      <c r="E92" s="274"/>
      <c r="F92" s="274"/>
      <c r="G92" s="274"/>
      <c r="H92" s="73"/>
      <c r="I92" s="275" t="s">
        <v>56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57</v>
      </c>
      <c r="AH92" s="274"/>
      <c r="AI92" s="274"/>
      <c r="AJ92" s="274"/>
      <c r="AK92" s="274"/>
      <c r="AL92" s="274"/>
      <c r="AM92" s="274"/>
      <c r="AN92" s="275" t="s">
        <v>58</v>
      </c>
      <c r="AO92" s="274"/>
      <c r="AP92" s="277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1">
        <f>ROUND(AG95,2)</f>
        <v>0</v>
      </c>
      <c r="AH94" s="281"/>
      <c r="AI94" s="281"/>
      <c r="AJ94" s="281"/>
      <c r="AK94" s="281"/>
      <c r="AL94" s="281"/>
      <c r="AM94" s="281"/>
      <c r="AN94" s="282">
        <f>SUM(AG94,AT94)</f>
        <v>0</v>
      </c>
      <c r="AO94" s="282"/>
      <c r="AP94" s="282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73</v>
      </c>
      <c r="BT94" s="91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0" s="7" customFormat="1" ht="24.75" customHeight="1">
      <c r="A95" s="92" t="s">
        <v>77</v>
      </c>
      <c r="B95" s="93"/>
      <c r="C95" s="94"/>
      <c r="D95" s="280" t="s">
        <v>14</v>
      </c>
      <c r="E95" s="280"/>
      <c r="F95" s="280"/>
      <c r="G95" s="280"/>
      <c r="H95" s="280"/>
      <c r="I95" s="95"/>
      <c r="J95" s="280" t="s">
        <v>17</v>
      </c>
      <c r="K95" s="280"/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78">
        <f>'20200920 - SOŠ Veterinárn...'!J28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6" t="s">
        <v>78</v>
      </c>
      <c r="AR95" s="97"/>
      <c r="AS95" s="98">
        <v>0</v>
      </c>
      <c r="AT95" s="99">
        <f>ROUND(SUM(AV95:AW95),2)</f>
        <v>0</v>
      </c>
      <c r="AU95" s="100">
        <f>'20200920 - SOŠ Veterinárn...'!P124</f>
        <v>0</v>
      </c>
      <c r="AV95" s="99">
        <f>'20200920 - SOŠ Veterinárn...'!J31</f>
        <v>0</v>
      </c>
      <c r="AW95" s="99">
        <f>'20200920 - SOŠ Veterinárn...'!J32</f>
        <v>0</v>
      </c>
      <c r="AX95" s="99">
        <f>'20200920 - SOŠ Veterinárn...'!J33</f>
        <v>0</v>
      </c>
      <c r="AY95" s="99">
        <f>'20200920 - SOŠ Veterinárn...'!J34</f>
        <v>0</v>
      </c>
      <c r="AZ95" s="99">
        <f>'20200920 - SOŠ Veterinárn...'!F31</f>
        <v>0</v>
      </c>
      <c r="BA95" s="99">
        <f>'20200920 - SOŠ Veterinárn...'!F32</f>
        <v>0</v>
      </c>
      <c r="BB95" s="99">
        <f>'20200920 - SOŠ Veterinárn...'!F33</f>
        <v>0</v>
      </c>
      <c r="BC95" s="99">
        <f>'20200920 - SOŠ Veterinárn...'!F34</f>
        <v>0</v>
      </c>
      <c r="BD95" s="101">
        <f>'20200920 - SOŠ Veterinárn...'!F35</f>
        <v>0</v>
      </c>
      <c r="BT95" s="102" t="s">
        <v>8</v>
      </c>
      <c r="BU95" s="102" t="s">
        <v>79</v>
      </c>
      <c r="BV95" s="102" t="s">
        <v>75</v>
      </c>
      <c r="BW95" s="102" t="s">
        <v>5</v>
      </c>
      <c r="BX95" s="102" t="s">
        <v>76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FPlmAOXWPHhZeybMBP2whjRrVr1y/vxgZ1mWpw2UTGDIpMh2WpoCTu4AQ1KKlDdVoNbNgG/FkNCIelFBDSsevQ==" saltValue="042JCx9Lh0MJnntfr7YBy+JTDYLJPx2bmgV56atCRXHAB3qrNz2RvKh2zpHKEVmm3gd0nvUZqoqrFQvSosJlg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0920 - SOŠ Veterinár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AT2" s="17" t="s">
        <v>5</v>
      </c>
    </row>
    <row r="3" spans="2:46" s="1" customFormat="1" ht="6.95" customHeight="1" hidden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80</v>
      </c>
    </row>
    <row r="4" spans="2:46" s="1" customFormat="1" ht="24.95" customHeight="1" hidden="1">
      <c r="B4" s="20"/>
      <c r="D4" s="105" t="s">
        <v>81</v>
      </c>
      <c r="L4" s="20"/>
      <c r="M4" s="106" t="s">
        <v>11</v>
      </c>
      <c r="AT4" s="17" t="s">
        <v>4</v>
      </c>
    </row>
    <row r="5" spans="2:12" s="1" customFormat="1" ht="6.95" customHeight="1" hidden="1">
      <c r="B5" s="20"/>
      <c r="L5" s="20"/>
    </row>
    <row r="6" spans="1:31" s="2" customFormat="1" ht="12" customHeight="1" hidden="1">
      <c r="A6" s="34"/>
      <c r="B6" s="39"/>
      <c r="C6" s="34"/>
      <c r="D6" s="107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 hidden="1">
      <c r="A7" s="34"/>
      <c r="B7" s="39"/>
      <c r="C7" s="34"/>
      <c r="D7" s="34"/>
      <c r="E7" s="284" t="s">
        <v>17</v>
      </c>
      <c r="F7" s="285"/>
      <c r="G7" s="285"/>
      <c r="H7" s="285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 hidden="1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 hidden="1">
      <c r="A9" s="34"/>
      <c r="B9" s="39"/>
      <c r="C9" s="34"/>
      <c r="D9" s="107" t="s">
        <v>18</v>
      </c>
      <c r="E9" s="34"/>
      <c r="F9" s="108" t="s">
        <v>1</v>
      </c>
      <c r="G9" s="34"/>
      <c r="H9" s="34"/>
      <c r="I9" s="107" t="s">
        <v>19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9"/>
      <c r="C10" s="34"/>
      <c r="D10" s="107" t="s">
        <v>20</v>
      </c>
      <c r="E10" s="34"/>
      <c r="F10" s="108" t="s">
        <v>21</v>
      </c>
      <c r="G10" s="34"/>
      <c r="H10" s="34"/>
      <c r="I10" s="107" t="s">
        <v>22</v>
      </c>
      <c r="J10" s="109" t="str">
        <f>'Rekapitulace stavby'!AN8</f>
        <v>20. 9. 2020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 hidden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07" t="s">
        <v>24</v>
      </c>
      <c r="E12" s="34"/>
      <c r="F12" s="34"/>
      <c r="G12" s="34"/>
      <c r="H12" s="34"/>
      <c r="I12" s="107" t="s">
        <v>25</v>
      </c>
      <c r="J12" s="108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 hidden="1">
      <c r="A13" s="34"/>
      <c r="B13" s="39"/>
      <c r="C13" s="34"/>
      <c r="D13" s="34"/>
      <c r="E13" s="108" t="str">
        <f>IF('Rekapitulace stavby'!E11="","",'Rekapitulace stavby'!E11)</f>
        <v xml:space="preserve"> </v>
      </c>
      <c r="F13" s="34"/>
      <c r="G13" s="34"/>
      <c r="H13" s="34"/>
      <c r="I13" s="107" t="s">
        <v>27</v>
      </c>
      <c r="J13" s="108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 hidden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 hidden="1">
      <c r="A15" s="34"/>
      <c r="B15" s="39"/>
      <c r="C15" s="34"/>
      <c r="D15" s="107" t="s">
        <v>28</v>
      </c>
      <c r="E15" s="34"/>
      <c r="F15" s="34"/>
      <c r="G15" s="34"/>
      <c r="H15" s="34"/>
      <c r="I15" s="107" t="s">
        <v>25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 hidden="1">
      <c r="A16" s="34"/>
      <c r="B16" s="39"/>
      <c r="C16" s="34"/>
      <c r="D16" s="34"/>
      <c r="E16" s="286" t="str">
        <f>'Rekapitulace stavby'!E14</f>
        <v>Vyplň údaj</v>
      </c>
      <c r="F16" s="287"/>
      <c r="G16" s="287"/>
      <c r="H16" s="287"/>
      <c r="I16" s="107" t="s">
        <v>27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 hidden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 hidden="1">
      <c r="A18" s="34"/>
      <c r="B18" s="39"/>
      <c r="C18" s="34"/>
      <c r="D18" s="107" t="s">
        <v>30</v>
      </c>
      <c r="E18" s="34"/>
      <c r="F18" s="34"/>
      <c r="G18" s="34"/>
      <c r="H18" s="34"/>
      <c r="I18" s="107" t="s">
        <v>25</v>
      </c>
      <c r="J18" s="108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 hidden="1">
      <c r="A19" s="34"/>
      <c r="B19" s="39"/>
      <c r="C19" s="34"/>
      <c r="D19" s="34"/>
      <c r="E19" s="108" t="str">
        <f>IF('Rekapitulace stavby'!E17="","",'Rekapitulace stavby'!E17)</f>
        <v xml:space="preserve"> </v>
      </c>
      <c r="F19" s="34"/>
      <c r="G19" s="34"/>
      <c r="H19" s="34"/>
      <c r="I19" s="107" t="s">
        <v>27</v>
      </c>
      <c r="J19" s="108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 hidden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 hidden="1">
      <c r="A21" s="34"/>
      <c r="B21" s="39"/>
      <c r="C21" s="34"/>
      <c r="D21" s="107" t="s">
        <v>32</v>
      </c>
      <c r="E21" s="34"/>
      <c r="F21" s="34"/>
      <c r="G21" s="34"/>
      <c r="H21" s="34"/>
      <c r="I21" s="107" t="s">
        <v>25</v>
      </c>
      <c r="J21" s="108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 hidden="1">
      <c r="A22" s="34"/>
      <c r="B22" s="39"/>
      <c r="C22" s="34"/>
      <c r="D22" s="34"/>
      <c r="E22" s="108" t="str">
        <f>IF('Rekapitulace stavby'!E20="","",'Rekapitulace stavby'!E20)</f>
        <v xml:space="preserve"> </v>
      </c>
      <c r="F22" s="34"/>
      <c r="G22" s="34"/>
      <c r="H22" s="34"/>
      <c r="I22" s="107" t="s">
        <v>27</v>
      </c>
      <c r="J22" s="108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 hidden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 hidden="1">
      <c r="A24" s="34"/>
      <c r="B24" s="39"/>
      <c r="C24" s="34"/>
      <c r="D24" s="107" t="s">
        <v>33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 hidden="1">
      <c r="A25" s="110"/>
      <c r="B25" s="111"/>
      <c r="C25" s="110"/>
      <c r="D25" s="110"/>
      <c r="E25" s="288" t="s">
        <v>1</v>
      </c>
      <c r="F25" s="288"/>
      <c r="G25" s="288"/>
      <c r="H25" s="288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 hidden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 hidden="1">
      <c r="A28" s="34"/>
      <c r="B28" s="39"/>
      <c r="C28" s="34"/>
      <c r="D28" s="114" t="s">
        <v>34</v>
      </c>
      <c r="E28" s="34"/>
      <c r="F28" s="34"/>
      <c r="G28" s="34"/>
      <c r="H28" s="34"/>
      <c r="I28" s="34"/>
      <c r="J28" s="115">
        <f>ROUND(J124,2)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 hidden="1">
      <c r="A30" s="34"/>
      <c r="B30" s="39"/>
      <c r="C30" s="34"/>
      <c r="D30" s="34"/>
      <c r="E30" s="34"/>
      <c r="F30" s="116" t="s">
        <v>36</v>
      </c>
      <c r="G30" s="34"/>
      <c r="H30" s="34"/>
      <c r="I30" s="116" t="s">
        <v>35</v>
      </c>
      <c r="J30" s="116" t="s">
        <v>37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 hidden="1">
      <c r="A31" s="34"/>
      <c r="B31" s="39"/>
      <c r="C31" s="34"/>
      <c r="D31" s="117" t="s">
        <v>38</v>
      </c>
      <c r="E31" s="107" t="s">
        <v>39</v>
      </c>
      <c r="F31" s="118">
        <f>ROUND((SUM(BE124:BE277)),2)</f>
        <v>0</v>
      </c>
      <c r="G31" s="34"/>
      <c r="H31" s="34"/>
      <c r="I31" s="119">
        <v>0.21</v>
      </c>
      <c r="J31" s="118">
        <f>ROUND(((SUM(BE124:BE277))*I31),2)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107" t="s">
        <v>40</v>
      </c>
      <c r="F32" s="118">
        <f>ROUND((SUM(BF124:BF277)),2)</f>
        <v>0</v>
      </c>
      <c r="G32" s="34"/>
      <c r="H32" s="34"/>
      <c r="I32" s="119">
        <v>0.15</v>
      </c>
      <c r="J32" s="118">
        <f>ROUND(((SUM(BF124:BF277))*I32),2)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41</v>
      </c>
      <c r="F33" s="118">
        <f>ROUND((SUM(BG124:BG277)),2)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42</v>
      </c>
      <c r="F34" s="118">
        <f>ROUND((SUM(BH124:BH277)),2)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43</v>
      </c>
      <c r="F35" s="118">
        <f>ROUND((SUM(BI124:BI277)),2)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 hidden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 hidden="1">
      <c r="A37" s="34"/>
      <c r="B37" s="39"/>
      <c r="C37" s="120"/>
      <c r="D37" s="121" t="s">
        <v>44</v>
      </c>
      <c r="E37" s="122"/>
      <c r="F37" s="122"/>
      <c r="G37" s="123" t="s">
        <v>45</v>
      </c>
      <c r="H37" s="124" t="s">
        <v>46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 hidden="1">
      <c r="B39" s="20"/>
      <c r="L39" s="20"/>
    </row>
    <row r="40" spans="2:12" s="1" customFormat="1" ht="14.45" customHeight="1" hidden="1">
      <c r="B40" s="20"/>
      <c r="L40" s="20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27" t="s">
        <v>47</v>
      </c>
      <c r="E50" s="128"/>
      <c r="F50" s="128"/>
      <c r="G50" s="127" t="s">
        <v>48</v>
      </c>
      <c r="H50" s="128"/>
      <c r="I50" s="128"/>
      <c r="J50" s="128"/>
      <c r="K50" s="128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29" t="s">
        <v>49</v>
      </c>
      <c r="E61" s="130"/>
      <c r="F61" s="131" t="s">
        <v>50</v>
      </c>
      <c r="G61" s="129" t="s">
        <v>49</v>
      </c>
      <c r="H61" s="130"/>
      <c r="I61" s="130"/>
      <c r="J61" s="132" t="s">
        <v>50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27" t="s">
        <v>51</v>
      </c>
      <c r="E65" s="133"/>
      <c r="F65" s="133"/>
      <c r="G65" s="127" t="s">
        <v>52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29" t="s">
        <v>49</v>
      </c>
      <c r="E76" s="130"/>
      <c r="F76" s="131" t="s">
        <v>50</v>
      </c>
      <c r="G76" s="129" t="s">
        <v>49</v>
      </c>
      <c r="H76" s="130"/>
      <c r="I76" s="130"/>
      <c r="J76" s="132" t="s">
        <v>50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2" t="str">
        <f>E7</f>
        <v>SOŠ Veterinární, přeložka areálové kanalizace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 </v>
      </c>
      <c r="G87" s="36"/>
      <c r="H87" s="36"/>
      <c r="I87" s="29" t="s">
        <v>22</v>
      </c>
      <c r="J87" s="66" t="str">
        <f>IF(J10="","",J10)</f>
        <v>20. 9. 2020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24</v>
      </c>
      <c r="D89" s="36"/>
      <c r="E89" s="36"/>
      <c r="F89" s="27" t="str">
        <f>E13</f>
        <v xml:space="preserve"> </v>
      </c>
      <c r="G89" s="36"/>
      <c r="H89" s="36"/>
      <c r="I89" s="29" t="s">
        <v>30</v>
      </c>
      <c r="J89" s="32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Vyplň údaj</v>
      </c>
      <c r="G90" s="36"/>
      <c r="H90" s="36"/>
      <c r="I90" s="29" t="s">
        <v>32</v>
      </c>
      <c r="J90" s="32" t="str">
        <f>E22</f>
        <v xml:space="preserve"> 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83</v>
      </c>
      <c r="D92" s="139"/>
      <c r="E92" s="139"/>
      <c r="F92" s="139"/>
      <c r="G92" s="139"/>
      <c r="H92" s="139"/>
      <c r="I92" s="139"/>
      <c r="J92" s="140" t="s">
        <v>84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85</v>
      </c>
      <c r="D94" s="36"/>
      <c r="E94" s="36"/>
      <c r="F94" s="36"/>
      <c r="G94" s="36"/>
      <c r="H94" s="36"/>
      <c r="I94" s="36"/>
      <c r="J94" s="84">
        <f>J124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86</v>
      </c>
    </row>
    <row r="95" spans="2:12" s="9" customFormat="1" ht="24.95" customHeight="1">
      <c r="B95" s="142"/>
      <c r="C95" s="143"/>
      <c r="D95" s="144" t="s">
        <v>87</v>
      </c>
      <c r="E95" s="145"/>
      <c r="F95" s="145"/>
      <c r="G95" s="145"/>
      <c r="H95" s="145"/>
      <c r="I95" s="145"/>
      <c r="J95" s="146">
        <f>J125</f>
        <v>0</v>
      </c>
      <c r="K95" s="143"/>
      <c r="L95" s="147"/>
    </row>
    <row r="96" spans="2:12" s="10" customFormat="1" ht="19.9" customHeight="1">
      <c r="B96" s="148"/>
      <c r="C96" s="149"/>
      <c r="D96" s="150" t="s">
        <v>88</v>
      </c>
      <c r="E96" s="151"/>
      <c r="F96" s="151"/>
      <c r="G96" s="151"/>
      <c r="H96" s="151"/>
      <c r="I96" s="151"/>
      <c r="J96" s="152">
        <f>J126</f>
        <v>0</v>
      </c>
      <c r="K96" s="149"/>
      <c r="L96" s="153"/>
    </row>
    <row r="97" spans="2:12" s="10" customFormat="1" ht="19.9" customHeight="1">
      <c r="B97" s="148"/>
      <c r="C97" s="149"/>
      <c r="D97" s="150" t="s">
        <v>89</v>
      </c>
      <c r="E97" s="151"/>
      <c r="F97" s="151"/>
      <c r="G97" s="151"/>
      <c r="H97" s="151"/>
      <c r="I97" s="151"/>
      <c r="J97" s="152">
        <f>J192</f>
        <v>0</v>
      </c>
      <c r="K97" s="149"/>
      <c r="L97" s="153"/>
    </row>
    <row r="98" spans="2:12" s="10" customFormat="1" ht="19.9" customHeight="1">
      <c r="B98" s="148"/>
      <c r="C98" s="149"/>
      <c r="D98" s="150" t="s">
        <v>90</v>
      </c>
      <c r="E98" s="151"/>
      <c r="F98" s="151"/>
      <c r="G98" s="151"/>
      <c r="H98" s="151"/>
      <c r="I98" s="151"/>
      <c r="J98" s="152">
        <f>J195</f>
        <v>0</v>
      </c>
      <c r="K98" s="149"/>
      <c r="L98" s="153"/>
    </row>
    <row r="99" spans="2:12" s="10" customFormat="1" ht="19.9" customHeight="1">
      <c r="B99" s="148"/>
      <c r="C99" s="149"/>
      <c r="D99" s="150" t="s">
        <v>91</v>
      </c>
      <c r="E99" s="151"/>
      <c r="F99" s="151"/>
      <c r="G99" s="151"/>
      <c r="H99" s="151"/>
      <c r="I99" s="151"/>
      <c r="J99" s="152">
        <f>J202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92</v>
      </c>
      <c r="E100" s="151"/>
      <c r="F100" s="151"/>
      <c r="G100" s="151"/>
      <c r="H100" s="151"/>
      <c r="I100" s="151"/>
      <c r="J100" s="152">
        <f>J209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93</v>
      </c>
      <c r="E101" s="151"/>
      <c r="F101" s="151"/>
      <c r="G101" s="151"/>
      <c r="H101" s="151"/>
      <c r="I101" s="151"/>
      <c r="J101" s="152">
        <f>J222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94</v>
      </c>
      <c r="E102" s="151"/>
      <c r="F102" s="151"/>
      <c r="G102" s="151"/>
      <c r="H102" s="151"/>
      <c r="I102" s="151"/>
      <c r="J102" s="152">
        <f>J260</f>
        <v>0</v>
      </c>
      <c r="K102" s="149"/>
      <c r="L102" s="153"/>
    </row>
    <row r="103" spans="2:12" s="10" customFormat="1" ht="19.9" customHeight="1">
      <c r="B103" s="148"/>
      <c r="C103" s="149"/>
      <c r="D103" s="150" t="s">
        <v>95</v>
      </c>
      <c r="E103" s="151"/>
      <c r="F103" s="151"/>
      <c r="G103" s="151"/>
      <c r="H103" s="151"/>
      <c r="I103" s="151"/>
      <c r="J103" s="152">
        <f>J268</f>
        <v>0</v>
      </c>
      <c r="K103" s="149"/>
      <c r="L103" s="153"/>
    </row>
    <row r="104" spans="2:12" s="9" customFormat="1" ht="24.95" customHeight="1">
      <c r="B104" s="142"/>
      <c r="C104" s="143"/>
      <c r="D104" s="144" t="s">
        <v>96</v>
      </c>
      <c r="E104" s="145"/>
      <c r="F104" s="145"/>
      <c r="G104" s="145"/>
      <c r="H104" s="145"/>
      <c r="I104" s="145"/>
      <c r="J104" s="146">
        <f>J270</f>
        <v>0</v>
      </c>
      <c r="K104" s="143"/>
      <c r="L104" s="147"/>
    </row>
    <row r="105" spans="2:12" s="10" customFormat="1" ht="19.9" customHeight="1">
      <c r="B105" s="148"/>
      <c r="C105" s="149"/>
      <c r="D105" s="150" t="s">
        <v>97</v>
      </c>
      <c r="E105" s="151"/>
      <c r="F105" s="151"/>
      <c r="G105" s="151"/>
      <c r="H105" s="151"/>
      <c r="I105" s="151"/>
      <c r="J105" s="152">
        <f>J271</f>
        <v>0</v>
      </c>
      <c r="K105" s="149"/>
      <c r="L105" s="153"/>
    </row>
    <row r="106" spans="2:12" s="10" customFormat="1" ht="19.9" customHeight="1">
      <c r="B106" s="148"/>
      <c r="C106" s="149"/>
      <c r="D106" s="150" t="s">
        <v>98</v>
      </c>
      <c r="E106" s="151"/>
      <c r="F106" s="151"/>
      <c r="G106" s="151"/>
      <c r="H106" s="151"/>
      <c r="I106" s="151"/>
      <c r="J106" s="152">
        <f>J276</f>
        <v>0</v>
      </c>
      <c r="K106" s="149"/>
      <c r="L106" s="15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99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2" t="str">
        <f>E7</f>
        <v>SOŠ Veterinární, přeložka areálové kanalizace</v>
      </c>
      <c r="F116" s="289"/>
      <c r="G116" s="289"/>
      <c r="H116" s="28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F10</f>
        <v xml:space="preserve"> </v>
      </c>
      <c r="G118" s="36"/>
      <c r="H118" s="36"/>
      <c r="I118" s="29" t="s">
        <v>22</v>
      </c>
      <c r="J118" s="66" t="str">
        <f>IF(J10="","",J10)</f>
        <v>20. 9. 2020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E13</f>
        <v xml:space="preserve"> </v>
      </c>
      <c r="G120" s="36"/>
      <c r="H120" s="36"/>
      <c r="I120" s="29" t="s">
        <v>30</v>
      </c>
      <c r="J120" s="32" t="str">
        <f>E19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IF(E16="","",E16)</f>
        <v>Vyplň údaj</v>
      </c>
      <c r="G121" s="36"/>
      <c r="H121" s="36"/>
      <c r="I121" s="29" t="s">
        <v>32</v>
      </c>
      <c r="J121" s="32" t="str">
        <f>E22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4"/>
      <c r="B123" s="155"/>
      <c r="C123" s="156" t="s">
        <v>100</v>
      </c>
      <c r="D123" s="157" t="s">
        <v>59</v>
      </c>
      <c r="E123" s="157" t="s">
        <v>55</v>
      </c>
      <c r="F123" s="157" t="s">
        <v>56</v>
      </c>
      <c r="G123" s="157" t="s">
        <v>101</v>
      </c>
      <c r="H123" s="157" t="s">
        <v>102</v>
      </c>
      <c r="I123" s="157" t="s">
        <v>103</v>
      </c>
      <c r="J123" s="158" t="s">
        <v>84</v>
      </c>
      <c r="K123" s="159" t="s">
        <v>104</v>
      </c>
      <c r="L123" s="160"/>
      <c r="M123" s="75" t="s">
        <v>1</v>
      </c>
      <c r="N123" s="76" t="s">
        <v>38</v>
      </c>
      <c r="O123" s="76" t="s">
        <v>105</v>
      </c>
      <c r="P123" s="76" t="s">
        <v>106</v>
      </c>
      <c r="Q123" s="76" t="s">
        <v>107</v>
      </c>
      <c r="R123" s="76" t="s">
        <v>108</v>
      </c>
      <c r="S123" s="76" t="s">
        <v>109</v>
      </c>
      <c r="T123" s="77" t="s">
        <v>110</v>
      </c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</row>
    <row r="124" spans="1:63" s="2" customFormat="1" ht="22.9" customHeight="1">
      <c r="A124" s="34"/>
      <c r="B124" s="35"/>
      <c r="C124" s="82" t="s">
        <v>111</v>
      </c>
      <c r="D124" s="36"/>
      <c r="E124" s="36"/>
      <c r="F124" s="36"/>
      <c r="G124" s="36"/>
      <c r="H124" s="36"/>
      <c r="I124" s="36"/>
      <c r="J124" s="161">
        <f>BK124</f>
        <v>0</v>
      </c>
      <c r="K124" s="36"/>
      <c r="L124" s="39"/>
      <c r="M124" s="78"/>
      <c r="N124" s="162"/>
      <c r="O124" s="79"/>
      <c r="P124" s="163">
        <f>P125+P270</f>
        <v>0</v>
      </c>
      <c r="Q124" s="79"/>
      <c r="R124" s="163">
        <f>R125+R270</f>
        <v>29.917825999999998</v>
      </c>
      <c r="S124" s="79"/>
      <c r="T124" s="164">
        <f>T125+T270</f>
        <v>153.75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86</v>
      </c>
      <c r="BK124" s="165">
        <f>BK125+BK270</f>
        <v>0</v>
      </c>
    </row>
    <row r="125" spans="2:63" s="12" customFormat="1" ht="25.9" customHeight="1">
      <c r="B125" s="166"/>
      <c r="C125" s="167"/>
      <c r="D125" s="168" t="s">
        <v>73</v>
      </c>
      <c r="E125" s="169" t="s">
        <v>112</v>
      </c>
      <c r="F125" s="169" t="s">
        <v>113</v>
      </c>
      <c r="G125" s="167"/>
      <c r="H125" s="167"/>
      <c r="I125" s="170"/>
      <c r="J125" s="171">
        <f>BK125</f>
        <v>0</v>
      </c>
      <c r="K125" s="167"/>
      <c r="L125" s="172"/>
      <c r="M125" s="173"/>
      <c r="N125" s="174"/>
      <c r="O125" s="174"/>
      <c r="P125" s="175">
        <f>P126+P192+P195+P202+P209+P222+P260+P268</f>
        <v>0</v>
      </c>
      <c r="Q125" s="174"/>
      <c r="R125" s="175">
        <f>R126+R192+R195+R202+R209+R222+R260+R268</f>
        <v>29.917825999999998</v>
      </c>
      <c r="S125" s="174"/>
      <c r="T125" s="176">
        <f>T126+T192+T195+T202+T209+T222+T260+T268</f>
        <v>153.75</v>
      </c>
      <c r="AR125" s="177" t="s">
        <v>8</v>
      </c>
      <c r="AT125" s="178" t="s">
        <v>73</v>
      </c>
      <c r="AU125" s="178" t="s">
        <v>74</v>
      </c>
      <c r="AY125" s="177" t="s">
        <v>114</v>
      </c>
      <c r="BK125" s="179">
        <f>BK126+BK192+BK195+BK202+BK209+BK222+BK260+BK268</f>
        <v>0</v>
      </c>
    </row>
    <row r="126" spans="2:63" s="12" customFormat="1" ht="22.9" customHeight="1">
      <c r="B126" s="166"/>
      <c r="C126" s="167"/>
      <c r="D126" s="168" t="s">
        <v>73</v>
      </c>
      <c r="E126" s="180" t="s">
        <v>8</v>
      </c>
      <c r="F126" s="180" t="s">
        <v>115</v>
      </c>
      <c r="G126" s="167"/>
      <c r="H126" s="167"/>
      <c r="I126" s="170"/>
      <c r="J126" s="181">
        <f>BK126</f>
        <v>0</v>
      </c>
      <c r="K126" s="167"/>
      <c r="L126" s="172"/>
      <c r="M126" s="173"/>
      <c r="N126" s="174"/>
      <c r="O126" s="174"/>
      <c r="P126" s="175">
        <f>SUM(P127:P191)</f>
        <v>0</v>
      </c>
      <c r="Q126" s="174"/>
      <c r="R126" s="175">
        <f>SUM(R127:R191)</f>
        <v>0.8387560000000001</v>
      </c>
      <c r="S126" s="174"/>
      <c r="T126" s="176">
        <f>SUM(T127:T191)</f>
        <v>153.75</v>
      </c>
      <c r="AR126" s="177" t="s">
        <v>8</v>
      </c>
      <c r="AT126" s="178" t="s">
        <v>73</v>
      </c>
      <c r="AU126" s="178" t="s">
        <v>8</v>
      </c>
      <c r="AY126" s="177" t="s">
        <v>114</v>
      </c>
      <c r="BK126" s="179">
        <f>SUM(BK127:BK191)</f>
        <v>0</v>
      </c>
    </row>
    <row r="127" spans="1:65" s="2" customFormat="1" ht="24.2" customHeight="1">
      <c r="A127" s="34"/>
      <c r="B127" s="35"/>
      <c r="C127" s="182" t="s">
        <v>8</v>
      </c>
      <c r="D127" s="182" t="s">
        <v>116</v>
      </c>
      <c r="E127" s="183" t="s">
        <v>117</v>
      </c>
      <c r="F127" s="184" t="s">
        <v>118</v>
      </c>
      <c r="G127" s="185" t="s">
        <v>119</v>
      </c>
      <c r="H127" s="186">
        <v>24</v>
      </c>
      <c r="I127" s="187"/>
      <c r="J127" s="186">
        <f>ROUND(I127*H127,0)</f>
        <v>0</v>
      </c>
      <c r="K127" s="188"/>
      <c r="L127" s="39"/>
      <c r="M127" s="189" t="s">
        <v>1</v>
      </c>
      <c r="N127" s="190" t="s">
        <v>39</v>
      </c>
      <c r="O127" s="71"/>
      <c r="P127" s="191">
        <f>O127*H127</f>
        <v>0</v>
      </c>
      <c r="Q127" s="191">
        <v>0</v>
      </c>
      <c r="R127" s="191">
        <f>Q127*H127</f>
        <v>0</v>
      </c>
      <c r="S127" s="191">
        <v>0.26</v>
      </c>
      <c r="T127" s="192">
        <f>S127*H127</f>
        <v>6.24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3" t="s">
        <v>120</v>
      </c>
      <c r="AT127" s="193" t="s">
        <v>116</v>
      </c>
      <c r="AU127" s="193" t="s">
        <v>80</v>
      </c>
      <c r="AY127" s="17" t="s">
        <v>114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7" t="s">
        <v>8</v>
      </c>
      <c r="BK127" s="194">
        <f>ROUND(I127*H127,0)</f>
        <v>0</v>
      </c>
      <c r="BL127" s="17" t="s">
        <v>120</v>
      </c>
      <c r="BM127" s="193" t="s">
        <v>121</v>
      </c>
    </row>
    <row r="128" spans="2:51" s="13" customFormat="1" ht="11.25">
      <c r="B128" s="195"/>
      <c r="C128" s="196"/>
      <c r="D128" s="197" t="s">
        <v>122</v>
      </c>
      <c r="E128" s="198" t="s">
        <v>1</v>
      </c>
      <c r="F128" s="199" t="s">
        <v>123</v>
      </c>
      <c r="G128" s="196"/>
      <c r="H128" s="198" t="s">
        <v>1</v>
      </c>
      <c r="I128" s="200"/>
      <c r="J128" s="196"/>
      <c r="K128" s="196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122</v>
      </c>
      <c r="AU128" s="205" t="s">
        <v>80</v>
      </c>
      <c r="AV128" s="13" t="s">
        <v>8</v>
      </c>
      <c r="AW128" s="13" t="s">
        <v>31</v>
      </c>
      <c r="AX128" s="13" t="s">
        <v>74</v>
      </c>
      <c r="AY128" s="205" t="s">
        <v>114</v>
      </c>
    </row>
    <row r="129" spans="2:51" s="14" customFormat="1" ht="11.25">
      <c r="B129" s="206"/>
      <c r="C129" s="207"/>
      <c r="D129" s="197" t="s">
        <v>122</v>
      </c>
      <c r="E129" s="208" t="s">
        <v>1</v>
      </c>
      <c r="F129" s="209" t="s">
        <v>124</v>
      </c>
      <c r="G129" s="207"/>
      <c r="H129" s="210">
        <v>24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122</v>
      </c>
      <c r="AU129" s="216" t="s">
        <v>80</v>
      </c>
      <c r="AV129" s="14" t="s">
        <v>80</v>
      </c>
      <c r="AW129" s="14" t="s">
        <v>31</v>
      </c>
      <c r="AX129" s="14" t="s">
        <v>8</v>
      </c>
      <c r="AY129" s="216" t="s">
        <v>114</v>
      </c>
    </row>
    <row r="130" spans="1:65" s="2" customFormat="1" ht="24.2" customHeight="1">
      <c r="A130" s="34"/>
      <c r="B130" s="35"/>
      <c r="C130" s="182" t="s">
        <v>80</v>
      </c>
      <c r="D130" s="182" t="s">
        <v>116</v>
      </c>
      <c r="E130" s="183" t="s">
        <v>125</v>
      </c>
      <c r="F130" s="184" t="s">
        <v>126</v>
      </c>
      <c r="G130" s="185" t="s">
        <v>119</v>
      </c>
      <c r="H130" s="186">
        <v>231.5</v>
      </c>
      <c r="I130" s="187"/>
      <c r="J130" s="186">
        <f>ROUND(I130*H130,0)</f>
        <v>0</v>
      </c>
      <c r="K130" s="188"/>
      <c r="L130" s="39"/>
      <c r="M130" s="189" t="s">
        <v>1</v>
      </c>
      <c r="N130" s="190" t="s">
        <v>39</v>
      </c>
      <c r="O130" s="71"/>
      <c r="P130" s="191">
        <f>O130*H130</f>
        <v>0</v>
      </c>
      <c r="Q130" s="191">
        <v>0</v>
      </c>
      <c r="R130" s="191">
        <f>Q130*H130</f>
        <v>0</v>
      </c>
      <c r="S130" s="191">
        <v>0.44</v>
      </c>
      <c r="T130" s="192">
        <f>S130*H130</f>
        <v>101.86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3" t="s">
        <v>120</v>
      </c>
      <c r="AT130" s="193" t="s">
        <v>116</v>
      </c>
      <c r="AU130" s="193" t="s">
        <v>80</v>
      </c>
      <c r="AY130" s="17" t="s">
        <v>114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</v>
      </c>
      <c r="BK130" s="194">
        <f>ROUND(I130*H130,0)</f>
        <v>0</v>
      </c>
      <c r="BL130" s="17" t="s">
        <v>120</v>
      </c>
      <c r="BM130" s="193" t="s">
        <v>127</v>
      </c>
    </row>
    <row r="131" spans="2:51" s="14" customFormat="1" ht="11.25">
      <c r="B131" s="206"/>
      <c r="C131" s="207"/>
      <c r="D131" s="197" t="s">
        <v>122</v>
      </c>
      <c r="E131" s="208" t="s">
        <v>1</v>
      </c>
      <c r="F131" s="209" t="s">
        <v>128</v>
      </c>
      <c r="G131" s="207"/>
      <c r="H131" s="210">
        <v>24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122</v>
      </c>
      <c r="AU131" s="216" t="s">
        <v>80</v>
      </c>
      <c r="AV131" s="14" t="s">
        <v>80</v>
      </c>
      <c r="AW131" s="14" t="s">
        <v>31</v>
      </c>
      <c r="AX131" s="14" t="s">
        <v>74</v>
      </c>
      <c r="AY131" s="216" t="s">
        <v>114</v>
      </c>
    </row>
    <row r="132" spans="2:51" s="14" customFormat="1" ht="11.25">
      <c r="B132" s="206"/>
      <c r="C132" s="207"/>
      <c r="D132" s="197" t="s">
        <v>122</v>
      </c>
      <c r="E132" s="208" t="s">
        <v>1</v>
      </c>
      <c r="F132" s="209" t="s">
        <v>129</v>
      </c>
      <c r="G132" s="207"/>
      <c r="H132" s="210">
        <v>207.5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122</v>
      </c>
      <c r="AU132" s="216" t="s">
        <v>80</v>
      </c>
      <c r="AV132" s="14" t="s">
        <v>80</v>
      </c>
      <c r="AW132" s="14" t="s">
        <v>31</v>
      </c>
      <c r="AX132" s="14" t="s">
        <v>74</v>
      </c>
      <c r="AY132" s="216" t="s">
        <v>114</v>
      </c>
    </row>
    <row r="133" spans="2:51" s="15" customFormat="1" ht="11.25">
      <c r="B133" s="217"/>
      <c r="C133" s="218"/>
      <c r="D133" s="197" t="s">
        <v>122</v>
      </c>
      <c r="E133" s="219" t="s">
        <v>1</v>
      </c>
      <c r="F133" s="220" t="s">
        <v>130</v>
      </c>
      <c r="G133" s="218"/>
      <c r="H133" s="221">
        <v>231.5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122</v>
      </c>
      <c r="AU133" s="227" t="s">
        <v>80</v>
      </c>
      <c r="AV133" s="15" t="s">
        <v>120</v>
      </c>
      <c r="AW133" s="15" t="s">
        <v>31</v>
      </c>
      <c r="AX133" s="15" t="s">
        <v>8</v>
      </c>
      <c r="AY133" s="227" t="s">
        <v>114</v>
      </c>
    </row>
    <row r="134" spans="1:65" s="2" customFormat="1" ht="24.2" customHeight="1">
      <c r="A134" s="34"/>
      <c r="B134" s="35"/>
      <c r="C134" s="182" t="s">
        <v>131</v>
      </c>
      <c r="D134" s="182" t="s">
        <v>116</v>
      </c>
      <c r="E134" s="183" t="s">
        <v>132</v>
      </c>
      <c r="F134" s="184" t="s">
        <v>133</v>
      </c>
      <c r="G134" s="185" t="s">
        <v>119</v>
      </c>
      <c r="H134" s="186">
        <v>207.5</v>
      </c>
      <c r="I134" s="187"/>
      <c r="J134" s="186">
        <f>ROUND(I134*H134,0)</f>
        <v>0</v>
      </c>
      <c r="K134" s="188"/>
      <c r="L134" s="39"/>
      <c r="M134" s="189" t="s">
        <v>1</v>
      </c>
      <c r="N134" s="190" t="s">
        <v>39</v>
      </c>
      <c r="O134" s="71"/>
      <c r="P134" s="191">
        <f>O134*H134</f>
        <v>0</v>
      </c>
      <c r="Q134" s="191">
        <v>0</v>
      </c>
      <c r="R134" s="191">
        <f>Q134*H134</f>
        <v>0</v>
      </c>
      <c r="S134" s="191">
        <v>0.22</v>
      </c>
      <c r="T134" s="192">
        <f>S134*H134</f>
        <v>45.65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3" t="s">
        <v>120</v>
      </c>
      <c r="AT134" s="193" t="s">
        <v>116</v>
      </c>
      <c r="AU134" s="193" t="s">
        <v>80</v>
      </c>
      <c r="AY134" s="17" t="s">
        <v>114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</v>
      </c>
      <c r="BK134" s="194">
        <f>ROUND(I134*H134,0)</f>
        <v>0</v>
      </c>
      <c r="BL134" s="17" t="s">
        <v>120</v>
      </c>
      <c r="BM134" s="193" t="s">
        <v>134</v>
      </c>
    </row>
    <row r="135" spans="2:51" s="13" customFormat="1" ht="11.25">
      <c r="B135" s="195"/>
      <c r="C135" s="196"/>
      <c r="D135" s="197" t="s">
        <v>122</v>
      </c>
      <c r="E135" s="198" t="s">
        <v>1</v>
      </c>
      <c r="F135" s="199" t="s">
        <v>123</v>
      </c>
      <c r="G135" s="196"/>
      <c r="H135" s="198" t="s">
        <v>1</v>
      </c>
      <c r="I135" s="200"/>
      <c r="J135" s="196"/>
      <c r="K135" s="196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122</v>
      </c>
      <c r="AU135" s="205" t="s">
        <v>80</v>
      </c>
      <c r="AV135" s="13" t="s">
        <v>8</v>
      </c>
      <c r="AW135" s="13" t="s">
        <v>31</v>
      </c>
      <c r="AX135" s="13" t="s">
        <v>74</v>
      </c>
      <c r="AY135" s="205" t="s">
        <v>114</v>
      </c>
    </row>
    <row r="136" spans="2:51" s="14" customFormat="1" ht="11.25">
      <c r="B136" s="206"/>
      <c r="C136" s="207"/>
      <c r="D136" s="197" t="s">
        <v>122</v>
      </c>
      <c r="E136" s="208" t="s">
        <v>1</v>
      </c>
      <c r="F136" s="209" t="s">
        <v>135</v>
      </c>
      <c r="G136" s="207"/>
      <c r="H136" s="210">
        <v>207.5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122</v>
      </c>
      <c r="AU136" s="216" t="s">
        <v>80</v>
      </c>
      <c r="AV136" s="14" t="s">
        <v>80</v>
      </c>
      <c r="AW136" s="14" t="s">
        <v>31</v>
      </c>
      <c r="AX136" s="14" t="s">
        <v>8</v>
      </c>
      <c r="AY136" s="216" t="s">
        <v>114</v>
      </c>
    </row>
    <row r="137" spans="1:65" s="2" customFormat="1" ht="24.2" customHeight="1">
      <c r="A137" s="34"/>
      <c r="B137" s="35"/>
      <c r="C137" s="182" t="s">
        <v>120</v>
      </c>
      <c r="D137" s="182" t="s">
        <v>116</v>
      </c>
      <c r="E137" s="183" t="s">
        <v>136</v>
      </c>
      <c r="F137" s="184" t="s">
        <v>137</v>
      </c>
      <c r="G137" s="185" t="s">
        <v>138</v>
      </c>
      <c r="H137" s="186">
        <v>27</v>
      </c>
      <c r="I137" s="187"/>
      <c r="J137" s="186">
        <f>ROUND(I137*H137,0)</f>
        <v>0</v>
      </c>
      <c r="K137" s="188"/>
      <c r="L137" s="39"/>
      <c r="M137" s="189" t="s">
        <v>1</v>
      </c>
      <c r="N137" s="190" t="s">
        <v>39</v>
      </c>
      <c r="O137" s="71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3" t="s">
        <v>120</v>
      </c>
      <c r="AT137" s="193" t="s">
        <v>116</v>
      </c>
      <c r="AU137" s="193" t="s">
        <v>80</v>
      </c>
      <c r="AY137" s="17" t="s">
        <v>114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7" t="s">
        <v>8</v>
      </c>
      <c r="BK137" s="194">
        <f>ROUND(I137*H137,0)</f>
        <v>0</v>
      </c>
      <c r="BL137" s="17" t="s">
        <v>120</v>
      </c>
      <c r="BM137" s="193" t="s">
        <v>139</v>
      </c>
    </row>
    <row r="138" spans="2:51" s="14" customFormat="1" ht="11.25">
      <c r="B138" s="206"/>
      <c r="C138" s="207"/>
      <c r="D138" s="197" t="s">
        <v>122</v>
      </c>
      <c r="E138" s="208" t="s">
        <v>1</v>
      </c>
      <c r="F138" s="209" t="s">
        <v>140</v>
      </c>
      <c r="G138" s="207"/>
      <c r="H138" s="210">
        <v>27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122</v>
      </c>
      <c r="AU138" s="216" t="s">
        <v>80</v>
      </c>
      <c r="AV138" s="14" t="s">
        <v>80</v>
      </c>
      <c r="AW138" s="14" t="s">
        <v>31</v>
      </c>
      <c r="AX138" s="14" t="s">
        <v>8</v>
      </c>
      <c r="AY138" s="216" t="s">
        <v>114</v>
      </c>
    </row>
    <row r="139" spans="1:65" s="2" customFormat="1" ht="24.2" customHeight="1">
      <c r="A139" s="34"/>
      <c r="B139" s="35"/>
      <c r="C139" s="182" t="s">
        <v>141</v>
      </c>
      <c r="D139" s="182" t="s">
        <v>116</v>
      </c>
      <c r="E139" s="183" t="s">
        <v>142</v>
      </c>
      <c r="F139" s="184" t="s">
        <v>143</v>
      </c>
      <c r="G139" s="185" t="s">
        <v>138</v>
      </c>
      <c r="H139" s="186">
        <v>27</v>
      </c>
      <c r="I139" s="187"/>
      <c r="J139" s="186">
        <f>ROUND(I139*H139,0)</f>
        <v>0</v>
      </c>
      <c r="K139" s="188"/>
      <c r="L139" s="39"/>
      <c r="M139" s="189" t="s">
        <v>1</v>
      </c>
      <c r="N139" s="190" t="s">
        <v>39</v>
      </c>
      <c r="O139" s="7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3" t="s">
        <v>120</v>
      </c>
      <c r="AT139" s="193" t="s">
        <v>116</v>
      </c>
      <c r="AU139" s="193" t="s">
        <v>80</v>
      </c>
      <c r="AY139" s="17" t="s">
        <v>114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8</v>
      </c>
      <c r="BK139" s="194">
        <f>ROUND(I139*H139,0)</f>
        <v>0</v>
      </c>
      <c r="BL139" s="17" t="s">
        <v>120</v>
      </c>
      <c r="BM139" s="193" t="s">
        <v>144</v>
      </c>
    </row>
    <row r="140" spans="2:51" s="14" customFormat="1" ht="11.25">
      <c r="B140" s="206"/>
      <c r="C140" s="207"/>
      <c r="D140" s="197" t="s">
        <v>122</v>
      </c>
      <c r="E140" s="208" t="s">
        <v>1</v>
      </c>
      <c r="F140" s="209" t="s">
        <v>145</v>
      </c>
      <c r="G140" s="207"/>
      <c r="H140" s="210">
        <v>27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122</v>
      </c>
      <c r="AU140" s="216" t="s">
        <v>80</v>
      </c>
      <c r="AV140" s="14" t="s">
        <v>80</v>
      </c>
      <c r="AW140" s="14" t="s">
        <v>31</v>
      </c>
      <c r="AX140" s="14" t="s">
        <v>8</v>
      </c>
      <c r="AY140" s="216" t="s">
        <v>114</v>
      </c>
    </row>
    <row r="141" spans="1:65" s="2" customFormat="1" ht="24.2" customHeight="1">
      <c r="A141" s="34"/>
      <c r="B141" s="35"/>
      <c r="C141" s="182" t="s">
        <v>146</v>
      </c>
      <c r="D141" s="182" t="s">
        <v>116</v>
      </c>
      <c r="E141" s="183" t="s">
        <v>147</v>
      </c>
      <c r="F141" s="184" t="s">
        <v>148</v>
      </c>
      <c r="G141" s="185" t="s">
        <v>138</v>
      </c>
      <c r="H141" s="186">
        <v>132.8</v>
      </c>
      <c r="I141" s="187"/>
      <c r="J141" s="186">
        <f>ROUND(I141*H141,0)</f>
        <v>0</v>
      </c>
      <c r="K141" s="188"/>
      <c r="L141" s="39"/>
      <c r="M141" s="189" t="s">
        <v>1</v>
      </c>
      <c r="N141" s="190" t="s">
        <v>39</v>
      </c>
      <c r="O141" s="7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3" t="s">
        <v>120</v>
      </c>
      <c r="AT141" s="193" t="s">
        <v>116</v>
      </c>
      <c r="AU141" s="193" t="s">
        <v>80</v>
      </c>
      <c r="AY141" s="17" t="s">
        <v>114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</v>
      </c>
      <c r="BK141" s="194">
        <f>ROUND(I141*H141,0)</f>
        <v>0</v>
      </c>
      <c r="BL141" s="17" t="s">
        <v>120</v>
      </c>
      <c r="BM141" s="193" t="s">
        <v>149</v>
      </c>
    </row>
    <row r="142" spans="2:51" s="13" customFormat="1" ht="11.25">
      <c r="B142" s="195"/>
      <c r="C142" s="196"/>
      <c r="D142" s="197" t="s">
        <v>122</v>
      </c>
      <c r="E142" s="198" t="s">
        <v>1</v>
      </c>
      <c r="F142" s="199" t="s">
        <v>123</v>
      </c>
      <c r="G142" s="196"/>
      <c r="H142" s="198" t="s">
        <v>1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122</v>
      </c>
      <c r="AU142" s="205" t="s">
        <v>80</v>
      </c>
      <c r="AV142" s="13" t="s">
        <v>8</v>
      </c>
      <c r="AW142" s="13" t="s">
        <v>31</v>
      </c>
      <c r="AX142" s="13" t="s">
        <v>74</v>
      </c>
      <c r="AY142" s="205" t="s">
        <v>114</v>
      </c>
    </row>
    <row r="143" spans="2:51" s="13" customFormat="1" ht="11.25">
      <c r="B143" s="195"/>
      <c r="C143" s="196"/>
      <c r="D143" s="197" t="s">
        <v>122</v>
      </c>
      <c r="E143" s="198" t="s">
        <v>1</v>
      </c>
      <c r="F143" s="199" t="s">
        <v>150</v>
      </c>
      <c r="G143" s="196"/>
      <c r="H143" s="198" t="s">
        <v>1</v>
      </c>
      <c r="I143" s="200"/>
      <c r="J143" s="196"/>
      <c r="K143" s="196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122</v>
      </c>
      <c r="AU143" s="205" t="s">
        <v>80</v>
      </c>
      <c r="AV143" s="13" t="s">
        <v>8</v>
      </c>
      <c r="AW143" s="13" t="s">
        <v>31</v>
      </c>
      <c r="AX143" s="13" t="s">
        <v>74</v>
      </c>
      <c r="AY143" s="205" t="s">
        <v>114</v>
      </c>
    </row>
    <row r="144" spans="2:51" s="14" customFormat="1" ht="11.25">
      <c r="B144" s="206"/>
      <c r="C144" s="207"/>
      <c r="D144" s="197" t="s">
        <v>122</v>
      </c>
      <c r="E144" s="208" t="s">
        <v>1</v>
      </c>
      <c r="F144" s="209" t="s">
        <v>151</v>
      </c>
      <c r="G144" s="207"/>
      <c r="H144" s="210">
        <v>125.6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122</v>
      </c>
      <c r="AU144" s="216" t="s">
        <v>80</v>
      </c>
      <c r="AV144" s="14" t="s">
        <v>80</v>
      </c>
      <c r="AW144" s="14" t="s">
        <v>31</v>
      </c>
      <c r="AX144" s="14" t="s">
        <v>74</v>
      </c>
      <c r="AY144" s="216" t="s">
        <v>114</v>
      </c>
    </row>
    <row r="145" spans="2:51" s="14" customFormat="1" ht="11.25">
      <c r="B145" s="206"/>
      <c r="C145" s="207"/>
      <c r="D145" s="197" t="s">
        <v>122</v>
      </c>
      <c r="E145" s="208" t="s">
        <v>1</v>
      </c>
      <c r="F145" s="209" t="s">
        <v>152</v>
      </c>
      <c r="G145" s="207"/>
      <c r="H145" s="210">
        <v>7.2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122</v>
      </c>
      <c r="AU145" s="216" t="s">
        <v>80</v>
      </c>
      <c r="AV145" s="14" t="s">
        <v>80</v>
      </c>
      <c r="AW145" s="14" t="s">
        <v>31</v>
      </c>
      <c r="AX145" s="14" t="s">
        <v>74</v>
      </c>
      <c r="AY145" s="216" t="s">
        <v>114</v>
      </c>
    </row>
    <row r="146" spans="2:51" s="15" customFormat="1" ht="11.25">
      <c r="B146" s="217"/>
      <c r="C146" s="218"/>
      <c r="D146" s="197" t="s">
        <v>122</v>
      </c>
      <c r="E146" s="219" t="s">
        <v>1</v>
      </c>
      <c r="F146" s="220" t="s">
        <v>130</v>
      </c>
      <c r="G146" s="218"/>
      <c r="H146" s="221">
        <v>132.8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122</v>
      </c>
      <c r="AU146" s="227" t="s">
        <v>80</v>
      </c>
      <c r="AV146" s="15" t="s">
        <v>120</v>
      </c>
      <c r="AW146" s="15" t="s">
        <v>31</v>
      </c>
      <c r="AX146" s="15" t="s">
        <v>8</v>
      </c>
      <c r="AY146" s="227" t="s">
        <v>114</v>
      </c>
    </row>
    <row r="147" spans="1:65" s="2" customFormat="1" ht="24.2" customHeight="1">
      <c r="A147" s="34"/>
      <c r="B147" s="35"/>
      <c r="C147" s="182" t="s">
        <v>153</v>
      </c>
      <c r="D147" s="182" t="s">
        <v>116</v>
      </c>
      <c r="E147" s="183" t="s">
        <v>154</v>
      </c>
      <c r="F147" s="184" t="s">
        <v>155</v>
      </c>
      <c r="G147" s="185" t="s">
        <v>138</v>
      </c>
      <c r="H147" s="186">
        <v>132.8</v>
      </c>
      <c r="I147" s="187"/>
      <c r="J147" s="186">
        <f>ROUND(I147*H147,0)</f>
        <v>0</v>
      </c>
      <c r="K147" s="188"/>
      <c r="L147" s="39"/>
      <c r="M147" s="189" t="s">
        <v>1</v>
      </c>
      <c r="N147" s="190" t="s">
        <v>39</v>
      </c>
      <c r="O147" s="7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3" t="s">
        <v>120</v>
      </c>
      <c r="AT147" s="193" t="s">
        <v>116</v>
      </c>
      <c r="AU147" s="193" t="s">
        <v>80</v>
      </c>
      <c r="AY147" s="17" t="s">
        <v>114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7" t="s">
        <v>8</v>
      </c>
      <c r="BK147" s="194">
        <f>ROUND(I147*H147,0)</f>
        <v>0</v>
      </c>
      <c r="BL147" s="17" t="s">
        <v>120</v>
      </c>
      <c r="BM147" s="193" t="s">
        <v>156</v>
      </c>
    </row>
    <row r="148" spans="2:51" s="13" customFormat="1" ht="11.25">
      <c r="B148" s="195"/>
      <c r="C148" s="196"/>
      <c r="D148" s="197" t="s">
        <v>122</v>
      </c>
      <c r="E148" s="198" t="s">
        <v>1</v>
      </c>
      <c r="F148" s="199" t="s">
        <v>123</v>
      </c>
      <c r="G148" s="196"/>
      <c r="H148" s="198" t="s">
        <v>1</v>
      </c>
      <c r="I148" s="200"/>
      <c r="J148" s="196"/>
      <c r="K148" s="196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122</v>
      </c>
      <c r="AU148" s="205" t="s">
        <v>80</v>
      </c>
      <c r="AV148" s="13" t="s">
        <v>8</v>
      </c>
      <c r="AW148" s="13" t="s">
        <v>31</v>
      </c>
      <c r="AX148" s="13" t="s">
        <v>74</v>
      </c>
      <c r="AY148" s="205" t="s">
        <v>114</v>
      </c>
    </row>
    <row r="149" spans="2:51" s="13" customFormat="1" ht="11.25">
      <c r="B149" s="195"/>
      <c r="C149" s="196"/>
      <c r="D149" s="197" t="s">
        <v>122</v>
      </c>
      <c r="E149" s="198" t="s">
        <v>1</v>
      </c>
      <c r="F149" s="199" t="s">
        <v>150</v>
      </c>
      <c r="G149" s="196"/>
      <c r="H149" s="198" t="s">
        <v>1</v>
      </c>
      <c r="I149" s="200"/>
      <c r="J149" s="196"/>
      <c r="K149" s="196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122</v>
      </c>
      <c r="AU149" s="205" t="s">
        <v>80</v>
      </c>
      <c r="AV149" s="13" t="s">
        <v>8</v>
      </c>
      <c r="AW149" s="13" t="s">
        <v>31</v>
      </c>
      <c r="AX149" s="13" t="s">
        <v>74</v>
      </c>
      <c r="AY149" s="205" t="s">
        <v>114</v>
      </c>
    </row>
    <row r="150" spans="2:51" s="14" customFormat="1" ht="11.25">
      <c r="B150" s="206"/>
      <c r="C150" s="207"/>
      <c r="D150" s="197" t="s">
        <v>122</v>
      </c>
      <c r="E150" s="208" t="s">
        <v>1</v>
      </c>
      <c r="F150" s="209" t="s">
        <v>151</v>
      </c>
      <c r="G150" s="207"/>
      <c r="H150" s="210">
        <v>125.6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122</v>
      </c>
      <c r="AU150" s="216" t="s">
        <v>80</v>
      </c>
      <c r="AV150" s="14" t="s">
        <v>80</v>
      </c>
      <c r="AW150" s="14" t="s">
        <v>31</v>
      </c>
      <c r="AX150" s="14" t="s">
        <v>74</v>
      </c>
      <c r="AY150" s="216" t="s">
        <v>114</v>
      </c>
    </row>
    <row r="151" spans="2:51" s="14" customFormat="1" ht="11.25">
      <c r="B151" s="206"/>
      <c r="C151" s="207"/>
      <c r="D151" s="197" t="s">
        <v>122</v>
      </c>
      <c r="E151" s="208" t="s">
        <v>1</v>
      </c>
      <c r="F151" s="209" t="s">
        <v>152</v>
      </c>
      <c r="G151" s="207"/>
      <c r="H151" s="210">
        <v>7.2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122</v>
      </c>
      <c r="AU151" s="216" t="s">
        <v>80</v>
      </c>
      <c r="AV151" s="14" t="s">
        <v>80</v>
      </c>
      <c r="AW151" s="14" t="s">
        <v>31</v>
      </c>
      <c r="AX151" s="14" t="s">
        <v>74</v>
      </c>
      <c r="AY151" s="216" t="s">
        <v>114</v>
      </c>
    </row>
    <row r="152" spans="2:51" s="15" customFormat="1" ht="11.25">
      <c r="B152" s="217"/>
      <c r="C152" s="218"/>
      <c r="D152" s="197" t="s">
        <v>122</v>
      </c>
      <c r="E152" s="219" t="s">
        <v>1</v>
      </c>
      <c r="F152" s="220" t="s">
        <v>130</v>
      </c>
      <c r="G152" s="218"/>
      <c r="H152" s="221">
        <v>132.8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122</v>
      </c>
      <c r="AU152" s="227" t="s">
        <v>80</v>
      </c>
      <c r="AV152" s="15" t="s">
        <v>120</v>
      </c>
      <c r="AW152" s="15" t="s">
        <v>31</v>
      </c>
      <c r="AX152" s="15" t="s">
        <v>8</v>
      </c>
      <c r="AY152" s="227" t="s">
        <v>114</v>
      </c>
    </row>
    <row r="153" spans="1:65" s="2" customFormat="1" ht="14.45" customHeight="1">
      <c r="A153" s="34"/>
      <c r="B153" s="35"/>
      <c r="C153" s="182" t="s">
        <v>157</v>
      </c>
      <c r="D153" s="182" t="s">
        <v>116</v>
      </c>
      <c r="E153" s="183" t="s">
        <v>158</v>
      </c>
      <c r="F153" s="184" t="s">
        <v>159</v>
      </c>
      <c r="G153" s="185" t="s">
        <v>119</v>
      </c>
      <c r="H153" s="186">
        <v>96</v>
      </c>
      <c r="I153" s="187"/>
      <c r="J153" s="186">
        <f>ROUND(I153*H153,0)</f>
        <v>0</v>
      </c>
      <c r="K153" s="188"/>
      <c r="L153" s="39"/>
      <c r="M153" s="189" t="s">
        <v>1</v>
      </c>
      <c r="N153" s="190" t="s">
        <v>39</v>
      </c>
      <c r="O153" s="71"/>
      <c r="P153" s="191">
        <f>O153*H153</f>
        <v>0</v>
      </c>
      <c r="Q153" s="191">
        <v>0.00444</v>
      </c>
      <c r="R153" s="191">
        <f>Q153*H153</f>
        <v>0.42624000000000006</v>
      </c>
      <c r="S153" s="191">
        <v>0</v>
      </c>
      <c r="T153" s="19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3" t="s">
        <v>120</v>
      </c>
      <c r="AT153" s="193" t="s">
        <v>116</v>
      </c>
      <c r="AU153" s="193" t="s">
        <v>80</v>
      </c>
      <c r="AY153" s="17" t="s">
        <v>114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</v>
      </c>
      <c r="BK153" s="194">
        <f>ROUND(I153*H153,0)</f>
        <v>0</v>
      </c>
      <c r="BL153" s="17" t="s">
        <v>120</v>
      </c>
      <c r="BM153" s="193" t="s">
        <v>160</v>
      </c>
    </row>
    <row r="154" spans="2:51" s="14" customFormat="1" ht="11.25">
      <c r="B154" s="206"/>
      <c r="C154" s="207"/>
      <c r="D154" s="197" t="s">
        <v>122</v>
      </c>
      <c r="E154" s="208" t="s">
        <v>1</v>
      </c>
      <c r="F154" s="209" t="s">
        <v>161</v>
      </c>
      <c r="G154" s="207"/>
      <c r="H154" s="210">
        <v>96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122</v>
      </c>
      <c r="AU154" s="216" t="s">
        <v>80</v>
      </c>
      <c r="AV154" s="14" t="s">
        <v>80</v>
      </c>
      <c r="AW154" s="14" t="s">
        <v>31</v>
      </c>
      <c r="AX154" s="14" t="s">
        <v>8</v>
      </c>
      <c r="AY154" s="216" t="s">
        <v>114</v>
      </c>
    </row>
    <row r="155" spans="1:65" s="2" customFormat="1" ht="14.45" customHeight="1">
      <c r="A155" s="34"/>
      <c r="B155" s="35"/>
      <c r="C155" s="182" t="s">
        <v>162</v>
      </c>
      <c r="D155" s="182" t="s">
        <v>116</v>
      </c>
      <c r="E155" s="183" t="s">
        <v>163</v>
      </c>
      <c r="F155" s="184" t="s">
        <v>164</v>
      </c>
      <c r="G155" s="185" t="s">
        <v>119</v>
      </c>
      <c r="H155" s="186">
        <v>96</v>
      </c>
      <c r="I155" s="187"/>
      <c r="J155" s="186">
        <f>ROUND(I155*H155,0)</f>
        <v>0</v>
      </c>
      <c r="K155" s="188"/>
      <c r="L155" s="39"/>
      <c r="M155" s="189" t="s">
        <v>1</v>
      </c>
      <c r="N155" s="190" t="s">
        <v>39</v>
      </c>
      <c r="O155" s="71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3" t="s">
        <v>120</v>
      </c>
      <c r="AT155" s="193" t="s">
        <v>116</v>
      </c>
      <c r="AU155" s="193" t="s">
        <v>80</v>
      </c>
      <c r="AY155" s="17" t="s">
        <v>114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17" t="s">
        <v>8</v>
      </c>
      <c r="BK155" s="194">
        <f>ROUND(I155*H155,0)</f>
        <v>0</v>
      </c>
      <c r="BL155" s="17" t="s">
        <v>120</v>
      </c>
      <c r="BM155" s="193" t="s">
        <v>165</v>
      </c>
    </row>
    <row r="156" spans="1:65" s="2" customFormat="1" ht="14.45" customHeight="1">
      <c r="A156" s="34"/>
      <c r="B156" s="35"/>
      <c r="C156" s="182" t="s">
        <v>166</v>
      </c>
      <c r="D156" s="182" t="s">
        <v>116</v>
      </c>
      <c r="E156" s="183" t="s">
        <v>167</v>
      </c>
      <c r="F156" s="184" t="s">
        <v>168</v>
      </c>
      <c r="G156" s="185" t="s">
        <v>138</v>
      </c>
      <c r="H156" s="186">
        <v>54</v>
      </c>
      <c r="I156" s="187"/>
      <c r="J156" s="186">
        <f>ROUND(I156*H156,0)</f>
        <v>0</v>
      </c>
      <c r="K156" s="188"/>
      <c r="L156" s="39"/>
      <c r="M156" s="189" t="s">
        <v>1</v>
      </c>
      <c r="N156" s="190" t="s">
        <v>39</v>
      </c>
      <c r="O156" s="71"/>
      <c r="P156" s="191">
        <f>O156*H156</f>
        <v>0</v>
      </c>
      <c r="Q156" s="191">
        <v>0.00275</v>
      </c>
      <c r="R156" s="191">
        <f>Q156*H156</f>
        <v>0.1485</v>
      </c>
      <c r="S156" s="191">
        <v>0</v>
      </c>
      <c r="T156" s="19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3" t="s">
        <v>120</v>
      </c>
      <c r="AT156" s="193" t="s">
        <v>116</v>
      </c>
      <c r="AU156" s="193" t="s">
        <v>80</v>
      </c>
      <c r="AY156" s="17" t="s">
        <v>114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8</v>
      </c>
      <c r="BK156" s="194">
        <f>ROUND(I156*H156,0)</f>
        <v>0</v>
      </c>
      <c r="BL156" s="17" t="s">
        <v>120</v>
      </c>
      <c r="BM156" s="193" t="s">
        <v>169</v>
      </c>
    </row>
    <row r="157" spans="2:51" s="14" customFormat="1" ht="11.25">
      <c r="B157" s="206"/>
      <c r="C157" s="207"/>
      <c r="D157" s="197" t="s">
        <v>122</v>
      </c>
      <c r="E157" s="208" t="s">
        <v>1</v>
      </c>
      <c r="F157" s="209" t="s">
        <v>170</v>
      </c>
      <c r="G157" s="207"/>
      <c r="H157" s="210">
        <v>54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122</v>
      </c>
      <c r="AU157" s="216" t="s">
        <v>80</v>
      </c>
      <c r="AV157" s="14" t="s">
        <v>80</v>
      </c>
      <c r="AW157" s="14" t="s">
        <v>31</v>
      </c>
      <c r="AX157" s="14" t="s">
        <v>8</v>
      </c>
      <c r="AY157" s="216" t="s">
        <v>114</v>
      </c>
    </row>
    <row r="158" spans="1:65" s="2" customFormat="1" ht="14.45" customHeight="1">
      <c r="A158" s="34"/>
      <c r="B158" s="35"/>
      <c r="C158" s="182" t="s">
        <v>171</v>
      </c>
      <c r="D158" s="182" t="s">
        <v>116</v>
      </c>
      <c r="E158" s="183" t="s">
        <v>172</v>
      </c>
      <c r="F158" s="184" t="s">
        <v>173</v>
      </c>
      <c r="G158" s="185" t="s">
        <v>119</v>
      </c>
      <c r="H158" s="186">
        <v>455.2</v>
      </c>
      <c r="I158" s="187"/>
      <c r="J158" s="186">
        <f>ROUND(I158*H158,0)</f>
        <v>0</v>
      </c>
      <c r="K158" s="188"/>
      <c r="L158" s="39"/>
      <c r="M158" s="189" t="s">
        <v>1</v>
      </c>
      <c r="N158" s="190" t="s">
        <v>39</v>
      </c>
      <c r="O158" s="71"/>
      <c r="P158" s="191">
        <f>O158*H158</f>
        <v>0</v>
      </c>
      <c r="Q158" s="191">
        <v>0.00058</v>
      </c>
      <c r="R158" s="191">
        <f>Q158*H158</f>
        <v>0.264016</v>
      </c>
      <c r="S158" s="191">
        <v>0</v>
      </c>
      <c r="T158" s="19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3" t="s">
        <v>120</v>
      </c>
      <c r="AT158" s="193" t="s">
        <v>116</v>
      </c>
      <c r="AU158" s="193" t="s">
        <v>80</v>
      </c>
      <c r="AY158" s="17" t="s">
        <v>114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7" t="s">
        <v>8</v>
      </c>
      <c r="BK158" s="194">
        <f>ROUND(I158*H158,0)</f>
        <v>0</v>
      </c>
      <c r="BL158" s="17" t="s">
        <v>120</v>
      </c>
      <c r="BM158" s="193" t="s">
        <v>174</v>
      </c>
    </row>
    <row r="159" spans="2:51" s="13" customFormat="1" ht="11.25">
      <c r="B159" s="195"/>
      <c r="C159" s="196"/>
      <c r="D159" s="197" t="s">
        <v>122</v>
      </c>
      <c r="E159" s="198" t="s">
        <v>1</v>
      </c>
      <c r="F159" s="199" t="s">
        <v>175</v>
      </c>
      <c r="G159" s="196"/>
      <c r="H159" s="198" t="s">
        <v>1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122</v>
      </c>
      <c r="AU159" s="205" t="s">
        <v>80</v>
      </c>
      <c r="AV159" s="13" t="s">
        <v>8</v>
      </c>
      <c r="AW159" s="13" t="s">
        <v>31</v>
      </c>
      <c r="AX159" s="13" t="s">
        <v>74</v>
      </c>
      <c r="AY159" s="205" t="s">
        <v>114</v>
      </c>
    </row>
    <row r="160" spans="2:51" s="14" customFormat="1" ht="11.25">
      <c r="B160" s="206"/>
      <c r="C160" s="207"/>
      <c r="D160" s="197" t="s">
        <v>122</v>
      </c>
      <c r="E160" s="208" t="s">
        <v>1</v>
      </c>
      <c r="F160" s="209" t="s">
        <v>176</v>
      </c>
      <c r="G160" s="207"/>
      <c r="H160" s="210">
        <v>455.2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122</v>
      </c>
      <c r="AU160" s="216" t="s">
        <v>80</v>
      </c>
      <c r="AV160" s="14" t="s">
        <v>80</v>
      </c>
      <c r="AW160" s="14" t="s">
        <v>31</v>
      </c>
      <c r="AX160" s="14" t="s">
        <v>8</v>
      </c>
      <c r="AY160" s="216" t="s">
        <v>114</v>
      </c>
    </row>
    <row r="161" spans="1:65" s="2" customFormat="1" ht="14.45" customHeight="1">
      <c r="A161" s="34"/>
      <c r="B161" s="35"/>
      <c r="C161" s="182" t="s">
        <v>177</v>
      </c>
      <c r="D161" s="182" t="s">
        <v>116</v>
      </c>
      <c r="E161" s="183" t="s">
        <v>178</v>
      </c>
      <c r="F161" s="184" t="s">
        <v>179</v>
      </c>
      <c r="G161" s="185" t="s">
        <v>119</v>
      </c>
      <c r="H161" s="186">
        <v>455.2</v>
      </c>
      <c r="I161" s="187"/>
      <c r="J161" s="186">
        <f>ROUND(I161*H161,0)</f>
        <v>0</v>
      </c>
      <c r="K161" s="188"/>
      <c r="L161" s="39"/>
      <c r="M161" s="189" t="s">
        <v>1</v>
      </c>
      <c r="N161" s="190" t="s">
        <v>39</v>
      </c>
      <c r="O161" s="71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3" t="s">
        <v>120</v>
      </c>
      <c r="AT161" s="193" t="s">
        <v>116</v>
      </c>
      <c r="AU161" s="193" t="s">
        <v>80</v>
      </c>
      <c r="AY161" s="17" t="s">
        <v>114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8</v>
      </c>
      <c r="BK161" s="194">
        <f>ROUND(I161*H161,0)</f>
        <v>0</v>
      </c>
      <c r="BL161" s="17" t="s">
        <v>120</v>
      </c>
      <c r="BM161" s="193" t="s">
        <v>180</v>
      </c>
    </row>
    <row r="162" spans="1:65" s="2" customFormat="1" ht="24.2" customHeight="1">
      <c r="A162" s="34"/>
      <c r="B162" s="35"/>
      <c r="C162" s="182" t="s">
        <v>181</v>
      </c>
      <c r="D162" s="182" t="s">
        <v>116</v>
      </c>
      <c r="E162" s="183" t="s">
        <v>182</v>
      </c>
      <c r="F162" s="184" t="s">
        <v>183</v>
      </c>
      <c r="G162" s="185" t="s">
        <v>138</v>
      </c>
      <c r="H162" s="186">
        <v>274.86</v>
      </c>
      <c r="I162" s="187"/>
      <c r="J162" s="186">
        <f>ROUND(I162*H162,0)</f>
        <v>0</v>
      </c>
      <c r="K162" s="188"/>
      <c r="L162" s="39"/>
      <c r="M162" s="189" t="s">
        <v>1</v>
      </c>
      <c r="N162" s="190" t="s">
        <v>39</v>
      </c>
      <c r="O162" s="7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3" t="s">
        <v>120</v>
      </c>
      <c r="AT162" s="193" t="s">
        <v>116</v>
      </c>
      <c r="AU162" s="193" t="s">
        <v>80</v>
      </c>
      <c r="AY162" s="17" t="s">
        <v>114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8</v>
      </c>
      <c r="BK162" s="194">
        <f>ROUND(I162*H162,0)</f>
        <v>0</v>
      </c>
      <c r="BL162" s="17" t="s">
        <v>120</v>
      </c>
      <c r="BM162" s="193" t="s">
        <v>184</v>
      </c>
    </row>
    <row r="163" spans="2:51" s="14" customFormat="1" ht="11.25">
      <c r="B163" s="206"/>
      <c r="C163" s="207"/>
      <c r="D163" s="197" t="s">
        <v>122</v>
      </c>
      <c r="E163" s="208" t="s">
        <v>1</v>
      </c>
      <c r="F163" s="209" t="s">
        <v>185</v>
      </c>
      <c r="G163" s="207"/>
      <c r="H163" s="210">
        <v>159.8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122</v>
      </c>
      <c r="AU163" s="216" t="s">
        <v>80</v>
      </c>
      <c r="AV163" s="14" t="s">
        <v>80</v>
      </c>
      <c r="AW163" s="14" t="s">
        <v>31</v>
      </c>
      <c r="AX163" s="14" t="s">
        <v>74</v>
      </c>
      <c r="AY163" s="216" t="s">
        <v>114</v>
      </c>
    </row>
    <row r="164" spans="2:51" s="14" customFormat="1" ht="11.25">
      <c r="B164" s="206"/>
      <c r="C164" s="207"/>
      <c r="D164" s="197" t="s">
        <v>122</v>
      </c>
      <c r="E164" s="208" t="s">
        <v>1</v>
      </c>
      <c r="F164" s="209" t="s">
        <v>186</v>
      </c>
      <c r="G164" s="207"/>
      <c r="H164" s="210">
        <v>115.06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122</v>
      </c>
      <c r="AU164" s="216" t="s">
        <v>80</v>
      </c>
      <c r="AV164" s="14" t="s">
        <v>80</v>
      </c>
      <c r="AW164" s="14" t="s">
        <v>31</v>
      </c>
      <c r="AX164" s="14" t="s">
        <v>74</v>
      </c>
      <c r="AY164" s="216" t="s">
        <v>114</v>
      </c>
    </row>
    <row r="165" spans="2:51" s="15" customFormat="1" ht="11.25">
      <c r="B165" s="217"/>
      <c r="C165" s="218"/>
      <c r="D165" s="197" t="s">
        <v>122</v>
      </c>
      <c r="E165" s="219" t="s">
        <v>1</v>
      </c>
      <c r="F165" s="220" t="s">
        <v>130</v>
      </c>
      <c r="G165" s="218"/>
      <c r="H165" s="221">
        <v>274.86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122</v>
      </c>
      <c r="AU165" s="227" t="s">
        <v>80</v>
      </c>
      <c r="AV165" s="15" t="s">
        <v>120</v>
      </c>
      <c r="AW165" s="15" t="s">
        <v>31</v>
      </c>
      <c r="AX165" s="15" t="s">
        <v>8</v>
      </c>
      <c r="AY165" s="227" t="s">
        <v>114</v>
      </c>
    </row>
    <row r="166" spans="1:65" s="2" customFormat="1" ht="24.2" customHeight="1">
      <c r="A166" s="34"/>
      <c r="B166" s="35"/>
      <c r="C166" s="182" t="s">
        <v>187</v>
      </c>
      <c r="D166" s="182" t="s">
        <v>116</v>
      </c>
      <c r="E166" s="183" t="s">
        <v>188</v>
      </c>
      <c r="F166" s="184" t="s">
        <v>189</v>
      </c>
      <c r="G166" s="185" t="s">
        <v>138</v>
      </c>
      <c r="H166" s="186">
        <v>274.86</v>
      </c>
      <c r="I166" s="187"/>
      <c r="J166" s="186">
        <f>ROUND(I166*H166,0)</f>
        <v>0</v>
      </c>
      <c r="K166" s="188"/>
      <c r="L166" s="39"/>
      <c r="M166" s="189" t="s">
        <v>1</v>
      </c>
      <c r="N166" s="190" t="s">
        <v>39</v>
      </c>
      <c r="O166" s="7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3" t="s">
        <v>120</v>
      </c>
      <c r="AT166" s="193" t="s">
        <v>116</v>
      </c>
      <c r="AU166" s="193" t="s">
        <v>80</v>
      </c>
      <c r="AY166" s="17" t="s">
        <v>114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8</v>
      </c>
      <c r="BK166" s="194">
        <f>ROUND(I166*H166,0)</f>
        <v>0</v>
      </c>
      <c r="BL166" s="17" t="s">
        <v>120</v>
      </c>
      <c r="BM166" s="193" t="s">
        <v>190</v>
      </c>
    </row>
    <row r="167" spans="1:65" s="2" customFormat="1" ht="24.2" customHeight="1">
      <c r="A167" s="34"/>
      <c r="B167" s="35"/>
      <c r="C167" s="182" t="s">
        <v>9</v>
      </c>
      <c r="D167" s="182" t="s">
        <v>116</v>
      </c>
      <c r="E167" s="183" t="s">
        <v>191</v>
      </c>
      <c r="F167" s="184" t="s">
        <v>192</v>
      </c>
      <c r="G167" s="185" t="s">
        <v>138</v>
      </c>
      <c r="H167" s="186">
        <v>44.74</v>
      </c>
      <c r="I167" s="187"/>
      <c r="J167" s="186">
        <f>ROUND(I167*H167,0)</f>
        <v>0</v>
      </c>
      <c r="K167" s="188"/>
      <c r="L167" s="39"/>
      <c r="M167" s="189" t="s">
        <v>1</v>
      </c>
      <c r="N167" s="190" t="s">
        <v>39</v>
      </c>
      <c r="O167" s="7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3" t="s">
        <v>120</v>
      </c>
      <c r="AT167" s="193" t="s">
        <v>116</v>
      </c>
      <c r="AU167" s="193" t="s">
        <v>80</v>
      </c>
      <c r="AY167" s="17" t="s">
        <v>114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7" t="s">
        <v>8</v>
      </c>
      <c r="BK167" s="194">
        <f>ROUND(I167*H167,0)</f>
        <v>0</v>
      </c>
      <c r="BL167" s="17" t="s">
        <v>120</v>
      </c>
      <c r="BM167" s="193" t="s">
        <v>193</v>
      </c>
    </row>
    <row r="168" spans="2:51" s="13" customFormat="1" ht="11.25">
      <c r="B168" s="195"/>
      <c r="C168" s="196"/>
      <c r="D168" s="197" t="s">
        <v>122</v>
      </c>
      <c r="E168" s="198" t="s">
        <v>1</v>
      </c>
      <c r="F168" s="199" t="s">
        <v>194</v>
      </c>
      <c r="G168" s="196"/>
      <c r="H168" s="198" t="s">
        <v>1</v>
      </c>
      <c r="I168" s="200"/>
      <c r="J168" s="196"/>
      <c r="K168" s="196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122</v>
      </c>
      <c r="AU168" s="205" t="s">
        <v>80</v>
      </c>
      <c r="AV168" s="13" t="s">
        <v>8</v>
      </c>
      <c r="AW168" s="13" t="s">
        <v>31</v>
      </c>
      <c r="AX168" s="13" t="s">
        <v>74</v>
      </c>
      <c r="AY168" s="205" t="s">
        <v>114</v>
      </c>
    </row>
    <row r="169" spans="2:51" s="13" customFormat="1" ht="11.25">
      <c r="B169" s="195"/>
      <c r="C169" s="196"/>
      <c r="D169" s="197" t="s">
        <v>122</v>
      </c>
      <c r="E169" s="198" t="s">
        <v>1</v>
      </c>
      <c r="F169" s="199" t="s">
        <v>175</v>
      </c>
      <c r="G169" s="196"/>
      <c r="H169" s="198" t="s">
        <v>1</v>
      </c>
      <c r="I169" s="200"/>
      <c r="J169" s="196"/>
      <c r="K169" s="196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122</v>
      </c>
      <c r="AU169" s="205" t="s">
        <v>80</v>
      </c>
      <c r="AV169" s="13" t="s">
        <v>8</v>
      </c>
      <c r="AW169" s="13" t="s">
        <v>31</v>
      </c>
      <c r="AX169" s="13" t="s">
        <v>74</v>
      </c>
      <c r="AY169" s="205" t="s">
        <v>114</v>
      </c>
    </row>
    <row r="170" spans="2:51" s="14" customFormat="1" ht="11.25">
      <c r="B170" s="206"/>
      <c r="C170" s="207"/>
      <c r="D170" s="197" t="s">
        <v>122</v>
      </c>
      <c r="E170" s="208" t="s">
        <v>1</v>
      </c>
      <c r="F170" s="209" t="s">
        <v>195</v>
      </c>
      <c r="G170" s="207"/>
      <c r="H170" s="210">
        <v>44.74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122</v>
      </c>
      <c r="AU170" s="216" t="s">
        <v>80</v>
      </c>
      <c r="AV170" s="14" t="s">
        <v>80</v>
      </c>
      <c r="AW170" s="14" t="s">
        <v>31</v>
      </c>
      <c r="AX170" s="14" t="s">
        <v>8</v>
      </c>
      <c r="AY170" s="216" t="s">
        <v>114</v>
      </c>
    </row>
    <row r="171" spans="1:65" s="2" customFormat="1" ht="24.2" customHeight="1">
      <c r="A171" s="34"/>
      <c r="B171" s="35"/>
      <c r="C171" s="182" t="s">
        <v>196</v>
      </c>
      <c r="D171" s="182" t="s">
        <v>116</v>
      </c>
      <c r="E171" s="183" t="s">
        <v>197</v>
      </c>
      <c r="F171" s="184" t="s">
        <v>198</v>
      </c>
      <c r="G171" s="185" t="s">
        <v>138</v>
      </c>
      <c r="H171" s="186">
        <v>44.74</v>
      </c>
      <c r="I171" s="187"/>
      <c r="J171" s="186">
        <f>ROUND(I171*H171,0)</f>
        <v>0</v>
      </c>
      <c r="K171" s="188"/>
      <c r="L171" s="39"/>
      <c r="M171" s="189" t="s">
        <v>1</v>
      </c>
      <c r="N171" s="190" t="s">
        <v>39</v>
      </c>
      <c r="O171" s="71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3" t="s">
        <v>120</v>
      </c>
      <c r="AT171" s="193" t="s">
        <v>116</v>
      </c>
      <c r="AU171" s="193" t="s">
        <v>80</v>
      </c>
      <c r="AY171" s="17" t="s">
        <v>114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7" t="s">
        <v>8</v>
      </c>
      <c r="BK171" s="194">
        <f>ROUND(I171*H171,0)</f>
        <v>0</v>
      </c>
      <c r="BL171" s="17" t="s">
        <v>120</v>
      </c>
      <c r="BM171" s="193" t="s">
        <v>199</v>
      </c>
    </row>
    <row r="172" spans="2:51" s="13" customFormat="1" ht="11.25">
      <c r="B172" s="195"/>
      <c r="C172" s="196"/>
      <c r="D172" s="197" t="s">
        <v>122</v>
      </c>
      <c r="E172" s="198" t="s">
        <v>1</v>
      </c>
      <c r="F172" s="199" t="s">
        <v>194</v>
      </c>
      <c r="G172" s="196"/>
      <c r="H172" s="198" t="s">
        <v>1</v>
      </c>
      <c r="I172" s="200"/>
      <c r="J172" s="196"/>
      <c r="K172" s="196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122</v>
      </c>
      <c r="AU172" s="205" t="s">
        <v>80</v>
      </c>
      <c r="AV172" s="13" t="s">
        <v>8</v>
      </c>
      <c r="AW172" s="13" t="s">
        <v>31</v>
      </c>
      <c r="AX172" s="13" t="s">
        <v>74</v>
      </c>
      <c r="AY172" s="205" t="s">
        <v>114</v>
      </c>
    </row>
    <row r="173" spans="2:51" s="13" customFormat="1" ht="11.25">
      <c r="B173" s="195"/>
      <c r="C173" s="196"/>
      <c r="D173" s="197" t="s">
        <v>122</v>
      </c>
      <c r="E173" s="198" t="s">
        <v>1</v>
      </c>
      <c r="F173" s="199" t="s">
        <v>175</v>
      </c>
      <c r="G173" s="196"/>
      <c r="H173" s="198" t="s">
        <v>1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122</v>
      </c>
      <c r="AU173" s="205" t="s">
        <v>80</v>
      </c>
      <c r="AV173" s="13" t="s">
        <v>8</v>
      </c>
      <c r="AW173" s="13" t="s">
        <v>31</v>
      </c>
      <c r="AX173" s="13" t="s">
        <v>74</v>
      </c>
      <c r="AY173" s="205" t="s">
        <v>114</v>
      </c>
    </row>
    <row r="174" spans="2:51" s="14" customFormat="1" ht="11.25">
      <c r="B174" s="206"/>
      <c r="C174" s="207"/>
      <c r="D174" s="197" t="s">
        <v>122</v>
      </c>
      <c r="E174" s="208" t="s">
        <v>1</v>
      </c>
      <c r="F174" s="209" t="s">
        <v>195</v>
      </c>
      <c r="G174" s="207"/>
      <c r="H174" s="210">
        <v>44.74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122</v>
      </c>
      <c r="AU174" s="216" t="s">
        <v>80</v>
      </c>
      <c r="AV174" s="14" t="s">
        <v>80</v>
      </c>
      <c r="AW174" s="14" t="s">
        <v>31</v>
      </c>
      <c r="AX174" s="14" t="s">
        <v>8</v>
      </c>
      <c r="AY174" s="216" t="s">
        <v>114</v>
      </c>
    </row>
    <row r="175" spans="1:65" s="2" customFormat="1" ht="24.2" customHeight="1">
      <c r="A175" s="34"/>
      <c r="B175" s="35"/>
      <c r="C175" s="182" t="s">
        <v>200</v>
      </c>
      <c r="D175" s="182" t="s">
        <v>116</v>
      </c>
      <c r="E175" s="183" t="s">
        <v>201</v>
      </c>
      <c r="F175" s="184" t="s">
        <v>202</v>
      </c>
      <c r="G175" s="185" t="s">
        <v>138</v>
      </c>
      <c r="H175" s="186">
        <v>159.8</v>
      </c>
      <c r="I175" s="187"/>
      <c r="J175" s="186">
        <f>ROUND(I175*H175,0)</f>
        <v>0</v>
      </c>
      <c r="K175" s="188"/>
      <c r="L175" s="39"/>
      <c r="M175" s="189" t="s">
        <v>1</v>
      </c>
      <c r="N175" s="190" t="s">
        <v>39</v>
      </c>
      <c r="O175" s="71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3" t="s">
        <v>120</v>
      </c>
      <c r="AT175" s="193" t="s">
        <v>116</v>
      </c>
      <c r="AU175" s="193" t="s">
        <v>80</v>
      </c>
      <c r="AY175" s="17" t="s">
        <v>114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7" t="s">
        <v>8</v>
      </c>
      <c r="BK175" s="194">
        <f>ROUND(I175*H175,0)</f>
        <v>0</v>
      </c>
      <c r="BL175" s="17" t="s">
        <v>120</v>
      </c>
      <c r="BM175" s="193" t="s">
        <v>203</v>
      </c>
    </row>
    <row r="176" spans="2:51" s="14" customFormat="1" ht="11.25">
      <c r="B176" s="206"/>
      <c r="C176" s="207"/>
      <c r="D176" s="197" t="s">
        <v>122</v>
      </c>
      <c r="E176" s="208" t="s">
        <v>1</v>
      </c>
      <c r="F176" s="209" t="s">
        <v>204</v>
      </c>
      <c r="G176" s="207"/>
      <c r="H176" s="210">
        <v>159.8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122</v>
      </c>
      <c r="AU176" s="216" t="s">
        <v>80</v>
      </c>
      <c r="AV176" s="14" t="s">
        <v>80</v>
      </c>
      <c r="AW176" s="14" t="s">
        <v>31</v>
      </c>
      <c r="AX176" s="14" t="s">
        <v>8</v>
      </c>
      <c r="AY176" s="216" t="s">
        <v>114</v>
      </c>
    </row>
    <row r="177" spans="1:65" s="2" customFormat="1" ht="24.2" customHeight="1">
      <c r="A177" s="34"/>
      <c r="B177" s="35"/>
      <c r="C177" s="182" t="s">
        <v>205</v>
      </c>
      <c r="D177" s="182" t="s">
        <v>116</v>
      </c>
      <c r="E177" s="183" t="s">
        <v>206</v>
      </c>
      <c r="F177" s="184" t="s">
        <v>207</v>
      </c>
      <c r="G177" s="185" t="s">
        <v>138</v>
      </c>
      <c r="H177" s="186">
        <v>159.8</v>
      </c>
      <c r="I177" s="187"/>
      <c r="J177" s="186">
        <f>ROUND(I177*H177,0)</f>
        <v>0</v>
      </c>
      <c r="K177" s="188"/>
      <c r="L177" s="39"/>
      <c r="M177" s="189" t="s">
        <v>1</v>
      </c>
      <c r="N177" s="190" t="s">
        <v>39</v>
      </c>
      <c r="O177" s="7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3" t="s">
        <v>120</v>
      </c>
      <c r="AT177" s="193" t="s">
        <v>116</v>
      </c>
      <c r="AU177" s="193" t="s">
        <v>80</v>
      </c>
      <c r="AY177" s="17" t="s">
        <v>114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7" t="s">
        <v>8</v>
      </c>
      <c r="BK177" s="194">
        <f>ROUND(I177*H177,0)</f>
        <v>0</v>
      </c>
      <c r="BL177" s="17" t="s">
        <v>120</v>
      </c>
      <c r="BM177" s="193" t="s">
        <v>208</v>
      </c>
    </row>
    <row r="178" spans="2:51" s="14" customFormat="1" ht="11.25">
      <c r="B178" s="206"/>
      <c r="C178" s="207"/>
      <c r="D178" s="197" t="s">
        <v>122</v>
      </c>
      <c r="E178" s="208" t="s">
        <v>1</v>
      </c>
      <c r="F178" s="209" t="s">
        <v>204</v>
      </c>
      <c r="G178" s="207"/>
      <c r="H178" s="210">
        <v>159.8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122</v>
      </c>
      <c r="AU178" s="216" t="s">
        <v>80</v>
      </c>
      <c r="AV178" s="14" t="s">
        <v>80</v>
      </c>
      <c r="AW178" s="14" t="s">
        <v>31</v>
      </c>
      <c r="AX178" s="14" t="s">
        <v>8</v>
      </c>
      <c r="AY178" s="216" t="s">
        <v>114</v>
      </c>
    </row>
    <row r="179" spans="1:65" s="2" customFormat="1" ht="24.2" customHeight="1">
      <c r="A179" s="34"/>
      <c r="B179" s="35"/>
      <c r="C179" s="182" t="s">
        <v>209</v>
      </c>
      <c r="D179" s="182" t="s">
        <v>116</v>
      </c>
      <c r="E179" s="183" t="s">
        <v>210</v>
      </c>
      <c r="F179" s="184" t="s">
        <v>211</v>
      </c>
      <c r="G179" s="185" t="s">
        <v>138</v>
      </c>
      <c r="H179" s="186">
        <v>89.48</v>
      </c>
      <c r="I179" s="187"/>
      <c r="J179" s="186">
        <f>ROUND(I179*H179,0)</f>
        <v>0</v>
      </c>
      <c r="K179" s="188"/>
      <c r="L179" s="39"/>
      <c r="M179" s="189" t="s">
        <v>1</v>
      </c>
      <c r="N179" s="190" t="s">
        <v>39</v>
      </c>
      <c r="O179" s="7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3" t="s">
        <v>120</v>
      </c>
      <c r="AT179" s="193" t="s">
        <v>116</v>
      </c>
      <c r="AU179" s="193" t="s">
        <v>80</v>
      </c>
      <c r="AY179" s="17" t="s">
        <v>114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</v>
      </c>
      <c r="BK179" s="194">
        <f>ROUND(I179*H179,0)</f>
        <v>0</v>
      </c>
      <c r="BL179" s="17" t="s">
        <v>120</v>
      </c>
      <c r="BM179" s="193" t="s">
        <v>212</v>
      </c>
    </row>
    <row r="180" spans="1:65" s="2" customFormat="1" ht="24.2" customHeight="1">
      <c r="A180" s="34"/>
      <c r="B180" s="35"/>
      <c r="C180" s="182" t="s">
        <v>213</v>
      </c>
      <c r="D180" s="182" t="s">
        <v>116</v>
      </c>
      <c r="E180" s="183" t="s">
        <v>214</v>
      </c>
      <c r="F180" s="184" t="s">
        <v>215</v>
      </c>
      <c r="G180" s="185" t="s">
        <v>216</v>
      </c>
      <c r="H180" s="186">
        <v>152.12</v>
      </c>
      <c r="I180" s="187"/>
      <c r="J180" s="186">
        <f>ROUND(I180*H180,0)</f>
        <v>0</v>
      </c>
      <c r="K180" s="188"/>
      <c r="L180" s="39"/>
      <c r="M180" s="189" t="s">
        <v>1</v>
      </c>
      <c r="N180" s="190" t="s">
        <v>39</v>
      </c>
      <c r="O180" s="71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3" t="s">
        <v>120</v>
      </c>
      <c r="AT180" s="193" t="s">
        <v>116</v>
      </c>
      <c r="AU180" s="193" t="s">
        <v>80</v>
      </c>
      <c r="AY180" s="17" t="s">
        <v>114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7" t="s">
        <v>8</v>
      </c>
      <c r="BK180" s="194">
        <f>ROUND(I180*H180,0)</f>
        <v>0</v>
      </c>
      <c r="BL180" s="17" t="s">
        <v>120</v>
      </c>
      <c r="BM180" s="193" t="s">
        <v>217</v>
      </c>
    </row>
    <row r="181" spans="2:51" s="14" customFormat="1" ht="11.25">
      <c r="B181" s="206"/>
      <c r="C181" s="207"/>
      <c r="D181" s="197" t="s">
        <v>122</v>
      </c>
      <c r="E181" s="208" t="s">
        <v>1</v>
      </c>
      <c r="F181" s="209" t="s">
        <v>218</v>
      </c>
      <c r="G181" s="207"/>
      <c r="H181" s="210">
        <v>152.12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122</v>
      </c>
      <c r="AU181" s="216" t="s">
        <v>80</v>
      </c>
      <c r="AV181" s="14" t="s">
        <v>80</v>
      </c>
      <c r="AW181" s="14" t="s">
        <v>31</v>
      </c>
      <c r="AX181" s="14" t="s">
        <v>8</v>
      </c>
      <c r="AY181" s="216" t="s">
        <v>114</v>
      </c>
    </row>
    <row r="182" spans="1:65" s="2" customFormat="1" ht="24.2" customHeight="1">
      <c r="A182" s="34"/>
      <c r="B182" s="35"/>
      <c r="C182" s="182" t="s">
        <v>7</v>
      </c>
      <c r="D182" s="182" t="s">
        <v>116</v>
      </c>
      <c r="E182" s="183" t="s">
        <v>219</v>
      </c>
      <c r="F182" s="184" t="s">
        <v>220</v>
      </c>
      <c r="G182" s="185" t="s">
        <v>138</v>
      </c>
      <c r="H182" s="186">
        <v>230.12</v>
      </c>
      <c r="I182" s="187"/>
      <c r="J182" s="186">
        <f>ROUND(I182*H182,0)</f>
        <v>0</v>
      </c>
      <c r="K182" s="188"/>
      <c r="L182" s="39"/>
      <c r="M182" s="189" t="s">
        <v>1</v>
      </c>
      <c r="N182" s="190" t="s">
        <v>39</v>
      </c>
      <c r="O182" s="71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3" t="s">
        <v>120</v>
      </c>
      <c r="AT182" s="193" t="s">
        <v>116</v>
      </c>
      <c r="AU182" s="193" t="s">
        <v>80</v>
      </c>
      <c r="AY182" s="17" t="s">
        <v>114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8</v>
      </c>
      <c r="BK182" s="194">
        <f>ROUND(I182*H182,0)</f>
        <v>0</v>
      </c>
      <c r="BL182" s="17" t="s">
        <v>120</v>
      </c>
      <c r="BM182" s="193" t="s">
        <v>221</v>
      </c>
    </row>
    <row r="183" spans="2:51" s="13" customFormat="1" ht="11.25">
      <c r="B183" s="195"/>
      <c r="C183" s="196"/>
      <c r="D183" s="197" t="s">
        <v>122</v>
      </c>
      <c r="E183" s="198" t="s">
        <v>1</v>
      </c>
      <c r="F183" s="199" t="s">
        <v>175</v>
      </c>
      <c r="G183" s="196"/>
      <c r="H183" s="198" t="s">
        <v>1</v>
      </c>
      <c r="I183" s="200"/>
      <c r="J183" s="196"/>
      <c r="K183" s="196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122</v>
      </c>
      <c r="AU183" s="205" t="s">
        <v>80</v>
      </c>
      <c r="AV183" s="13" t="s">
        <v>8</v>
      </c>
      <c r="AW183" s="13" t="s">
        <v>31</v>
      </c>
      <c r="AX183" s="13" t="s">
        <v>74</v>
      </c>
      <c r="AY183" s="205" t="s">
        <v>114</v>
      </c>
    </row>
    <row r="184" spans="2:51" s="14" customFormat="1" ht="11.25">
      <c r="B184" s="206"/>
      <c r="C184" s="207"/>
      <c r="D184" s="197" t="s">
        <v>122</v>
      </c>
      <c r="E184" s="208" t="s">
        <v>1</v>
      </c>
      <c r="F184" s="209" t="s">
        <v>222</v>
      </c>
      <c r="G184" s="207"/>
      <c r="H184" s="210">
        <v>230.12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122</v>
      </c>
      <c r="AU184" s="216" t="s">
        <v>80</v>
      </c>
      <c r="AV184" s="14" t="s">
        <v>80</v>
      </c>
      <c r="AW184" s="14" t="s">
        <v>31</v>
      </c>
      <c r="AX184" s="14" t="s">
        <v>8</v>
      </c>
      <c r="AY184" s="216" t="s">
        <v>114</v>
      </c>
    </row>
    <row r="185" spans="1:65" s="2" customFormat="1" ht="14.45" customHeight="1">
      <c r="A185" s="34"/>
      <c r="B185" s="35"/>
      <c r="C185" s="228" t="s">
        <v>223</v>
      </c>
      <c r="D185" s="228" t="s">
        <v>224</v>
      </c>
      <c r="E185" s="229" t="s">
        <v>225</v>
      </c>
      <c r="F185" s="230" t="s">
        <v>226</v>
      </c>
      <c r="G185" s="231" t="s">
        <v>216</v>
      </c>
      <c r="H185" s="232">
        <v>59.51</v>
      </c>
      <c r="I185" s="233"/>
      <c r="J185" s="232">
        <f>ROUND(I185*H185,0)</f>
        <v>0</v>
      </c>
      <c r="K185" s="234"/>
      <c r="L185" s="235"/>
      <c r="M185" s="236" t="s">
        <v>1</v>
      </c>
      <c r="N185" s="237" t="s">
        <v>39</v>
      </c>
      <c r="O185" s="7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3" t="s">
        <v>157</v>
      </c>
      <c r="AT185" s="193" t="s">
        <v>224</v>
      </c>
      <c r="AU185" s="193" t="s">
        <v>80</v>
      </c>
      <c r="AY185" s="17" t="s">
        <v>114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8</v>
      </c>
      <c r="BK185" s="194">
        <f>ROUND(I185*H185,0)</f>
        <v>0</v>
      </c>
      <c r="BL185" s="17" t="s">
        <v>120</v>
      </c>
      <c r="BM185" s="193" t="s">
        <v>227</v>
      </c>
    </row>
    <row r="186" spans="2:51" s="14" customFormat="1" ht="11.25">
      <c r="B186" s="206"/>
      <c r="C186" s="207"/>
      <c r="D186" s="197" t="s">
        <v>122</v>
      </c>
      <c r="E186" s="208" t="s">
        <v>1</v>
      </c>
      <c r="F186" s="209" t="s">
        <v>228</v>
      </c>
      <c r="G186" s="207"/>
      <c r="H186" s="210">
        <v>59.51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122</v>
      </c>
      <c r="AU186" s="216" t="s">
        <v>80</v>
      </c>
      <c r="AV186" s="14" t="s">
        <v>80</v>
      </c>
      <c r="AW186" s="14" t="s">
        <v>31</v>
      </c>
      <c r="AX186" s="14" t="s">
        <v>8</v>
      </c>
      <c r="AY186" s="216" t="s">
        <v>114</v>
      </c>
    </row>
    <row r="187" spans="1:65" s="2" customFormat="1" ht="24.2" customHeight="1">
      <c r="A187" s="34"/>
      <c r="B187" s="35"/>
      <c r="C187" s="182" t="s">
        <v>229</v>
      </c>
      <c r="D187" s="182" t="s">
        <v>116</v>
      </c>
      <c r="E187" s="183" t="s">
        <v>230</v>
      </c>
      <c r="F187" s="184" t="s">
        <v>231</v>
      </c>
      <c r="G187" s="185" t="s">
        <v>138</v>
      </c>
      <c r="H187" s="186">
        <v>104.8</v>
      </c>
      <c r="I187" s="187"/>
      <c r="J187" s="186">
        <f>ROUND(I187*H187,0)</f>
        <v>0</v>
      </c>
      <c r="K187" s="188"/>
      <c r="L187" s="39"/>
      <c r="M187" s="189" t="s">
        <v>1</v>
      </c>
      <c r="N187" s="190" t="s">
        <v>39</v>
      </c>
      <c r="O187" s="71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3" t="s">
        <v>120</v>
      </c>
      <c r="AT187" s="193" t="s">
        <v>116</v>
      </c>
      <c r="AU187" s="193" t="s">
        <v>80</v>
      </c>
      <c r="AY187" s="17" t="s">
        <v>114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</v>
      </c>
      <c r="BK187" s="194">
        <f>ROUND(I187*H187,0)</f>
        <v>0</v>
      </c>
      <c r="BL187" s="17" t="s">
        <v>120</v>
      </c>
      <c r="BM187" s="193" t="s">
        <v>232</v>
      </c>
    </row>
    <row r="188" spans="2:51" s="13" customFormat="1" ht="11.25">
      <c r="B188" s="195"/>
      <c r="C188" s="196"/>
      <c r="D188" s="197" t="s">
        <v>122</v>
      </c>
      <c r="E188" s="198" t="s">
        <v>1</v>
      </c>
      <c r="F188" s="199" t="s">
        <v>175</v>
      </c>
      <c r="G188" s="196"/>
      <c r="H188" s="198" t="s">
        <v>1</v>
      </c>
      <c r="I188" s="200"/>
      <c r="J188" s="196"/>
      <c r="K188" s="196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122</v>
      </c>
      <c r="AU188" s="205" t="s">
        <v>80</v>
      </c>
      <c r="AV188" s="13" t="s">
        <v>8</v>
      </c>
      <c r="AW188" s="13" t="s">
        <v>31</v>
      </c>
      <c r="AX188" s="13" t="s">
        <v>74</v>
      </c>
      <c r="AY188" s="205" t="s">
        <v>114</v>
      </c>
    </row>
    <row r="189" spans="2:51" s="14" customFormat="1" ht="11.25">
      <c r="B189" s="206"/>
      <c r="C189" s="207"/>
      <c r="D189" s="197" t="s">
        <v>122</v>
      </c>
      <c r="E189" s="208" t="s">
        <v>1</v>
      </c>
      <c r="F189" s="209" t="s">
        <v>233</v>
      </c>
      <c r="G189" s="207"/>
      <c r="H189" s="210">
        <v>104.8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122</v>
      </c>
      <c r="AU189" s="216" t="s">
        <v>80</v>
      </c>
      <c r="AV189" s="14" t="s">
        <v>80</v>
      </c>
      <c r="AW189" s="14" t="s">
        <v>31</v>
      </c>
      <c r="AX189" s="14" t="s">
        <v>8</v>
      </c>
      <c r="AY189" s="216" t="s">
        <v>114</v>
      </c>
    </row>
    <row r="190" spans="1:65" s="2" customFormat="1" ht="14.45" customHeight="1">
      <c r="A190" s="34"/>
      <c r="B190" s="35"/>
      <c r="C190" s="228" t="s">
        <v>124</v>
      </c>
      <c r="D190" s="228" t="s">
        <v>224</v>
      </c>
      <c r="E190" s="229" t="s">
        <v>225</v>
      </c>
      <c r="F190" s="230" t="s">
        <v>226</v>
      </c>
      <c r="G190" s="231" t="s">
        <v>216</v>
      </c>
      <c r="H190" s="232">
        <v>188.64</v>
      </c>
      <c r="I190" s="233"/>
      <c r="J190" s="232">
        <f>ROUND(I190*H190,0)</f>
        <v>0</v>
      </c>
      <c r="K190" s="234"/>
      <c r="L190" s="235"/>
      <c r="M190" s="236" t="s">
        <v>1</v>
      </c>
      <c r="N190" s="237" t="s">
        <v>39</v>
      </c>
      <c r="O190" s="7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3" t="s">
        <v>157</v>
      </c>
      <c r="AT190" s="193" t="s">
        <v>224</v>
      </c>
      <c r="AU190" s="193" t="s">
        <v>80</v>
      </c>
      <c r="AY190" s="17" t="s">
        <v>114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7" t="s">
        <v>8</v>
      </c>
      <c r="BK190" s="194">
        <f>ROUND(I190*H190,0)</f>
        <v>0</v>
      </c>
      <c r="BL190" s="17" t="s">
        <v>120</v>
      </c>
      <c r="BM190" s="193" t="s">
        <v>234</v>
      </c>
    </row>
    <row r="191" spans="2:51" s="14" customFormat="1" ht="11.25">
      <c r="B191" s="206"/>
      <c r="C191" s="207"/>
      <c r="D191" s="197" t="s">
        <v>122</v>
      </c>
      <c r="E191" s="208" t="s">
        <v>1</v>
      </c>
      <c r="F191" s="209" t="s">
        <v>235</v>
      </c>
      <c r="G191" s="207"/>
      <c r="H191" s="210">
        <v>188.64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122</v>
      </c>
      <c r="AU191" s="216" t="s">
        <v>80</v>
      </c>
      <c r="AV191" s="14" t="s">
        <v>80</v>
      </c>
      <c r="AW191" s="14" t="s">
        <v>31</v>
      </c>
      <c r="AX191" s="14" t="s">
        <v>8</v>
      </c>
      <c r="AY191" s="216" t="s">
        <v>114</v>
      </c>
    </row>
    <row r="192" spans="2:63" s="12" customFormat="1" ht="22.9" customHeight="1">
      <c r="B192" s="166"/>
      <c r="C192" s="167"/>
      <c r="D192" s="168" t="s">
        <v>73</v>
      </c>
      <c r="E192" s="180" t="s">
        <v>80</v>
      </c>
      <c r="F192" s="180" t="s">
        <v>236</v>
      </c>
      <c r="G192" s="167"/>
      <c r="H192" s="167"/>
      <c r="I192" s="170"/>
      <c r="J192" s="181">
        <f>BK192</f>
        <v>0</v>
      </c>
      <c r="K192" s="167"/>
      <c r="L192" s="172"/>
      <c r="M192" s="173"/>
      <c r="N192" s="174"/>
      <c r="O192" s="174"/>
      <c r="P192" s="175">
        <f>SUM(P193:P194)</f>
        <v>0</v>
      </c>
      <c r="Q192" s="174"/>
      <c r="R192" s="175">
        <f>SUM(R193:R194)</f>
        <v>0</v>
      </c>
      <c r="S192" s="174"/>
      <c r="T192" s="176">
        <f>SUM(T193:T194)</f>
        <v>0</v>
      </c>
      <c r="AR192" s="177" t="s">
        <v>8</v>
      </c>
      <c r="AT192" s="178" t="s">
        <v>73</v>
      </c>
      <c r="AU192" s="178" t="s">
        <v>8</v>
      </c>
      <c r="AY192" s="177" t="s">
        <v>114</v>
      </c>
      <c r="BK192" s="179">
        <f>SUM(BK193:BK194)</f>
        <v>0</v>
      </c>
    </row>
    <row r="193" spans="1:65" s="2" customFormat="1" ht="37.9" customHeight="1">
      <c r="A193" s="34"/>
      <c r="B193" s="35"/>
      <c r="C193" s="182" t="s">
        <v>237</v>
      </c>
      <c r="D193" s="182" t="s">
        <v>116</v>
      </c>
      <c r="E193" s="183" t="s">
        <v>238</v>
      </c>
      <c r="F193" s="184" t="s">
        <v>239</v>
      </c>
      <c r="G193" s="185" t="s">
        <v>240</v>
      </c>
      <c r="H193" s="186">
        <v>75</v>
      </c>
      <c r="I193" s="187"/>
      <c r="J193" s="186">
        <f>ROUND(I193*H193,0)</f>
        <v>0</v>
      </c>
      <c r="K193" s="188"/>
      <c r="L193" s="39"/>
      <c r="M193" s="189" t="s">
        <v>1</v>
      </c>
      <c r="N193" s="190" t="s">
        <v>39</v>
      </c>
      <c r="O193" s="71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3" t="s">
        <v>120</v>
      </c>
      <c r="AT193" s="193" t="s">
        <v>116</v>
      </c>
      <c r="AU193" s="193" t="s">
        <v>80</v>
      </c>
      <c r="AY193" s="17" t="s">
        <v>114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7" t="s">
        <v>8</v>
      </c>
      <c r="BK193" s="194">
        <f>ROUND(I193*H193,0)</f>
        <v>0</v>
      </c>
      <c r="BL193" s="17" t="s">
        <v>120</v>
      </c>
      <c r="BM193" s="193" t="s">
        <v>241</v>
      </c>
    </row>
    <row r="194" spans="2:51" s="14" customFormat="1" ht="11.25">
      <c r="B194" s="206"/>
      <c r="C194" s="207"/>
      <c r="D194" s="197" t="s">
        <v>122</v>
      </c>
      <c r="E194" s="208" t="s">
        <v>1</v>
      </c>
      <c r="F194" s="209" t="s">
        <v>242</v>
      </c>
      <c r="G194" s="207"/>
      <c r="H194" s="210">
        <v>75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122</v>
      </c>
      <c r="AU194" s="216" t="s">
        <v>80</v>
      </c>
      <c r="AV194" s="14" t="s">
        <v>80</v>
      </c>
      <c r="AW194" s="14" t="s">
        <v>31</v>
      </c>
      <c r="AX194" s="14" t="s">
        <v>8</v>
      </c>
      <c r="AY194" s="216" t="s">
        <v>114</v>
      </c>
    </row>
    <row r="195" spans="2:63" s="12" customFormat="1" ht="22.9" customHeight="1">
      <c r="B195" s="166"/>
      <c r="C195" s="167"/>
      <c r="D195" s="168" t="s">
        <v>73</v>
      </c>
      <c r="E195" s="180" t="s">
        <v>131</v>
      </c>
      <c r="F195" s="180" t="s">
        <v>243</v>
      </c>
      <c r="G195" s="167"/>
      <c r="H195" s="167"/>
      <c r="I195" s="170"/>
      <c r="J195" s="181">
        <f>BK195</f>
        <v>0</v>
      </c>
      <c r="K195" s="167"/>
      <c r="L195" s="172"/>
      <c r="M195" s="173"/>
      <c r="N195" s="174"/>
      <c r="O195" s="174"/>
      <c r="P195" s="175">
        <f>SUM(P196:P201)</f>
        <v>0</v>
      </c>
      <c r="Q195" s="174"/>
      <c r="R195" s="175">
        <f>SUM(R196:R201)</f>
        <v>0</v>
      </c>
      <c r="S195" s="174"/>
      <c r="T195" s="176">
        <f>SUM(T196:T201)</f>
        <v>0</v>
      </c>
      <c r="AR195" s="177" t="s">
        <v>8</v>
      </c>
      <c r="AT195" s="178" t="s">
        <v>73</v>
      </c>
      <c r="AU195" s="178" t="s">
        <v>8</v>
      </c>
      <c r="AY195" s="177" t="s">
        <v>114</v>
      </c>
      <c r="BK195" s="179">
        <f>SUM(BK196:BK201)</f>
        <v>0</v>
      </c>
    </row>
    <row r="196" spans="1:65" s="2" customFormat="1" ht="14.45" customHeight="1">
      <c r="A196" s="34"/>
      <c r="B196" s="35"/>
      <c r="C196" s="182" t="s">
        <v>244</v>
      </c>
      <c r="D196" s="182" t="s">
        <v>116</v>
      </c>
      <c r="E196" s="183" t="s">
        <v>245</v>
      </c>
      <c r="F196" s="184" t="s">
        <v>246</v>
      </c>
      <c r="G196" s="185" t="s">
        <v>240</v>
      </c>
      <c r="H196" s="186">
        <v>65.5</v>
      </c>
      <c r="I196" s="187"/>
      <c r="J196" s="186">
        <f>ROUND(I196*H196,0)</f>
        <v>0</v>
      </c>
      <c r="K196" s="188"/>
      <c r="L196" s="39"/>
      <c r="M196" s="189" t="s">
        <v>1</v>
      </c>
      <c r="N196" s="190" t="s">
        <v>39</v>
      </c>
      <c r="O196" s="7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3" t="s">
        <v>120</v>
      </c>
      <c r="AT196" s="193" t="s">
        <v>116</v>
      </c>
      <c r="AU196" s="193" t="s">
        <v>80</v>
      </c>
      <c r="AY196" s="17" t="s">
        <v>114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</v>
      </c>
      <c r="BK196" s="194">
        <f>ROUND(I196*H196,0)</f>
        <v>0</v>
      </c>
      <c r="BL196" s="17" t="s">
        <v>120</v>
      </c>
      <c r="BM196" s="193" t="s">
        <v>247</v>
      </c>
    </row>
    <row r="197" spans="2:51" s="13" customFormat="1" ht="11.25">
      <c r="B197" s="195"/>
      <c r="C197" s="196"/>
      <c r="D197" s="197" t="s">
        <v>122</v>
      </c>
      <c r="E197" s="198" t="s">
        <v>1</v>
      </c>
      <c r="F197" s="199" t="s">
        <v>175</v>
      </c>
      <c r="G197" s="196"/>
      <c r="H197" s="198" t="s">
        <v>1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122</v>
      </c>
      <c r="AU197" s="205" t="s">
        <v>80</v>
      </c>
      <c r="AV197" s="13" t="s">
        <v>8</v>
      </c>
      <c r="AW197" s="13" t="s">
        <v>31</v>
      </c>
      <c r="AX197" s="13" t="s">
        <v>74</v>
      </c>
      <c r="AY197" s="205" t="s">
        <v>114</v>
      </c>
    </row>
    <row r="198" spans="2:51" s="14" customFormat="1" ht="11.25">
      <c r="B198" s="206"/>
      <c r="C198" s="207"/>
      <c r="D198" s="197" t="s">
        <v>122</v>
      </c>
      <c r="E198" s="208" t="s">
        <v>1</v>
      </c>
      <c r="F198" s="209" t="s">
        <v>248</v>
      </c>
      <c r="G198" s="207"/>
      <c r="H198" s="210">
        <v>65.5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122</v>
      </c>
      <c r="AU198" s="216" t="s">
        <v>80</v>
      </c>
      <c r="AV198" s="14" t="s">
        <v>80</v>
      </c>
      <c r="AW198" s="14" t="s">
        <v>31</v>
      </c>
      <c r="AX198" s="14" t="s">
        <v>8</v>
      </c>
      <c r="AY198" s="216" t="s">
        <v>114</v>
      </c>
    </row>
    <row r="199" spans="1:65" s="2" customFormat="1" ht="14.45" customHeight="1">
      <c r="A199" s="34"/>
      <c r="B199" s="35"/>
      <c r="C199" s="182" t="s">
        <v>249</v>
      </c>
      <c r="D199" s="182" t="s">
        <v>116</v>
      </c>
      <c r="E199" s="183" t="s">
        <v>250</v>
      </c>
      <c r="F199" s="184" t="s">
        <v>251</v>
      </c>
      <c r="G199" s="185" t="s">
        <v>240</v>
      </c>
      <c r="H199" s="186">
        <v>65.5</v>
      </c>
      <c r="I199" s="187"/>
      <c r="J199" s="186">
        <f>ROUND(I199*H199,0)</f>
        <v>0</v>
      </c>
      <c r="K199" s="188"/>
      <c r="L199" s="39"/>
      <c r="M199" s="189" t="s">
        <v>1</v>
      </c>
      <c r="N199" s="190" t="s">
        <v>39</v>
      </c>
      <c r="O199" s="71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3" t="s">
        <v>120</v>
      </c>
      <c r="AT199" s="193" t="s">
        <v>116</v>
      </c>
      <c r="AU199" s="193" t="s">
        <v>80</v>
      </c>
      <c r="AY199" s="17" t="s">
        <v>114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7" t="s">
        <v>8</v>
      </c>
      <c r="BK199" s="194">
        <f>ROUND(I199*H199,0)</f>
        <v>0</v>
      </c>
      <c r="BL199" s="17" t="s">
        <v>120</v>
      </c>
      <c r="BM199" s="193" t="s">
        <v>252</v>
      </c>
    </row>
    <row r="200" spans="2:51" s="13" customFormat="1" ht="11.25">
      <c r="B200" s="195"/>
      <c r="C200" s="196"/>
      <c r="D200" s="197" t="s">
        <v>122</v>
      </c>
      <c r="E200" s="198" t="s">
        <v>1</v>
      </c>
      <c r="F200" s="199" t="s">
        <v>175</v>
      </c>
      <c r="G200" s="196"/>
      <c r="H200" s="198" t="s">
        <v>1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122</v>
      </c>
      <c r="AU200" s="205" t="s">
        <v>80</v>
      </c>
      <c r="AV200" s="13" t="s">
        <v>8</v>
      </c>
      <c r="AW200" s="13" t="s">
        <v>31</v>
      </c>
      <c r="AX200" s="13" t="s">
        <v>74</v>
      </c>
      <c r="AY200" s="205" t="s">
        <v>114</v>
      </c>
    </row>
    <row r="201" spans="2:51" s="14" customFormat="1" ht="11.25">
      <c r="B201" s="206"/>
      <c r="C201" s="207"/>
      <c r="D201" s="197" t="s">
        <v>122</v>
      </c>
      <c r="E201" s="208" t="s">
        <v>1</v>
      </c>
      <c r="F201" s="209" t="s">
        <v>248</v>
      </c>
      <c r="G201" s="207"/>
      <c r="H201" s="210">
        <v>65.5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122</v>
      </c>
      <c r="AU201" s="216" t="s">
        <v>80</v>
      </c>
      <c r="AV201" s="14" t="s">
        <v>80</v>
      </c>
      <c r="AW201" s="14" t="s">
        <v>31</v>
      </c>
      <c r="AX201" s="14" t="s">
        <v>8</v>
      </c>
      <c r="AY201" s="216" t="s">
        <v>114</v>
      </c>
    </row>
    <row r="202" spans="2:63" s="12" customFormat="1" ht="22.9" customHeight="1">
      <c r="B202" s="166"/>
      <c r="C202" s="167"/>
      <c r="D202" s="168" t="s">
        <v>73</v>
      </c>
      <c r="E202" s="180" t="s">
        <v>120</v>
      </c>
      <c r="F202" s="180" t="s">
        <v>253</v>
      </c>
      <c r="G202" s="167"/>
      <c r="H202" s="167"/>
      <c r="I202" s="170"/>
      <c r="J202" s="181">
        <f>BK202</f>
        <v>0</v>
      </c>
      <c r="K202" s="167"/>
      <c r="L202" s="172"/>
      <c r="M202" s="173"/>
      <c r="N202" s="174"/>
      <c r="O202" s="174"/>
      <c r="P202" s="175">
        <f>SUM(P203:P208)</f>
        <v>0</v>
      </c>
      <c r="Q202" s="174"/>
      <c r="R202" s="175">
        <f>SUM(R203:R208)</f>
        <v>0</v>
      </c>
      <c r="S202" s="174"/>
      <c r="T202" s="176">
        <f>SUM(T203:T208)</f>
        <v>0</v>
      </c>
      <c r="AR202" s="177" t="s">
        <v>8</v>
      </c>
      <c r="AT202" s="178" t="s">
        <v>73</v>
      </c>
      <c r="AU202" s="178" t="s">
        <v>8</v>
      </c>
      <c r="AY202" s="177" t="s">
        <v>114</v>
      </c>
      <c r="BK202" s="179">
        <f>SUM(BK203:BK208)</f>
        <v>0</v>
      </c>
    </row>
    <row r="203" spans="1:65" s="2" customFormat="1" ht="24.2" customHeight="1">
      <c r="A203" s="34"/>
      <c r="B203" s="35"/>
      <c r="C203" s="182" t="s">
        <v>254</v>
      </c>
      <c r="D203" s="182" t="s">
        <v>116</v>
      </c>
      <c r="E203" s="183" t="s">
        <v>255</v>
      </c>
      <c r="F203" s="184" t="s">
        <v>256</v>
      </c>
      <c r="G203" s="185" t="s">
        <v>138</v>
      </c>
      <c r="H203" s="186">
        <v>9.66</v>
      </c>
      <c r="I203" s="187"/>
      <c r="J203" s="186">
        <f>ROUND(I203*H203,0)</f>
        <v>0</v>
      </c>
      <c r="K203" s="188"/>
      <c r="L203" s="39"/>
      <c r="M203" s="189" t="s">
        <v>1</v>
      </c>
      <c r="N203" s="190" t="s">
        <v>39</v>
      </c>
      <c r="O203" s="7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3" t="s">
        <v>120</v>
      </c>
      <c r="AT203" s="193" t="s">
        <v>116</v>
      </c>
      <c r="AU203" s="193" t="s">
        <v>80</v>
      </c>
      <c r="AY203" s="17" t="s">
        <v>114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7" t="s">
        <v>8</v>
      </c>
      <c r="BK203" s="194">
        <f>ROUND(I203*H203,0)</f>
        <v>0</v>
      </c>
      <c r="BL203" s="17" t="s">
        <v>120</v>
      </c>
      <c r="BM203" s="193" t="s">
        <v>257</v>
      </c>
    </row>
    <row r="204" spans="2:51" s="14" customFormat="1" ht="11.25">
      <c r="B204" s="206"/>
      <c r="C204" s="207"/>
      <c r="D204" s="197" t="s">
        <v>122</v>
      </c>
      <c r="E204" s="208" t="s">
        <v>1</v>
      </c>
      <c r="F204" s="209" t="s">
        <v>258</v>
      </c>
      <c r="G204" s="207"/>
      <c r="H204" s="210">
        <v>0.6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122</v>
      </c>
      <c r="AU204" s="216" t="s">
        <v>80</v>
      </c>
      <c r="AV204" s="14" t="s">
        <v>80</v>
      </c>
      <c r="AW204" s="14" t="s">
        <v>31</v>
      </c>
      <c r="AX204" s="14" t="s">
        <v>74</v>
      </c>
      <c r="AY204" s="216" t="s">
        <v>114</v>
      </c>
    </row>
    <row r="205" spans="2:51" s="14" customFormat="1" ht="11.25">
      <c r="B205" s="206"/>
      <c r="C205" s="207"/>
      <c r="D205" s="197" t="s">
        <v>122</v>
      </c>
      <c r="E205" s="208" t="s">
        <v>1</v>
      </c>
      <c r="F205" s="209" t="s">
        <v>259</v>
      </c>
      <c r="G205" s="207"/>
      <c r="H205" s="210">
        <v>9.06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122</v>
      </c>
      <c r="AU205" s="216" t="s">
        <v>80</v>
      </c>
      <c r="AV205" s="14" t="s">
        <v>80</v>
      </c>
      <c r="AW205" s="14" t="s">
        <v>31</v>
      </c>
      <c r="AX205" s="14" t="s">
        <v>74</v>
      </c>
      <c r="AY205" s="216" t="s">
        <v>114</v>
      </c>
    </row>
    <row r="206" spans="2:51" s="15" customFormat="1" ht="11.25">
      <c r="B206" s="217"/>
      <c r="C206" s="218"/>
      <c r="D206" s="197" t="s">
        <v>122</v>
      </c>
      <c r="E206" s="219" t="s">
        <v>1</v>
      </c>
      <c r="F206" s="220" t="s">
        <v>130</v>
      </c>
      <c r="G206" s="218"/>
      <c r="H206" s="221">
        <v>9.66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122</v>
      </c>
      <c r="AU206" s="227" t="s">
        <v>80</v>
      </c>
      <c r="AV206" s="15" t="s">
        <v>120</v>
      </c>
      <c r="AW206" s="15" t="s">
        <v>31</v>
      </c>
      <c r="AX206" s="15" t="s">
        <v>8</v>
      </c>
      <c r="AY206" s="227" t="s">
        <v>114</v>
      </c>
    </row>
    <row r="207" spans="1:65" s="2" customFormat="1" ht="24.2" customHeight="1">
      <c r="A207" s="34"/>
      <c r="B207" s="35"/>
      <c r="C207" s="182" t="s">
        <v>260</v>
      </c>
      <c r="D207" s="182" t="s">
        <v>116</v>
      </c>
      <c r="E207" s="183" t="s">
        <v>261</v>
      </c>
      <c r="F207" s="184" t="s">
        <v>262</v>
      </c>
      <c r="G207" s="185" t="s">
        <v>138</v>
      </c>
      <c r="H207" s="186">
        <v>0.6</v>
      </c>
      <c r="I207" s="187"/>
      <c r="J207" s="186">
        <f>ROUND(I207*H207,0)</f>
        <v>0</v>
      </c>
      <c r="K207" s="188"/>
      <c r="L207" s="39"/>
      <c r="M207" s="189" t="s">
        <v>1</v>
      </c>
      <c r="N207" s="190" t="s">
        <v>39</v>
      </c>
      <c r="O207" s="71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3" t="s">
        <v>120</v>
      </c>
      <c r="AT207" s="193" t="s">
        <v>116</v>
      </c>
      <c r="AU207" s="193" t="s">
        <v>80</v>
      </c>
      <c r="AY207" s="17" t="s">
        <v>114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7" t="s">
        <v>8</v>
      </c>
      <c r="BK207" s="194">
        <f>ROUND(I207*H207,0)</f>
        <v>0</v>
      </c>
      <c r="BL207" s="17" t="s">
        <v>120</v>
      </c>
      <c r="BM207" s="193" t="s">
        <v>263</v>
      </c>
    </row>
    <row r="208" spans="2:51" s="14" customFormat="1" ht="11.25">
      <c r="B208" s="206"/>
      <c r="C208" s="207"/>
      <c r="D208" s="197" t="s">
        <v>122</v>
      </c>
      <c r="E208" s="208" t="s">
        <v>1</v>
      </c>
      <c r="F208" s="209" t="s">
        <v>258</v>
      </c>
      <c r="G208" s="207"/>
      <c r="H208" s="210">
        <v>0.6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122</v>
      </c>
      <c r="AU208" s="216" t="s">
        <v>80</v>
      </c>
      <c r="AV208" s="14" t="s">
        <v>80</v>
      </c>
      <c r="AW208" s="14" t="s">
        <v>31</v>
      </c>
      <c r="AX208" s="14" t="s">
        <v>8</v>
      </c>
      <c r="AY208" s="216" t="s">
        <v>114</v>
      </c>
    </row>
    <row r="209" spans="2:63" s="12" customFormat="1" ht="22.9" customHeight="1">
      <c r="B209" s="166"/>
      <c r="C209" s="167"/>
      <c r="D209" s="168" t="s">
        <v>73</v>
      </c>
      <c r="E209" s="180" t="s">
        <v>141</v>
      </c>
      <c r="F209" s="180" t="s">
        <v>264</v>
      </c>
      <c r="G209" s="167"/>
      <c r="H209" s="167"/>
      <c r="I209" s="170"/>
      <c r="J209" s="181">
        <f>BK209</f>
        <v>0</v>
      </c>
      <c r="K209" s="167"/>
      <c r="L209" s="172"/>
      <c r="M209" s="173"/>
      <c r="N209" s="174"/>
      <c r="O209" s="174"/>
      <c r="P209" s="175">
        <f>SUM(P210:P221)</f>
        <v>0</v>
      </c>
      <c r="Q209" s="174"/>
      <c r="R209" s="175">
        <f>SUM(R210:R221)</f>
        <v>0</v>
      </c>
      <c r="S209" s="174"/>
      <c r="T209" s="176">
        <f>SUM(T210:T221)</f>
        <v>0</v>
      </c>
      <c r="AR209" s="177" t="s">
        <v>8</v>
      </c>
      <c r="AT209" s="178" t="s">
        <v>73</v>
      </c>
      <c r="AU209" s="178" t="s">
        <v>8</v>
      </c>
      <c r="AY209" s="177" t="s">
        <v>114</v>
      </c>
      <c r="BK209" s="179">
        <f>SUM(BK210:BK221)</f>
        <v>0</v>
      </c>
    </row>
    <row r="210" spans="1:65" s="2" customFormat="1" ht="24.2" customHeight="1">
      <c r="A210" s="34"/>
      <c r="B210" s="35"/>
      <c r="C210" s="182" t="s">
        <v>265</v>
      </c>
      <c r="D210" s="182" t="s">
        <v>116</v>
      </c>
      <c r="E210" s="183" t="s">
        <v>266</v>
      </c>
      <c r="F210" s="184" t="s">
        <v>267</v>
      </c>
      <c r="G210" s="185" t="s">
        <v>119</v>
      </c>
      <c r="H210" s="186">
        <v>231.5</v>
      </c>
      <c r="I210" s="187"/>
      <c r="J210" s="186">
        <f>ROUND(I210*H210,0)</f>
        <v>0</v>
      </c>
      <c r="K210" s="188"/>
      <c r="L210" s="39"/>
      <c r="M210" s="189" t="s">
        <v>1</v>
      </c>
      <c r="N210" s="190" t="s">
        <v>39</v>
      </c>
      <c r="O210" s="71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3" t="s">
        <v>120</v>
      </c>
      <c r="AT210" s="193" t="s">
        <v>116</v>
      </c>
      <c r="AU210" s="193" t="s">
        <v>80</v>
      </c>
      <c r="AY210" s="17" t="s">
        <v>114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7" t="s">
        <v>8</v>
      </c>
      <c r="BK210" s="194">
        <f>ROUND(I210*H210,0)</f>
        <v>0</v>
      </c>
      <c r="BL210" s="17" t="s">
        <v>120</v>
      </c>
      <c r="BM210" s="193" t="s">
        <v>268</v>
      </c>
    </row>
    <row r="211" spans="2:51" s="14" customFormat="1" ht="11.25">
      <c r="B211" s="206"/>
      <c r="C211" s="207"/>
      <c r="D211" s="197" t="s">
        <v>122</v>
      </c>
      <c r="E211" s="208" t="s">
        <v>1</v>
      </c>
      <c r="F211" s="209" t="s">
        <v>128</v>
      </c>
      <c r="G211" s="207"/>
      <c r="H211" s="210">
        <v>24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122</v>
      </c>
      <c r="AU211" s="216" t="s">
        <v>80</v>
      </c>
      <c r="AV211" s="14" t="s">
        <v>80</v>
      </c>
      <c r="AW211" s="14" t="s">
        <v>31</v>
      </c>
      <c r="AX211" s="14" t="s">
        <v>74</v>
      </c>
      <c r="AY211" s="216" t="s">
        <v>114</v>
      </c>
    </row>
    <row r="212" spans="2:51" s="14" customFormat="1" ht="11.25">
      <c r="B212" s="206"/>
      <c r="C212" s="207"/>
      <c r="D212" s="197" t="s">
        <v>122</v>
      </c>
      <c r="E212" s="208" t="s">
        <v>1</v>
      </c>
      <c r="F212" s="209" t="s">
        <v>129</v>
      </c>
      <c r="G212" s="207"/>
      <c r="H212" s="210">
        <v>207.5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122</v>
      </c>
      <c r="AU212" s="216" t="s">
        <v>80</v>
      </c>
      <c r="AV212" s="14" t="s">
        <v>80</v>
      </c>
      <c r="AW212" s="14" t="s">
        <v>31</v>
      </c>
      <c r="AX212" s="14" t="s">
        <v>74</v>
      </c>
      <c r="AY212" s="216" t="s">
        <v>114</v>
      </c>
    </row>
    <row r="213" spans="2:51" s="15" customFormat="1" ht="11.25">
      <c r="B213" s="217"/>
      <c r="C213" s="218"/>
      <c r="D213" s="197" t="s">
        <v>122</v>
      </c>
      <c r="E213" s="219" t="s">
        <v>1</v>
      </c>
      <c r="F213" s="220" t="s">
        <v>130</v>
      </c>
      <c r="G213" s="218"/>
      <c r="H213" s="221">
        <v>231.5</v>
      </c>
      <c r="I213" s="222"/>
      <c r="J213" s="218"/>
      <c r="K213" s="218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122</v>
      </c>
      <c r="AU213" s="227" t="s">
        <v>80</v>
      </c>
      <c r="AV213" s="15" t="s">
        <v>120</v>
      </c>
      <c r="AW213" s="15" t="s">
        <v>31</v>
      </c>
      <c r="AX213" s="15" t="s">
        <v>8</v>
      </c>
      <c r="AY213" s="227" t="s">
        <v>114</v>
      </c>
    </row>
    <row r="214" spans="1:65" s="2" customFormat="1" ht="24.2" customHeight="1">
      <c r="A214" s="34"/>
      <c r="B214" s="35"/>
      <c r="C214" s="182" t="s">
        <v>269</v>
      </c>
      <c r="D214" s="182" t="s">
        <v>116</v>
      </c>
      <c r="E214" s="183" t="s">
        <v>270</v>
      </c>
      <c r="F214" s="184" t="s">
        <v>271</v>
      </c>
      <c r="G214" s="185" t="s">
        <v>119</v>
      </c>
      <c r="H214" s="186">
        <v>231.5</v>
      </c>
      <c r="I214" s="187"/>
      <c r="J214" s="186">
        <f>ROUND(I214*H214,0)</f>
        <v>0</v>
      </c>
      <c r="K214" s="188"/>
      <c r="L214" s="39"/>
      <c r="M214" s="189" t="s">
        <v>1</v>
      </c>
      <c r="N214" s="190" t="s">
        <v>39</v>
      </c>
      <c r="O214" s="7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3" t="s">
        <v>120</v>
      </c>
      <c r="AT214" s="193" t="s">
        <v>116</v>
      </c>
      <c r="AU214" s="193" t="s">
        <v>80</v>
      </c>
      <c r="AY214" s="17" t="s">
        <v>114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7" t="s">
        <v>8</v>
      </c>
      <c r="BK214" s="194">
        <f>ROUND(I214*H214,0)</f>
        <v>0</v>
      </c>
      <c r="BL214" s="17" t="s">
        <v>120</v>
      </c>
      <c r="BM214" s="193" t="s">
        <v>272</v>
      </c>
    </row>
    <row r="215" spans="1:65" s="2" customFormat="1" ht="24.2" customHeight="1">
      <c r="A215" s="34"/>
      <c r="B215" s="35"/>
      <c r="C215" s="182" t="s">
        <v>273</v>
      </c>
      <c r="D215" s="182" t="s">
        <v>116</v>
      </c>
      <c r="E215" s="183" t="s">
        <v>274</v>
      </c>
      <c r="F215" s="184" t="s">
        <v>275</v>
      </c>
      <c r="G215" s="185" t="s">
        <v>119</v>
      </c>
      <c r="H215" s="186">
        <v>207.5</v>
      </c>
      <c r="I215" s="187"/>
      <c r="J215" s="186">
        <f>ROUND(I215*H215,0)</f>
        <v>0</v>
      </c>
      <c r="K215" s="188"/>
      <c r="L215" s="39"/>
      <c r="M215" s="189" t="s">
        <v>1</v>
      </c>
      <c r="N215" s="190" t="s">
        <v>39</v>
      </c>
      <c r="O215" s="71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3" t="s">
        <v>120</v>
      </c>
      <c r="AT215" s="193" t="s">
        <v>116</v>
      </c>
      <c r="AU215" s="193" t="s">
        <v>80</v>
      </c>
      <c r="AY215" s="17" t="s">
        <v>114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7" t="s">
        <v>8</v>
      </c>
      <c r="BK215" s="194">
        <f>ROUND(I215*H215,0)</f>
        <v>0</v>
      </c>
      <c r="BL215" s="17" t="s">
        <v>120</v>
      </c>
      <c r="BM215" s="193" t="s">
        <v>276</v>
      </c>
    </row>
    <row r="216" spans="1:65" s="2" customFormat="1" ht="24.2" customHeight="1">
      <c r="A216" s="34"/>
      <c r="B216" s="35"/>
      <c r="C216" s="182" t="s">
        <v>277</v>
      </c>
      <c r="D216" s="182" t="s">
        <v>116</v>
      </c>
      <c r="E216" s="183" t="s">
        <v>278</v>
      </c>
      <c r="F216" s="184" t="s">
        <v>279</v>
      </c>
      <c r="G216" s="185" t="s">
        <v>119</v>
      </c>
      <c r="H216" s="186">
        <v>207.5</v>
      </c>
      <c r="I216" s="187"/>
      <c r="J216" s="186">
        <f>ROUND(I216*H216,0)</f>
        <v>0</v>
      </c>
      <c r="K216" s="188"/>
      <c r="L216" s="39"/>
      <c r="M216" s="189" t="s">
        <v>1</v>
      </c>
      <c r="N216" s="190" t="s">
        <v>39</v>
      </c>
      <c r="O216" s="71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3" t="s">
        <v>120</v>
      </c>
      <c r="AT216" s="193" t="s">
        <v>116</v>
      </c>
      <c r="AU216" s="193" t="s">
        <v>80</v>
      </c>
      <c r="AY216" s="17" t="s">
        <v>114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7" t="s">
        <v>8</v>
      </c>
      <c r="BK216" s="194">
        <f>ROUND(I216*H216,0)</f>
        <v>0</v>
      </c>
      <c r="BL216" s="17" t="s">
        <v>120</v>
      </c>
      <c r="BM216" s="193" t="s">
        <v>280</v>
      </c>
    </row>
    <row r="217" spans="2:51" s="14" customFormat="1" ht="11.25">
      <c r="B217" s="206"/>
      <c r="C217" s="207"/>
      <c r="D217" s="197" t="s">
        <v>122</v>
      </c>
      <c r="E217" s="208" t="s">
        <v>1</v>
      </c>
      <c r="F217" s="209" t="s">
        <v>129</v>
      </c>
      <c r="G217" s="207"/>
      <c r="H217" s="210">
        <v>207.5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122</v>
      </c>
      <c r="AU217" s="216" t="s">
        <v>80</v>
      </c>
      <c r="AV217" s="14" t="s">
        <v>80</v>
      </c>
      <c r="AW217" s="14" t="s">
        <v>31</v>
      </c>
      <c r="AX217" s="14" t="s">
        <v>8</v>
      </c>
      <c r="AY217" s="216" t="s">
        <v>114</v>
      </c>
    </row>
    <row r="218" spans="1:65" s="2" customFormat="1" ht="24.2" customHeight="1">
      <c r="A218" s="34"/>
      <c r="B218" s="35"/>
      <c r="C218" s="182" t="s">
        <v>281</v>
      </c>
      <c r="D218" s="182" t="s">
        <v>116</v>
      </c>
      <c r="E218" s="183" t="s">
        <v>282</v>
      </c>
      <c r="F218" s="184" t="s">
        <v>283</v>
      </c>
      <c r="G218" s="185" t="s">
        <v>119</v>
      </c>
      <c r="H218" s="186">
        <v>207.5</v>
      </c>
      <c r="I218" s="187"/>
      <c r="J218" s="186">
        <f>ROUND(I218*H218,0)</f>
        <v>0</v>
      </c>
      <c r="K218" s="188"/>
      <c r="L218" s="39"/>
      <c r="M218" s="189" t="s">
        <v>1</v>
      </c>
      <c r="N218" s="190" t="s">
        <v>39</v>
      </c>
      <c r="O218" s="71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3" t="s">
        <v>120</v>
      </c>
      <c r="AT218" s="193" t="s">
        <v>116</v>
      </c>
      <c r="AU218" s="193" t="s">
        <v>80</v>
      </c>
      <c r="AY218" s="17" t="s">
        <v>114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7" t="s">
        <v>8</v>
      </c>
      <c r="BK218" s="194">
        <f>ROUND(I218*H218,0)</f>
        <v>0</v>
      </c>
      <c r="BL218" s="17" t="s">
        <v>120</v>
      </c>
      <c r="BM218" s="193" t="s">
        <v>284</v>
      </c>
    </row>
    <row r="219" spans="1:65" s="2" customFormat="1" ht="14.45" customHeight="1">
      <c r="A219" s="34"/>
      <c r="B219" s="35"/>
      <c r="C219" s="182" t="s">
        <v>285</v>
      </c>
      <c r="D219" s="182" t="s">
        <v>116</v>
      </c>
      <c r="E219" s="183" t="s">
        <v>286</v>
      </c>
      <c r="F219" s="184" t="s">
        <v>287</v>
      </c>
      <c r="G219" s="185" t="s">
        <v>119</v>
      </c>
      <c r="H219" s="186">
        <v>207.5</v>
      </c>
      <c r="I219" s="187"/>
      <c r="J219" s="186">
        <f>ROUND(I219*H219,0)</f>
        <v>0</v>
      </c>
      <c r="K219" s="188"/>
      <c r="L219" s="39"/>
      <c r="M219" s="189" t="s">
        <v>1</v>
      </c>
      <c r="N219" s="190" t="s">
        <v>39</v>
      </c>
      <c r="O219" s="71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3" t="s">
        <v>120</v>
      </c>
      <c r="AT219" s="193" t="s">
        <v>116</v>
      </c>
      <c r="AU219" s="193" t="s">
        <v>80</v>
      </c>
      <c r="AY219" s="17" t="s">
        <v>114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7" t="s">
        <v>8</v>
      </c>
      <c r="BK219" s="194">
        <f>ROUND(I219*H219,0)</f>
        <v>0</v>
      </c>
      <c r="BL219" s="17" t="s">
        <v>120</v>
      </c>
      <c r="BM219" s="193" t="s">
        <v>288</v>
      </c>
    </row>
    <row r="220" spans="1:65" s="2" customFormat="1" ht="24.2" customHeight="1">
      <c r="A220" s="34"/>
      <c r="B220" s="35"/>
      <c r="C220" s="182" t="s">
        <v>289</v>
      </c>
      <c r="D220" s="182" t="s">
        <v>116</v>
      </c>
      <c r="E220" s="183" t="s">
        <v>290</v>
      </c>
      <c r="F220" s="184" t="s">
        <v>291</v>
      </c>
      <c r="G220" s="185" t="s">
        <v>119</v>
      </c>
      <c r="H220" s="186">
        <v>24</v>
      </c>
      <c r="I220" s="187"/>
      <c r="J220" s="186">
        <f>ROUND(I220*H220,0)</f>
        <v>0</v>
      </c>
      <c r="K220" s="188"/>
      <c r="L220" s="39"/>
      <c r="M220" s="189" t="s">
        <v>1</v>
      </c>
      <c r="N220" s="190" t="s">
        <v>39</v>
      </c>
      <c r="O220" s="7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3" t="s">
        <v>120</v>
      </c>
      <c r="AT220" s="193" t="s">
        <v>116</v>
      </c>
      <c r="AU220" s="193" t="s">
        <v>80</v>
      </c>
      <c r="AY220" s="17" t="s">
        <v>114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7" t="s">
        <v>8</v>
      </c>
      <c r="BK220" s="194">
        <f>ROUND(I220*H220,0)</f>
        <v>0</v>
      </c>
      <c r="BL220" s="17" t="s">
        <v>120</v>
      </c>
      <c r="BM220" s="193" t="s">
        <v>292</v>
      </c>
    </row>
    <row r="221" spans="1:65" s="2" customFormat="1" ht="14.45" customHeight="1">
      <c r="A221" s="34"/>
      <c r="B221" s="35"/>
      <c r="C221" s="228" t="s">
        <v>293</v>
      </c>
      <c r="D221" s="228" t="s">
        <v>224</v>
      </c>
      <c r="E221" s="229" t="s">
        <v>294</v>
      </c>
      <c r="F221" s="230" t="s">
        <v>295</v>
      </c>
      <c r="G221" s="231" t="s">
        <v>119</v>
      </c>
      <c r="H221" s="232">
        <v>25</v>
      </c>
      <c r="I221" s="233"/>
      <c r="J221" s="232">
        <f>ROUND(I221*H221,0)</f>
        <v>0</v>
      </c>
      <c r="K221" s="234"/>
      <c r="L221" s="235"/>
      <c r="M221" s="236" t="s">
        <v>1</v>
      </c>
      <c r="N221" s="237" t="s">
        <v>39</v>
      </c>
      <c r="O221" s="71"/>
      <c r="P221" s="191">
        <f>O221*H221</f>
        <v>0</v>
      </c>
      <c r="Q221" s="191">
        <v>0</v>
      </c>
      <c r="R221" s="191">
        <f>Q221*H221</f>
        <v>0</v>
      </c>
      <c r="S221" s="191">
        <v>0</v>
      </c>
      <c r="T221" s="19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3" t="s">
        <v>157</v>
      </c>
      <c r="AT221" s="193" t="s">
        <v>224</v>
      </c>
      <c r="AU221" s="193" t="s">
        <v>80</v>
      </c>
      <c r="AY221" s="17" t="s">
        <v>114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7" t="s">
        <v>8</v>
      </c>
      <c r="BK221" s="194">
        <f>ROUND(I221*H221,0)</f>
        <v>0</v>
      </c>
      <c r="BL221" s="17" t="s">
        <v>120</v>
      </c>
      <c r="BM221" s="193" t="s">
        <v>296</v>
      </c>
    </row>
    <row r="222" spans="2:63" s="12" customFormat="1" ht="22.9" customHeight="1">
      <c r="B222" s="166"/>
      <c r="C222" s="167"/>
      <c r="D222" s="168" t="s">
        <v>73</v>
      </c>
      <c r="E222" s="180" t="s">
        <v>157</v>
      </c>
      <c r="F222" s="180" t="s">
        <v>297</v>
      </c>
      <c r="G222" s="167"/>
      <c r="H222" s="167"/>
      <c r="I222" s="170"/>
      <c r="J222" s="181">
        <f>BK222</f>
        <v>0</v>
      </c>
      <c r="K222" s="167"/>
      <c r="L222" s="172"/>
      <c r="M222" s="173"/>
      <c r="N222" s="174"/>
      <c r="O222" s="174"/>
      <c r="P222" s="175">
        <f>SUM(P223:P259)</f>
        <v>0</v>
      </c>
      <c r="Q222" s="174"/>
      <c r="R222" s="175">
        <f>SUM(R223:R259)</f>
        <v>29.079069999999998</v>
      </c>
      <c r="S222" s="174"/>
      <c r="T222" s="176">
        <f>SUM(T223:T259)</f>
        <v>0</v>
      </c>
      <c r="AR222" s="177" t="s">
        <v>8</v>
      </c>
      <c r="AT222" s="178" t="s">
        <v>73</v>
      </c>
      <c r="AU222" s="178" t="s">
        <v>8</v>
      </c>
      <c r="AY222" s="177" t="s">
        <v>114</v>
      </c>
      <c r="BK222" s="179">
        <f>SUM(BK223:BK259)</f>
        <v>0</v>
      </c>
    </row>
    <row r="223" spans="1:65" s="2" customFormat="1" ht="24.2" customHeight="1">
      <c r="A223" s="34"/>
      <c r="B223" s="35"/>
      <c r="C223" s="182" t="s">
        <v>298</v>
      </c>
      <c r="D223" s="182" t="s">
        <v>116</v>
      </c>
      <c r="E223" s="183" t="s">
        <v>299</v>
      </c>
      <c r="F223" s="184" t="s">
        <v>300</v>
      </c>
      <c r="G223" s="185" t="s">
        <v>240</v>
      </c>
      <c r="H223" s="186">
        <v>10</v>
      </c>
      <c r="I223" s="187"/>
      <c r="J223" s="186">
        <f>ROUND(I223*H223,0)</f>
        <v>0</v>
      </c>
      <c r="K223" s="188"/>
      <c r="L223" s="39"/>
      <c r="M223" s="189" t="s">
        <v>1</v>
      </c>
      <c r="N223" s="190" t="s">
        <v>39</v>
      </c>
      <c r="O223" s="71"/>
      <c r="P223" s="191">
        <f>O223*H223</f>
        <v>0</v>
      </c>
      <c r="Q223" s="191">
        <v>1E-05</v>
      </c>
      <c r="R223" s="191">
        <f>Q223*H223</f>
        <v>0.0001</v>
      </c>
      <c r="S223" s="191">
        <v>0</v>
      </c>
      <c r="T223" s="19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3" t="s">
        <v>120</v>
      </c>
      <c r="AT223" s="193" t="s">
        <v>116</v>
      </c>
      <c r="AU223" s="193" t="s">
        <v>80</v>
      </c>
      <c r="AY223" s="17" t="s">
        <v>114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</v>
      </c>
      <c r="BK223" s="194">
        <f>ROUND(I223*H223,0)</f>
        <v>0</v>
      </c>
      <c r="BL223" s="17" t="s">
        <v>120</v>
      </c>
      <c r="BM223" s="193" t="s">
        <v>301</v>
      </c>
    </row>
    <row r="224" spans="2:51" s="14" customFormat="1" ht="11.25">
      <c r="B224" s="206"/>
      <c r="C224" s="207"/>
      <c r="D224" s="197" t="s">
        <v>122</v>
      </c>
      <c r="E224" s="208" t="s">
        <v>1</v>
      </c>
      <c r="F224" s="209" t="s">
        <v>302</v>
      </c>
      <c r="G224" s="207"/>
      <c r="H224" s="210">
        <v>10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122</v>
      </c>
      <c r="AU224" s="216" t="s">
        <v>80</v>
      </c>
      <c r="AV224" s="14" t="s">
        <v>80</v>
      </c>
      <c r="AW224" s="14" t="s">
        <v>31</v>
      </c>
      <c r="AX224" s="14" t="s">
        <v>8</v>
      </c>
      <c r="AY224" s="216" t="s">
        <v>114</v>
      </c>
    </row>
    <row r="225" spans="1:65" s="2" customFormat="1" ht="14.45" customHeight="1">
      <c r="A225" s="34"/>
      <c r="B225" s="35"/>
      <c r="C225" s="228" t="s">
        <v>303</v>
      </c>
      <c r="D225" s="228" t="s">
        <v>224</v>
      </c>
      <c r="E225" s="229" t="s">
        <v>304</v>
      </c>
      <c r="F225" s="230" t="s">
        <v>305</v>
      </c>
      <c r="G225" s="231" t="s">
        <v>240</v>
      </c>
      <c r="H225" s="232">
        <v>11</v>
      </c>
      <c r="I225" s="233"/>
      <c r="J225" s="232">
        <f>ROUND(I225*H225,0)</f>
        <v>0</v>
      </c>
      <c r="K225" s="234"/>
      <c r="L225" s="235"/>
      <c r="M225" s="236" t="s">
        <v>1</v>
      </c>
      <c r="N225" s="237" t="s">
        <v>39</v>
      </c>
      <c r="O225" s="71"/>
      <c r="P225" s="191">
        <f>O225*H225</f>
        <v>0</v>
      </c>
      <c r="Q225" s="191">
        <v>0.00431</v>
      </c>
      <c r="R225" s="191">
        <f>Q225*H225</f>
        <v>0.047409999999999994</v>
      </c>
      <c r="S225" s="191">
        <v>0</v>
      </c>
      <c r="T225" s="19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3" t="s">
        <v>157</v>
      </c>
      <c r="AT225" s="193" t="s">
        <v>224</v>
      </c>
      <c r="AU225" s="193" t="s">
        <v>80</v>
      </c>
      <c r="AY225" s="17" t="s">
        <v>114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7" t="s">
        <v>8</v>
      </c>
      <c r="BK225" s="194">
        <f>ROUND(I225*H225,0)</f>
        <v>0</v>
      </c>
      <c r="BL225" s="17" t="s">
        <v>120</v>
      </c>
      <c r="BM225" s="193" t="s">
        <v>306</v>
      </c>
    </row>
    <row r="226" spans="1:65" s="2" customFormat="1" ht="24.2" customHeight="1">
      <c r="A226" s="34"/>
      <c r="B226" s="35"/>
      <c r="C226" s="182" t="s">
        <v>307</v>
      </c>
      <c r="D226" s="182" t="s">
        <v>116</v>
      </c>
      <c r="E226" s="183" t="s">
        <v>308</v>
      </c>
      <c r="F226" s="184" t="s">
        <v>309</v>
      </c>
      <c r="G226" s="185" t="s">
        <v>240</v>
      </c>
      <c r="H226" s="186">
        <v>65.5</v>
      </c>
      <c r="I226" s="187"/>
      <c r="J226" s="186">
        <f>ROUND(I226*H226,0)</f>
        <v>0</v>
      </c>
      <c r="K226" s="188"/>
      <c r="L226" s="39"/>
      <c r="M226" s="189" t="s">
        <v>1</v>
      </c>
      <c r="N226" s="190" t="s">
        <v>39</v>
      </c>
      <c r="O226" s="71"/>
      <c r="P226" s="191">
        <f>O226*H226</f>
        <v>0</v>
      </c>
      <c r="Q226" s="191">
        <v>2E-05</v>
      </c>
      <c r="R226" s="191">
        <f>Q226*H226</f>
        <v>0.0013100000000000002</v>
      </c>
      <c r="S226" s="191">
        <v>0</v>
      </c>
      <c r="T226" s="19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3" t="s">
        <v>120</v>
      </c>
      <c r="AT226" s="193" t="s">
        <v>116</v>
      </c>
      <c r="AU226" s="193" t="s">
        <v>80</v>
      </c>
      <c r="AY226" s="17" t="s">
        <v>114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7" t="s">
        <v>8</v>
      </c>
      <c r="BK226" s="194">
        <f>ROUND(I226*H226,0)</f>
        <v>0</v>
      </c>
      <c r="BL226" s="17" t="s">
        <v>120</v>
      </c>
      <c r="BM226" s="193" t="s">
        <v>310</v>
      </c>
    </row>
    <row r="227" spans="2:51" s="14" customFormat="1" ht="11.25">
      <c r="B227" s="206"/>
      <c r="C227" s="207"/>
      <c r="D227" s="197" t="s">
        <v>122</v>
      </c>
      <c r="E227" s="208" t="s">
        <v>1</v>
      </c>
      <c r="F227" s="209" t="s">
        <v>311</v>
      </c>
      <c r="G227" s="207"/>
      <c r="H227" s="210">
        <v>65.5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122</v>
      </c>
      <c r="AU227" s="216" t="s">
        <v>80</v>
      </c>
      <c r="AV227" s="14" t="s">
        <v>80</v>
      </c>
      <c r="AW227" s="14" t="s">
        <v>31</v>
      </c>
      <c r="AX227" s="14" t="s">
        <v>8</v>
      </c>
      <c r="AY227" s="216" t="s">
        <v>114</v>
      </c>
    </row>
    <row r="228" spans="1:65" s="2" customFormat="1" ht="14.45" customHeight="1">
      <c r="A228" s="34"/>
      <c r="B228" s="35"/>
      <c r="C228" s="228" t="s">
        <v>312</v>
      </c>
      <c r="D228" s="228" t="s">
        <v>224</v>
      </c>
      <c r="E228" s="229" t="s">
        <v>313</v>
      </c>
      <c r="F228" s="230" t="s">
        <v>314</v>
      </c>
      <c r="G228" s="231" t="s">
        <v>240</v>
      </c>
      <c r="H228" s="232">
        <v>66</v>
      </c>
      <c r="I228" s="233"/>
      <c r="J228" s="232">
        <f>ROUND(I228*H228,0)</f>
        <v>0</v>
      </c>
      <c r="K228" s="234"/>
      <c r="L228" s="235"/>
      <c r="M228" s="236" t="s">
        <v>1</v>
      </c>
      <c r="N228" s="237" t="s">
        <v>39</v>
      </c>
      <c r="O228" s="71"/>
      <c r="P228" s="191">
        <f>O228*H228</f>
        <v>0</v>
      </c>
      <c r="Q228" s="191">
        <v>0.01662</v>
      </c>
      <c r="R228" s="191">
        <f>Q228*H228</f>
        <v>1.09692</v>
      </c>
      <c r="S228" s="191">
        <v>0</v>
      </c>
      <c r="T228" s="19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3" t="s">
        <v>157</v>
      </c>
      <c r="AT228" s="193" t="s">
        <v>224</v>
      </c>
      <c r="AU228" s="193" t="s">
        <v>80</v>
      </c>
      <c r="AY228" s="17" t="s">
        <v>114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7" t="s">
        <v>8</v>
      </c>
      <c r="BK228" s="194">
        <f>ROUND(I228*H228,0)</f>
        <v>0</v>
      </c>
      <c r="BL228" s="17" t="s">
        <v>120</v>
      </c>
      <c r="BM228" s="193" t="s">
        <v>315</v>
      </c>
    </row>
    <row r="229" spans="1:65" s="2" customFormat="1" ht="24.2" customHeight="1">
      <c r="A229" s="34"/>
      <c r="B229" s="35"/>
      <c r="C229" s="182" t="s">
        <v>316</v>
      </c>
      <c r="D229" s="182" t="s">
        <v>116</v>
      </c>
      <c r="E229" s="183" t="s">
        <v>317</v>
      </c>
      <c r="F229" s="184" t="s">
        <v>318</v>
      </c>
      <c r="G229" s="185" t="s">
        <v>319</v>
      </c>
      <c r="H229" s="186">
        <v>1</v>
      </c>
      <c r="I229" s="187"/>
      <c r="J229" s="186">
        <f>ROUND(I229*H229,0)</f>
        <v>0</v>
      </c>
      <c r="K229" s="188"/>
      <c r="L229" s="39"/>
      <c r="M229" s="189" t="s">
        <v>1</v>
      </c>
      <c r="N229" s="190" t="s">
        <v>39</v>
      </c>
      <c r="O229" s="71"/>
      <c r="P229" s="191">
        <f>O229*H229</f>
        <v>0</v>
      </c>
      <c r="Q229" s="191">
        <v>1E-05</v>
      </c>
      <c r="R229" s="191">
        <f>Q229*H229</f>
        <v>1E-05</v>
      </c>
      <c r="S229" s="191">
        <v>0</v>
      </c>
      <c r="T229" s="19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3" t="s">
        <v>120</v>
      </c>
      <c r="AT229" s="193" t="s">
        <v>116</v>
      </c>
      <c r="AU229" s="193" t="s">
        <v>80</v>
      </c>
      <c r="AY229" s="17" t="s">
        <v>114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17" t="s">
        <v>8</v>
      </c>
      <c r="BK229" s="194">
        <f>ROUND(I229*H229,0)</f>
        <v>0</v>
      </c>
      <c r="BL229" s="17" t="s">
        <v>120</v>
      </c>
      <c r="BM229" s="193" t="s">
        <v>320</v>
      </c>
    </row>
    <row r="230" spans="2:51" s="14" customFormat="1" ht="11.25">
      <c r="B230" s="206"/>
      <c r="C230" s="207"/>
      <c r="D230" s="197" t="s">
        <v>122</v>
      </c>
      <c r="E230" s="208" t="s">
        <v>1</v>
      </c>
      <c r="F230" s="209" t="s">
        <v>321</v>
      </c>
      <c r="G230" s="207"/>
      <c r="H230" s="210">
        <v>1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122</v>
      </c>
      <c r="AU230" s="216" t="s">
        <v>80</v>
      </c>
      <c r="AV230" s="14" t="s">
        <v>80</v>
      </c>
      <c r="AW230" s="14" t="s">
        <v>31</v>
      </c>
      <c r="AX230" s="14" t="s">
        <v>8</v>
      </c>
      <c r="AY230" s="216" t="s">
        <v>114</v>
      </c>
    </row>
    <row r="231" spans="1:65" s="2" customFormat="1" ht="14.45" customHeight="1">
      <c r="A231" s="34"/>
      <c r="B231" s="35"/>
      <c r="C231" s="228" t="s">
        <v>322</v>
      </c>
      <c r="D231" s="228" t="s">
        <v>224</v>
      </c>
      <c r="E231" s="229" t="s">
        <v>323</v>
      </c>
      <c r="F231" s="230" t="s">
        <v>324</v>
      </c>
      <c r="G231" s="231" t="s">
        <v>319</v>
      </c>
      <c r="H231" s="232">
        <v>1</v>
      </c>
      <c r="I231" s="233"/>
      <c r="J231" s="232">
        <f>ROUND(I231*H231,0)</f>
        <v>0</v>
      </c>
      <c r="K231" s="234"/>
      <c r="L231" s="235"/>
      <c r="M231" s="236" t="s">
        <v>1</v>
      </c>
      <c r="N231" s="237" t="s">
        <v>39</v>
      </c>
      <c r="O231" s="71"/>
      <c r="P231" s="191">
        <f>O231*H231</f>
        <v>0</v>
      </c>
      <c r="Q231" s="191">
        <v>0.0061</v>
      </c>
      <c r="R231" s="191">
        <f>Q231*H231</f>
        <v>0.0061</v>
      </c>
      <c r="S231" s="191">
        <v>0</v>
      </c>
      <c r="T231" s="19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3" t="s">
        <v>157</v>
      </c>
      <c r="AT231" s="193" t="s">
        <v>224</v>
      </c>
      <c r="AU231" s="193" t="s">
        <v>80</v>
      </c>
      <c r="AY231" s="17" t="s">
        <v>114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8</v>
      </c>
      <c r="BK231" s="194">
        <f>ROUND(I231*H231,0)</f>
        <v>0</v>
      </c>
      <c r="BL231" s="17" t="s">
        <v>120</v>
      </c>
      <c r="BM231" s="193" t="s">
        <v>325</v>
      </c>
    </row>
    <row r="232" spans="1:65" s="2" customFormat="1" ht="24.2" customHeight="1">
      <c r="A232" s="34"/>
      <c r="B232" s="35"/>
      <c r="C232" s="182" t="s">
        <v>326</v>
      </c>
      <c r="D232" s="182" t="s">
        <v>116</v>
      </c>
      <c r="E232" s="183" t="s">
        <v>327</v>
      </c>
      <c r="F232" s="184" t="s">
        <v>328</v>
      </c>
      <c r="G232" s="185" t="s">
        <v>319</v>
      </c>
      <c r="H232" s="186">
        <v>2</v>
      </c>
      <c r="I232" s="187"/>
      <c r="J232" s="186">
        <f>ROUND(I232*H232,0)</f>
        <v>0</v>
      </c>
      <c r="K232" s="188"/>
      <c r="L232" s="39"/>
      <c r="M232" s="189" t="s">
        <v>1</v>
      </c>
      <c r="N232" s="190" t="s">
        <v>39</v>
      </c>
      <c r="O232" s="71"/>
      <c r="P232" s="191">
        <f>O232*H232</f>
        <v>0</v>
      </c>
      <c r="Q232" s="191">
        <v>2E-05</v>
      </c>
      <c r="R232" s="191">
        <f>Q232*H232</f>
        <v>4E-05</v>
      </c>
      <c r="S232" s="191">
        <v>0</v>
      </c>
      <c r="T232" s="19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3" t="s">
        <v>120</v>
      </c>
      <c r="AT232" s="193" t="s">
        <v>116</v>
      </c>
      <c r="AU232" s="193" t="s">
        <v>80</v>
      </c>
      <c r="AY232" s="17" t="s">
        <v>114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7" t="s">
        <v>8</v>
      </c>
      <c r="BK232" s="194">
        <f>ROUND(I232*H232,0)</f>
        <v>0</v>
      </c>
      <c r="BL232" s="17" t="s">
        <v>120</v>
      </c>
      <c r="BM232" s="193" t="s">
        <v>329</v>
      </c>
    </row>
    <row r="233" spans="2:51" s="14" customFormat="1" ht="11.25">
      <c r="B233" s="206"/>
      <c r="C233" s="207"/>
      <c r="D233" s="197" t="s">
        <v>122</v>
      </c>
      <c r="E233" s="208" t="s">
        <v>1</v>
      </c>
      <c r="F233" s="209" t="s">
        <v>330</v>
      </c>
      <c r="G233" s="207"/>
      <c r="H233" s="210">
        <v>2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122</v>
      </c>
      <c r="AU233" s="216" t="s">
        <v>80</v>
      </c>
      <c r="AV233" s="14" t="s">
        <v>80</v>
      </c>
      <c r="AW233" s="14" t="s">
        <v>31</v>
      </c>
      <c r="AX233" s="14" t="s">
        <v>8</v>
      </c>
      <c r="AY233" s="216" t="s">
        <v>114</v>
      </c>
    </row>
    <row r="234" spans="1:65" s="2" customFormat="1" ht="24.2" customHeight="1">
      <c r="A234" s="34"/>
      <c r="B234" s="35"/>
      <c r="C234" s="228" t="s">
        <v>331</v>
      </c>
      <c r="D234" s="228" t="s">
        <v>224</v>
      </c>
      <c r="E234" s="229" t="s">
        <v>332</v>
      </c>
      <c r="F234" s="230" t="s">
        <v>333</v>
      </c>
      <c r="G234" s="231" t="s">
        <v>319</v>
      </c>
      <c r="H234" s="232">
        <v>2</v>
      </c>
      <c r="I234" s="233"/>
      <c r="J234" s="232">
        <f aca="true" t="shared" si="0" ref="J234:J251">ROUND(I234*H234,0)</f>
        <v>0</v>
      </c>
      <c r="K234" s="234"/>
      <c r="L234" s="235"/>
      <c r="M234" s="236" t="s">
        <v>1</v>
      </c>
      <c r="N234" s="237" t="s">
        <v>39</v>
      </c>
      <c r="O234" s="71"/>
      <c r="P234" s="191">
        <f aca="true" t="shared" si="1" ref="P234:P251">O234*H234</f>
        <v>0</v>
      </c>
      <c r="Q234" s="191">
        <v>0.0073</v>
      </c>
      <c r="R234" s="191">
        <f aca="true" t="shared" si="2" ref="R234:R251">Q234*H234</f>
        <v>0.0146</v>
      </c>
      <c r="S234" s="191">
        <v>0</v>
      </c>
      <c r="T234" s="192">
        <f aca="true" t="shared" si="3" ref="T234:T251"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3" t="s">
        <v>157</v>
      </c>
      <c r="AT234" s="193" t="s">
        <v>224</v>
      </c>
      <c r="AU234" s="193" t="s">
        <v>80</v>
      </c>
      <c r="AY234" s="17" t="s">
        <v>114</v>
      </c>
      <c r="BE234" s="194">
        <f aca="true" t="shared" si="4" ref="BE234:BE251">IF(N234="základní",J234,0)</f>
        <v>0</v>
      </c>
      <c r="BF234" s="194">
        <f aca="true" t="shared" si="5" ref="BF234:BF251">IF(N234="snížená",J234,0)</f>
        <v>0</v>
      </c>
      <c r="BG234" s="194">
        <f aca="true" t="shared" si="6" ref="BG234:BG251">IF(N234="zákl. přenesená",J234,0)</f>
        <v>0</v>
      </c>
      <c r="BH234" s="194">
        <f aca="true" t="shared" si="7" ref="BH234:BH251">IF(N234="sníž. přenesená",J234,0)</f>
        <v>0</v>
      </c>
      <c r="BI234" s="194">
        <f aca="true" t="shared" si="8" ref="BI234:BI251">IF(N234="nulová",J234,0)</f>
        <v>0</v>
      </c>
      <c r="BJ234" s="17" t="s">
        <v>8</v>
      </c>
      <c r="BK234" s="194">
        <f aca="true" t="shared" si="9" ref="BK234:BK251">ROUND(I234*H234,0)</f>
        <v>0</v>
      </c>
      <c r="BL234" s="17" t="s">
        <v>120</v>
      </c>
      <c r="BM234" s="193" t="s">
        <v>334</v>
      </c>
    </row>
    <row r="235" spans="1:65" s="2" customFormat="1" ht="24.2" customHeight="1">
      <c r="A235" s="34"/>
      <c r="B235" s="35"/>
      <c r="C235" s="182" t="s">
        <v>335</v>
      </c>
      <c r="D235" s="182" t="s">
        <v>116</v>
      </c>
      <c r="E235" s="183" t="s">
        <v>336</v>
      </c>
      <c r="F235" s="184" t="s">
        <v>337</v>
      </c>
      <c r="G235" s="185" t="s">
        <v>319</v>
      </c>
      <c r="H235" s="186">
        <v>3</v>
      </c>
      <c r="I235" s="187"/>
      <c r="J235" s="186">
        <f t="shared" si="0"/>
        <v>0</v>
      </c>
      <c r="K235" s="188"/>
      <c r="L235" s="39"/>
      <c r="M235" s="189" t="s">
        <v>1</v>
      </c>
      <c r="N235" s="190" t="s">
        <v>39</v>
      </c>
      <c r="O235" s="71"/>
      <c r="P235" s="191">
        <f t="shared" si="1"/>
        <v>0</v>
      </c>
      <c r="Q235" s="191">
        <v>2.11676</v>
      </c>
      <c r="R235" s="191">
        <f t="shared" si="2"/>
        <v>6.350280000000001</v>
      </c>
      <c r="S235" s="191">
        <v>0</v>
      </c>
      <c r="T235" s="192">
        <f t="shared" si="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3" t="s">
        <v>120</v>
      </c>
      <c r="AT235" s="193" t="s">
        <v>116</v>
      </c>
      <c r="AU235" s="193" t="s">
        <v>80</v>
      </c>
      <c r="AY235" s="17" t="s">
        <v>114</v>
      </c>
      <c r="BE235" s="194">
        <f t="shared" si="4"/>
        <v>0</v>
      </c>
      <c r="BF235" s="194">
        <f t="shared" si="5"/>
        <v>0</v>
      </c>
      <c r="BG235" s="194">
        <f t="shared" si="6"/>
        <v>0</v>
      </c>
      <c r="BH235" s="194">
        <f t="shared" si="7"/>
        <v>0</v>
      </c>
      <c r="BI235" s="194">
        <f t="shared" si="8"/>
        <v>0</v>
      </c>
      <c r="BJ235" s="17" t="s">
        <v>8</v>
      </c>
      <c r="BK235" s="194">
        <f t="shared" si="9"/>
        <v>0</v>
      </c>
      <c r="BL235" s="17" t="s">
        <v>120</v>
      </c>
      <c r="BM235" s="193" t="s">
        <v>338</v>
      </c>
    </row>
    <row r="236" spans="1:65" s="2" customFormat="1" ht="24.2" customHeight="1">
      <c r="A236" s="34"/>
      <c r="B236" s="35"/>
      <c r="C236" s="228" t="s">
        <v>339</v>
      </c>
      <c r="D236" s="228" t="s">
        <v>224</v>
      </c>
      <c r="E236" s="229" t="s">
        <v>340</v>
      </c>
      <c r="F236" s="230" t="s">
        <v>341</v>
      </c>
      <c r="G236" s="231" t="s">
        <v>319</v>
      </c>
      <c r="H236" s="232">
        <v>3</v>
      </c>
      <c r="I236" s="233"/>
      <c r="J236" s="232">
        <f t="shared" si="0"/>
        <v>0</v>
      </c>
      <c r="K236" s="234"/>
      <c r="L236" s="235"/>
      <c r="M236" s="236" t="s">
        <v>1</v>
      </c>
      <c r="N236" s="237" t="s">
        <v>39</v>
      </c>
      <c r="O236" s="71"/>
      <c r="P236" s="191">
        <f t="shared" si="1"/>
        <v>0</v>
      </c>
      <c r="Q236" s="191">
        <v>1.614</v>
      </c>
      <c r="R236" s="191">
        <f t="shared" si="2"/>
        <v>4.8420000000000005</v>
      </c>
      <c r="S236" s="191">
        <v>0</v>
      </c>
      <c r="T236" s="192">
        <f t="shared" si="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3" t="s">
        <v>157</v>
      </c>
      <c r="AT236" s="193" t="s">
        <v>224</v>
      </c>
      <c r="AU236" s="193" t="s">
        <v>80</v>
      </c>
      <c r="AY236" s="17" t="s">
        <v>114</v>
      </c>
      <c r="BE236" s="194">
        <f t="shared" si="4"/>
        <v>0</v>
      </c>
      <c r="BF236" s="194">
        <f t="shared" si="5"/>
        <v>0</v>
      </c>
      <c r="BG236" s="194">
        <f t="shared" si="6"/>
        <v>0</v>
      </c>
      <c r="BH236" s="194">
        <f t="shared" si="7"/>
        <v>0</v>
      </c>
      <c r="BI236" s="194">
        <f t="shared" si="8"/>
        <v>0</v>
      </c>
      <c r="BJ236" s="17" t="s">
        <v>8</v>
      </c>
      <c r="BK236" s="194">
        <f t="shared" si="9"/>
        <v>0</v>
      </c>
      <c r="BL236" s="17" t="s">
        <v>120</v>
      </c>
      <c r="BM236" s="193" t="s">
        <v>342</v>
      </c>
    </row>
    <row r="237" spans="1:65" s="2" customFormat="1" ht="24.2" customHeight="1">
      <c r="A237" s="34"/>
      <c r="B237" s="35"/>
      <c r="C237" s="182" t="s">
        <v>343</v>
      </c>
      <c r="D237" s="182" t="s">
        <v>116</v>
      </c>
      <c r="E237" s="183" t="s">
        <v>344</v>
      </c>
      <c r="F237" s="184" t="s">
        <v>345</v>
      </c>
      <c r="G237" s="185" t="s">
        <v>319</v>
      </c>
      <c r="H237" s="186">
        <v>1</v>
      </c>
      <c r="I237" s="187"/>
      <c r="J237" s="186">
        <f t="shared" si="0"/>
        <v>0</v>
      </c>
      <c r="K237" s="188"/>
      <c r="L237" s="39"/>
      <c r="M237" s="189" t="s">
        <v>1</v>
      </c>
      <c r="N237" s="190" t="s">
        <v>39</v>
      </c>
      <c r="O237" s="71"/>
      <c r="P237" s="191">
        <f t="shared" si="1"/>
        <v>0</v>
      </c>
      <c r="Q237" s="191">
        <v>2.35574</v>
      </c>
      <c r="R237" s="191">
        <f t="shared" si="2"/>
        <v>2.35574</v>
      </c>
      <c r="S237" s="191">
        <v>0</v>
      </c>
      <c r="T237" s="192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3" t="s">
        <v>120</v>
      </c>
      <c r="AT237" s="193" t="s">
        <v>116</v>
      </c>
      <c r="AU237" s="193" t="s">
        <v>80</v>
      </c>
      <c r="AY237" s="17" t="s">
        <v>114</v>
      </c>
      <c r="BE237" s="194">
        <f t="shared" si="4"/>
        <v>0</v>
      </c>
      <c r="BF237" s="194">
        <f t="shared" si="5"/>
        <v>0</v>
      </c>
      <c r="BG237" s="194">
        <f t="shared" si="6"/>
        <v>0</v>
      </c>
      <c r="BH237" s="194">
        <f t="shared" si="7"/>
        <v>0</v>
      </c>
      <c r="BI237" s="194">
        <f t="shared" si="8"/>
        <v>0</v>
      </c>
      <c r="BJ237" s="17" t="s">
        <v>8</v>
      </c>
      <c r="BK237" s="194">
        <f t="shared" si="9"/>
        <v>0</v>
      </c>
      <c r="BL237" s="17" t="s">
        <v>120</v>
      </c>
      <c r="BM237" s="193" t="s">
        <v>346</v>
      </c>
    </row>
    <row r="238" spans="1:65" s="2" customFormat="1" ht="24.2" customHeight="1">
      <c r="A238" s="34"/>
      <c r="B238" s="35"/>
      <c r="C238" s="228" t="s">
        <v>347</v>
      </c>
      <c r="D238" s="228" t="s">
        <v>224</v>
      </c>
      <c r="E238" s="229" t="s">
        <v>348</v>
      </c>
      <c r="F238" s="230" t="s">
        <v>349</v>
      </c>
      <c r="G238" s="231" t="s">
        <v>319</v>
      </c>
      <c r="H238" s="232">
        <v>1</v>
      </c>
      <c r="I238" s="233"/>
      <c r="J238" s="232">
        <f t="shared" si="0"/>
        <v>0</v>
      </c>
      <c r="K238" s="234"/>
      <c r="L238" s="235"/>
      <c r="M238" s="236" t="s">
        <v>1</v>
      </c>
      <c r="N238" s="237" t="s">
        <v>39</v>
      </c>
      <c r="O238" s="71"/>
      <c r="P238" s="191">
        <f t="shared" si="1"/>
        <v>0</v>
      </c>
      <c r="Q238" s="191">
        <v>1.614</v>
      </c>
      <c r="R238" s="191">
        <f t="shared" si="2"/>
        <v>1.614</v>
      </c>
      <c r="S238" s="191">
        <v>0</v>
      </c>
      <c r="T238" s="192">
        <f t="shared" si="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3" t="s">
        <v>157</v>
      </c>
      <c r="AT238" s="193" t="s">
        <v>224</v>
      </c>
      <c r="AU238" s="193" t="s">
        <v>80</v>
      </c>
      <c r="AY238" s="17" t="s">
        <v>114</v>
      </c>
      <c r="BE238" s="194">
        <f t="shared" si="4"/>
        <v>0</v>
      </c>
      <c r="BF238" s="194">
        <f t="shared" si="5"/>
        <v>0</v>
      </c>
      <c r="BG238" s="194">
        <f t="shared" si="6"/>
        <v>0</v>
      </c>
      <c r="BH238" s="194">
        <f t="shared" si="7"/>
        <v>0</v>
      </c>
      <c r="BI238" s="194">
        <f t="shared" si="8"/>
        <v>0</v>
      </c>
      <c r="BJ238" s="17" t="s">
        <v>8</v>
      </c>
      <c r="BK238" s="194">
        <f t="shared" si="9"/>
        <v>0</v>
      </c>
      <c r="BL238" s="17" t="s">
        <v>120</v>
      </c>
      <c r="BM238" s="193" t="s">
        <v>350</v>
      </c>
    </row>
    <row r="239" spans="1:65" s="2" customFormat="1" ht="24.2" customHeight="1">
      <c r="A239" s="34"/>
      <c r="B239" s="35"/>
      <c r="C239" s="228" t="s">
        <v>351</v>
      </c>
      <c r="D239" s="228" t="s">
        <v>224</v>
      </c>
      <c r="E239" s="229" t="s">
        <v>352</v>
      </c>
      <c r="F239" s="230" t="s">
        <v>353</v>
      </c>
      <c r="G239" s="231" t="s">
        <v>319</v>
      </c>
      <c r="H239" s="232">
        <v>1</v>
      </c>
      <c r="I239" s="233"/>
      <c r="J239" s="232">
        <f t="shared" si="0"/>
        <v>0</v>
      </c>
      <c r="K239" s="234"/>
      <c r="L239" s="235"/>
      <c r="M239" s="236" t="s">
        <v>1</v>
      </c>
      <c r="N239" s="237" t="s">
        <v>39</v>
      </c>
      <c r="O239" s="71"/>
      <c r="P239" s="191">
        <f t="shared" si="1"/>
        <v>0</v>
      </c>
      <c r="Q239" s="191">
        <v>0.254</v>
      </c>
      <c r="R239" s="191">
        <f t="shared" si="2"/>
        <v>0.254</v>
      </c>
      <c r="S239" s="191">
        <v>0</v>
      </c>
      <c r="T239" s="192">
        <f t="shared" si="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3" t="s">
        <v>157</v>
      </c>
      <c r="AT239" s="193" t="s">
        <v>224</v>
      </c>
      <c r="AU239" s="193" t="s">
        <v>80</v>
      </c>
      <c r="AY239" s="17" t="s">
        <v>114</v>
      </c>
      <c r="BE239" s="194">
        <f t="shared" si="4"/>
        <v>0</v>
      </c>
      <c r="BF239" s="194">
        <f t="shared" si="5"/>
        <v>0</v>
      </c>
      <c r="BG239" s="194">
        <f t="shared" si="6"/>
        <v>0</v>
      </c>
      <c r="BH239" s="194">
        <f t="shared" si="7"/>
        <v>0</v>
      </c>
      <c r="BI239" s="194">
        <f t="shared" si="8"/>
        <v>0</v>
      </c>
      <c r="BJ239" s="17" t="s">
        <v>8</v>
      </c>
      <c r="BK239" s="194">
        <f t="shared" si="9"/>
        <v>0</v>
      </c>
      <c r="BL239" s="17" t="s">
        <v>120</v>
      </c>
      <c r="BM239" s="193" t="s">
        <v>354</v>
      </c>
    </row>
    <row r="240" spans="1:65" s="2" customFormat="1" ht="24.2" customHeight="1">
      <c r="A240" s="34"/>
      <c r="B240" s="35"/>
      <c r="C240" s="228" t="s">
        <v>355</v>
      </c>
      <c r="D240" s="228" t="s">
        <v>224</v>
      </c>
      <c r="E240" s="229" t="s">
        <v>356</v>
      </c>
      <c r="F240" s="230" t="s">
        <v>357</v>
      </c>
      <c r="G240" s="231" t="s">
        <v>319</v>
      </c>
      <c r="H240" s="232">
        <v>2</v>
      </c>
      <c r="I240" s="233"/>
      <c r="J240" s="232">
        <f t="shared" si="0"/>
        <v>0</v>
      </c>
      <c r="K240" s="234"/>
      <c r="L240" s="235"/>
      <c r="M240" s="236" t="s">
        <v>1</v>
      </c>
      <c r="N240" s="237" t="s">
        <v>39</v>
      </c>
      <c r="O240" s="71"/>
      <c r="P240" s="191">
        <f t="shared" si="1"/>
        <v>0</v>
      </c>
      <c r="Q240" s="191">
        <v>0.506</v>
      </c>
      <c r="R240" s="191">
        <f t="shared" si="2"/>
        <v>1.012</v>
      </c>
      <c r="S240" s="191">
        <v>0</v>
      </c>
      <c r="T240" s="192">
        <f t="shared" si="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3" t="s">
        <v>157</v>
      </c>
      <c r="AT240" s="193" t="s">
        <v>224</v>
      </c>
      <c r="AU240" s="193" t="s">
        <v>80</v>
      </c>
      <c r="AY240" s="17" t="s">
        <v>114</v>
      </c>
      <c r="BE240" s="194">
        <f t="shared" si="4"/>
        <v>0</v>
      </c>
      <c r="BF240" s="194">
        <f t="shared" si="5"/>
        <v>0</v>
      </c>
      <c r="BG240" s="194">
        <f t="shared" si="6"/>
        <v>0</v>
      </c>
      <c r="BH240" s="194">
        <f t="shared" si="7"/>
        <v>0</v>
      </c>
      <c r="BI240" s="194">
        <f t="shared" si="8"/>
        <v>0</v>
      </c>
      <c r="BJ240" s="17" t="s">
        <v>8</v>
      </c>
      <c r="BK240" s="194">
        <f t="shared" si="9"/>
        <v>0</v>
      </c>
      <c r="BL240" s="17" t="s">
        <v>120</v>
      </c>
      <c r="BM240" s="193" t="s">
        <v>358</v>
      </c>
    </row>
    <row r="241" spans="1:65" s="2" customFormat="1" ht="24.2" customHeight="1">
      <c r="A241" s="34"/>
      <c r="B241" s="35"/>
      <c r="C241" s="228" t="s">
        <v>359</v>
      </c>
      <c r="D241" s="228" t="s">
        <v>224</v>
      </c>
      <c r="E241" s="229" t="s">
        <v>360</v>
      </c>
      <c r="F241" s="230" t="s">
        <v>361</v>
      </c>
      <c r="G241" s="231" t="s">
        <v>319</v>
      </c>
      <c r="H241" s="232">
        <v>7</v>
      </c>
      <c r="I241" s="233"/>
      <c r="J241" s="232">
        <f t="shared" si="0"/>
        <v>0</v>
      </c>
      <c r="K241" s="234"/>
      <c r="L241" s="235"/>
      <c r="M241" s="236" t="s">
        <v>1</v>
      </c>
      <c r="N241" s="237" t="s">
        <v>39</v>
      </c>
      <c r="O241" s="71"/>
      <c r="P241" s="191">
        <f t="shared" si="1"/>
        <v>0</v>
      </c>
      <c r="Q241" s="191">
        <v>1.013</v>
      </c>
      <c r="R241" s="191">
        <f t="shared" si="2"/>
        <v>7.090999999999999</v>
      </c>
      <c r="S241" s="191">
        <v>0</v>
      </c>
      <c r="T241" s="192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3" t="s">
        <v>157</v>
      </c>
      <c r="AT241" s="193" t="s">
        <v>224</v>
      </c>
      <c r="AU241" s="193" t="s">
        <v>80</v>
      </c>
      <c r="AY241" s="17" t="s">
        <v>114</v>
      </c>
      <c r="BE241" s="194">
        <f t="shared" si="4"/>
        <v>0</v>
      </c>
      <c r="BF241" s="194">
        <f t="shared" si="5"/>
        <v>0</v>
      </c>
      <c r="BG241" s="194">
        <f t="shared" si="6"/>
        <v>0</v>
      </c>
      <c r="BH241" s="194">
        <f t="shared" si="7"/>
        <v>0</v>
      </c>
      <c r="BI241" s="194">
        <f t="shared" si="8"/>
        <v>0</v>
      </c>
      <c r="BJ241" s="17" t="s">
        <v>8</v>
      </c>
      <c r="BK241" s="194">
        <f t="shared" si="9"/>
        <v>0</v>
      </c>
      <c r="BL241" s="17" t="s">
        <v>120</v>
      </c>
      <c r="BM241" s="193" t="s">
        <v>362</v>
      </c>
    </row>
    <row r="242" spans="1:65" s="2" customFormat="1" ht="24.2" customHeight="1">
      <c r="A242" s="34"/>
      <c r="B242" s="35"/>
      <c r="C242" s="228" t="s">
        <v>363</v>
      </c>
      <c r="D242" s="228" t="s">
        <v>224</v>
      </c>
      <c r="E242" s="229" t="s">
        <v>364</v>
      </c>
      <c r="F242" s="230" t="s">
        <v>365</v>
      </c>
      <c r="G242" s="231" t="s">
        <v>319</v>
      </c>
      <c r="H242" s="232">
        <v>4</v>
      </c>
      <c r="I242" s="233"/>
      <c r="J242" s="232">
        <f t="shared" si="0"/>
        <v>0</v>
      </c>
      <c r="K242" s="234"/>
      <c r="L242" s="235"/>
      <c r="M242" s="236" t="s">
        <v>1</v>
      </c>
      <c r="N242" s="237" t="s">
        <v>39</v>
      </c>
      <c r="O242" s="71"/>
      <c r="P242" s="191">
        <f t="shared" si="1"/>
        <v>0</v>
      </c>
      <c r="Q242" s="191">
        <v>0.548</v>
      </c>
      <c r="R242" s="191">
        <f t="shared" si="2"/>
        <v>2.192</v>
      </c>
      <c r="S242" s="191">
        <v>0</v>
      </c>
      <c r="T242" s="192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3" t="s">
        <v>157</v>
      </c>
      <c r="AT242" s="193" t="s">
        <v>224</v>
      </c>
      <c r="AU242" s="193" t="s">
        <v>80</v>
      </c>
      <c r="AY242" s="17" t="s">
        <v>114</v>
      </c>
      <c r="BE242" s="194">
        <f t="shared" si="4"/>
        <v>0</v>
      </c>
      <c r="BF242" s="194">
        <f t="shared" si="5"/>
        <v>0</v>
      </c>
      <c r="BG242" s="194">
        <f t="shared" si="6"/>
        <v>0</v>
      </c>
      <c r="BH242" s="194">
        <f t="shared" si="7"/>
        <v>0</v>
      </c>
      <c r="BI242" s="194">
        <f t="shared" si="8"/>
        <v>0</v>
      </c>
      <c r="BJ242" s="17" t="s">
        <v>8</v>
      </c>
      <c r="BK242" s="194">
        <f t="shared" si="9"/>
        <v>0</v>
      </c>
      <c r="BL242" s="17" t="s">
        <v>120</v>
      </c>
      <c r="BM242" s="193" t="s">
        <v>366</v>
      </c>
    </row>
    <row r="243" spans="1:65" s="2" customFormat="1" ht="24.2" customHeight="1">
      <c r="A243" s="34"/>
      <c r="B243" s="35"/>
      <c r="C243" s="228" t="s">
        <v>367</v>
      </c>
      <c r="D243" s="228" t="s">
        <v>224</v>
      </c>
      <c r="E243" s="229" t="s">
        <v>368</v>
      </c>
      <c r="F243" s="230" t="s">
        <v>369</v>
      </c>
      <c r="G243" s="231" t="s">
        <v>319</v>
      </c>
      <c r="H243" s="232">
        <v>1</v>
      </c>
      <c r="I243" s="233"/>
      <c r="J243" s="232">
        <f t="shared" si="0"/>
        <v>0</v>
      </c>
      <c r="K243" s="234"/>
      <c r="L243" s="235"/>
      <c r="M243" s="236" t="s">
        <v>1</v>
      </c>
      <c r="N243" s="237" t="s">
        <v>39</v>
      </c>
      <c r="O243" s="71"/>
      <c r="P243" s="191">
        <f t="shared" si="1"/>
        <v>0</v>
      </c>
      <c r="Q243" s="191">
        <v>0.051</v>
      </c>
      <c r="R243" s="191">
        <f t="shared" si="2"/>
        <v>0.051</v>
      </c>
      <c r="S243" s="191">
        <v>0</v>
      </c>
      <c r="T243" s="192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3" t="s">
        <v>157</v>
      </c>
      <c r="AT243" s="193" t="s">
        <v>224</v>
      </c>
      <c r="AU243" s="193" t="s">
        <v>80</v>
      </c>
      <c r="AY243" s="17" t="s">
        <v>114</v>
      </c>
      <c r="BE243" s="194">
        <f t="shared" si="4"/>
        <v>0</v>
      </c>
      <c r="BF243" s="194">
        <f t="shared" si="5"/>
        <v>0</v>
      </c>
      <c r="BG243" s="194">
        <f t="shared" si="6"/>
        <v>0</v>
      </c>
      <c r="BH243" s="194">
        <f t="shared" si="7"/>
        <v>0</v>
      </c>
      <c r="BI243" s="194">
        <f t="shared" si="8"/>
        <v>0</v>
      </c>
      <c r="BJ243" s="17" t="s">
        <v>8</v>
      </c>
      <c r="BK243" s="194">
        <f t="shared" si="9"/>
        <v>0</v>
      </c>
      <c r="BL243" s="17" t="s">
        <v>120</v>
      </c>
      <c r="BM243" s="193" t="s">
        <v>370</v>
      </c>
    </row>
    <row r="244" spans="1:65" s="2" customFormat="1" ht="24.2" customHeight="1">
      <c r="A244" s="34"/>
      <c r="B244" s="35"/>
      <c r="C244" s="228" t="s">
        <v>371</v>
      </c>
      <c r="D244" s="228" t="s">
        <v>224</v>
      </c>
      <c r="E244" s="229" t="s">
        <v>372</v>
      </c>
      <c r="F244" s="230" t="s">
        <v>373</v>
      </c>
      <c r="G244" s="231" t="s">
        <v>319</v>
      </c>
      <c r="H244" s="232">
        <v>2</v>
      </c>
      <c r="I244" s="233"/>
      <c r="J244" s="232">
        <f t="shared" si="0"/>
        <v>0</v>
      </c>
      <c r="K244" s="234"/>
      <c r="L244" s="235"/>
      <c r="M244" s="236" t="s">
        <v>1</v>
      </c>
      <c r="N244" s="237" t="s">
        <v>39</v>
      </c>
      <c r="O244" s="71"/>
      <c r="P244" s="191">
        <f t="shared" si="1"/>
        <v>0</v>
      </c>
      <c r="Q244" s="191">
        <v>0.068</v>
      </c>
      <c r="R244" s="191">
        <f t="shared" si="2"/>
        <v>0.136</v>
      </c>
      <c r="S244" s="191">
        <v>0</v>
      </c>
      <c r="T244" s="192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3" t="s">
        <v>157</v>
      </c>
      <c r="AT244" s="193" t="s">
        <v>224</v>
      </c>
      <c r="AU244" s="193" t="s">
        <v>80</v>
      </c>
      <c r="AY244" s="17" t="s">
        <v>114</v>
      </c>
      <c r="BE244" s="194">
        <f t="shared" si="4"/>
        <v>0</v>
      </c>
      <c r="BF244" s="194">
        <f t="shared" si="5"/>
        <v>0</v>
      </c>
      <c r="BG244" s="194">
        <f t="shared" si="6"/>
        <v>0</v>
      </c>
      <c r="BH244" s="194">
        <f t="shared" si="7"/>
        <v>0</v>
      </c>
      <c r="BI244" s="194">
        <f t="shared" si="8"/>
        <v>0</v>
      </c>
      <c r="BJ244" s="17" t="s">
        <v>8</v>
      </c>
      <c r="BK244" s="194">
        <f t="shared" si="9"/>
        <v>0</v>
      </c>
      <c r="BL244" s="17" t="s">
        <v>120</v>
      </c>
      <c r="BM244" s="193" t="s">
        <v>374</v>
      </c>
    </row>
    <row r="245" spans="1:65" s="2" customFormat="1" ht="24.2" customHeight="1">
      <c r="A245" s="34"/>
      <c r="B245" s="35"/>
      <c r="C245" s="228" t="s">
        <v>375</v>
      </c>
      <c r="D245" s="228" t="s">
        <v>224</v>
      </c>
      <c r="E245" s="229" t="s">
        <v>376</v>
      </c>
      <c r="F245" s="230" t="s">
        <v>377</v>
      </c>
      <c r="G245" s="231" t="s">
        <v>319</v>
      </c>
      <c r="H245" s="232">
        <v>2</v>
      </c>
      <c r="I245" s="233"/>
      <c r="J245" s="232">
        <f t="shared" si="0"/>
        <v>0</v>
      </c>
      <c r="K245" s="234"/>
      <c r="L245" s="235"/>
      <c r="M245" s="236" t="s">
        <v>1</v>
      </c>
      <c r="N245" s="237" t="s">
        <v>39</v>
      </c>
      <c r="O245" s="71"/>
      <c r="P245" s="191">
        <f t="shared" si="1"/>
        <v>0</v>
      </c>
      <c r="Q245" s="191">
        <v>0.081</v>
      </c>
      <c r="R245" s="191">
        <f t="shared" si="2"/>
        <v>0.162</v>
      </c>
      <c r="S245" s="191">
        <v>0</v>
      </c>
      <c r="T245" s="192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3" t="s">
        <v>157</v>
      </c>
      <c r="AT245" s="193" t="s">
        <v>224</v>
      </c>
      <c r="AU245" s="193" t="s">
        <v>80</v>
      </c>
      <c r="AY245" s="17" t="s">
        <v>114</v>
      </c>
      <c r="BE245" s="194">
        <f t="shared" si="4"/>
        <v>0</v>
      </c>
      <c r="BF245" s="194">
        <f t="shared" si="5"/>
        <v>0</v>
      </c>
      <c r="BG245" s="194">
        <f t="shared" si="6"/>
        <v>0</v>
      </c>
      <c r="BH245" s="194">
        <f t="shared" si="7"/>
        <v>0</v>
      </c>
      <c r="BI245" s="194">
        <f t="shared" si="8"/>
        <v>0</v>
      </c>
      <c r="BJ245" s="17" t="s">
        <v>8</v>
      </c>
      <c r="BK245" s="194">
        <f t="shared" si="9"/>
        <v>0</v>
      </c>
      <c r="BL245" s="17" t="s">
        <v>120</v>
      </c>
      <c r="BM245" s="193" t="s">
        <v>378</v>
      </c>
    </row>
    <row r="246" spans="1:65" s="2" customFormat="1" ht="24.2" customHeight="1">
      <c r="A246" s="34"/>
      <c r="B246" s="35"/>
      <c r="C246" s="182" t="s">
        <v>379</v>
      </c>
      <c r="D246" s="182" t="s">
        <v>116</v>
      </c>
      <c r="E246" s="183" t="s">
        <v>380</v>
      </c>
      <c r="F246" s="184" t="s">
        <v>381</v>
      </c>
      <c r="G246" s="185" t="s">
        <v>319</v>
      </c>
      <c r="H246" s="186">
        <v>3</v>
      </c>
      <c r="I246" s="187"/>
      <c r="J246" s="186">
        <f t="shared" si="0"/>
        <v>0</v>
      </c>
      <c r="K246" s="188"/>
      <c r="L246" s="39"/>
      <c r="M246" s="189" t="s">
        <v>1</v>
      </c>
      <c r="N246" s="190" t="s">
        <v>39</v>
      </c>
      <c r="O246" s="71"/>
      <c r="P246" s="191">
        <f t="shared" si="1"/>
        <v>0</v>
      </c>
      <c r="Q246" s="191">
        <v>0.14494</v>
      </c>
      <c r="R246" s="191">
        <f t="shared" si="2"/>
        <v>0.43482000000000004</v>
      </c>
      <c r="S246" s="191">
        <v>0</v>
      </c>
      <c r="T246" s="192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3" t="s">
        <v>120</v>
      </c>
      <c r="AT246" s="193" t="s">
        <v>116</v>
      </c>
      <c r="AU246" s="193" t="s">
        <v>80</v>
      </c>
      <c r="AY246" s="17" t="s">
        <v>114</v>
      </c>
      <c r="BE246" s="194">
        <f t="shared" si="4"/>
        <v>0</v>
      </c>
      <c r="BF246" s="194">
        <f t="shared" si="5"/>
        <v>0</v>
      </c>
      <c r="BG246" s="194">
        <f t="shared" si="6"/>
        <v>0</v>
      </c>
      <c r="BH246" s="194">
        <f t="shared" si="7"/>
        <v>0</v>
      </c>
      <c r="BI246" s="194">
        <f t="shared" si="8"/>
        <v>0</v>
      </c>
      <c r="BJ246" s="17" t="s">
        <v>8</v>
      </c>
      <c r="BK246" s="194">
        <f t="shared" si="9"/>
        <v>0</v>
      </c>
      <c r="BL246" s="17" t="s">
        <v>120</v>
      </c>
      <c r="BM246" s="193" t="s">
        <v>382</v>
      </c>
    </row>
    <row r="247" spans="1:65" s="2" customFormat="1" ht="24.2" customHeight="1">
      <c r="A247" s="34"/>
      <c r="B247" s="35"/>
      <c r="C247" s="228" t="s">
        <v>383</v>
      </c>
      <c r="D247" s="228" t="s">
        <v>224</v>
      </c>
      <c r="E247" s="229" t="s">
        <v>384</v>
      </c>
      <c r="F247" s="230" t="s">
        <v>385</v>
      </c>
      <c r="G247" s="231" t="s">
        <v>319</v>
      </c>
      <c r="H247" s="232">
        <v>3</v>
      </c>
      <c r="I247" s="233"/>
      <c r="J247" s="232">
        <f t="shared" si="0"/>
        <v>0</v>
      </c>
      <c r="K247" s="234"/>
      <c r="L247" s="235"/>
      <c r="M247" s="236" t="s">
        <v>1</v>
      </c>
      <c r="N247" s="237" t="s">
        <v>39</v>
      </c>
      <c r="O247" s="71"/>
      <c r="P247" s="191">
        <f t="shared" si="1"/>
        <v>0</v>
      </c>
      <c r="Q247" s="191">
        <v>0.347</v>
      </c>
      <c r="R247" s="191">
        <f t="shared" si="2"/>
        <v>1.041</v>
      </c>
      <c r="S247" s="191">
        <v>0</v>
      </c>
      <c r="T247" s="192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3" t="s">
        <v>157</v>
      </c>
      <c r="AT247" s="193" t="s">
        <v>224</v>
      </c>
      <c r="AU247" s="193" t="s">
        <v>80</v>
      </c>
      <c r="AY247" s="17" t="s">
        <v>114</v>
      </c>
      <c r="BE247" s="194">
        <f t="shared" si="4"/>
        <v>0</v>
      </c>
      <c r="BF247" s="194">
        <f t="shared" si="5"/>
        <v>0</v>
      </c>
      <c r="BG247" s="194">
        <f t="shared" si="6"/>
        <v>0</v>
      </c>
      <c r="BH247" s="194">
        <f t="shared" si="7"/>
        <v>0</v>
      </c>
      <c r="BI247" s="194">
        <f t="shared" si="8"/>
        <v>0</v>
      </c>
      <c r="BJ247" s="17" t="s">
        <v>8</v>
      </c>
      <c r="BK247" s="194">
        <f t="shared" si="9"/>
        <v>0</v>
      </c>
      <c r="BL247" s="17" t="s">
        <v>120</v>
      </c>
      <c r="BM247" s="193" t="s">
        <v>386</v>
      </c>
    </row>
    <row r="248" spans="1:65" s="2" customFormat="1" ht="14.45" customHeight="1">
      <c r="A248" s="34"/>
      <c r="B248" s="35"/>
      <c r="C248" s="182" t="s">
        <v>387</v>
      </c>
      <c r="D248" s="182" t="s">
        <v>116</v>
      </c>
      <c r="E248" s="183" t="s">
        <v>388</v>
      </c>
      <c r="F248" s="184" t="s">
        <v>389</v>
      </c>
      <c r="G248" s="185" t="s">
        <v>319</v>
      </c>
      <c r="H248" s="186">
        <v>4</v>
      </c>
      <c r="I248" s="187"/>
      <c r="J248" s="186">
        <f t="shared" si="0"/>
        <v>0</v>
      </c>
      <c r="K248" s="188"/>
      <c r="L248" s="39"/>
      <c r="M248" s="189" t="s">
        <v>1</v>
      </c>
      <c r="N248" s="190" t="s">
        <v>39</v>
      </c>
      <c r="O248" s="71"/>
      <c r="P248" s="191">
        <f t="shared" si="1"/>
        <v>0</v>
      </c>
      <c r="Q248" s="191">
        <v>0.0117</v>
      </c>
      <c r="R248" s="191">
        <f t="shared" si="2"/>
        <v>0.0468</v>
      </c>
      <c r="S248" s="191">
        <v>0</v>
      </c>
      <c r="T248" s="192">
        <f t="shared" si="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3" t="s">
        <v>120</v>
      </c>
      <c r="AT248" s="193" t="s">
        <v>116</v>
      </c>
      <c r="AU248" s="193" t="s">
        <v>80</v>
      </c>
      <c r="AY248" s="17" t="s">
        <v>114</v>
      </c>
      <c r="BE248" s="194">
        <f t="shared" si="4"/>
        <v>0</v>
      </c>
      <c r="BF248" s="194">
        <f t="shared" si="5"/>
        <v>0</v>
      </c>
      <c r="BG248" s="194">
        <f t="shared" si="6"/>
        <v>0</v>
      </c>
      <c r="BH248" s="194">
        <f t="shared" si="7"/>
        <v>0</v>
      </c>
      <c r="BI248" s="194">
        <f t="shared" si="8"/>
        <v>0</v>
      </c>
      <c r="BJ248" s="17" t="s">
        <v>8</v>
      </c>
      <c r="BK248" s="194">
        <f t="shared" si="9"/>
        <v>0</v>
      </c>
      <c r="BL248" s="17" t="s">
        <v>120</v>
      </c>
      <c r="BM248" s="193" t="s">
        <v>390</v>
      </c>
    </row>
    <row r="249" spans="1:65" s="2" customFormat="1" ht="14.45" customHeight="1">
      <c r="A249" s="34"/>
      <c r="B249" s="35"/>
      <c r="C249" s="228" t="s">
        <v>391</v>
      </c>
      <c r="D249" s="228" t="s">
        <v>224</v>
      </c>
      <c r="E249" s="229" t="s">
        <v>392</v>
      </c>
      <c r="F249" s="230" t="s">
        <v>393</v>
      </c>
      <c r="G249" s="231" t="s">
        <v>319</v>
      </c>
      <c r="H249" s="232">
        <v>4</v>
      </c>
      <c r="I249" s="233"/>
      <c r="J249" s="232">
        <f t="shared" si="0"/>
        <v>0</v>
      </c>
      <c r="K249" s="234"/>
      <c r="L249" s="235"/>
      <c r="M249" s="236" t="s">
        <v>1</v>
      </c>
      <c r="N249" s="237" t="s">
        <v>39</v>
      </c>
      <c r="O249" s="71"/>
      <c r="P249" s="191">
        <f t="shared" si="1"/>
        <v>0</v>
      </c>
      <c r="Q249" s="191">
        <v>0.081</v>
      </c>
      <c r="R249" s="191">
        <f t="shared" si="2"/>
        <v>0.324</v>
      </c>
      <c r="S249" s="191">
        <v>0</v>
      </c>
      <c r="T249" s="192">
        <f t="shared" si="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3" t="s">
        <v>157</v>
      </c>
      <c r="AT249" s="193" t="s">
        <v>224</v>
      </c>
      <c r="AU249" s="193" t="s">
        <v>80</v>
      </c>
      <c r="AY249" s="17" t="s">
        <v>114</v>
      </c>
      <c r="BE249" s="194">
        <f t="shared" si="4"/>
        <v>0</v>
      </c>
      <c r="BF249" s="194">
        <f t="shared" si="5"/>
        <v>0</v>
      </c>
      <c r="BG249" s="194">
        <f t="shared" si="6"/>
        <v>0</v>
      </c>
      <c r="BH249" s="194">
        <f t="shared" si="7"/>
        <v>0</v>
      </c>
      <c r="BI249" s="194">
        <f t="shared" si="8"/>
        <v>0</v>
      </c>
      <c r="BJ249" s="17" t="s">
        <v>8</v>
      </c>
      <c r="BK249" s="194">
        <f t="shared" si="9"/>
        <v>0</v>
      </c>
      <c r="BL249" s="17" t="s">
        <v>120</v>
      </c>
      <c r="BM249" s="193" t="s">
        <v>394</v>
      </c>
    </row>
    <row r="250" spans="1:65" s="2" customFormat="1" ht="14.45" customHeight="1">
      <c r="A250" s="34"/>
      <c r="B250" s="35"/>
      <c r="C250" s="182" t="s">
        <v>395</v>
      </c>
      <c r="D250" s="182" t="s">
        <v>116</v>
      </c>
      <c r="E250" s="183" t="s">
        <v>396</v>
      </c>
      <c r="F250" s="184" t="s">
        <v>397</v>
      </c>
      <c r="G250" s="185" t="s">
        <v>240</v>
      </c>
      <c r="H250" s="186">
        <v>66</v>
      </c>
      <c r="I250" s="187"/>
      <c r="J250" s="186">
        <f t="shared" si="0"/>
        <v>0</v>
      </c>
      <c r="K250" s="188"/>
      <c r="L250" s="39"/>
      <c r="M250" s="189" t="s">
        <v>1</v>
      </c>
      <c r="N250" s="190" t="s">
        <v>39</v>
      </c>
      <c r="O250" s="71"/>
      <c r="P250" s="191">
        <f t="shared" si="1"/>
        <v>0</v>
      </c>
      <c r="Q250" s="191">
        <v>9E-05</v>
      </c>
      <c r="R250" s="191">
        <f t="shared" si="2"/>
        <v>0.00594</v>
      </c>
      <c r="S250" s="191">
        <v>0</v>
      </c>
      <c r="T250" s="192">
        <f t="shared" si="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3" t="s">
        <v>120</v>
      </c>
      <c r="AT250" s="193" t="s">
        <v>116</v>
      </c>
      <c r="AU250" s="193" t="s">
        <v>80</v>
      </c>
      <c r="AY250" s="17" t="s">
        <v>114</v>
      </c>
      <c r="BE250" s="194">
        <f t="shared" si="4"/>
        <v>0</v>
      </c>
      <c r="BF250" s="194">
        <f t="shared" si="5"/>
        <v>0</v>
      </c>
      <c r="BG250" s="194">
        <f t="shared" si="6"/>
        <v>0</v>
      </c>
      <c r="BH250" s="194">
        <f t="shared" si="7"/>
        <v>0</v>
      </c>
      <c r="BI250" s="194">
        <f t="shared" si="8"/>
        <v>0</v>
      </c>
      <c r="BJ250" s="17" t="s">
        <v>8</v>
      </c>
      <c r="BK250" s="194">
        <f t="shared" si="9"/>
        <v>0</v>
      </c>
      <c r="BL250" s="17" t="s">
        <v>120</v>
      </c>
      <c r="BM250" s="193" t="s">
        <v>398</v>
      </c>
    </row>
    <row r="251" spans="1:65" s="2" customFormat="1" ht="14.45" customHeight="1">
      <c r="A251" s="34"/>
      <c r="B251" s="35"/>
      <c r="C251" s="182" t="s">
        <v>399</v>
      </c>
      <c r="D251" s="182" t="s">
        <v>116</v>
      </c>
      <c r="E251" s="183" t="s">
        <v>400</v>
      </c>
      <c r="F251" s="184" t="s">
        <v>401</v>
      </c>
      <c r="G251" s="185" t="s">
        <v>402</v>
      </c>
      <c r="H251" s="186">
        <v>1</v>
      </c>
      <c r="I251" s="187"/>
      <c r="J251" s="186">
        <f t="shared" si="0"/>
        <v>0</v>
      </c>
      <c r="K251" s="188"/>
      <c r="L251" s="39"/>
      <c r="M251" s="189" t="s">
        <v>1</v>
      </c>
      <c r="N251" s="190" t="s">
        <v>39</v>
      </c>
      <c r="O251" s="71"/>
      <c r="P251" s="191">
        <f t="shared" si="1"/>
        <v>0</v>
      </c>
      <c r="Q251" s="191">
        <v>0</v>
      </c>
      <c r="R251" s="191">
        <f t="shared" si="2"/>
        <v>0</v>
      </c>
      <c r="S251" s="191">
        <v>0</v>
      </c>
      <c r="T251" s="192">
        <f t="shared" si="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3" t="s">
        <v>120</v>
      </c>
      <c r="AT251" s="193" t="s">
        <v>116</v>
      </c>
      <c r="AU251" s="193" t="s">
        <v>80</v>
      </c>
      <c r="AY251" s="17" t="s">
        <v>114</v>
      </c>
      <c r="BE251" s="194">
        <f t="shared" si="4"/>
        <v>0</v>
      </c>
      <c r="BF251" s="194">
        <f t="shared" si="5"/>
        <v>0</v>
      </c>
      <c r="BG251" s="194">
        <f t="shared" si="6"/>
        <v>0</v>
      </c>
      <c r="BH251" s="194">
        <f t="shared" si="7"/>
        <v>0</v>
      </c>
      <c r="BI251" s="194">
        <f t="shared" si="8"/>
        <v>0</v>
      </c>
      <c r="BJ251" s="17" t="s">
        <v>8</v>
      </c>
      <c r="BK251" s="194">
        <f t="shared" si="9"/>
        <v>0</v>
      </c>
      <c r="BL251" s="17" t="s">
        <v>120</v>
      </c>
      <c r="BM251" s="193" t="s">
        <v>403</v>
      </c>
    </row>
    <row r="252" spans="2:51" s="13" customFormat="1" ht="22.5">
      <c r="B252" s="195"/>
      <c r="C252" s="196"/>
      <c r="D252" s="197" t="s">
        <v>122</v>
      </c>
      <c r="E252" s="198" t="s">
        <v>1</v>
      </c>
      <c r="F252" s="199" t="s">
        <v>404</v>
      </c>
      <c r="G252" s="196"/>
      <c r="H252" s="198" t="s">
        <v>1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122</v>
      </c>
      <c r="AU252" s="205" t="s">
        <v>80</v>
      </c>
      <c r="AV252" s="13" t="s">
        <v>8</v>
      </c>
      <c r="AW252" s="13" t="s">
        <v>31</v>
      </c>
      <c r="AX252" s="13" t="s">
        <v>74</v>
      </c>
      <c r="AY252" s="205" t="s">
        <v>114</v>
      </c>
    </row>
    <row r="253" spans="2:51" s="13" customFormat="1" ht="11.25">
      <c r="B253" s="195"/>
      <c r="C253" s="196"/>
      <c r="D253" s="197" t="s">
        <v>122</v>
      </c>
      <c r="E253" s="198" t="s">
        <v>1</v>
      </c>
      <c r="F253" s="199" t="s">
        <v>405</v>
      </c>
      <c r="G253" s="196"/>
      <c r="H253" s="198" t="s">
        <v>1</v>
      </c>
      <c r="I253" s="200"/>
      <c r="J253" s="196"/>
      <c r="K253" s="196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122</v>
      </c>
      <c r="AU253" s="205" t="s">
        <v>80</v>
      </c>
      <c r="AV253" s="13" t="s">
        <v>8</v>
      </c>
      <c r="AW253" s="13" t="s">
        <v>31</v>
      </c>
      <c r="AX253" s="13" t="s">
        <v>74</v>
      </c>
      <c r="AY253" s="205" t="s">
        <v>114</v>
      </c>
    </row>
    <row r="254" spans="2:51" s="14" customFormat="1" ht="11.25">
      <c r="B254" s="206"/>
      <c r="C254" s="207"/>
      <c r="D254" s="197" t="s">
        <v>122</v>
      </c>
      <c r="E254" s="208" t="s">
        <v>1</v>
      </c>
      <c r="F254" s="209" t="s">
        <v>8</v>
      </c>
      <c r="G254" s="207"/>
      <c r="H254" s="210">
        <v>1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122</v>
      </c>
      <c r="AU254" s="216" t="s">
        <v>80</v>
      </c>
      <c r="AV254" s="14" t="s">
        <v>80</v>
      </c>
      <c r="AW254" s="14" t="s">
        <v>31</v>
      </c>
      <c r="AX254" s="14" t="s">
        <v>8</v>
      </c>
      <c r="AY254" s="216" t="s">
        <v>114</v>
      </c>
    </row>
    <row r="255" spans="1:65" s="2" customFormat="1" ht="14.45" customHeight="1">
      <c r="A255" s="34"/>
      <c r="B255" s="35"/>
      <c r="C255" s="182" t="s">
        <v>406</v>
      </c>
      <c r="D255" s="182" t="s">
        <v>116</v>
      </c>
      <c r="E255" s="183" t="s">
        <v>407</v>
      </c>
      <c r="F255" s="184" t="s">
        <v>408</v>
      </c>
      <c r="G255" s="185" t="s">
        <v>402</v>
      </c>
      <c r="H255" s="186">
        <v>1</v>
      </c>
      <c r="I255" s="187"/>
      <c r="J255" s="186">
        <f>ROUND(I255*H255,0)</f>
        <v>0</v>
      </c>
      <c r="K255" s="188"/>
      <c r="L255" s="39"/>
      <c r="M255" s="189" t="s">
        <v>1</v>
      </c>
      <c r="N255" s="190" t="s">
        <v>39</v>
      </c>
      <c r="O255" s="71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3" t="s">
        <v>120</v>
      </c>
      <c r="AT255" s="193" t="s">
        <v>116</v>
      </c>
      <c r="AU255" s="193" t="s">
        <v>80</v>
      </c>
      <c r="AY255" s="17" t="s">
        <v>114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7" t="s">
        <v>8</v>
      </c>
      <c r="BK255" s="194">
        <f>ROUND(I255*H255,0)</f>
        <v>0</v>
      </c>
      <c r="BL255" s="17" t="s">
        <v>120</v>
      </c>
      <c r="BM255" s="193" t="s">
        <v>409</v>
      </c>
    </row>
    <row r="256" spans="2:51" s="13" customFormat="1" ht="11.25">
      <c r="B256" s="195"/>
      <c r="C256" s="196"/>
      <c r="D256" s="197" t="s">
        <v>122</v>
      </c>
      <c r="E256" s="198" t="s">
        <v>1</v>
      </c>
      <c r="F256" s="199" t="s">
        <v>410</v>
      </c>
      <c r="G256" s="196"/>
      <c r="H256" s="198" t="s">
        <v>1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122</v>
      </c>
      <c r="AU256" s="205" t="s">
        <v>80</v>
      </c>
      <c r="AV256" s="13" t="s">
        <v>8</v>
      </c>
      <c r="AW256" s="13" t="s">
        <v>31</v>
      </c>
      <c r="AX256" s="13" t="s">
        <v>74</v>
      </c>
      <c r="AY256" s="205" t="s">
        <v>114</v>
      </c>
    </row>
    <row r="257" spans="2:51" s="13" customFormat="1" ht="11.25">
      <c r="B257" s="195"/>
      <c r="C257" s="196"/>
      <c r="D257" s="197" t="s">
        <v>122</v>
      </c>
      <c r="E257" s="198" t="s">
        <v>1</v>
      </c>
      <c r="F257" s="199" t="s">
        <v>411</v>
      </c>
      <c r="G257" s="196"/>
      <c r="H257" s="198" t="s">
        <v>1</v>
      </c>
      <c r="I257" s="200"/>
      <c r="J257" s="196"/>
      <c r="K257" s="196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122</v>
      </c>
      <c r="AU257" s="205" t="s">
        <v>80</v>
      </c>
      <c r="AV257" s="13" t="s">
        <v>8</v>
      </c>
      <c r="AW257" s="13" t="s">
        <v>31</v>
      </c>
      <c r="AX257" s="13" t="s">
        <v>74</v>
      </c>
      <c r="AY257" s="205" t="s">
        <v>114</v>
      </c>
    </row>
    <row r="258" spans="2:51" s="13" customFormat="1" ht="11.25">
      <c r="B258" s="195"/>
      <c r="C258" s="196"/>
      <c r="D258" s="197" t="s">
        <v>122</v>
      </c>
      <c r="E258" s="198" t="s">
        <v>1</v>
      </c>
      <c r="F258" s="199" t="s">
        <v>412</v>
      </c>
      <c r="G258" s="196"/>
      <c r="H258" s="198" t="s">
        <v>1</v>
      </c>
      <c r="I258" s="200"/>
      <c r="J258" s="196"/>
      <c r="K258" s="196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122</v>
      </c>
      <c r="AU258" s="205" t="s">
        <v>80</v>
      </c>
      <c r="AV258" s="13" t="s">
        <v>8</v>
      </c>
      <c r="AW258" s="13" t="s">
        <v>31</v>
      </c>
      <c r="AX258" s="13" t="s">
        <v>74</v>
      </c>
      <c r="AY258" s="205" t="s">
        <v>114</v>
      </c>
    </row>
    <row r="259" spans="2:51" s="14" customFormat="1" ht="11.25">
      <c r="B259" s="206"/>
      <c r="C259" s="207"/>
      <c r="D259" s="197" t="s">
        <v>122</v>
      </c>
      <c r="E259" s="208" t="s">
        <v>1</v>
      </c>
      <c r="F259" s="209" t="s">
        <v>8</v>
      </c>
      <c r="G259" s="207"/>
      <c r="H259" s="210">
        <v>1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122</v>
      </c>
      <c r="AU259" s="216" t="s">
        <v>80</v>
      </c>
      <c r="AV259" s="14" t="s">
        <v>80</v>
      </c>
      <c r="AW259" s="14" t="s">
        <v>31</v>
      </c>
      <c r="AX259" s="14" t="s">
        <v>8</v>
      </c>
      <c r="AY259" s="216" t="s">
        <v>114</v>
      </c>
    </row>
    <row r="260" spans="2:63" s="12" customFormat="1" ht="22.9" customHeight="1">
      <c r="B260" s="166"/>
      <c r="C260" s="167"/>
      <c r="D260" s="168" t="s">
        <v>73</v>
      </c>
      <c r="E260" s="180" t="s">
        <v>413</v>
      </c>
      <c r="F260" s="180" t="s">
        <v>414</v>
      </c>
      <c r="G260" s="167"/>
      <c r="H260" s="167"/>
      <c r="I260" s="170"/>
      <c r="J260" s="181">
        <f>BK260</f>
        <v>0</v>
      </c>
      <c r="K260" s="167"/>
      <c r="L260" s="172"/>
      <c r="M260" s="173"/>
      <c r="N260" s="174"/>
      <c r="O260" s="174"/>
      <c r="P260" s="175">
        <f>SUM(P261:P267)</f>
        <v>0</v>
      </c>
      <c r="Q260" s="174"/>
      <c r="R260" s="175">
        <f>SUM(R261:R267)</f>
        <v>0</v>
      </c>
      <c r="S260" s="174"/>
      <c r="T260" s="176">
        <f>SUM(T261:T267)</f>
        <v>0</v>
      </c>
      <c r="AR260" s="177" t="s">
        <v>8</v>
      </c>
      <c r="AT260" s="178" t="s">
        <v>73</v>
      </c>
      <c r="AU260" s="178" t="s">
        <v>8</v>
      </c>
      <c r="AY260" s="177" t="s">
        <v>114</v>
      </c>
      <c r="BK260" s="179">
        <f>SUM(BK261:BK267)</f>
        <v>0</v>
      </c>
    </row>
    <row r="261" spans="1:65" s="2" customFormat="1" ht="14.45" customHeight="1">
      <c r="A261" s="34"/>
      <c r="B261" s="35"/>
      <c r="C261" s="182" t="s">
        <v>415</v>
      </c>
      <c r="D261" s="182" t="s">
        <v>116</v>
      </c>
      <c r="E261" s="183" t="s">
        <v>416</v>
      </c>
      <c r="F261" s="184" t="s">
        <v>417</v>
      </c>
      <c r="G261" s="185" t="s">
        <v>216</v>
      </c>
      <c r="H261" s="186">
        <v>153.75</v>
      </c>
      <c r="I261" s="187"/>
      <c r="J261" s="186">
        <f>ROUND(I261*H261,0)</f>
        <v>0</v>
      </c>
      <c r="K261" s="188"/>
      <c r="L261" s="39"/>
      <c r="M261" s="189" t="s">
        <v>1</v>
      </c>
      <c r="N261" s="190" t="s">
        <v>39</v>
      </c>
      <c r="O261" s="71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3" t="s">
        <v>120</v>
      </c>
      <c r="AT261" s="193" t="s">
        <v>116</v>
      </c>
      <c r="AU261" s="193" t="s">
        <v>80</v>
      </c>
      <c r="AY261" s="17" t="s">
        <v>114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7" t="s">
        <v>8</v>
      </c>
      <c r="BK261" s="194">
        <f>ROUND(I261*H261,0)</f>
        <v>0</v>
      </c>
      <c r="BL261" s="17" t="s">
        <v>120</v>
      </c>
      <c r="BM261" s="193" t="s">
        <v>418</v>
      </c>
    </row>
    <row r="262" spans="1:65" s="2" customFormat="1" ht="24.2" customHeight="1">
      <c r="A262" s="34"/>
      <c r="B262" s="35"/>
      <c r="C262" s="182" t="s">
        <v>419</v>
      </c>
      <c r="D262" s="182" t="s">
        <v>116</v>
      </c>
      <c r="E262" s="183" t="s">
        <v>420</v>
      </c>
      <c r="F262" s="184" t="s">
        <v>421</v>
      </c>
      <c r="G262" s="185" t="s">
        <v>216</v>
      </c>
      <c r="H262" s="186">
        <v>1537.5</v>
      </c>
      <c r="I262" s="187"/>
      <c r="J262" s="186">
        <f>ROUND(I262*H262,0)</f>
        <v>0</v>
      </c>
      <c r="K262" s="188"/>
      <c r="L262" s="39"/>
      <c r="M262" s="189" t="s">
        <v>1</v>
      </c>
      <c r="N262" s="190" t="s">
        <v>39</v>
      </c>
      <c r="O262" s="71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3" t="s">
        <v>120</v>
      </c>
      <c r="AT262" s="193" t="s">
        <v>116</v>
      </c>
      <c r="AU262" s="193" t="s">
        <v>80</v>
      </c>
      <c r="AY262" s="17" t="s">
        <v>114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7" t="s">
        <v>8</v>
      </c>
      <c r="BK262" s="194">
        <f>ROUND(I262*H262,0)</f>
        <v>0</v>
      </c>
      <c r="BL262" s="17" t="s">
        <v>120</v>
      </c>
      <c r="BM262" s="193" t="s">
        <v>422</v>
      </c>
    </row>
    <row r="263" spans="2:51" s="14" customFormat="1" ht="11.25">
      <c r="B263" s="206"/>
      <c r="C263" s="207"/>
      <c r="D263" s="197" t="s">
        <v>122</v>
      </c>
      <c r="E263" s="207"/>
      <c r="F263" s="209" t="s">
        <v>423</v>
      </c>
      <c r="G263" s="207"/>
      <c r="H263" s="210">
        <v>1537.5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122</v>
      </c>
      <c r="AU263" s="216" t="s">
        <v>80</v>
      </c>
      <c r="AV263" s="14" t="s">
        <v>80</v>
      </c>
      <c r="AW263" s="14" t="s">
        <v>4</v>
      </c>
      <c r="AX263" s="14" t="s">
        <v>8</v>
      </c>
      <c r="AY263" s="216" t="s">
        <v>114</v>
      </c>
    </row>
    <row r="264" spans="1:65" s="2" customFormat="1" ht="24.2" customHeight="1">
      <c r="A264" s="34"/>
      <c r="B264" s="35"/>
      <c r="C264" s="182" t="s">
        <v>424</v>
      </c>
      <c r="D264" s="182" t="s">
        <v>116</v>
      </c>
      <c r="E264" s="183" t="s">
        <v>425</v>
      </c>
      <c r="F264" s="184" t="s">
        <v>426</v>
      </c>
      <c r="G264" s="185" t="s">
        <v>216</v>
      </c>
      <c r="H264" s="186">
        <v>153.75</v>
      </c>
      <c r="I264" s="187"/>
      <c r="J264" s="186">
        <f>ROUND(I264*H264,0)</f>
        <v>0</v>
      </c>
      <c r="K264" s="188"/>
      <c r="L264" s="39"/>
      <c r="M264" s="189" t="s">
        <v>1</v>
      </c>
      <c r="N264" s="190" t="s">
        <v>39</v>
      </c>
      <c r="O264" s="71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3" t="s">
        <v>120</v>
      </c>
      <c r="AT264" s="193" t="s">
        <v>116</v>
      </c>
      <c r="AU264" s="193" t="s">
        <v>80</v>
      </c>
      <c r="AY264" s="17" t="s">
        <v>114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7" t="s">
        <v>8</v>
      </c>
      <c r="BK264" s="194">
        <f>ROUND(I264*H264,0)</f>
        <v>0</v>
      </c>
      <c r="BL264" s="17" t="s">
        <v>120</v>
      </c>
      <c r="BM264" s="193" t="s">
        <v>427</v>
      </c>
    </row>
    <row r="265" spans="1:65" s="2" customFormat="1" ht="24.2" customHeight="1">
      <c r="A265" s="34"/>
      <c r="B265" s="35"/>
      <c r="C265" s="182" t="s">
        <v>428</v>
      </c>
      <c r="D265" s="182" t="s">
        <v>116</v>
      </c>
      <c r="E265" s="183" t="s">
        <v>429</v>
      </c>
      <c r="F265" s="184" t="s">
        <v>430</v>
      </c>
      <c r="G265" s="185" t="s">
        <v>216</v>
      </c>
      <c r="H265" s="186">
        <v>45.65</v>
      </c>
      <c r="I265" s="187"/>
      <c r="J265" s="186">
        <f>ROUND(I265*H265,0)</f>
        <v>0</v>
      </c>
      <c r="K265" s="188"/>
      <c r="L265" s="39"/>
      <c r="M265" s="189" t="s">
        <v>1</v>
      </c>
      <c r="N265" s="190" t="s">
        <v>39</v>
      </c>
      <c r="O265" s="71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3" t="s">
        <v>120</v>
      </c>
      <c r="AT265" s="193" t="s">
        <v>116</v>
      </c>
      <c r="AU265" s="193" t="s">
        <v>80</v>
      </c>
      <c r="AY265" s="17" t="s">
        <v>114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7" t="s">
        <v>8</v>
      </c>
      <c r="BK265" s="194">
        <f>ROUND(I265*H265,0)</f>
        <v>0</v>
      </c>
      <c r="BL265" s="17" t="s">
        <v>120</v>
      </c>
      <c r="BM265" s="193" t="s">
        <v>431</v>
      </c>
    </row>
    <row r="266" spans="1:65" s="2" customFormat="1" ht="24.2" customHeight="1">
      <c r="A266" s="34"/>
      <c r="B266" s="35"/>
      <c r="C266" s="182" t="s">
        <v>432</v>
      </c>
      <c r="D266" s="182" t="s">
        <v>116</v>
      </c>
      <c r="E266" s="183" t="s">
        <v>433</v>
      </c>
      <c r="F266" s="184" t="s">
        <v>215</v>
      </c>
      <c r="G266" s="185" t="s">
        <v>216</v>
      </c>
      <c r="H266" s="186">
        <v>108.1</v>
      </c>
      <c r="I266" s="187"/>
      <c r="J266" s="186">
        <f>ROUND(I266*H266,0)</f>
        <v>0</v>
      </c>
      <c r="K266" s="188"/>
      <c r="L266" s="39"/>
      <c r="M266" s="189" t="s">
        <v>1</v>
      </c>
      <c r="N266" s="190" t="s">
        <v>39</v>
      </c>
      <c r="O266" s="71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3" t="s">
        <v>120</v>
      </c>
      <c r="AT266" s="193" t="s">
        <v>116</v>
      </c>
      <c r="AU266" s="193" t="s">
        <v>80</v>
      </c>
      <c r="AY266" s="17" t="s">
        <v>114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7" t="s">
        <v>8</v>
      </c>
      <c r="BK266" s="194">
        <f>ROUND(I266*H266,0)</f>
        <v>0</v>
      </c>
      <c r="BL266" s="17" t="s">
        <v>120</v>
      </c>
      <c r="BM266" s="193" t="s">
        <v>434</v>
      </c>
    </row>
    <row r="267" spans="2:51" s="14" customFormat="1" ht="11.25">
      <c r="B267" s="206"/>
      <c r="C267" s="207"/>
      <c r="D267" s="197" t="s">
        <v>122</v>
      </c>
      <c r="E267" s="208" t="s">
        <v>1</v>
      </c>
      <c r="F267" s="209" t="s">
        <v>435</v>
      </c>
      <c r="G267" s="207"/>
      <c r="H267" s="210">
        <v>108.1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122</v>
      </c>
      <c r="AU267" s="216" t="s">
        <v>80</v>
      </c>
      <c r="AV267" s="14" t="s">
        <v>80</v>
      </c>
      <c r="AW267" s="14" t="s">
        <v>31</v>
      </c>
      <c r="AX267" s="14" t="s">
        <v>8</v>
      </c>
      <c r="AY267" s="216" t="s">
        <v>114</v>
      </c>
    </row>
    <row r="268" spans="2:63" s="12" customFormat="1" ht="22.9" customHeight="1">
      <c r="B268" s="166"/>
      <c r="C268" s="167"/>
      <c r="D268" s="168" t="s">
        <v>73</v>
      </c>
      <c r="E268" s="180" t="s">
        <v>436</v>
      </c>
      <c r="F268" s="180" t="s">
        <v>437</v>
      </c>
      <c r="G268" s="167"/>
      <c r="H268" s="167"/>
      <c r="I268" s="170"/>
      <c r="J268" s="181">
        <f>BK268</f>
        <v>0</v>
      </c>
      <c r="K268" s="167"/>
      <c r="L268" s="172"/>
      <c r="M268" s="173"/>
      <c r="N268" s="174"/>
      <c r="O268" s="174"/>
      <c r="P268" s="175">
        <f>P269</f>
        <v>0</v>
      </c>
      <c r="Q268" s="174"/>
      <c r="R268" s="175">
        <f>R269</f>
        <v>0</v>
      </c>
      <c r="S268" s="174"/>
      <c r="T268" s="176">
        <f>T269</f>
        <v>0</v>
      </c>
      <c r="AR268" s="177" t="s">
        <v>8</v>
      </c>
      <c r="AT268" s="178" t="s">
        <v>73</v>
      </c>
      <c r="AU268" s="178" t="s">
        <v>8</v>
      </c>
      <c r="AY268" s="177" t="s">
        <v>114</v>
      </c>
      <c r="BK268" s="179">
        <f>BK269</f>
        <v>0</v>
      </c>
    </row>
    <row r="269" spans="1:65" s="2" customFormat="1" ht="24.2" customHeight="1">
      <c r="A269" s="34"/>
      <c r="B269" s="35"/>
      <c r="C269" s="182" t="s">
        <v>438</v>
      </c>
      <c r="D269" s="182" t="s">
        <v>116</v>
      </c>
      <c r="E269" s="183" t="s">
        <v>439</v>
      </c>
      <c r="F269" s="184" t="s">
        <v>440</v>
      </c>
      <c r="G269" s="185" t="s">
        <v>216</v>
      </c>
      <c r="H269" s="186">
        <v>29.92</v>
      </c>
      <c r="I269" s="187"/>
      <c r="J269" s="186">
        <f>ROUND(I269*H269,0)</f>
        <v>0</v>
      </c>
      <c r="K269" s="188"/>
      <c r="L269" s="39"/>
      <c r="M269" s="189" t="s">
        <v>1</v>
      </c>
      <c r="N269" s="190" t="s">
        <v>39</v>
      </c>
      <c r="O269" s="71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3" t="s">
        <v>120</v>
      </c>
      <c r="AT269" s="193" t="s">
        <v>116</v>
      </c>
      <c r="AU269" s="193" t="s">
        <v>80</v>
      </c>
      <c r="AY269" s="17" t="s">
        <v>114</v>
      </c>
      <c r="BE269" s="194">
        <f>IF(N269="základní",J269,0)</f>
        <v>0</v>
      </c>
      <c r="BF269" s="194">
        <f>IF(N269="snížená",J269,0)</f>
        <v>0</v>
      </c>
      <c r="BG269" s="194">
        <f>IF(N269="zákl. přenesená",J269,0)</f>
        <v>0</v>
      </c>
      <c r="BH269" s="194">
        <f>IF(N269="sníž. přenesená",J269,0)</f>
        <v>0</v>
      </c>
      <c r="BI269" s="194">
        <f>IF(N269="nulová",J269,0)</f>
        <v>0</v>
      </c>
      <c r="BJ269" s="17" t="s">
        <v>8</v>
      </c>
      <c r="BK269" s="194">
        <f>ROUND(I269*H269,0)</f>
        <v>0</v>
      </c>
      <c r="BL269" s="17" t="s">
        <v>120</v>
      </c>
      <c r="BM269" s="193" t="s">
        <v>441</v>
      </c>
    </row>
    <row r="270" spans="2:63" s="12" customFormat="1" ht="25.9" customHeight="1">
      <c r="B270" s="166"/>
      <c r="C270" s="167"/>
      <c r="D270" s="168" t="s">
        <v>73</v>
      </c>
      <c r="E270" s="169" t="s">
        <v>442</v>
      </c>
      <c r="F270" s="169" t="s">
        <v>443</v>
      </c>
      <c r="G270" s="167"/>
      <c r="H270" s="167"/>
      <c r="I270" s="170"/>
      <c r="J270" s="171">
        <f>BK270</f>
        <v>0</v>
      </c>
      <c r="K270" s="167"/>
      <c r="L270" s="172"/>
      <c r="M270" s="173"/>
      <c r="N270" s="174"/>
      <c r="O270" s="174"/>
      <c r="P270" s="175">
        <f>P271+P276</f>
        <v>0</v>
      </c>
      <c r="Q270" s="174"/>
      <c r="R270" s="175">
        <f>R271+R276</f>
        <v>0</v>
      </c>
      <c r="S270" s="174"/>
      <c r="T270" s="176">
        <f>T271+T276</f>
        <v>0</v>
      </c>
      <c r="AR270" s="177" t="s">
        <v>141</v>
      </c>
      <c r="AT270" s="178" t="s">
        <v>73</v>
      </c>
      <c r="AU270" s="178" t="s">
        <v>74</v>
      </c>
      <c r="AY270" s="177" t="s">
        <v>114</v>
      </c>
      <c r="BK270" s="179">
        <f>BK271+BK276</f>
        <v>0</v>
      </c>
    </row>
    <row r="271" spans="2:63" s="12" customFormat="1" ht="22.9" customHeight="1">
      <c r="B271" s="166"/>
      <c r="C271" s="167"/>
      <c r="D271" s="168" t="s">
        <v>73</v>
      </c>
      <c r="E271" s="180" t="s">
        <v>444</v>
      </c>
      <c r="F271" s="180" t="s">
        <v>445</v>
      </c>
      <c r="G271" s="167"/>
      <c r="H271" s="167"/>
      <c r="I271" s="170"/>
      <c r="J271" s="181">
        <f>BK271</f>
        <v>0</v>
      </c>
      <c r="K271" s="167"/>
      <c r="L271" s="172"/>
      <c r="M271" s="173"/>
      <c r="N271" s="174"/>
      <c r="O271" s="174"/>
      <c r="P271" s="175">
        <f>SUM(P272:P275)</f>
        <v>0</v>
      </c>
      <c r="Q271" s="174"/>
      <c r="R271" s="175">
        <f>SUM(R272:R275)</f>
        <v>0</v>
      </c>
      <c r="S271" s="174"/>
      <c r="T271" s="176">
        <f>SUM(T272:T275)</f>
        <v>0</v>
      </c>
      <c r="AR271" s="177" t="s">
        <v>141</v>
      </c>
      <c r="AT271" s="178" t="s">
        <v>73</v>
      </c>
      <c r="AU271" s="178" t="s">
        <v>8</v>
      </c>
      <c r="AY271" s="177" t="s">
        <v>114</v>
      </c>
      <c r="BK271" s="179">
        <f>SUM(BK272:BK275)</f>
        <v>0</v>
      </c>
    </row>
    <row r="272" spans="1:65" s="2" customFormat="1" ht="14.45" customHeight="1">
      <c r="A272" s="34"/>
      <c r="B272" s="35"/>
      <c r="C272" s="182" t="s">
        <v>446</v>
      </c>
      <c r="D272" s="182" t="s">
        <v>116</v>
      </c>
      <c r="E272" s="183" t="s">
        <v>447</v>
      </c>
      <c r="F272" s="184" t="s">
        <v>448</v>
      </c>
      <c r="G272" s="185" t="s">
        <v>449</v>
      </c>
      <c r="H272" s="186">
        <v>1</v>
      </c>
      <c r="I272" s="187"/>
      <c r="J272" s="186">
        <f>ROUND(I272*H272,0)</f>
        <v>0</v>
      </c>
      <c r="K272" s="188"/>
      <c r="L272" s="39"/>
      <c r="M272" s="189" t="s">
        <v>1</v>
      </c>
      <c r="N272" s="190" t="s">
        <v>39</v>
      </c>
      <c r="O272" s="71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3" t="s">
        <v>450</v>
      </c>
      <c r="AT272" s="193" t="s">
        <v>116</v>
      </c>
      <c r="AU272" s="193" t="s">
        <v>80</v>
      </c>
      <c r="AY272" s="17" t="s">
        <v>114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7" t="s">
        <v>8</v>
      </c>
      <c r="BK272" s="194">
        <f>ROUND(I272*H272,0)</f>
        <v>0</v>
      </c>
      <c r="BL272" s="17" t="s">
        <v>450</v>
      </c>
      <c r="BM272" s="193" t="s">
        <v>451</v>
      </c>
    </row>
    <row r="273" spans="1:65" s="2" customFormat="1" ht="14.45" customHeight="1">
      <c r="A273" s="34"/>
      <c r="B273" s="35"/>
      <c r="C273" s="182" t="s">
        <v>452</v>
      </c>
      <c r="D273" s="182" t="s">
        <v>116</v>
      </c>
      <c r="E273" s="183" t="s">
        <v>453</v>
      </c>
      <c r="F273" s="184" t="s">
        <v>454</v>
      </c>
      <c r="G273" s="185" t="s">
        <v>449</v>
      </c>
      <c r="H273" s="186">
        <v>1</v>
      </c>
      <c r="I273" s="187"/>
      <c r="J273" s="186">
        <f>ROUND(I273*H273,0)</f>
        <v>0</v>
      </c>
      <c r="K273" s="188"/>
      <c r="L273" s="39"/>
      <c r="M273" s="189" t="s">
        <v>1</v>
      </c>
      <c r="N273" s="190" t="s">
        <v>39</v>
      </c>
      <c r="O273" s="71"/>
      <c r="P273" s="191">
        <f>O273*H273</f>
        <v>0</v>
      </c>
      <c r="Q273" s="191">
        <v>0</v>
      </c>
      <c r="R273" s="191">
        <f>Q273*H273</f>
        <v>0</v>
      </c>
      <c r="S273" s="191">
        <v>0</v>
      </c>
      <c r="T273" s="19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3" t="s">
        <v>450</v>
      </c>
      <c r="AT273" s="193" t="s">
        <v>116</v>
      </c>
      <c r="AU273" s="193" t="s">
        <v>80</v>
      </c>
      <c r="AY273" s="17" t="s">
        <v>114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7" t="s">
        <v>8</v>
      </c>
      <c r="BK273" s="194">
        <f>ROUND(I273*H273,0)</f>
        <v>0</v>
      </c>
      <c r="BL273" s="17" t="s">
        <v>450</v>
      </c>
      <c r="BM273" s="193" t="s">
        <v>455</v>
      </c>
    </row>
    <row r="274" spans="1:65" s="2" customFormat="1" ht="14.45" customHeight="1">
      <c r="A274" s="34"/>
      <c r="B274" s="35"/>
      <c r="C274" s="182" t="s">
        <v>456</v>
      </c>
      <c r="D274" s="182" t="s">
        <v>116</v>
      </c>
      <c r="E274" s="183" t="s">
        <v>457</v>
      </c>
      <c r="F274" s="184" t="s">
        <v>458</v>
      </c>
      <c r="G274" s="185" t="s">
        <v>449</v>
      </c>
      <c r="H274" s="186">
        <v>1</v>
      </c>
      <c r="I274" s="187"/>
      <c r="J274" s="186">
        <f>ROUND(I274*H274,0)</f>
        <v>0</v>
      </c>
      <c r="K274" s="188"/>
      <c r="L274" s="39"/>
      <c r="M274" s="189" t="s">
        <v>1</v>
      </c>
      <c r="N274" s="190" t="s">
        <v>39</v>
      </c>
      <c r="O274" s="71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3" t="s">
        <v>450</v>
      </c>
      <c r="AT274" s="193" t="s">
        <v>116</v>
      </c>
      <c r="AU274" s="193" t="s">
        <v>80</v>
      </c>
      <c r="AY274" s="17" t="s">
        <v>114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7" t="s">
        <v>8</v>
      </c>
      <c r="BK274" s="194">
        <f>ROUND(I274*H274,0)</f>
        <v>0</v>
      </c>
      <c r="BL274" s="17" t="s">
        <v>450</v>
      </c>
      <c r="BM274" s="193" t="s">
        <v>459</v>
      </c>
    </row>
    <row r="275" spans="1:65" s="2" customFormat="1" ht="14.45" customHeight="1">
      <c r="A275" s="34"/>
      <c r="B275" s="35"/>
      <c r="C275" s="182" t="s">
        <v>460</v>
      </c>
      <c r="D275" s="182" t="s">
        <v>116</v>
      </c>
      <c r="E275" s="183" t="s">
        <v>461</v>
      </c>
      <c r="F275" s="184" t="s">
        <v>462</v>
      </c>
      <c r="G275" s="185" t="s">
        <v>449</v>
      </c>
      <c r="H275" s="186">
        <v>1</v>
      </c>
      <c r="I275" s="187"/>
      <c r="J275" s="186">
        <f>ROUND(I275*H275,0)</f>
        <v>0</v>
      </c>
      <c r="K275" s="188"/>
      <c r="L275" s="39"/>
      <c r="M275" s="189" t="s">
        <v>1</v>
      </c>
      <c r="N275" s="190" t="s">
        <v>39</v>
      </c>
      <c r="O275" s="71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3" t="s">
        <v>450</v>
      </c>
      <c r="AT275" s="193" t="s">
        <v>116</v>
      </c>
      <c r="AU275" s="193" t="s">
        <v>80</v>
      </c>
      <c r="AY275" s="17" t="s">
        <v>114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7" t="s">
        <v>8</v>
      </c>
      <c r="BK275" s="194">
        <f>ROUND(I275*H275,0)</f>
        <v>0</v>
      </c>
      <c r="BL275" s="17" t="s">
        <v>450</v>
      </c>
      <c r="BM275" s="193" t="s">
        <v>463</v>
      </c>
    </row>
    <row r="276" spans="2:63" s="12" customFormat="1" ht="22.9" customHeight="1">
      <c r="B276" s="166"/>
      <c r="C276" s="167"/>
      <c r="D276" s="168" t="s">
        <v>73</v>
      </c>
      <c r="E276" s="180" t="s">
        <v>464</v>
      </c>
      <c r="F276" s="180" t="s">
        <v>465</v>
      </c>
      <c r="G276" s="167"/>
      <c r="H276" s="167"/>
      <c r="I276" s="170"/>
      <c r="J276" s="181">
        <f>BK276</f>
        <v>0</v>
      </c>
      <c r="K276" s="167"/>
      <c r="L276" s="172"/>
      <c r="M276" s="173"/>
      <c r="N276" s="174"/>
      <c r="O276" s="174"/>
      <c r="P276" s="175">
        <f>P277</f>
        <v>0</v>
      </c>
      <c r="Q276" s="174"/>
      <c r="R276" s="175">
        <f>R277</f>
        <v>0</v>
      </c>
      <c r="S276" s="174"/>
      <c r="T276" s="176">
        <f>T277</f>
        <v>0</v>
      </c>
      <c r="AR276" s="177" t="s">
        <v>141</v>
      </c>
      <c r="AT276" s="178" t="s">
        <v>73</v>
      </c>
      <c r="AU276" s="178" t="s">
        <v>8</v>
      </c>
      <c r="AY276" s="177" t="s">
        <v>114</v>
      </c>
      <c r="BK276" s="179">
        <f>BK277</f>
        <v>0</v>
      </c>
    </row>
    <row r="277" spans="1:65" s="2" customFormat="1" ht="14.45" customHeight="1">
      <c r="A277" s="34"/>
      <c r="B277" s="35"/>
      <c r="C277" s="182" t="s">
        <v>466</v>
      </c>
      <c r="D277" s="182" t="s">
        <v>116</v>
      </c>
      <c r="E277" s="183" t="s">
        <v>467</v>
      </c>
      <c r="F277" s="184" t="s">
        <v>468</v>
      </c>
      <c r="G277" s="185" t="s">
        <v>449</v>
      </c>
      <c r="H277" s="186">
        <v>1</v>
      </c>
      <c r="I277" s="187"/>
      <c r="J277" s="186">
        <f>ROUND(I277*H277,0)</f>
        <v>0</v>
      </c>
      <c r="K277" s="188"/>
      <c r="L277" s="39"/>
      <c r="M277" s="238" t="s">
        <v>1</v>
      </c>
      <c r="N277" s="239" t="s">
        <v>39</v>
      </c>
      <c r="O277" s="240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3" t="s">
        <v>450</v>
      </c>
      <c r="AT277" s="193" t="s">
        <v>116</v>
      </c>
      <c r="AU277" s="193" t="s">
        <v>80</v>
      </c>
      <c r="AY277" s="17" t="s">
        <v>114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7" t="s">
        <v>8</v>
      </c>
      <c r="BK277" s="194">
        <f>ROUND(I277*H277,0)</f>
        <v>0</v>
      </c>
      <c r="BL277" s="17" t="s">
        <v>450</v>
      </c>
      <c r="BM277" s="193" t="s">
        <v>469</v>
      </c>
    </row>
    <row r="278" spans="1:31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TTXDKfuffYp7oAylBolhWNJdNOG9fCQDhZJ7bZzKKL2JwWlXhASsjEpOJmzcNXPR7IZGS1prGlVAACaSN33jiw==" saltValue="JVJrJvVVSogkSitmfNXIOnHGrQ5PtzfL7b/KYm/ps+3/t3YC7utbXNXgF1CKouNIYvomBN26VfI6nyIUWh813w==" spinCount="100000" sheet="1" objects="1" scenarios="1" formatColumns="0" formatRows="0" autoFilter="0"/>
  <autoFilter ref="C123:K277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Monika Novotná</cp:lastModifiedBy>
  <dcterms:created xsi:type="dcterms:W3CDTF">2020-09-20T11:12:08Z</dcterms:created>
  <dcterms:modified xsi:type="dcterms:W3CDTF">2021-05-24T13:56:23Z</dcterms:modified>
  <cp:category/>
  <cp:version/>
  <cp:contentType/>
  <cp:contentStatus/>
</cp:coreProperties>
</file>