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 defaultThemeVersion="166925"/>
  <bookViews>
    <workbookView xWindow="65428" yWindow="65428" windowWidth="23256" windowHeight="12696" activeTab="2"/>
  </bookViews>
  <sheets>
    <sheet name="Krycí list" sheetId="2" r:id="rId1"/>
    <sheet name="Svátky" sheetId="3" state="hidden" r:id="rId2"/>
    <sheet name="Rekapitulace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<sst xmlns="http://schemas.openxmlformats.org/spreadsheetml/2006/main" count="80" uniqueCount="71">
  <si>
    <t>Příloha č. 1</t>
  </si>
  <si>
    <t>Upozornění:</t>
  </si>
  <si>
    <t>dne</t>
  </si>
  <si>
    <t>Jméno a podpis osoby oprávněné jednat za dodavatele</t>
  </si>
  <si>
    <r>
      <t xml:space="preserve">Kontaktní osoba </t>
    </r>
    <r>
      <rPr>
        <sz val="11"/>
        <color theme="1"/>
        <rFont val="Arial"/>
        <family val="2"/>
      </rPr>
      <t>(jméno, telefon, mail)</t>
    </r>
  </si>
  <si>
    <r>
      <rPr>
        <b/>
        <sz val="11"/>
        <color theme="1"/>
        <rFont val="Arial"/>
        <family val="2"/>
      </rPr>
      <t>Sídlo</t>
    </r>
    <r>
      <rPr>
        <sz val="11"/>
        <color theme="1"/>
        <rFont val="Arial"/>
        <family val="2"/>
      </rPr>
      <t xml:space="preserve"> (celá adresa včetně PSČ)</t>
    </r>
  </si>
  <si>
    <t>IČO</t>
  </si>
  <si>
    <t>Zastoupený</t>
  </si>
  <si>
    <t>KRYCÍ LIST NABÍDKY</t>
  </si>
  <si>
    <t>DPH v Kč</t>
  </si>
  <si>
    <t>Termín zahájení prací</t>
  </si>
  <si>
    <t>Termín dokončení prací</t>
  </si>
  <si>
    <t xml:space="preserve">V </t>
  </si>
  <si>
    <t>Dodavatel prohlašuje, že souhlasí s textem návrhu smlouvy o dílo tak, jak byl předložen jako součást zadávací dokumentace.</t>
  </si>
  <si>
    <t>„Výměna stávajících dřevěných posuvných vrat solná hala CM Nová Paka“</t>
  </si>
  <si>
    <t>Výše nabídkové ceny za demontáž vrat včetně ekologické likvidace v Kč bez DPH</t>
  </si>
  <si>
    <t>Celková cena za výrobu a montáž vrat v Kč bez DPH</t>
  </si>
  <si>
    <t>Celková cena za veškeré práce včetně úklidu v Kč bez DPH</t>
  </si>
  <si>
    <r>
      <rPr>
        <b/>
        <sz val="11"/>
        <color theme="1"/>
        <rFont val="Arial"/>
        <family val="2"/>
      </rPr>
      <t xml:space="preserve">Výše nabídkové ceny </t>
    </r>
    <r>
      <rPr>
        <sz val="11"/>
        <color theme="1"/>
        <rFont val="Arial"/>
        <family val="2"/>
      </rPr>
      <t xml:space="preserve">za předmět zakázky v Kč bez DPH 
</t>
    </r>
    <r>
      <rPr>
        <b/>
        <sz val="11"/>
        <color theme="1"/>
        <rFont val="Arial"/>
        <family val="2"/>
      </rPr>
      <t>(údaj pro hodnocení nabídek)</t>
    </r>
    <r>
      <rPr>
        <sz val="11"/>
        <color theme="1"/>
        <rFont val="Arial"/>
        <family val="2"/>
      </rPr>
      <t xml:space="preserve">
</t>
    </r>
  </si>
  <si>
    <t>Celková cena za předmět zakázky v Kč včetně DPH</t>
  </si>
  <si>
    <t>Záruční doba na provedené stavební práce a dodaný materiál v měsících (min. v délce 60 měsíců)</t>
  </si>
  <si>
    <r>
      <t xml:space="preserve">Termín zhotovení předmětu zakázky (v týdnech od předání staveniště) </t>
    </r>
    <r>
      <rPr>
        <b/>
        <sz val="11"/>
        <color theme="1"/>
        <rFont val="Arial"/>
        <family val="2"/>
      </rPr>
      <t>(údaj pro hodnocení nabídek)</t>
    </r>
  </si>
  <si>
    <t xml:space="preserve">Nový rok </t>
  </si>
  <si>
    <t>Velký pátek</t>
  </si>
  <si>
    <t>Velikonoční pondělí</t>
  </si>
  <si>
    <t>Svátek práce</t>
  </si>
  <si>
    <t>Den vítězství</t>
  </si>
  <si>
    <t>Den slovanských věrozvěstů Cyrila a Metoděje</t>
  </si>
  <si>
    <t>Den upálení mistra Jana Husa</t>
  </si>
  <si>
    <t>Den české státnosti</t>
  </si>
  <si>
    <t>Den vzniku samostatného československého státu</t>
  </si>
  <si>
    <t>Den boje za svobodu a demokracii</t>
  </si>
  <si>
    <t>Štědrý den</t>
  </si>
  <si>
    <t>1. svátek vánoční</t>
  </si>
  <si>
    <t>2. svátek vánoční</t>
  </si>
  <si>
    <t>Rekapitulace nabídkové ceny "Výměna stávajících dřevěných posuvných vrat solná hala CM Nová Paka"</t>
  </si>
  <si>
    <t>Objednatel: ÚDRŽBA SILNIC Královéhradeckého kraje a.s.</t>
  </si>
  <si>
    <t>Zhotovitel:</t>
  </si>
  <si>
    <t>Zpracoval:</t>
  </si>
  <si>
    <t xml:space="preserve">Místo realizace: </t>
  </si>
  <si>
    <t>Datum:</t>
  </si>
  <si>
    <t>Č.</t>
  </si>
  <si>
    <t>Popis</t>
  </si>
  <si>
    <t>Měrná</t>
  </si>
  <si>
    <t>Počet</t>
  </si>
  <si>
    <t>Jednotková</t>
  </si>
  <si>
    <t>Celková</t>
  </si>
  <si>
    <t>jedn.</t>
  </si>
  <si>
    <t>CENA</t>
  </si>
  <si>
    <t>Demontáž stávajících vrat</t>
  </si>
  <si>
    <t>ks</t>
  </si>
  <si>
    <t>Ekologická likvidace stávajících vrat</t>
  </si>
  <si>
    <r>
      <t>m</t>
    </r>
    <r>
      <rPr>
        <vertAlign val="superscript"/>
        <sz val="10"/>
        <rFont val="Arial CE"/>
        <family val="2"/>
      </rPr>
      <t>2</t>
    </r>
  </si>
  <si>
    <t>Konstrukce dřevěné</t>
  </si>
  <si>
    <t>Impregnace a nátěr dřevěné konstrukce</t>
  </si>
  <si>
    <t>Očištění a protikorozní nátěr stávajícího horního vedení</t>
  </si>
  <si>
    <t>Horní pojezdová kola ošetřená žárovým zinkováním</t>
  </si>
  <si>
    <t>Spodní vedení vrat ošetřené žárovým zinkováním</t>
  </si>
  <si>
    <t>Kovová petlice včetně krytu visacího zámku ošetřená žárovým zinkováním</t>
  </si>
  <si>
    <t>soubor</t>
  </si>
  <si>
    <t>Visací zámek</t>
  </si>
  <si>
    <t>Montážní materiál</t>
  </si>
  <si>
    <t>Motáž nových vrat</t>
  </si>
  <si>
    <t>Bezpečnostní šrafování</t>
  </si>
  <si>
    <t>m</t>
  </si>
  <si>
    <t>Výše nabídkové ceny za předmět zakázky v Kč bez DPH</t>
  </si>
  <si>
    <t>DPH (21%)</t>
  </si>
  <si>
    <t>Celková cena za předmět zakázky v Kč včetně DPH</t>
  </si>
  <si>
    <t>vyplní dodavatel</t>
  </si>
  <si>
    <t>údaj pro hodnocení nabídek</t>
  </si>
  <si>
    <r>
      <t xml:space="preserve">Dodavatel </t>
    </r>
    <r>
      <rPr>
        <sz val="11"/>
        <color theme="1"/>
        <rFont val="Arial"/>
        <family val="2"/>
      </rPr>
      <t>(obchodní firma nebo název)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</si>
</sst>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vertAlign val="superscript"/>
      <sz val="10"/>
      <name val="Arial CE"/>
      <family val="2"/>
    </font>
    <font>
      <b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tted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" xfId="0" applyFont="1" applyBorder="1" applyProtection="1">
      <protection locked="0"/>
    </xf>
    <xf numFmtId="0" fontId="4" fillId="2" borderId="2" xfId="0" applyNumberFormat="1" applyFont="1" applyFill="1" applyBorder="1" applyAlignment="1" applyProtection="1">
      <alignment vertical="center" wrapText="1" shrinkToFit="1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 shrinkToFit="1"/>
      <protection locked="0"/>
    </xf>
    <xf numFmtId="0" fontId="4" fillId="0" borderId="2" xfId="0" applyNumberFormat="1" applyFont="1" applyBorder="1" applyAlignment="1" applyProtection="1">
      <alignment vertical="center" wrapText="1"/>
      <protection locked="0"/>
    </xf>
    <xf numFmtId="0" fontId="4" fillId="0" borderId="2" xfId="0" applyNumberFormat="1" applyFont="1" applyBorder="1" applyAlignment="1" applyProtection="1">
      <alignment vertical="center"/>
      <protection locked="0"/>
    </xf>
    <xf numFmtId="14" fontId="4" fillId="0" borderId="2" xfId="0" applyNumberFormat="1" applyFont="1" applyBorder="1" applyAlignment="1" applyProtection="1">
      <alignment vertical="center" wrapText="1" shrinkToFit="1"/>
      <protection locked="0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Alignment="1">
      <alignment horizontal="center"/>
    </xf>
    <xf numFmtId="0" fontId="9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0" fillId="3" borderId="1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2" xfId="0" applyFill="1" applyBorder="1"/>
    <xf numFmtId="0" fontId="0" fillId="3" borderId="8" xfId="0" applyFill="1" applyBorder="1" applyAlignment="1">
      <alignment horizontal="center"/>
    </xf>
    <xf numFmtId="164" fontId="0" fillId="0" borderId="0" xfId="0" applyNumberFormat="1"/>
    <xf numFmtId="0" fontId="0" fillId="0" borderId="13" xfId="0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165" fontId="12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65" fontId="12" fillId="4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165" fontId="12" fillId="4" borderId="21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5" borderId="0" xfId="0" applyFill="1"/>
    <xf numFmtId="164" fontId="14" fillId="5" borderId="13" xfId="0" applyNumberFormat="1" applyFont="1" applyFill="1" applyBorder="1" applyAlignment="1">
      <alignment horizontal="center"/>
    </xf>
    <xf numFmtId="164" fontId="14" fillId="2" borderId="15" xfId="0" applyNumberFormat="1" applyFont="1" applyFill="1" applyBorder="1" applyAlignment="1">
      <alignment horizontal="center"/>
    </xf>
    <xf numFmtId="164" fontId="14" fillId="2" borderId="12" xfId="0" applyNumberFormat="1" applyFont="1" applyFill="1" applyBorder="1" applyAlignment="1">
      <alignment horizontal="center"/>
    </xf>
    <xf numFmtId="164" fontId="12" fillId="0" borderId="13" xfId="0" applyNumberFormat="1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164" fontId="12" fillId="0" borderId="20" xfId="0" applyNumberFormat="1" applyFont="1" applyBorder="1" applyAlignment="1">
      <alignment horizontal="center" vertical="center"/>
    </xf>
    <xf numFmtId="0" fontId="9" fillId="4" borderId="0" xfId="0" applyFont="1" applyFill="1" applyAlignment="1" applyProtection="1">
      <alignment vertical="center"/>
      <protection locked="0"/>
    </xf>
    <xf numFmtId="0" fontId="11" fillId="3" borderId="0" xfId="0" applyFont="1" applyFill="1" applyAlignment="1" applyProtection="1">
      <alignment vertical="center"/>
      <protection locked="0"/>
    </xf>
    <xf numFmtId="0" fontId="10" fillId="3" borderId="0" xfId="0" applyFont="1" applyFill="1" applyAlignment="1" applyProtection="1">
      <alignment vertical="center"/>
      <protection locked="0"/>
    </xf>
    <xf numFmtId="164" fontId="4" fillId="0" borderId="2" xfId="0" applyNumberFormat="1" applyFont="1" applyBorder="1" applyAlignment="1" applyProtection="1">
      <alignment vertical="center" wrapText="1" shrinkToFit="1"/>
      <protection hidden="1"/>
    </xf>
    <xf numFmtId="164" fontId="4" fillId="5" borderId="2" xfId="0" applyNumberFormat="1" applyFont="1" applyFill="1" applyBorder="1" applyAlignment="1" applyProtection="1">
      <alignment vertical="center" wrapText="1" shrinkToFit="1"/>
      <protection hidden="1"/>
    </xf>
    <xf numFmtId="164" fontId="4" fillId="2" borderId="2" xfId="0" applyNumberFormat="1" applyFont="1" applyFill="1" applyBorder="1" applyAlignment="1" applyProtection="1">
      <alignment vertical="center" wrapText="1" shrinkToFit="1"/>
      <protection hidden="1"/>
    </xf>
    <xf numFmtId="0" fontId="4" fillId="5" borderId="2" xfId="0" applyNumberFormat="1" applyFont="1" applyFill="1" applyBorder="1" applyAlignment="1" applyProtection="1">
      <alignment vertical="center" wrapText="1" shrinkToFit="1"/>
      <protection hidden="1"/>
    </xf>
    <xf numFmtId="0" fontId="4" fillId="0" borderId="2" xfId="0" applyFont="1" applyBorder="1" applyAlignment="1" applyProtection="1">
      <alignment vertical="center" wrapText="1" shrinkToFit="1"/>
      <protection/>
    </xf>
    <xf numFmtId="0" fontId="4" fillId="0" borderId="0" xfId="0" applyFont="1" applyAlignment="1" applyProtection="1">
      <alignment vertical="center" wrapText="1" shrinkToFit="1"/>
      <protection/>
    </xf>
    <xf numFmtId="0" fontId="4" fillId="5" borderId="2" xfId="0" applyFont="1" applyFill="1" applyBorder="1" applyAlignment="1" applyProtection="1">
      <alignment vertical="center" wrapText="1" shrinkToFit="1"/>
      <protection/>
    </xf>
    <xf numFmtId="0" fontId="4" fillId="2" borderId="2" xfId="0" applyNumberFormat="1" applyFont="1" applyFill="1" applyBorder="1" applyAlignment="1" applyProtection="1">
      <alignment vertical="center" wrapText="1" shrinkToFit="1"/>
      <protection/>
    </xf>
    <xf numFmtId="0" fontId="4" fillId="0" borderId="0" xfId="0" applyFont="1" applyAlignment="1" applyProtection="1">
      <alignment vertical="top" wrapText="1"/>
      <protection/>
    </xf>
    <xf numFmtId="0" fontId="4" fillId="2" borderId="2" xfId="0" applyFont="1" applyFill="1" applyBorder="1" applyAlignment="1" applyProtection="1">
      <alignment vertical="center" wrapText="1" shrinkToFit="1"/>
      <protection/>
    </xf>
    <xf numFmtId="0" fontId="3" fillId="0" borderId="2" xfId="0" applyFont="1" applyBorder="1" applyAlignment="1" applyProtection="1">
      <alignment vertical="center" wrapText="1"/>
      <protection/>
    </xf>
    <xf numFmtId="0" fontId="4" fillId="0" borderId="2" xfId="0" applyFont="1" applyBorder="1" applyAlignment="1" applyProtection="1">
      <alignment vertical="center" wrapText="1"/>
      <protection/>
    </xf>
    <xf numFmtId="0" fontId="3" fillId="0" borderId="2" xfId="0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left" vertical="center"/>
    </xf>
    <xf numFmtId="0" fontId="14" fillId="5" borderId="14" xfId="0" applyFont="1" applyFill="1" applyBorder="1" applyAlignment="1">
      <alignment horizontal="left" vertical="center"/>
    </xf>
    <xf numFmtId="0" fontId="14" fillId="2" borderId="24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left" vertical="center"/>
    </xf>
    <xf numFmtId="0" fontId="14" fillId="2" borderId="16" xfId="0" applyFont="1" applyFill="1" applyBorder="1" applyAlignment="1">
      <alignment horizontal="left" vertical="center"/>
    </xf>
    <xf numFmtId="0" fontId="14" fillId="2" borderId="25" xfId="0" applyFont="1" applyFill="1" applyBorder="1" applyAlignment="1">
      <alignment horizontal="left" vertical="center"/>
    </xf>
    <xf numFmtId="0" fontId="14" fillId="2" borderId="26" xfId="0" applyFont="1" applyFill="1" applyBorder="1" applyAlignment="1">
      <alignment horizontal="left" vertical="center"/>
    </xf>
    <xf numFmtId="0" fontId="14" fillId="2" borderId="27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3"/>
  <sheetViews>
    <sheetView showGridLines="0" zoomScale="115" zoomScaleNormal="115" workbookViewId="0" topLeftCell="A1">
      <selection activeCell="A14" sqref="A14"/>
    </sheetView>
  </sheetViews>
  <sheetFormatPr defaultColWidth="8.8515625" defaultRowHeight="15"/>
  <cols>
    <col min="1" max="1" width="47.00390625" style="2" customWidth="1"/>
    <col min="2" max="2" width="40.00390625" style="2" customWidth="1"/>
    <col min="3" max="3" width="30.7109375" style="2" customWidth="1"/>
    <col min="4" max="16384" width="8.8515625" style="2" customWidth="1"/>
  </cols>
  <sheetData>
    <row r="1" ht="15">
      <c r="A1" s="6" t="s">
        <v>0</v>
      </c>
    </row>
    <row r="2" spans="1:3" ht="58.95" customHeight="1">
      <c r="A2" s="81" t="s">
        <v>8</v>
      </c>
      <c r="B2" s="81"/>
      <c r="C2" s="7"/>
    </row>
    <row r="3" spans="1:2" ht="47.4" customHeight="1">
      <c r="A3" s="82" t="s">
        <v>14</v>
      </c>
      <c r="B3" s="82"/>
    </row>
    <row r="4" spans="1:2" ht="40.2" customHeight="1">
      <c r="A4" s="76" t="s">
        <v>70</v>
      </c>
      <c r="B4" s="10"/>
    </row>
    <row r="5" spans="1:2" ht="40.2" customHeight="1">
      <c r="A5" s="77" t="s">
        <v>5</v>
      </c>
      <c r="B5" s="11"/>
    </row>
    <row r="6" spans="1:2" ht="40.2" customHeight="1">
      <c r="A6" s="78" t="s">
        <v>7</v>
      </c>
      <c r="B6" s="11"/>
    </row>
    <row r="7" spans="1:3" ht="40.2" customHeight="1">
      <c r="A7" s="78" t="s">
        <v>6</v>
      </c>
      <c r="B7" s="11"/>
      <c r="C7" s="7"/>
    </row>
    <row r="8" spans="1:2" ht="40.2" customHeight="1">
      <c r="A8" s="79" t="s">
        <v>4</v>
      </c>
      <c r="B8" s="11"/>
    </row>
    <row r="11" ht="15">
      <c r="E11" s="8"/>
    </row>
    <row r="12" spans="1:2" s="9" customFormat="1" ht="30" customHeight="1">
      <c r="A12" s="70" t="s">
        <v>15</v>
      </c>
      <c r="B12" s="66">
        <f>(Rekapitulace!G14+Rekapitulace!G15)</f>
        <v>0</v>
      </c>
    </row>
    <row r="13" spans="1:2" s="9" customFormat="1" ht="30" customHeight="1">
      <c r="A13" s="70" t="s">
        <v>16</v>
      </c>
      <c r="B13" s="66">
        <f>(Rekapitulace!G16+Rekapitulace!G19+Rekapitulace!G20+Rekapitulace!G21+Rekapitulace!G22+Rekapitulace!G23)</f>
        <v>0</v>
      </c>
    </row>
    <row r="14" spans="1:2" s="9" customFormat="1" ht="30" customHeight="1">
      <c r="A14" s="71" t="s">
        <v>17</v>
      </c>
      <c r="B14" s="66">
        <f>(Rekapitulace!G17+Rekapitulace!G18+Rekapitulace!G24+Rekapitulace!G25)</f>
        <v>0</v>
      </c>
    </row>
    <row r="15" spans="1:2" s="9" customFormat="1" ht="55.2">
      <c r="A15" s="72" t="s">
        <v>18</v>
      </c>
      <c r="B15" s="67">
        <f>Rekapitulace!$G$26</f>
        <v>0</v>
      </c>
    </row>
    <row r="16" spans="1:2" s="9" customFormat="1" ht="33" customHeight="1">
      <c r="A16" s="73" t="s">
        <v>9</v>
      </c>
      <c r="B16" s="68">
        <f>Rekapitulace!$G$27</f>
        <v>0</v>
      </c>
    </row>
    <row r="17" spans="1:2" s="9" customFormat="1" ht="39.6" customHeight="1">
      <c r="A17" s="74" t="s">
        <v>19</v>
      </c>
      <c r="B17" s="68">
        <f>Rekapitulace!$G$28</f>
        <v>0</v>
      </c>
    </row>
    <row r="18" spans="1:2" s="9" customFormat="1" ht="30" customHeight="1">
      <c r="A18" s="70" t="s">
        <v>10</v>
      </c>
      <c r="B18" s="12"/>
    </row>
    <row r="19" spans="1:2" s="9" customFormat="1" ht="30" customHeight="1">
      <c r="A19" s="70" t="s">
        <v>11</v>
      </c>
      <c r="B19" s="12"/>
    </row>
    <row r="20" spans="1:2" s="9" customFormat="1" ht="41.4">
      <c r="A20" s="72" t="s">
        <v>21</v>
      </c>
      <c r="B20" s="69">
        <f>ROUND((NETWORKDAYS(B18,B19,Svátky!A2:A15)/5),0)</f>
        <v>0</v>
      </c>
    </row>
    <row r="21" spans="1:2" s="9" customFormat="1" ht="43.5" customHeight="1">
      <c r="A21" s="75" t="s">
        <v>20</v>
      </c>
      <c r="B21" s="5"/>
    </row>
    <row r="24" ht="15">
      <c r="A24" s="1" t="s">
        <v>1</v>
      </c>
    </row>
    <row r="25" spans="1:2" ht="15">
      <c r="A25" s="80" t="s">
        <v>13</v>
      </c>
      <c r="B25" s="80"/>
    </row>
    <row r="26" spans="1:2" ht="15">
      <c r="A26" s="80"/>
      <c r="B26" s="80"/>
    </row>
    <row r="27" spans="1:2" ht="15">
      <c r="A27" s="80"/>
      <c r="B27" s="80"/>
    </row>
    <row r="29" spans="1:2" ht="15">
      <c r="A29" s="3" t="s">
        <v>12</v>
      </c>
      <c r="B29" s="3" t="s">
        <v>2</v>
      </c>
    </row>
    <row r="32" ht="15">
      <c r="A32" s="4"/>
    </row>
    <row r="33" ht="15">
      <c r="A33" s="2" t="s">
        <v>3</v>
      </c>
    </row>
  </sheetData>
  <sheetProtection algorithmName="SHA-512" hashValue="AkAex2edl+Nf4X8C9nPId/50fLXVxuhfE4Tj7G1TREhwlnXqe/b5p0eFSyn/iU1Ds8ZPLAZWjDFS4ZeLk3u0FQ==" saltValue="xXg/QxlsfYnfiOWpmPdWRg==" spinCount="100000" sheet="1" objects="1" scenarios="1"/>
  <mergeCells count="3">
    <mergeCell ref="A25:B27"/>
    <mergeCell ref="A2:B2"/>
    <mergeCell ref="A3:B3"/>
  </mergeCells>
  <conditionalFormatting sqref="A1:XFD1 B8:XFD9 A4:XFD7 C2:XFD3 A2:A3 B17:XFD17 A18:XFD20 A22:XFD1048576 B21:XFD21 A15:XFD16 B14:XFD14 A10:XFD13">
    <cfRule type="containsText" priority="2" dxfId="0" operator="containsText" text="údaj pro hodnocení nabídek">
      <formula>NOT(ISERROR(SEARCH("údaj pro hodnocení nabídek",A1)))</formula>
    </cfRule>
  </conditionalFormatting>
  <conditionalFormatting sqref="A21">
    <cfRule type="containsText" priority="1" dxfId="0" operator="containsText" text="údaj pro hodnocení nabídek">
      <formula>NOT(ISERROR(SEARCH("údaj pro hodnocení nabídek",A21)))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BF66C-B618-4EBC-A308-80379E510CD2}">
  <dimension ref="A1:B15"/>
  <sheetViews>
    <sheetView workbookViewId="0" topLeftCell="A1">
      <selection activeCell="F19" sqref="F19"/>
    </sheetView>
  </sheetViews>
  <sheetFormatPr defaultColWidth="9.140625" defaultRowHeight="15"/>
  <cols>
    <col min="1" max="1" width="15.28125" style="0" customWidth="1"/>
  </cols>
  <sheetData>
    <row r="1" ht="15">
      <c r="A1">
        <v>2021</v>
      </c>
    </row>
    <row r="2" spans="1:2" ht="15">
      <c r="A2" s="13">
        <f>("1.1."&amp;A1)*1</f>
        <v>44197</v>
      </c>
      <c r="B2" t="s">
        <v>22</v>
      </c>
    </row>
    <row r="3" spans="1:2" ht="15">
      <c r="A3" s="14">
        <f>(A4-3)*1</f>
        <v>44288</v>
      </c>
      <c r="B3" t="s">
        <v>23</v>
      </c>
    </row>
    <row r="4" spans="1:2" ht="15">
      <c r="A4" s="14">
        <f>(ROUND(DATE(A1,4,MOD(234-11*MOD(A1,19),30))/7,0)*7-6+1)*1</f>
        <v>44291</v>
      </c>
      <c r="B4" t="s">
        <v>24</v>
      </c>
    </row>
    <row r="5" spans="1:2" ht="15">
      <c r="A5" s="13">
        <f>("1.5."&amp;A1)*1</f>
        <v>44317</v>
      </c>
      <c r="B5" t="s">
        <v>25</v>
      </c>
    </row>
    <row r="6" spans="1:2" ht="15">
      <c r="A6" s="13">
        <f>("8.5."&amp;A1)*1</f>
        <v>44324</v>
      </c>
      <c r="B6" t="s">
        <v>26</v>
      </c>
    </row>
    <row r="7" spans="1:2" ht="15">
      <c r="A7" s="13">
        <f>("5.7."&amp;A1)*1</f>
        <v>44382</v>
      </c>
      <c r="B7" t="s">
        <v>27</v>
      </c>
    </row>
    <row r="8" spans="1:2" ht="15">
      <c r="A8" s="13">
        <f>("6.7."&amp;A1)*1</f>
        <v>44383</v>
      </c>
      <c r="B8" t="s">
        <v>28</v>
      </c>
    </row>
    <row r="9" spans="1:2" ht="15">
      <c r="A9" s="13">
        <f>("28.9."&amp;A1)*1</f>
        <v>44467</v>
      </c>
      <c r="B9" t="s">
        <v>29</v>
      </c>
    </row>
    <row r="10" spans="1:2" ht="15">
      <c r="A10" s="13">
        <f>("28.10."&amp;A1)*1</f>
        <v>44497</v>
      </c>
      <c r="B10" t="s">
        <v>30</v>
      </c>
    </row>
    <row r="11" spans="1:2" ht="15">
      <c r="A11" s="13">
        <f>("17.11."&amp;A1)*1</f>
        <v>44517</v>
      </c>
      <c r="B11" t="s">
        <v>31</v>
      </c>
    </row>
    <row r="12" spans="1:2" ht="15">
      <c r="A12" s="13">
        <f>("24.12."&amp;A1)*1</f>
        <v>44554</v>
      </c>
      <c r="B12" t="s">
        <v>32</v>
      </c>
    </row>
    <row r="13" spans="1:2" ht="15">
      <c r="A13" s="13">
        <f>("25.12."&amp;A1)*1</f>
        <v>44555</v>
      </c>
      <c r="B13" t="s">
        <v>33</v>
      </c>
    </row>
    <row r="14" spans="1:2" ht="15">
      <c r="A14" s="13">
        <f>("26.12."&amp;A1)*1</f>
        <v>44556</v>
      </c>
      <c r="B14" t="s">
        <v>34</v>
      </c>
    </row>
    <row r="15" ht="15">
      <c r="A15" s="13">
        <f>("31.12."&amp;A1)*1</f>
        <v>44561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EEBBF-E214-4F6C-A684-4B5E8627AD88}">
  <sheetPr>
    <pageSetUpPr fitToPage="1"/>
  </sheetPr>
  <dimension ref="B2:I32"/>
  <sheetViews>
    <sheetView tabSelected="1" workbookViewId="0" topLeftCell="A1">
      <selection activeCell="A1" activeCellId="10" sqref="A26:XFD1048576 G14:XFD25 A14:E25 A11:XFD13 G10:XFD10 D10:E10 A10:B10 G9:XFD9 D9:E9 A9:B9 A1:XFD8"/>
    </sheetView>
  </sheetViews>
  <sheetFormatPr defaultColWidth="9.140625" defaultRowHeight="15"/>
  <cols>
    <col min="1" max="1" width="1.7109375" style="0" customWidth="1"/>
    <col min="2" max="2" width="3.7109375" style="15" customWidth="1"/>
    <col min="3" max="3" width="47.140625" style="0" customWidth="1"/>
    <col min="4" max="4" width="7.00390625" style="15" customWidth="1"/>
    <col min="5" max="5" width="5.8515625" style="15" customWidth="1"/>
    <col min="6" max="7" width="16.7109375" style="0" customWidth="1"/>
    <col min="9" max="9" width="11.421875" style="0" bestFit="1" customWidth="1"/>
    <col min="11" max="11" width="8.8515625" style="15" customWidth="1"/>
  </cols>
  <sheetData>
    <row r="1" ht="3" customHeight="1" thickBot="1"/>
    <row r="2" spans="2:7" ht="15">
      <c r="B2" s="83" t="s">
        <v>35</v>
      </c>
      <c r="C2" s="84"/>
      <c r="D2" s="84"/>
      <c r="E2" s="84"/>
      <c r="F2" s="84"/>
      <c r="G2" s="85"/>
    </row>
    <row r="3" spans="2:7" ht="15">
      <c r="B3" s="86"/>
      <c r="C3" s="87"/>
      <c r="D3" s="87"/>
      <c r="E3" s="87"/>
      <c r="F3" s="87"/>
      <c r="G3" s="88"/>
    </row>
    <row r="4" spans="2:7" ht="15">
      <c r="B4" s="86"/>
      <c r="C4" s="87"/>
      <c r="D4" s="87"/>
      <c r="E4" s="87"/>
      <c r="F4" s="87"/>
      <c r="G4" s="88"/>
    </row>
    <row r="5" spans="2:7" ht="15">
      <c r="B5" s="86"/>
      <c r="C5" s="87"/>
      <c r="D5" s="87"/>
      <c r="E5" s="87"/>
      <c r="F5" s="87"/>
      <c r="G5" s="88"/>
    </row>
    <row r="6" spans="2:7" ht="15.9" customHeight="1" thickBot="1">
      <c r="B6" s="89"/>
      <c r="C6" s="90"/>
      <c r="D6" s="90"/>
      <c r="E6" s="90"/>
      <c r="F6" s="90"/>
      <c r="G6" s="91"/>
    </row>
    <row r="7" spans="2:7" ht="24.6">
      <c r="B7" s="16"/>
      <c r="C7" s="17" t="s">
        <v>36</v>
      </c>
      <c r="D7" s="18"/>
      <c r="E7" s="18"/>
      <c r="F7" s="18"/>
      <c r="G7" s="19"/>
    </row>
    <row r="8" spans="2:7" ht="24.6">
      <c r="B8" s="20" t="s">
        <v>37</v>
      </c>
      <c r="C8" s="21"/>
      <c r="D8" s="22"/>
      <c r="E8" s="22"/>
      <c r="F8" s="22"/>
      <c r="G8" s="23"/>
    </row>
    <row r="9" spans="2:7" ht="24.6">
      <c r="B9" s="24"/>
      <c r="C9" s="63"/>
      <c r="D9" s="22"/>
      <c r="E9" s="22"/>
      <c r="F9" s="65" t="s">
        <v>38</v>
      </c>
      <c r="G9" s="25"/>
    </row>
    <row r="10" spans="2:7" ht="24.6">
      <c r="B10" s="24"/>
      <c r="C10" s="64" t="s">
        <v>39</v>
      </c>
      <c r="D10" s="22"/>
      <c r="E10" s="22"/>
      <c r="F10" s="65" t="s">
        <v>40</v>
      </c>
      <c r="G10" s="25"/>
    </row>
    <row r="11" spans="2:7" ht="25.2" thickBot="1">
      <c r="B11" s="26"/>
      <c r="C11" s="27"/>
      <c r="D11" s="27"/>
      <c r="E11" s="27"/>
      <c r="F11" s="28"/>
      <c r="G11" s="29"/>
    </row>
    <row r="12" spans="2:7" ht="15">
      <c r="B12" s="30" t="s">
        <v>41</v>
      </c>
      <c r="C12" s="30" t="s">
        <v>42</v>
      </c>
      <c r="D12" s="30" t="s">
        <v>43</v>
      </c>
      <c r="E12" s="30" t="s">
        <v>44</v>
      </c>
      <c r="F12" s="31" t="s">
        <v>45</v>
      </c>
      <c r="G12" s="30" t="s">
        <v>46</v>
      </c>
    </row>
    <row r="13" spans="2:9" ht="15" thickBot="1">
      <c r="B13" s="32"/>
      <c r="C13" s="33"/>
      <c r="D13" s="32" t="s">
        <v>47</v>
      </c>
      <c r="E13" s="32"/>
      <c r="F13" s="34" t="s">
        <v>48</v>
      </c>
      <c r="G13" s="32" t="s">
        <v>48</v>
      </c>
      <c r="I13" s="35"/>
    </row>
    <row r="14" spans="2:7" ht="15">
      <c r="B14" s="36">
        <v>1</v>
      </c>
      <c r="C14" s="37" t="s">
        <v>49</v>
      </c>
      <c r="D14" s="38" t="s">
        <v>50</v>
      </c>
      <c r="E14" s="38">
        <v>2</v>
      </c>
      <c r="F14" s="39"/>
      <c r="G14" s="60">
        <f>F14*E14</f>
        <v>0</v>
      </c>
    </row>
    <row r="15" spans="2:7" ht="15.6">
      <c r="B15" s="40">
        <v>2</v>
      </c>
      <c r="C15" s="41" t="s">
        <v>51</v>
      </c>
      <c r="D15" s="42" t="s">
        <v>52</v>
      </c>
      <c r="E15" s="43">
        <v>22.64</v>
      </c>
      <c r="F15" s="44"/>
      <c r="G15" s="61">
        <f aca="true" t="shared" si="0" ref="G15:G25">F15*E15</f>
        <v>0</v>
      </c>
    </row>
    <row r="16" spans="2:7" ht="15.6">
      <c r="B16" s="40">
        <v>3</v>
      </c>
      <c r="C16" s="41" t="s">
        <v>53</v>
      </c>
      <c r="D16" s="45" t="s">
        <v>52</v>
      </c>
      <c r="E16" s="43">
        <v>22.64</v>
      </c>
      <c r="F16" s="44"/>
      <c r="G16" s="61">
        <f t="shared" si="0"/>
        <v>0</v>
      </c>
    </row>
    <row r="17" spans="2:7" ht="15.6">
      <c r="B17" s="40">
        <v>4</v>
      </c>
      <c r="C17" s="46" t="s">
        <v>54</v>
      </c>
      <c r="D17" s="42" t="s">
        <v>52</v>
      </c>
      <c r="E17" s="43">
        <v>45.29</v>
      </c>
      <c r="F17" s="44"/>
      <c r="G17" s="61">
        <f t="shared" si="0"/>
        <v>0</v>
      </c>
    </row>
    <row r="18" spans="2:7" ht="15.6">
      <c r="B18" s="40">
        <v>6</v>
      </c>
      <c r="C18" s="47" t="s">
        <v>55</v>
      </c>
      <c r="D18" s="48" t="s">
        <v>52</v>
      </c>
      <c r="E18" s="43">
        <v>3.6</v>
      </c>
      <c r="F18" s="44"/>
      <c r="G18" s="61">
        <f t="shared" si="0"/>
        <v>0</v>
      </c>
    </row>
    <row r="19" spans="2:7" ht="15">
      <c r="B19" s="40">
        <v>8</v>
      </c>
      <c r="C19" s="41" t="s">
        <v>56</v>
      </c>
      <c r="D19" s="45" t="s">
        <v>50</v>
      </c>
      <c r="E19" s="43">
        <v>4</v>
      </c>
      <c r="F19" s="44"/>
      <c r="G19" s="61">
        <f t="shared" si="0"/>
        <v>0</v>
      </c>
    </row>
    <row r="20" spans="2:7" ht="15">
      <c r="B20" s="40">
        <v>9</v>
      </c>
      <c r="C20" s="41" t="s">
        <v>57</v>
      </c>
      <c r="D20" s="49" t="s">
        <v>50</v>
      </c>
      <c r="E20" s="43">
        <v>4</v>
      </c>
      <c r="F20" s="44"/>
      <c r="G20" s="61">
        <f t="shared" si="0"/>
        <v>0</v>
      </c>
    </row>
    <row r="21" spans="2:7" ht="28.8">
      <c r="B21" s="45">
        <v>10</v>
      </c>
      <c r="C21" s="50" t="s">
        <v>58</v>
      </c>
      <c r="D21" s="49" t="s">
        <v>59</v>
      </c>
      <c r="E21" s="43">
        <v>1</v>
      </c>
      <c r="F21" s="44"/>
      <c r="G21" s="61">
        <f t="shared" si="0"/>
        <v>0</v>
      </c>
    </row>
    <row r="22" spans="2:7" ht="15">
      <c r="B22" s="40">
        <v>11</v>
      </c>
      <c r="C22" s="50" t="s">
        <v>60</v>
      </c>
      <c r="D22" s="45" t="s">
        <v>50</v>
      </c>
      <c r="E22" s="43">
        <v>1</v>
      </c>
      <c r="F22" s="44"/>
      <c r="G22" s="61">
        <f t="shared" si="0"/>
        <v>0</v>
      </c>
    </row>
    <row r="23" spans="2:7" ht="15">
      <c r="B23" s="40">
        <v>12</v>
      </c>
      <c r="C23" s="47" t="s">
        <v>61</v>
      </c>
      <c r="D23" s="51" t="s">
        <v>59</v>
      </c>
      <c r="E23" s="43">
        <v>1</v>
      </c>
      <c r="F23" s="44"/>
      <c r="G23" s="61">
        <f t="shared" si="0"/>
        <v>0</v>
      </c>
    </row>
    <row r="24" spans="2:9" ht="15">
      <c r="B24" s="40">
        <v>13</v>
      </c>
      <c r="C24" s="41" t="s">
        <v>62</v>
      </c>
      <c r="D24" s="49" t="s">
        <v>50</v>
      </c>
      <c r="E24" s="43">
        <v>1</v>
      </c>
      <c r="F24" s="44"/>
      <c r="G24" s="61">
        <f t="shared" si="0"/>
        <v>0</v>
      </c>
      <c r="I24" s="35"/>
    </row>
    <row r="25" spans="2:7" ht="24.9" customHeight="1" thickBot="1">
      <c r="B25" s="52">
        <v>14</v>
      </c>
      <c r="C25" s="47" t="s">
        <v>63</v>
      </c>
      <c r="D25" s="51" t="s">
        <v>64</v>
      </c>
      <c r="E25" s="53">
        <v>7.4</v>
      </c>
      <c r="F25" s="54"/>
      <c r="G25" s="62">
        <f t="shared" si="0"/>
        <v>0</v>
      </c>
    </row>
    <row r="26" spans="2:7" ht="15">
      <c r="B26" s="92" t="s">
        <v>65</v>
      </c>
      <c r="C26" s="93"/>
      <c r="D26" s="93"/>
      <c r="E26" s="93"/>
      <c r="F26" s="93"/>
      <c r="G26" s="57">
        <f>SUM(G14:G25)</f>
        <v>0</v>
      </c>
    </row>
    <row r="27" spans="2:7" ht="15">
      <c r="B27" s="94" t="s">
        <v>66</v>
      </c>
      <c r="C27" s="95"/>
      <c r="D27" s="95"/>
      <c r="E27" s="95"/>
      <c r="F27" s="96"/>
      <c r="G27" s="58">
        <f>G26*0.21</f>
        <v>0</v>
      </c>
    </row>
    <row r="28" spans="2:7" ht="24.9" customHeight="1" thickBot="1">
      <c r="B28" s="97" t="s">
        <v>67</v>
      </c>
      <c r="C28" s="98"/>
      <c r="D28" s="98"/>
      <c r="E28" s="98"/>
      <c r="F28" s="99"/>
      <c r="G28" s="59">
        <f>G26+G27</f>
        <v>0</v>
      </c>
    </row>
    <row r="30" spans="2:5" ht="15">
      <c r="B30"/>
      <c r="D30"/>
      <c r="E30"/>
    </row>
    <row r="31" spans="2:5" ht="15">
      <c r="B31" s="55"/>
      <c r="C31" t="s">
        <v>68</v>
      </c>
      <c r="D31"/>
      <c r="E31"/>
    </row>
    <row r="32" spans="2:5" ht="15">
      <c r="B32" s="56"/>
      <c r="C32" t="s">
        <v>69</v>
      </c>
      <c r="D32"/>
      <c r="E32"/>
    </row>
  </sheetData>
  <sheetProtection algorithmName="SHA-512" hashValue="jmkYWrzneFlu3LqQ1RdX82f1xD9ddDtXkCOqA03xi8QOuF762eoyvzvkwj+dgsJ3xpkrPwVEQyHYNDH00+23xg==" saltValue="/Jm+2GQGd6JcBI8hiGuKlw==" spinCount="100000" sheet="1" objects="1" scenarios="1"/>
  <mergeCells count="4">
    <mergeCell ref="B2:G6"/>
    <mergeCell ref="B26:F26"/>
    <mergeCell ref="B27:F27"/>
    <mergeCell ref="B28:F28"/>
  </mergeCells>
  <printOptions/>
  <pageMargins left="0.7" right="0.7" top="0.787401575" bottom="0.787401575" header="0.3" footer="0.3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Svatava Adamírová</dc:creator>
  <cp:keywords/>
  <dc:description/>
  <cp:lastModifiedBy>Svatava Adamírová</cp:lastModifiedBy>
  <cp:lastPrinted>2021-05-13T07:27:10Z</cp:lastPrinted>
  <dcterms:created xsi:type="dcterms:W3CDTF">2021-03-03T07:24:23Z</dcterms:created>
  <dcterms:modified xsi:type="dcterms:W3CDTF">2021-05-20T04:53:07Z</dcterms:modified>
  <cp:category/>
  <cp:version/>
  <cp:contentType/>
  <cp:contentStatus/>
</cp:coreProperties>
</file>