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US1 - Nová podlaha skladu..." sheetId="2" r:id="rId2"/>
  </sheets>
  <definedNames>
    <definedName name="_xlnm.Print_Area" localSheetId="0">'Rekapitulace stavby'!$D$4:$AO$76,'Rekapitulace stavby'!$C$82:$AQ$96</definedName>
    <definedName name="_xlnm._FilterDatabase" localSheetId="1" hidden="1">'US1 - Nová podlaha skladu...'!$C$121:$K$168</definedName>
    <definedName name="_xlnm.Print_Area" localSheetId="1">'US1 - Nová podlaha skladu...'!$C$4:$J$76,'US1 - Nová podlaha skladu...'!$C$82:$J$105,'US1 - Nová podlaha skladu...'!$C$111:$K$168</definedName>
    <definedName name="_xlnm.Print_Titles" localSheetId="0">'Rekapitulace stavby'!$92:$92</definedName>
    <definedName name="_xlnm.Print_Titles" localSheetId="1">'US1 - Nová podlaha skladu...'!$121:$121</definedName>
  </definedNames>
  <calcPr fullCalcOnLoad="1"/>
</workbook>
</file>

<file path=xl/sharedStrings.xml><?xml version="1.0" encoding="utf-8"?>
<sst xmlns="http://schemas.openxmlformats.org/spreadsheetml/2006/main" count="652" uniqueCount="221">
  <si>
    <t>Export Komplet</t>
  </si>
  <si>
    <t/>
  </si>
  <si>
    <t>2.0</t>
  </si>
  <si>
    <t>ZAMOK</t>
  </si>
  <si>
    <t>False</t>
  </si>
  <si>
    <t>{8f35b62e-b3a9-4b39-8f42-09405844943b}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</si>
  <si>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</si>
  <si>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</si>
  <si>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</si>
  <si>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</si>
  <si>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</si>
  <si>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</si>
  <si>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</si>
  <si>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</si>
  <si>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US1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</si>
  <si>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</si>
  <si>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</si>
  <si>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Nová podlaha skladu strojů, cestmistrovství Broumov</t>
  </si>
  <si>
    <t>KSO:</t>
  </si>
  <si>
    <t>CC-CZ:</t>
  </si>
  <si>
    <t>Místo:</t>
  </si>
  <si>
    <t xml:space="preserve"> </t>
  </si>
  <si>
    <t>Datum:</t>
  </si>
  <si>
    <t>29. 4. 2021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</si>
  <si>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</si>
  <si>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</si>
  <si>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</si>
  <si>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</si>
  <si>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</si>
  <si>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</si>
  <si>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</si>
  <si>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</si>
  <si>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</si>
  <si>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</si>
  <si>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</si>
  <si>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</si>
  <si>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</si>
  <si>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</si>
  <si>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</si>
  <si>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</si>
  <si>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</si>
  <si>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</si>
  <si>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</si>
  <si>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</si>
  <si>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</si>
  <si>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</si>
  <si>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</si>
  <si>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</si>
  <si>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</si>
  <si>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</si>
  <si>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</si>
  <si>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</si>
  <si>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</si>
  <si>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</si>
  <si>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</si>
  <si>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</si>
  <si>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</si>
  <si>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</si>
  <si>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</si>
  <si>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</si>
  <si>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</si>
  <si>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</si>
  <si>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</si>
  <si>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</si>
  <si>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</si>
  <si>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</si>
  <si>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</si>
  <si>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</si>
  <si>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</si>
  <si>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</si>
  <si>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</si>
  <si>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</si>
  <si>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</si>
  <si>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</si>
  <si>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</si>
  <si>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</si>
  <si>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</si>
  <si>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</si>
  <si>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</si>
  <si>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</si>
  <si>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</si>
  <si>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</si>
  <si>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</si>
  <si>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</si>
  <si>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</si>
  <si>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</si>
  <si>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</si>
  <si>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</si>
  <si>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</si>
  <si>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</si>
  <si>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</si>
  <si>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</si>
  <si>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</si>
  <si>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</si>
  <si>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</si>
  <si>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</si>
  <si>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777 - Podlahy lité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</si>
  <si>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</si>
  <si>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</si>
  <si>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</si>
  <si>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</si>
  <si>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</si>
  <si>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</si>
  <si>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</si>
  <si>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</si>
  <si>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</si>
  <si>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</si>
  <si>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</si>
  <si>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</si>
  <si>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</si>
  <si>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</si>
  <si>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</si>
  <si>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</si>
  <si>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</si>
  <si>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</si>
  <si>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181951102</t>
  </si>
  <si>
    <t>Úprava pláně v hornině tř. 1 až 4 se zhutněním</t>
  </si>
  <si>
    <t>m2</t>
  </si>
  <si>
    <t>CS ÚRS 2019 01</t>
  </si>
  <si>
    <t>4</t>
  </si>
  <si>
    <t>968936347</t>
  </si>
  <si>
    <t>PP</t>
  </si>
  <si>
    <t>Úprava pláně vyrovnáním výškových rozdílů  v hornině tř. 1 až 4 se zhutněním</t>
  </si>
  <si>
    <t>Zakládání</t>
  </si>
  <si>
    <t>273321511</t>
  </si>
  <si>
    <t>Základové desky ze ŽB bez zvýšených nároků na prostředí tř. C 25/30</t>
  </si>
  <si>
    <t>m3</t>
  </si>
  <si>
    <t>767140795</t>
  </si>
  <si>
    <t>Základy z betonu železového (bez výztuže) desky z betonu bez zvláštních nároků na prostředí tř. C 25/30</t>
  </si>
  <si>
    <t>6</t>
  </si>
  <si>
    <t>Úpravy povrchů, podlahy a osazování výplní</t>
  </si>
  <si>
    <t>3</t>
  </si>
  <si>
    <t>631311115</t>
  </si>
  <si>
    <t>Mazanina tl do 80 mm z betonu prostého bez zvýšených nároků na prostředí tř. C 20/25</t>
  </si>
  <si>
    <t>605084085</t>
  </si>
  <si>
    <t>Mazanina z betonu  prostého bez zvýšených nároků na prostředí tl. přes 50 do 80 mm tř. C 20/25</t>
  </si>
  <si>
    <t>631362021</t>
  </si>
  <si>
    <t>Výztuž mazanin svařovanými sítěmi Kari</t>
  </si>
  <si>
    <t>t</t>
  </si>
  <si>
    <t>-1564092000</t>
  </si>
  <si>
    <t>Výztuž mazanin  ze svařovaných sítí z drátů typu KARI</t>
  </si>
  <si>
    <t>VV</t>
  </si>
  <si>
    <t>0,442*1,2 'Přepočtené koeficientem množství</t>
  </si>
  <si>
    <t>5</t>
  </si>
  <si>
    <t>633811111</t>
  </si>
  <si>
    <t>Broušení nerovností betonových podlah do 2 mm - stržení šlemu</t>
  </si>
  <si>
    <t>1621336274</t>
  </si>
  <si>
    <t>Broušení betonových podlah  nerovností do 2 mm (stržení šlemu)</t>
  </si>
  <si>
    <t>634663111</t>
  </si>
  <si>
    <t>Výplň dilatačních spar šířky do 10 mm v mazaninách polyuretovou samonivelační hmotou</t>
  </si>
  <si>
    <t>m</t>
  </si>
  <si>
    <t>-226388074</t>
  </si>
  <si>
    <t>Výplň dilatačních spar mazanin polyuretanovou samonivelační hmotou, šířka spáry do 10 mm</t>
  </si>
  <si>
    <t>7</t>
  </si>
  <si>
    <t>634911113</t>
  </si>
  <si>
    <t>Řezání dilatačních spár š 5 mm hl do 50 mm v čerstvé betonové mazanině</t>
  </si>
  <si>
    <t>114807237</t>
  </si>
  <si>
    <t>Řezání dilatačních nebo smršťovacích spár  v čerstvé betonové mazanině nebo potěru šířky do 5 mm, hloubky přes 20 do 50 mm</t>
  </si>
  <si>
    <t>9</t>
  </si>
  <si>
    <t>Ostatní konstrukce a práce, bourání</t>
  </si>
  <si>
    <t>8</t>
  </si>
  <si>
    <t>952901221</t>
  </si>
  <si>
    <t>Vyčištění budov průmyslových objektů při jakékoliv výšce podlaží</t>
  </si>
  <si>
    <t>-1603597291</t>
  </si>
  <si>
    <t>Vyčištění budov nebo objektů před předáním do užívání  průmyslových budov a objektů výrobních, skladovacích, garáží, dílen nebo hal apod. s nespalnou podlahou jakékoliv výšky podlaží</t>
  </si>
  <si>
    <t>965042241</t>
  </si>
  <si>
    <t>Bourání podkladů pod dlažby nebo mazanin betonových nebo z litého asfaltu tl přes 100 mm pl pře 4 m2</t>
  </si>
  <si>
    <t>-2012201004</t>
  </si>
  <si>
    <t>Bourání mazanin betonových nebo z litého asfaltu tl. přes 100 mm, plochy přes 4 m2</t>
  </si>
  <si>
    <t>997</t>
  </si>
  <si>
    <t>Přesun sutě</t>
  </si>
  <si>
    <t>10</t>
  </si>
  <si>
    <t>997013151</t>
  </si>
  <si>
    <t>Vnitrostaveništní doprava suti a vybouraných hmot pro budovy v do 6 m s omezením mechanizace</t>
  </si>
  <si>
    <t>CS ÚRS 2017 01</t>
  </si>
  <si>
    <t>1267882032</t>
  </si>
  <si>
    <t>Vnitrostaveništní doprava suti a vybouraných hmot vodorovně do 50 m svisle s omezením mechanizace pro budovy a haly výšky do 6 m</t>
  </si>
  <si>
    <t>11</t>
  </si>
  <si>
    <t>997013501</t>
  </si>
  <si>
    <t>Odvoz suti a vybouraných hmot na skládku nebo meziskládku do 1 km se složením</t>
  </si>
  <si>
    <t>-2118410721</t>
  </si>
  <si>
    <t>Odvoz suti a vybouraných hmot na skládku nebo meziskládku  se složením, na vzdálenost do 1 km</t>
  </si>
  <si>
    <t>12</t>
  </si>
  <si>
    <t>997013831</t>
  </si>
  <si>
    <t>Poplatek za uložení stavebního směsného odpadu na skládce (skládkovné)</t>
  </si>
  <si>
    <t>1447012305</t>
  </si>
  <si>
    <t>Poplatek za uložení stavebního odpadu na skládce (skládkovné) směsného</t>
  </si>
  <si>
    <t>998</t>
  </si>
  <si>
    <t>Přesun hmot</t>
  </si>
  <si>
    <t>13</t>
  </si>
  <si>
    <t>998229111</t>
  </si>
  <si>
    <t>Přesun hmot ruční pro pozemní komunikace s krytem z kameniva, betonu,živice na vzdálenost do 50 m</t>
  </si>
  <si>
    <t>2094792755</t>
  </si>
  <si>
    <t>Přesun hmot ruční pro pozemní komunikace s naložením a složením na vzdálenost do 50 m, s krytem z kameniva, monolitickým betonovým nebo živičným</t>
  </si>
  <si>
    <t>PSV</t>
  </si>
  <si>
    <t>Práce a dodávky PSV</t>
  </si>
  <si>
    <t>711</t>
  </si>
  <si>
    <t>Izolace proti vodě, vlhkosti a plynům</t>
  </si>
  <si>
    <t>14</t>
  </si>
  <si>
    <t>711131111</t>
  </si>
  <si>
    <t>Provedení izolace proti zemní vlhkosti pásy na sucho samolepící vodovné</t>
  </si>
  <si>
    <t>16</t>
  </si>
  <si>
    <t>1003620150</t>
  </si>
  <si>
    <t>Provedení izolace proti zemní vlhkosti pásy na sucho  samolepícího asfaltového pásu na ploše vodovné V</t>
  </si>
  <si>
    <t>M</t>
  </si>
  <si>
    <t>62866281</t>
  </si>
  <si>
    <t>pás asfaltový samolepicí modifikovaný SBS tl 3mm s vložkou ze skleněné tkaniny se spalitelnou fólií nebo jemnozrnným minerálním posypem nebo textilií na horním povrchu</t>
  </si>
  <si>
    <t>32</t>
  </si>
  <si>
    <t>-1790014366</t>
  </si>
  <si>
    <t>221*1,15 'Přepočtené koeficientem množství</t>
  </si>
  <si>
    <t>777</t>
  </si>
  <si>
    <t>Podlahy lité</t>
  </si>
  <si>
    <t>777131101</t>
  </si>
  <si>
    <t>Penetrační epoxidový nátěr podlahy na suchý a vyzrálý podklad</t>
  </si>
  <si>
    <t>1027772012</t>
  </si>
  <si>
    <t>Penetrační nátěr podlahy epoxidový na podklad suchý a vyzrálý
Nátěr s odolností proti NaCl, jejím rozotkům a proti mech. namáhání při pojezdu nákladních strojů, barva RAL 7032</t>
  </si>
  <si>
    <t>17</t>
  </si>
  <si>
    <t>777911111</t>
  </si>
  <si>
    <t>Tuhé napojení lité podlahy na stěnu nebo sokl</t>
  </si>
  <si>
    <t>1442624783</t>
  </si>
  <si>
    <t>Napojení na stěnu nebo sokl fabionem z epoxidové stěrky plněné pískem tuhé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</si>
</sst>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2:57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2:57" s="2" customFormat="1" ht="14.4" customHeight="1" hidden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2:57" s="2" customFormat="1" ht="14.4" customHeight="1" hidden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2:57" s="2" customFormat="1" ht="14.4" customHeight="1" hidden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8"/>
      <c r="D35" s="49" t="s">
        <v>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44</v>
      </c>
      <c r="U35" s="50"/>
      <c r="V35" s="50"/>
      <c r="W35" s="50"/>
      <c r="X35" s="52" t="s">
        <v>45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spans="2:44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" customHeight="1">
      <c r="B49" s="35"/>
      <c r="C49" s="36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">
      <c r="B60" s="35"/>
      <c r="C60" s="36"/>
      <c r="D60" s="57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48</v>
      </c>
      <c r="AI60" s="38"/>
      <c r="AJ60" s="38"/>
      <c r="AK60" s="38"/>
      <c r="AL60" s="38"/>
      <c r="AM60" s="57" t="s">
        <v>49</v>
      </c>
      <c r="AN60" s="38"/>
      <c r="AO60" s="38"/>
      <c r="AP60" s="36"/>
      <c r="AQ60" s="36"/>
      <c r="AR60" s="40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">
      <c r="B64" s="35"/>
      <c r="C64" s="36"/>
      <c r="D64" s="55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51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">
      <c r="B75" s="35"/>
      <c r="C75" s="36"/>
      <c r="D75" s="57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48</v>
      </c>
      <c r="AI75" s="38"/>
      <c r="AJ75" s="38"/>
      <c r="AK75" s="38"/>
      <c r="AL75" s="38"/>
      <c r="AM75" s="57" t="s">
        <v>49</v>
      </c>
      <c r="AN75" s="38"/>
      <c r="AO75" s="38"/>
      <c r="AP75" s="36"/>
      <c r="AQ75" s="36"/>
      <c r="AR75" s="40"/>
    </row>
    <row r="76" spans="2:44" s="1" customFormat="1" ht="12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pans="2:44" s="1" customFormat="1" ht="6.95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pans="2:44" s="1" customFormat="1" ht="6.95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pans="2:44" s="1" customFormat="1" ht="24.95" customHeight="1">
      <c r="B82" s="35"/>
      <c r="C82" s="20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pans="2:44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pans="2:44" s="3" customFormat="1" ht="12" customHeight="1">
      <c r="B84" s="62"/>
      <c r="C84" s="29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US1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2:44" s="4" customFormat="1" ht="36.95" customHeight="1">
      <c r="B85" s="65"/>
      <c r="C85" s="66" t="s">
        <v>16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Nová podlaha skladu strojů, cestmistrovství Broumov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pans="2:44" s="1" customFormat="1" ht="6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pans="2:44" s="1" customFormat="1" ht="12" customHeight="1"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71" t="str">
        <f>IF(AN8="","",AN8)</f>
        <v>29. 4. 2021</v>
      </c>
      <c r="AN87" s="71"/>
      <c r="AO87" s="36"/>
      <c r="AP87" s="36"/>
      <c r="AQ87" s="36"/>
      <c r="AR87" s="40"/>
    </row>
    <row r="88" spans="2:44" s="1" customFormat="1" ht="6.9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pans="2:56" s="1" customFormat="1" ht="15.15" customHeight="1"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3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72" t="str">
        <f>IF(E17="","",E17)</f>
        <v xml:space="preserve"> </v>
      </c>
      <c r="AN89" s="63"/>
      <c r="AO89" s="63"/>
      <c r="AP89" s="63"/>
      <c r="AQ89" s="36"/>
      <c r="AR89" s="40"/>
      <c r="AS89" s="73" t="s">
        <v>53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pans="2:56" s="1" customFormat="1" ht="15.15" customHeight="1"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63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72" t="str">
        <f>IF(E20="","",E20)</f>
        <v xml:space="preserve"> 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pans="2:56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pans="2:56" s="1" customFormat="1" ht="29.25" customHeight="1">
      <c r="B92" s="35"/>
      <c r="C92" s="85" t="s">
        <v>54</v>
      </c>
      <c r="D92" s="86"/>
      <c r="E92" s="86"/>
      <c r="F92" s="86"/>
      <c r="G92" s="86"/>
      <c r="H92" s="87"/>
      <c r="I92" s="88" t="s">
        <v>55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56</v>
      </c>
      <c r="AH92" s="86"/>
      <c r="AI92" s="86"/>
      <c r="AJ92" s="86"/>
      <c r="AK92" s="86"/>
      <c r="AL92" s="86"/>
      <c r="AM92" s="86"/>
      <c r="AN92" s="88" t="s">
        <v>57</v>
      </c>
      <c r="AO92" s="86"/>
      <c r="AP92" s="90"/>
      <c r="AQ92" s="91" t="s">
        <v>58</v>
      </c>
      <c r="AR92" s="40"/>
      <c r="AS92" s="92" t="s">
        <v>59</v>
      </c>
      <c r="AT92" s="93" t="s">
        <v>60</v>
      </c>
      <c r="AU92" s="93" t="s">
        <v>61</v>
      </c>
      <c r="AV92" s="93" t="s">
        <v>62</v>
      </c>
      <c r="AW92" s="93" t="s">
        <v>63</v>
      </c>
      <c r="AX92" s="93" t="s">
        <v>64</v>
      </c>
      <c r="AY92" s="93" t="s">
        <v>65</v>
      </c>
      <c r="AZ92" s="93" t="s">
        <v>66</v>
      </c>
      <c r="BA92" s="93" t="s">
        <v>67</v>
      </c>
      <c r="BB92" s="93" t="s">
        <v>68</v>
      </c>
      <c r="BC92" s="93" t="s">
        <v>69</v>
      </c>
      <c r="BD92" s="94" t="s">
        <v>70</v>
      </c>
    </row>
    <row r="93" spans="2:56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pans="2:90" s="5" customFormat="1" ht="32.4" customHeight="1">
      <c r="B94" s="98"/>
      <c r="C94" s="99" t="s">
        <v>71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ROUND(AG95,2)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ROUND(AS95,2)</f>
        <v>0</v>
      </c>
      <c r="AT94" s="106">
        <f>ROUND(SUM(AV94:AW94),2)</f>
        <v>0</v>
      </c>
      <c r="AU94" s="107">
        <f>ROUND(AU95,5)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ROUND(AZ95,2)</f>
        <v>0</v>
      </c>
      <c r="BA94" s="106">
        <f>ROUND(BA95,2)</f>
        <v>0</v>
      </c>
      <c r="BB94" s="106">
        <f>ROUND(BB95,2)</f>
        <v>0</v>
      </c>
      <c r="BC94" s="106">
        <f>ROUND(BC95,2)</f>
        <v>0</v>
      </c>
      <c r="BD94" s="108">
        <f>ROUND(BD95,2)</f>
        <v>0</v>
      </c>
      <c r="BS94" s="109" t="s">
        <v>72</v>
      </c>
      <c r="BT94" s="109" t="s">
        <v>73</v>
      </c>
      <c r="BV94" s="109" t="s">
        <v>74</v>
      </c>
      <c r="BW94" s="109" t="s">
        <v>5</v>
      </c>
      <c r="BX94" s="109" t="s">
        <v>75</v>
      </c>
      <c r="CL94" s="109" t="s">
        <v>1</v>
      </c>
    </row>
    <row r="95" spans="1:90" s="6" customFormat="1" ht="27" customHeight="1">
      <c r="A95" s="110" t="s">
        <v>76</v>
      </c>
      <c r="B95" s="111"/>
      <c r="C95" s="112"/>
      <c r="D95" s="113" t="s">
        <v>14</v>
      </c>
      <c r="E95" s="113"/>
      <c r="F95" s="113"/>
      <c r="G95" s="113"/>
      <c r="H95" s="113"/>
      <c r="I95" s="114"/>
      <c r="J95" s="113" t="s">
        <v>17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'US1 - Nová podlaha skladu...'!J28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77</v>
      </c>
      <c r="AR95" s="117"/>
      <c r="AS95" s="118">
        <v>0</v>
      </c>
      <c r="AT95" s="119">
        <f>ROUND(SUM(AV95:AW95),2)</f>
        <v>0</v>
      </c>
      <c r="AU95" s="120">
        <f>'US1 - Nová podlaha skladu...'!P122</f>
        <v>0</v>
      </c>
      <c r="AV95" s="119">
        <f>'US1 - Nová podlaha skladu...'!J31</f>
        <v>0</v>
      </c>
      <c r="AW95" s="119">
        <f>'US1 - Nová podlaha skladu...'!J32</f>
        <v>0</v>
      </c>
      <c r="AX95" s="119">
        <f>'US1 - Nová podlaha skladu...'!J33</f>
        <v>0</v>
      </c>
      <c r="AY95" s="119">
        <f>'US1 - Nová podlaha skladu...'!J34</f>
        <v>0</v>
      </c>
      <c r="AZ95" s="119">
        <f>'US1 - Nová podlaha skladu...'!F31</f>
        <v>0</v>
      </c>
      <c r="BA95" s="119">
        <f>'US1 - Nová podlaha skladu...'!F32</f>
        <v>0</v>
      </c>
      <c r="BB95" s="119">
        <f>'US1 - Nová podlaha skladu...'!F33</f>
        <v>0</v>
      </c>
      <c r="BC95" s="119">
        <f>'US1 - Nová podlaha skladu...'!F34</f>
        <v>0</v>
      </c>
      <c r="BD95" s="121">
        <f>'US1 - Nová podlaha skladu...'!F35</f>
        <v>0</v>
      </c>
      <c r="BT95" s="122" t="s">
        <v>78</v>
      </c>
      <c r="BU95" s="122" t="s">
        <v>79</v>
      </c>
      <c r="BV95" s="122" t="s">
        <v>74</v>
      </c>
      <c r="BW95" s="122" t="s">
        <v>5</v>
      </c>
      <c r="BX95" s="122" t="s">
        <v>75</v>
      </c>
      <c r="CL95" s="122" t="s">
        <v>1</v>
      </c>
    </row>
    <row r="96" spans="2:44" s="1" customFormat="1" ht="30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</row>
    <row r="97" spans="2:44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40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US1 - Nová podlaha skladu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7"/>
      <c r="AT3" s="14" t="s">
        <v>80</v>
      </c>
    </row>
    <row r="4" spans="2:46" ht="24.95" customHeight="1">
      <c r="B4" s="17"/>
      <c r="D4" s="127" t="s">
        <v>81</v>
      </c>
      <c r="L4" s="17"/>
      <c r="M4" s="128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40"/>
      <c r="D6" s="129" t="s">
        <v>16</v>
      </c>
      <c r="I6" s="130"/>
      <c r="L6" s="40"/>
    </row>
    <row r="7" spans="2:12" s="1" customFormat="1" ht="36.95" customHeight="1">
      <c r="B7" s="40"/>
      <c r="E7" s="131" t="s">
        <v>17</v>
      </c>
      <c r="F7" s="1"/>
      <c r="G7" s="1"/>
      <c r="H7" s="1"/>
      <c r="I7" s="130"/>
      <c r="L7" s="40"/>
    </row>
    <row r="8" spans="2:12" s="1" customFormat="1" ht="12">
      <c r="B8" s="40"/>
      <c r="I8" s="130"/>
      <c r="L8" s="40"/>
    </row>
    <row r="9" spans="2:12" s="1" customFormat="1" ht="12" customHeight="1">
      <c r="B9" s="40"/>
      <c r="D9" s="129" t="s">
        <v>18</v>
      </c>
      <c r="F9" s="132" t="s">
        <v>1</v>
      </c>
      <c r="I9" s="133" t="s">
        <v>19</v>
      </c>
      <c r="J9" s="132" t="s">
        <v>1</v>
      </c>
      <c r="L9" s="40"/>
    </row>
    <row r="10" spans="2:12" s="1" customFormat="1" ht="12" customHeight="1">
      <c r="B10" s="40"/>
      <c r="D10" s="129" t="s">
        <v>20</v>
      </c>
      <c r="F10" s="132" t="s">
        <v>21</v>
      </c>
      <c r="I10" s="133" t="s">
        <v>22</v>
      </c>
      <c r="J10" s="134" t="str">
        <f>'Rekapitulace stavby'!AN8</f>
        <v>29. 4. 2021</v>
      </c>
      <c r="L10" s="40"/>
    </row>
    <row r="11" spans="2:12" s="1" customFormat="1" ht="10.8" customHeight="1">
      <c r="B11" s="40"/>
      <c r="I11" s="130"/>
      <c r="L11" s="40"/>
    </row>
    <row r="12" spans="2:12" s="1" customFormat="1" ht="12" customHeight="1">
      <c r="B12" s="40"/>
      <c r="D12" s="129" t="s">
        <v>24</v>
      </c>
      <c r="I12" s="133" t="s">
        <v>25</v>
      </c>
      <c r="J12" s="132" t="str">
        <f>IF('Rekapitulace stavby'!AN10="","",'Rekapitulace stavby'!AN10)</f>
        <v/>
      </c>
      <c r="L12" s="40"/>
    </row>
    <row r="13" spans="2:12" s="1" customFormat="1" ht="18" customHeight="1">
      <c r="B13" s="40"/>
      <c r="E13" s="132" t="str">
        <f>IF('Rekapitulace stavby'!E11="","",'Rekapitulace stavby'!E11)</f>
        <v xml:space="preserve"> </v>
      </c>
      <c r="I13" s="133" t="s">
        <v>26</v>
      </c>
      <c r="J13" s="132" t="str">
        <f>IF('Rekapitulace stavby'!AN11="","",'Rekapitulace stavby'!AN11)</f>
        <v/>
      </c>
      <c r="L13" s="40"/>
    </row>
    <row r="14" spans="2:12" s="1" customFormat="1" ht="6.95" customHeight="1">
      <c r="B14" s="40"/>
      <c r="I14" s="130"/>
      <c r="L14" s="40"/>
    </row>
    <row r="15" spans="2:12" s="1" customFormat="1" ht="12" customHeight="1">
      <c r="B15" s="40"/>
      <c r="D15" s="129" t="s">
        <v>27</v>
      </c>
      <c r="I15" s="133" t="s">
        <v>25</v>
      </c>
      <c r="J15" s="30" t="str">
        <f>'Rekapitulace stavby'!AN13</f>
        <v>Vyplň údaj</v>
      </c>
      <c r="L15" s="40"/>
    </row>
    <row r="16" spans="2:12" s="1" customFormat="1" ht="18" customHeight="1">
      <c r="B16" s="40"/>
      <c r="E16" s="30" t="str">
        <f>'Rekapitulace stavby'!E14</f>
        <v>Vyplň údaj</v>
      </c>
      <c r="F16" s="132"/>
      <c r="G16" s="132"/>
      <c r="H16" s="132"/>
      <c r="I16" s="133" t="s">
        <v>26</v>
      </c>
      <c r="J16" s="30" t="str">
        <f>'Rekapitulace stavby'!AN14</f>
        <v>Vyplň údaj</v>
      </c>
      <c r="L16" s="40"/>
    </row>
    <row r="17" spans="2:12" s="1" customFormat="1" ht="6.95" customHeight="1">
      <c r="B17" s="40"/>
      <c r="I17" s="130"/>
      <c r="L17" s="40"/>
    </row>
    <row r="18" spans="2:12" s="1" customFormat="1" ht="12" customHeight="1">
      <c r="B18" s="40"/>
      <c r="D18" s="129" t="s">
        <v>29</v>
      </c>
      <c r="I18" s="133" t="s">
        <v>25</v>
      </c>
      <c r="J18" s="132" t="str">
        <f>IF('Rekapitulace stavby'!AN16="","",'Rekapitulace stavby'!AN16)</f>
        <v/>
      </c>
      <c r="L18" s="40"/>
    </row>
    <row r="19" spans="2:12" s="1" customFormat="1" ht="18" customHeight="1">
      <c r="B19" s="40"/>
      <c r="E19" s="132" t="str">
        <f>IF('Rekapitulace stavby'!E17="","",'Rekapitulace stavby'!E17)</f>
        <v xml:space="preserve"> </v>
      </c>
      <c r="I19" s="133" t="s">
        <v>26</v>
      </c>
      <c r="J19" s="132" t="str">
        <f>IF('Rekapitulace stavby'!AN17="","",'Rekapitulace stavby'!AN17)</f>
        <v/>
      </c>
      <c r="L19" s="40"/>
    </row>
    <row r="20" spans="2:12" s="1" customFormat="1" ht="6.95" customHeight="1">
      <c r="B20" s="40"/>
      <c r="I20" s="130"/>
      <c r="L20" s="40"/>
    </row>
    <row r="21" spans="2:12" s="1" customFormat="1" ht="12" customHeight="1">
      <c r="B21" s="40"/>
      <c r="D21" s="129" t="s">
        <v>31</v>
      </c>
      <c r="I21" s="133" t="s">
        <v>25</v>
      </c>
      <c r="J21" s="132" t="str">
        <f>IF('Rekapitulace stavby'!AN19="","",'Rekapitulace stavby'!AN19)</f>
        <v/>
      </c>
      <c r="L21" s="40"/>
    </row>
    <row r="22" spans="2:12" s="1" customFormat="1" ht="18" customHeight="1">
      <c r="B22" s="40"/>
      <c r="E22" s="132" t="str">
        <f>IF('Rekapitulace stavby'!E20="","",'Rekapitulace stavby'!E20)</f>
        <v xml:space="preserve"> </v>
      </c>
      <c r="I22" s="133" t="s">
        <v>26</v>
      </c>
      <c r="J22" s="132" t="str">
        <f>IF('Rekapitulace stavby'!AN20="","",'Rekapitulace stavby'!AN20)</f>
        <v/>
      </c>
      <c r="L22" s="40"/>
    </row>
    <row r="23" spans="2:12" s="1" customFormat="1" ht="6.95" customHeight="1">
      <c r="B23" s="40"/>
      <c r="I23" s="130"/>
      <c r="L23" s="40"/>
    </row>
    <row r="24" spans="2:12" s="1" customFormat="1" ht="12" customHeight="1">
      <c r="B24" s="40"/>
      <c r="D24" s="129" t="s">
        <v>32</v>
      </c>
      <c r="I24" s="130"/>
      <c r="L24" s="40"/>
    </row>
    <row r="25" spans="2:12" s="7" customFormat="1" ht="16.5" customHeight="1">
      <c r="B25" s="135"/>
      <c r="E25" s="136" t="s">
        <v>1</v>
      </c>
      <c r="F25" s="136"/>
      <c r="G25" s="136"/>
      <c r="H25" s="136"/>
      <c r="I25" s="137"/>
      <c r="L25" s="135"/>
    </row>
    <row r="26" spans="2:12" s="1" customFormat="1" ht="6.95" customHeight="1">
      <c r="B26" s="40"/>
      <c r="I26" s="130"/>
      <c r="L26" s="40"/>
    </row>
    <row r="27" spans="2:12" s="1" customFormat="1" ht="6.95" customHeight="1">
      <c r="B27" s="40"/>
      <c r="D27" s="75"/>
      <c r="E27" s="75"/>
      <c r="F27" s="75"/>
      <c r="G27" s="75"/>
      <c r="H27" s="75"/>
      <c r="I27" s="138"/>
      <c r="J27" s="75"/>
      <c r="K27" s="75"/>
      <c r="L27" s="40"/>
    </row>
    <row r="28" spans="2:12" s="1" customFormat="1" ht="25.4" customHeight="1">
      <c r="B28" s="40"/>
      <c r="D28" s="139" t="s">
        <v>33</v>
      </c>
      <c r="I28" s="130"/>
      <c r="J28" s="140">
        <f>ROUND(J122,2)</f>
        <v>0</v>
      </c>
      <c r="L28" s="40"/>
    </row>
    <row r="29" spans="2:12" s="1" customFormat="1" ht="6.95" customHeight="1">
      <c r="B29" s="40"/>
      <c r="D29" s="75"/>
      <c r="E29" s="75"/>
      <c r="F29" s="75"/>
      <c r="G29" s="75"/>
      <c r="H29" s="75"/>
      <c r="I29" s="138"/>
      <c r="J29" s="75"/>
      <c r="K29" s="75"/>
      <c r="L29" s="40"/>
    </row>
    <row r="30" spans="2:12" s="1" customFormat="1" ht="14.4" customHeight="1">
      <c r="B30" s="40"/>
      <c r="F30" s="141" t="s">
        <v>35</v>
      </c>
      <c r="I30" s="142" t="s">
        <v>34</v>
      </c>
      <c r="J30" s="141" t="s">
        <v>36</v>
      </c>
      <c r="L30" s="40"/>
    </row>
    <row r="31" spans="2:12" s="1" customFormat="1" ht="14.4" customHeight="1">
      <c r="B31" s="40"/>
      <c r="D31" s="143" t="s">
        <v>37</v>
      </c>
      <c r="E31" s="129" t="s">
        <v>38</v>
      </c>
      <c r="F31" s="144">
        <f>ROUND((SUM(BE122:BE168)),2)</f>
        <v>0</v>
      </c>
      <c r="I31" s="145">
        <v>0.21</v>
      </c>
      <c r="J31" s="144">
        <f>ROUND(((SUM(BE122:BE168))*I31),2)</f>
        <v>0</v>
      </c>
      <c r="L31" s="40"/>
    </row>
    <row r="32" spans="2:12" s="1" customFormat="1" ht="14.4" customHeight="1">
      <c r="B32" s="40"/>
      <c r="E32" s="129" t="s">
        <v>39</v>
      </c>
      <c r="F32" s="144">
        <f>ROUND((SUM(BF122:BF168)),2)</f>
        <v>0</v>
      </c>
      <c r="I32" s="145">
        <v>0.15</v>
      </c>
      <c r="J32" s="144">
        <f>ROUND(((SUM(BF122:BF168))*I32),2)</f>
        <v>0</v>
      </c>
      <c r="L32" s="40"/>
    </row>
    <row r="33" spans="2:12" s="1" customFormat="1" ht="14.4" customHeight="1" hidden="1">
      <c r="B33" s="40"/>
      <c r="E33" s="129" t="s">
        <v>40</v>
      </c>
      <c r="F33" s="144">
        <f>ROUND((SUM(BG122:BG168)),2)</f>
        <v>0</v>
      </c>
      <c r="I33" s="145">
        <v>0.21</v>
      </c>
      <c r="J33" s="144">
        <f>0</f>
        <v>0</v>
      </c>
      <c r="L33" s="40"/>
    </row>
    <row r="34" spans="2:12" s="1" customFormat="1" ht="14.4" customHeight="1" hidden="1">
      <c r="B34" s="40"/>
      <c r="E34" s="129" t="s">
        <v>41</v>
      </c>
      <c r="F34" s="144">
        <f>ROUND((SUM(BH122:BH168)),2)</f>
        <v>0</v>
      </c>
      <c r="I34" s="145">
        <v>0.15</v>
      </c>
      <c r="J34" s="144">
        <f>0</f>
        <v>0</v>
      </c>
      <c r="L34" s="40"/>
    </row>
    <row r="35" spans="2:12" s="1" customFormat="1" ht="14.4" customHeight="1" hidden="1">
      <c r="B35" s="40"/>
      <c r="E35" s="129" t="s">
        <v>42</v>
      </c>
      <c r="F35" s="144">
        <f>ROUND((SUM(BI122:BI168)),2)</f>
        <v>0</v>
      </c>
      <c r="I35" s="145">
        <v>0</v>
      </c>
      <c r="J35" s="144">
        <f>0</f>
        <v>0</v>
      </c>
      <c r="L35" s="40"/>
    </row>
    <row r="36" spans="2:12" s="1" customFormat="1" ht="6.95" customHeight="1">
      <c r="B36" s="40"/>
      <c r="I36" s="130"/>
      <c r="L36" s="40"/>
    </row>
    <row r="37" spans="2:12" s="1" customFormat="1" ht="25.4" customHeight="1">
      <c r="B37" s="40"/>
      <c r="C37" s="146"/>
      <c r="D37" s="147" t="s">
        <v>43</v>
      </c>
      <c r="E37" s="148"/>
      <c r="F37" s="148"/>
      <c r="G37" s="149" t="s">
        <v>44</v>
      </c>
      <c r="H37" s="150" t="s">
        <v>45</v>
      </c>
      <c r="I37" s="151"/>
      <c r="J37" s="152">
        <f>SUM(J28:J35)</f>
        <v>0</v>
      </c>
      <c r="K37" s="153"/>
      <c r="L37" s="40"/>
    </row>
    <row r="38" spans="2:12" s="1" customFormat="1" ht="14.4" customHeight="1">
      <c r="B38" s="40"/>
      <c r="I38" s="130"/>
      <c r="L38" s="40"/>
    </row>
    <row r="39" spans="2:12" ht="14.4" customHeight="1">
      <c r="B39" s="17"/>
      <c r="L39" s="17"/>
    </row>
    <row r="40" spans="2:12" ht="14.4" customHeight="1">
      <c r="B40" s="17"/>
      <c r="L40" s="17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40"/>
      <c r="D50" s="154" t="s">
        <v>46</v>
      </c>
      <c r="E50" s="155"/>
      <c r="F50" s="155"/>
      <c r="G50" s="154" t="s">
        <v>47</v>
      </c>
      <c r="H50" s="155"/>
      <c r="I50" s="156"/>
      <c r="J50" s="155"/>
      <c r="K50" s="155"/>
      <c r="L50" s="4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40"/>
      <c r="D61" s="157" t="s">
        <v>48</v>
      </c>
      <c r="E61" s="158"/>
      <c r="F61" s="159" t="s">
        <v>49</v>
      </c>
      <c r="G61" s="157" t="s">
        <v>48</v>
      </c>
      <c r="H61" s="158"/>
      <c r="I61" s="160"/>
      <c r="J61" s="161" t="s">
        <v>49</v>
      </c>
      <c r="K61" s="158"/>
      <c r="L61" s="4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40"/>
      <c r="D65" s="154" t="s">
        <v>50</v>
      </c>
      <c r="E65" s="155"/>
      <c r="F65" s="155"/>
      <c r="G65" s="154" t="s">
        <v>51</v>
      </c>
      <c r="H65" s="155"/>
      <c r="I65" s="156"/>
      <c r="J65" s="155"/>
      <c r="K65" s="155"/>
      <c r="L65" s="4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40"/>
      <c r="D76" s="157" t="s">
        <v>48</v>
      </c>
      <c r="E76" s="158"/>
      <c r="F76" s="159" t="s">
        <v>49</v>
      </c>
      <c r="G76" s="157" t="s">
        <v>48</v>
      </c>
      <c r="H76" s="158"/>
      <c r="I76" s="160"/>
      <c r="J76" s="161" t="s">
        <v>49</v>
      </c>
      <c r="K76" s="158"/>
      <c r="L76" s="40"/>
    </row>
    <row r="77" spans="2:12" s="1" customFormat="1" ht="14.4" customHeight="1"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40"/>
    </row>
    <row r="81" spans="2:12" s="1" customFormat="1" ht="6.95" customHeight="1"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40"/>
    </row>
    <row r="82" spans="2:12" s="1" customFormat="1" ht="24.95" customHeight="1">
      <c r="B82" s="35"/>
      <c r="C82" s="20" t="s">
        <v>82</v>
      </c>
      <c r="D82" s="36"/>
      <c r="E82" s="36"/>
      <c r="F82" s="36"/>
      <c r="G82" s="36"/>
      <c r="H82" s="36"/>
      <c r="I82" s="130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40"/>
    </row>
    <row r="85" spans="2:12" s="1" customFormat="1" ht="16.5" customHeight="1">
      <c r="B85" s="35"/>
      <c r="C85" s="36"/>
      <c r="D85" s="36"/>
      <c r="E85" s="68" t="str">
        <f>E7</f>
        <v>Nová podlaha skladu strojů, cestmistrovství Broumov</v>
      </c>
      <c r="F85" s="36"/>
      <c r="G85" s="36"/>
      <c r="H85" s="36"/>
      <c r="I85" s="130"/>
      <c r="J85" s="36"/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30"/>
      <c r="J86" s="36"/>
      <c r="K86" s="36"/>
      <c r="L86" s="40"/>
    </row>
    <row r="87" spans="2:12" s="1" customFormat="1" ht="12" customHeight="1">
      <c r="B87" s="35"/>
      <c r="C87" s="29" t="s">
        <v>20</v>
      </c>
      <c r="D87" s="36"/>
      <c r="E87" s="36"/>
      <c r="F87" s="24" t="str">
        <f>F10</f>
        <v xml:space="preserve"> </v>
      </c>
      <c r="G87" s="36"/>
      <c r="H87" s="36"/>
      <c r="I87" s="133" t="s">
        <v>22</v>
      </c>
      <c r="J87" s="71" t="str">
        <f>IF(J10="","",J10)</f>
        <v>29. 4. 2021</v>
      </c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40"/>
    </row>
    <row r="89" spans="2:12" s="1" customFormat="1" ht="15.15" customHeight="1">
      <c r="B89" s="35"/>
      <c r="C89" s="29" t="s">
        <v>24</v>
      </c>
      <c r="D89" s="36"/>
      <c r="E89" s="36"/>
      <c r="F89" s="24" t="str">
        <f>E13</f>
        <v xml:space="preserve"> </v>
      </c>
      <c r="G89" s="36"/>
      <c r="H89" s="36"/>
      <c r="I89" s="133" t="s">
        <v>29</v>
      </c>
      <c r="J89" s="33" t="str">
        <f>E19</f>
        <v xml:space="preserve"> </v>
      </c>
      <c r="K89" s="36"/>
      <c r="L89" s="40"/>
    </row>
    <row r="90" spans="2:12" s="1" customFormat="1" ht="15.15" customHeight="1">
      <c r="B90" s="35"/>
      <c r="C90" s="29" t="s">
        <v>27</v>
      </c>
      <c r="D90" s="36"/>
      <c r="E90" s="36"/>
      <c r="F90" s="24" t="str">
        <f>IF(E16="","",E16)</f>
        <v>Vyplň údaj</v>
      </c>
      <c r="G90" s="36"/>
      <c r="H90" s="36"/>
      <c r="I90" s="133" t="s">
        <v>31</v>
      </c>
      <c r="J90" s="33" t="str">
        <f>E22</f>
        <v xml:space="preserve"> </v>
      </c>
      <c r="K90" s="36"/>
      <c r="L90" s="40"/>
    </row>
    <row r="91" spans="2:12" s="1" customFormat="1" ht="10.3" customHeight="1">
      <c r="B91" s="35"/>
      <c r="C91" s="36"/>
      <c r="D91" s="36"/>
      <c r="E91" s="36"/>
      <c r="F91" s="36"/>
      <c r="G91" s="36"/>
      <c r="H91" s="36"/>
      <c r="I91" s="130"/>
      <c r="J91" s="36"/>
      <c r="K91" s="36"/>
      <c r="L91" s="40"/>
    </row>
    <row r="92" spans="2:12" s="1" customFormat="1" ht="29.25" customHeight="1">
      <c r="B92" s="35"/>
      <c r="C92" s="168" t="s">
        <v>83</v>
      </c>
      <c r="D92" s="169"/>
      <c r="E92" s="169"/>
      <c r="F92" s="169"/>
      <c r="G92" s="169"/>
      <c r="H92" s="169"/>
      <c r="I92" s="170"/>
      <c r="J92" s="171" t="s">
        <v>84</v>
      </c>
      <c r="K92" s="169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40"/>
    </row>
    <row r="94" spans="2:47" s="1" customFormat="1" ht="22.8" customHeight="1">
      <c r="B94" s="35"/>
      <c r="C94" s="172" t="s">
        <v>85</v>
      </c>
      <c r="D94" s="36"/>
      <c r="E94" s="36"/>
      <c r="F94" s="36"/>
      <c r="G94" s="36"/>
      <c r="H94" s="36"/>
      <c r="I94" s="130"/>
      <c r="J94" s="102">
        <f>J122</f>
        <v>0</v>
      </c>
      <c r="K94" s="36"/>
      <c r="L94" s="40"/>
      <c r="AU94" s="14" t="s">
        <v>86</v>
      </c>
    </row>
    <row r="95" spans="2:12" s="8" customFormat="1" ht="24.95" customHeight="1">
      <c r="B95" s="173"/>
      <c r="C95" s="174"/>
      <c r="D95" s="175" t="s">
        <v>87</v>
      </c>
      <c r="E95" s="176"/>
      <c r="F95" s="176"/>
      <c r="G95" s="176"/>
      <c r="H95" s="176"/>
      <c r="I95" s="177"/>
      <c r="J95" s="178">
        <f>J123</f>
        <v>0</v>
      </c>
      <c r="K95" s="174"/>
      <c r="L95" s="179"/>
    </row>
    <row r="96" spans="2:12" s="9" customFormat="1" ht="19.9" customHeight="1">
      <c r="B96" s="180"/>
      <c r="C96" s="181"/>
      <c r="D96" s="182" t="s">
        <v>88</v>
      </c>
      <c r="E96" s="183"/>
      <c r="F96" s="183"/>
      <c r="G96" s="183"/>
      <c r="H96" s="183"/>
      <c r="I96" s="184"/>
      <c r="J96" s="185">
        <f>J124</f>
        <v>0</v>
      </c>
      <c r="K96" s="181"/>
      <c r="L96" s="186"/>
    </row>
    <row r="97" spans="2:12" s="9" customFormat="1" ht="19.9" customHeight="1">
      <c r="B97" s="180"/>
      <c r="C97" s="181"/>
      <c r="D97" s="182" t="s">
        <v>89</v>
      </c>
      <c r="E97" s="183"/>
      <c r="F97" s="183"/>
      <c r="G97" s="183"/>
      <c r="H97" s="183"/>
      <c r="I97" s="184"/>
      <c r="J97" s="185">
        <f>J127</f>
        <v>0</v>
      </c>
      <c r="K97" s="181"/>
      <c r="L97" s="186"/>
    </row>
    <row r="98" spans="2:12" s="9" customFormat="1" ht="19.9" customHeight="1">
      <c r="B98" s="180"/>
      <c r="C98" s="181"/>
      <c r="D98" s="182" t="s">
        <v>90</v>
      </c>
      <c r="E98" s="183"/>
      <c r="F98" s="183"/>
      <c r="G98" s="183"/>
      <c r="H98" s="183"/>
      <c r="I98" s="184"/>
      <c r="J98" s="185">
        <f>J130</f>
        <v>0</v>
      </c>
      <c r="K98" s="181"/>
      <c r="L98" s="186"/>
    </row>
    <row r="99" spans="2:12" s="9" customFormat="1" ht="19.9" customHeight="1">
      <c r="B99" s="180"/>
      <c r="C99" s="181"/>
      <c r="D99" s="182" t="s">
        <v>91</v>
      </c>
      <c r="E99" s="183"/>
      <c r="F99" s="183"/>
      <c r="G99" s="183"/>
      <c r="H99" s="183"/>
      <c r="I99" s="184"/>
      <c r="J99" s="185">
        <f>J142</f>
        <v>0</v>
      </c>
      <c r="K99" s="181"/>
      <c r="L99" s="186"/>
    </row>
    <row r="100" spans="2:12" s="9" customFormat="1" ht="19.9" customHeight="1">
      <c r="B100" s="180"/>
      <c r="C100" s="181"/>
      <c r="D100" s="182" t="s">
        <v>92</v>
      </c>
      <c r="E100" s="183"/>
      <c r="F100" s="183"/>
      <c r="G100" s="183"/>
      <c r="H100" s="183"/>
      <c r="I100" s="184"/>
      <c r="J100" s="185">
        <f>J147</f>
        <v>0</v>
      </c>
      <c r="K100" s="181"/>
      <c r="L100" s="186"/>
    </row>
    <row r="101" spans="2:12" s="9" customFormat="1" ht="19.9" customHeight="1">
      <c r="B101" s="180"/>
      <c r="C101" s="181"/>
      <c r="D101" s="182" t="s">
        <v>93</v>
      </c>
      <c r="E101" s="183"/>
      <c r="F101" s="183"/>
      <c r="G101" s="183"/>
      <c r="H101" s="183"/>
      <c r="I101" s="184"/>
      <c r="J101" s="185">
        <f>J154</f>
        <v>0</v>
      </c>
      <c r="K101" s="181"/>
      <c r="L101" s="186"/>
    </row>
    <row r="102" spans="2:12" s="8" customFormat="1" ht="24.95" customHeight="1">
      <c r="B102" s="173"/>
      <c r="C102" s="174"/>
      <c r="D102" s="175" t="s">
        <v>94</v>
      </c>
      <c r="E102" s="176"/>
      <c r="F102" s="176"/>
      <c r="G102" s="176"/>
      <c r="H102" s="176"/>
      <c r="I102" s="177"/>
      <c r="J102" s="178">
        <f>J157</f>
        <v>0</v>
      </c>
      <c r="K102" s="174"/>
      <c r="L102" s="179"/>
    </row>
    <row r="103" spans="2:12" s="9" customFormat="1" ht="19.9" customHeight="1">
      <c r="B103" s="180"/>
      <c r="C103" s="181"/>
      <c r="D103" s="182" t="s">
        <v>95</v>
      </c>
      <c r="E103" s="183"/>
      <c r="F103" s="183"/>
      <c r="G103" s="183"/>
      <c r="H103" s="183"/>
      <c r="I103" s="184"/>
      <c r="J103" s="185">
        <f>J158</f>
        <v>0</v>
      </c>
      <c r="K103" s="181"/>
      <c r="L103" s="186"/>
    </row>
    <row r="104" spans="2:12" s="9" customFormat="1" ht="19.9" customHeight="1">
      <c r="B104" s="180"/>
      <c r="C104" s="181"/>
      <c r="D104" s="182" t="s">
        <v>96</v>
      </c>
      <c r="E104" s="183"/>
      <c r="F104" s="183"/>
      <c r="G104" s="183"/>
      <c r="H104" s="183"/>
      <c r="I104" s="184"/>
      <c r="J104" s="185">
        <f>J164</f>
        <v>0</v>
      </c>
      <c r="K104" s="181"/>
      <c r="L104" s="186"/>
    </row>
    <row r="105" spans="2:12" s="1" customFormat="1" ht="21.8" customHeight="1">
      <c r="B105" s="35"/>
      <c r="C105" s="36"/>
      <c r="D105" s="36"/>
      <c r="E105" s="36"/>
      <c r="F105" s="36"/>
      <c r="G105" s="36"/>
      <c r="H105" s="36"/>
      <c r="I105" s="130"/>
      <c r="J105" s="36"/>
      <c r="K105" s="36"/>
      <c r="L105" s="40"/>
    </row>
    <row r="106" spans="2:12" s="1" customFormat="1" ht="6.95" customHeight="1">
      <c r="B106" s="58"/>
      <c r="C106" s="59"/>
      <c r="D106" s="59"/>
      <c r="E106" s="59"/>
      <c r="F106" s="59"/>
      <c r="G106" s="59"/>
      <c r="H106" s="59"/>
      <c r="I106" s="164"/>
      <c r="J106" s="59"/>
      <c r="K106" s="59"/>
      <c r="L106" s="40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67"/>
      <c r="J110" s="61"/>
      <c r="K110" s="61"/>
      <c r="L110" s="40"/>
    </row>
    <row r="111" spans="2:12" s="1" customFormat="1" ht="24.95" customHeight="1">
      <c r="B111" s="35"/>
      <c r="C111" s="20" t="s">
        <v>97</v>
      </c>
      <c r="D111" s="36"/>
      <c r="E111" s="36"/>
      <c r="F111" s="36"/>
      <c r="G111" s="36"/>
      <c r="H111" s="36"/>
      <c r="I111" s="130"/>
      <c r="J111" s="36"/>
      <c r="K111" s="36"/>
      <c r="L111" s="40"/>
    </row>
    <row r="112" spans="2:12" s="1" customFormat="1" ht="6.95" customHeight="1">
      <c r="B112" s="35"/>
      <c r="C112" s="36"/>
      <c r="D112" s="36"/>
      <c r="E112" s="36"/>
      <c r="F112" s="36"/>
      <c r="G112" s="36"/>
      <c r="H112" s="36"/>
      <c r="I112" s="130"/>
      <c r="J112" s="36"/>
      <c r="K112" s="36"/>
      <c r="L112" s="40"/>
    </row>
    <row r="113" spans="2:12" s="1" customFormat="1" ht="12" customHeight="1">
      <c r="B113" s="35"/>
      <c r="C113" s="29" t="s">
        <v>16</v>
      </c>
      <c r="D113" s="36"/>
      <c r="E113" s="36"/>
      <c r="F113" s="36"/>
      <c r="G113" s="36"/>
      <c r="H113" s="36"/>
      <c r="I113" s="130"/>
      <c r="J113" s="36"/>
      <c r="K113" s="36"/>
      <c r="L113" s="40"/>
    </row>
    <row r="114" spans="2:12" s="1" customFormat="1" ht="16.5" customHeight="1">
      <c r="B114" s="35"/>
      <c r="C114" s="36"/>
      <c r="D114" s="36"/>
      <c r="E114" s="68" t="str">
        <f>E7</f>
        <v>Nová podlaha skladu strojů, cestmistrovství Broumov</v>
      </c>
      <c r="F114" s="36"/>
      <c r="G114" s="36"/>
      <c r="H114" s="36"/>
      <c r="I114" s="130"/>
      <c r="J114" s="36"/>
      <c r="K114" s="36"/>
      <c r="L114" s="40"/>
    </row>
    <row r="115" spans="2:12" s="1" customFormat="1" ht="6.95" customHeight="1">
      <c r="B115" s="35"/>
      <c r="C115" s="36"/>
      <c r="D115" s="36"/>
      <c r="E115" s="36"/>
      <c r="F115" s="36"/>
      <c r="G115" s="36"/>
      <c r="H115" s="36"/>
      <c r="I115" s="130"/>
      <c r="J115" s="36"/>
      <c r="K115" s="36"/>
      <c r="L115" s="40"/>
    </row>
    <row r="116" spans="2:12" s="1" customFormat="1" ht="12" customHeight="1">
      <c r="B116" s="35"/>
      <c r="C116" s="29" t="s">
        <v>20</v>
      </c>
      <c r="D116" s="36"/>
      <c r="E116" s="36"/>
      <c r="F116" s="24" t="str">
        <f>F10</f>
        <v xml:space="preserve"> </v>
      </c>
      <c r="G116" s="36"/>
      <c r="H116" s="36"/>
      <c r="I116" s="133" t="s">
        <v>22</v>
      </c>
      <c r="J116" s="71" t="str">
        <f>IF(J10="","",J10)</f>
        <v>29. 4. 2021</v>
      </c>
      <c r="K116" s="36"/>
      <c r="L116" s="40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30"/>
      <c r="J117" s="36"/>
      <c r="K117" s="36"/>
      <c r="L117" s="40"/>
    </row>
    <row r="118" spans="2:12" s="1" customFormat="1" ht="15.15" customHeight="1">
      <c r="B118" s="35"/>
      <c r="C118" s="29" t="s">
        <v>24</v>
      </c>
      <c r="D118" s="36"/>
      <c r="E118" s="36"/>
      <c r="F118" s="24" t="str">
        <f>E13</f>
        <v xml:space="preserve"> </v>
      </c>
      <c r="G118" s="36"/>
      <c r="H118" s="36"/>
      <c r="I118" s="133" t="s">
        <v>29</v>
      </c>
      <c r="J118" s="33" t="str">
        <f>E19</f>
        <v xml:space="preserve"> </v>
      </c>
      <c r="K118" s="36"/>
      <c r="L118" s="40"/>
    </row>
    <row r="119" spans="2:12" s="1" customFormat="1" ht="15.15" customHeight="1">
      <c r="B119" s="35"/>
      <c r="C119" s="29" t="s">
        <v>27</v>
      </c>
      <c r="D119" s="36"/>
      <c r="E119" s="36"/>
      <c r="F119" s="24" t="str">
        <f>IF(E16="","",E16)</f>
        <v>Vyplň údaj</v>
      </c>
      <c r="G119" s="36"/>
      <c r="H119" s="36"/>
      <c r="I119" s="133" t="s">
        <v>31</v>
      </c>
      <c r="J119" s="33" t="str">
        <f>E22</f>
        <v xml:space="preserve"> </v>
      </c>
      <c r="K119" s="36"/>
      <c r="L119" s="40"/>
    </row>
    <row r="120" spans="2:12" s="1" customFormat="1" ht="10.3" customHeight="1">
      <c r="B120" s="35"/>
      <c r="C120" s="36"/>
      <c r="D120" s="36"/>
      <c r="E120" s="36"/>
      <c r="F120" s="36"/>
      <c r="G120" s="36"/>
      <c r="H120" s="36"/>
      <c r="I120" s="130"/>
      <c r="J120" s="36"/>
      <c r="K120" s="36"/>
      <c r="L120" s="40"/>
    </row>
    <row r="121" spans="2:20" s="10" customFormat="1" ht="29.25" customHeight="1">
      <c r="B121" s="187"/>
      <c r="C121" s="188" t="s">
        <v>98</v>
      </c>
      <c r="D121" s="189" t="s">
        <v>58</v>
      </c>
      <c r="E121" s="189" t="s">
        <v>54</v>
      </c>
      <c r="F121" s="189" t="s">
        <v>55</v>
      </c>
      <c r="G121" s="189" t="s">
        <v>99</v>
      </c>
      <c r="H121" s="189" t="s">
        <v>100</v>
      </c>
      <c r="I121" s="190" t="s">
        <v>101</v>
      </c>
      <c r="J121" s="191" t="s">
        <v>84</v>
      </c>
      <c r="K121" s="192" t="s">
        <v>102</v>
      </c>
      <c r="L121" s="193"/>
      <c r="M121" s="92" t="s">
        <v>1</v>
      </c>
      <c r="N121" s="93" t="s">
        <v>37</v>
      </c>
      <c r="O121" s="93" t="s">
        <v>103</v>
      </c>
      <c r="P121" s="93" t="s">
        <v>104</v>
      </c>
      <c r="Q121" s="93" t="s">
        <v>105</v>
      </c>
      <c r="R121" s="93" t="s">
        <v>106</v>
      </c>
      <c r="S121" s="93" t="s">
        <v>107</v>
      </c>
      <c r="T121" s="94" t="s">
        <v>108</v>
      </c>
    </row>
    <row r="122" spans="2:63" s="1" customFormat="1" ht="22.8" customHeight="1">
      <c r="B122" s="35"/>
      <c r="C122" s="99" t="s">
        <v>109</v>
      </c>
      <c r="D122" s="36"/>
      <c r="E122" s="36"/>
      <c r="F122" s="36"/>
      <c r="G122" s="36"/>
      <c r="H122" s="36"/>
      <c r="I122" s="130"/>
      <c r="J122" s="194">
        <f>BK122</f>
        <v>0</v>
      </c>
      <c r="K122" s="36"/>
      <c r="L122" s="40"/>
      <c r="M122" s="95"/>
      <c r="N122" s="96"/>
      <c r="O122" s="96"/>
      <c r="P122" s="195">
        <f>P123+P157</f>
        <v>0</v>
      </c>
      <c r="Q122" s="96"/>
      <c r="R122" s="195">
        <f>R123+R157</f>
        <v>99.71921909999999</v>
      </c>
      <c r="S122" s="96"/>
      <c r="T122" s="196">
        <f>T123+T157</f>
        <v>69.30000000000001</v>
      </c>
      <c r="AT122" s="14" t="s">
        <v>72</v>
      </c>
      <c r="AU122" s="14" t="s">
        <v>86</v>
      </c>
      <c r="BK122" s="197">
        <f>BK123+BK157</f>
        <v>0</v>
      </c>
    </row>
    <row r="123" spans="2:63" s="11" customFormat="1" ht="25.9" customHeight="1">
      <c r="B123" s="198"/>
      <c r="C123" s="199"/>
      <c r="D123" s="200" t="s">
        <v>72</v>
      </c>
      <c r="E123" s="201" t="s">
        <v>110</v>
      </c>
      <c r="F123" s="201" t="s">
        <v>111</v>
      </c>
      <c r="G123" s="199"/>
      <c r="H123" s="199"/>
      <c r="I123" s="202"/>
      <c r="J123" s="203">
        <f>BK123</f>
        <v>0</v>
      </c>
      <c r="K123" s="199"/>
      <c r="L123" s="204"/>
      <c r="M123" s="205"/>
      <c r="N123" s="206"/>
      <c r="O123" s="206"/>
      <c r="P123" s="207">
        <f>P124+P127+P130+P142+P147+P154</f>
        <v>0</v>
      </c>
      <c r="Q123" s="206"/>
      <c r="R123" s="207">
        <f>R124+R127+R130+R142+R147+R154</f>
        <v>98.46801909999999</v>
      </c>
      <c r="S123" s="206"/>
      <c r="T123" s="208">
        <f>T124+T127+T130+T142+T147+T154</f>
        <v>69.30000000000001</v>
      </c>
      <c r="AR123" s="209" t="s">
        <v>78</v>
      </c>
      <c r="AT123" s="210" t="s">
        <v>72</v>
      </c>
      <c r="AU123" s="210" t="s">
        <v>73</v>
      </c>
      <c r="AY123" s="209" t="s">
        <v>112</v>
      </c>
      <c r="BK123" s="211">
        <f>BK124+BK127+BK130+BK142+BK147+BK154</f>
        <v>0</v>
      </c>
    </row>
    <row r="124" spans="2:63" s="11" customFormat="1" ht="22.8" customHeight="1">
      <c r="B124" s="198"/>
      <c r="C124" s="199"/>
      <c r="D124" s="200" t="s">
        <v>72</v>
      </c>
      <c r="E124" s="212" t="s">
        <v>78</v>
      </c>
      <c r="F124" s="212" t="s">
        <v>113</v>
      </c>
      <c r="G124" s="199"/>
      <c r="H124" s="199"/>
      <c r="I124" s="202"/>
      <c r="J124" s="213">
        <f>BK124</f>
        <v>0</v>
      </c>
      <c r="K124" s="199"/>
      <c r="L124" s="204"/>
      <c r="M124" s="205"/>
      <c r="N124" s="206"/>
      <c r="O124" s="206"/>
      <c r="P124" s="207">
        <f>SUM(P125:P126)</f>
        <v>0</v>
      </c>
      <c r="Q124" s="206"/>
      <c r="R124" s="207">
        <f>SUM(R125:R126)</f>
        <v>0</v>
      </c>
      <c r="S124" s="206"/>
      <c r="T124" s="208">
        <f>SUM(T125:T126)</f>
        <v>0</v>
      </c>
      <c r="AR124" s="209" t="s">
        <v>78</v>
      </c>
      <c r="AT124" s="210" t="s">
        <v>72</v>
      </c>
      <c r="AU124" s="210" t="s">
        <v>78</v>
      </c>
      <c r="AY124" s="209" t="s">
        <v>112</v>
      </c>
      <c r="BK124" s="211">
        <f>SUM(BK125:BK126)</f>
        <v>0</v>
      </c>
    </row>
    <row r="125" spans="2:65" s="1" customFormat="1" ht="16.5" customHeight="1">
      <c r="B125" s="35"/>
      <c r="C125" s="214" t="s">
        <v>78</v>
      </c>
      <c r="D125" s="214" t="s">
        <v>114</v>
      </c>
      <c r="E125" s="215" t="s">
        <v>115</v>
      </c>
      <c r="F125" s="216" t="s">
        <v>116</v>
      </c>
      <c r="G125" s="217" t="s">
        <v>117</v>
      </c>
      <c r="H125" s="218">
        <v>210</v>
      </c>
      <c r="I125" s="219"/>
      <c r="J125" s="220">
        <f>ROUND(I125*H125,2)</f>
        <v>0</v>
      </c>
      <c r="K125" s="216" t="s">
        <v>118</v>
      </c>
      <c r="L125" s="40"/>
      <c r="M125" s="221" t="s">
        <v>1</v>
      </c>
      <c r="N125" s="222" t="s">
        <v>38</v>
      </c>
      <c r="O125" s="83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AR125" s="225" t="s">
        <v>119</v>
      </c>
      <c r="AT125" s="225" t="s">
        <v>114</v>
      </c>
      <c r="AU125" s="225" t="s">
        <v>80</v>
      </c>
      <c r="AY125" s="14" t="s">
        <v>112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4" t="s">
        <v>78</v>
      </c>
      <c r="BK125" s="226">
        <f>ROUND(I125*H125,2)</f>
        <v>0</v>
      </c>
      <c r="BL125" s="14" t="s">
        <v>119</v>
      </c>
      <c r="BM125" s="225" t="s">
        <v>120</v>
      </c>
    </row>
    <row r="126" spans="2:47" s="1" customFormat="1" ht="12">
      <c r="B126" s="35"/>
      <c r="C126" s="36"/>
      <c r="D126" s="227" t="s">
        <v>121</v>
      </c>
      <c r="E126" s="36"/>
      <c r="F126" s="228" t="s">
        <v>122</v>
      </c>
      <c r="G126" s="36"/>
      <c r="H126" s="36"/>
      <c r="I126" s="130"/>
      <c r="J126" s="36"/>
      <c r="K126" s="36"/>
      <c r="L126" s="40"/>
      <c r="M126" s="229"/>
      <c r="N126" s="83"/>
      <c r="O126" s="83"/>
      <c r="P126" s="83"/>
      <c r="Q126" s="83"/>
      <c r="R126" s="83"/>
      <c r="S126" s="83"/>
      <c r="T126" s="84"/>
      <c r="AT126" s="14" t="s">
        <v>121</v>
      </c>
      <c r="AU126" s="14" t="s">
        <v>80</v>
      </c>
    </row>
    <row r="127" spans="2:63" s="11" customFormat="1" ht="22.8" customHeight="1">
      <c r="B127" s="198"/>
      <c r="C127" s="199"/>
      <c r="D127" s="200" t="s">
        <v>72</v>
      </c>
      <c r="E127" s="212" t="s">
        <v>80</v>
      </c>
      <c r="F127" s="212" t="s">
        <v>123</v>
      </c>
      <c r="G127" s="199"/>
      <c r="H127" s="199"/>
      <c r="I127" s="202"/>
      <c r="J127" s="213">
        <f>BK127</f>
        <v>0</v>
      </c>
      <c r="K127" s="199"/>
      <c r="L127" s="204"/>
      <c r="M127" s="205"/>
      <c r="N127" s="206"/>
      <c r="O127" s="206"/>
      <c r="P127" s="207">
        <f>SUM(P128:P129)</f>
        <v>0</v>
      </c>
      <c r="Q127" s="206"/>
      <c r="R127" s="207">
        <f>SUM(R128:R129)</f>
        <v>61.822908</v>
      </c>
      <c r="S127" s="206"/>
      <c r="T127" s="208">
        <f>SUM(T128:T129)</f>
        <v>0</v>
      </c>
      <c r="AR127" s="209" t="s">
        <v>78</v>
      </c>
      <c r="AT127" s="210" t="s">
        <v>72</v>
      </c>
      <c r="AU127" s="210" t="s">
        <v>78</v>
      </c>
      <c r="AY127" s="209" t="s">
        <v>112</v>
      </c>
      <c r="BK127" s="211">
        <f>SUM(BK128:BK129)</f>
        <v>0</v>
      </c>
    </row>
    <row r="128" spans="2:65" s="1" customFormat="1" ht="24" customHeight="1">
      <c r="B128" s="35"/>
      <c r="C128" s="214" t="s">
        <v>80</v>
      </c>
      <c r="D128" s="214" t="s">
        <v>114</v>
      </c>
      <c r="E128" s="215" t="s">
        <v>124</v>
      </c>
      <c r="F128" s="216" t="s">
        <v>125</v>
      </c>
      <c r="G128" s="217" t="s">
        <v>126</v>
      </c>
      <c r="H128" s="218">
        <v>25.2</v>
      </c>
      <c r="I128" s="219"/>
      <c r="J128" s="220">
        <f>ROUND(I128*H128,2)</f>
        <v>0</v>
      </c>
      <c r="K128" s="216" t="s">
        <v>118</v>
      </c>
      <c r="L128" s="40"/>
      <c r="M128" s="221" t="s">
        <v>1</v>
      </c>
      <c r="N128" s="222" t="s">
        <v>38</v>
      </c>
      <c r="O128" s="83"/>
      <c r="P128" s="223">
        <f>O128*H128</f>
        <v>0</v>
      </c>
      <c r="Q128" s="223">
        <v>2.45329</v>
      </c>
      <c r="R128" s="223">
        <f>Q128*H128</f>
        <v>61.822908</v>
      </c>
      <c r="S128" s="223">
        <v>0</v>
      </c>
      <c r="T128" s="224">
        <f>S128*H128</f>
        <v>0</v>
      </c>
      <c r="AR128" s="225" t="s">
        <v>119</v>
      </c>
      <c r="AT128" s="225" t="s">
        <v>114</v>
      </c>
      <c r="AU128" s="225" t="s">
        <v>80</v>
      </c>
      <c r="AY128" s="14" t="s">
        <v>112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4" t="s">
        <v>78</v>
      </c>
      <c r="BK128" s="226">
        <f>ROUND(I128*H128,2)</f>
        <v>0</v>
      </c>
      <c r="BL128" s="14" t="s">
        <v>119</v>
      </c>
      <c r="BM128" s="225" t="s">
        <v>127</v>
      </c>
    </row>
    <row r="129" spans="2:47" s="1" customFormat="1" ht="12">
      <c r="B129" s="35"/>
      <c r="C129" s="36"/>
      <c r="D129" s="227" t="s">
        <v>121</v>
      </c>
      <c r="E129" s="36"/>
      <c r="F129" s="228" t="s">
        <v>128</v>
      </c>
      <c r="G129" s="36"/>
      <c r="H129" s="36"/>
      <c r="I129" s="130"/>
      <c r="J129" s="36"/>
      <c r="K129" s="36"/>
      <c r="L129" s="40"/>
      <c r="M129" s="229"/>
      <c r="N129" s="83"/>
      <c r="O129" s="83"/>
      <c r="P129" s="83"/>
      <c r="Q129" s="83"/>
      <c r="R129" s="83"/>
      <c r="S129" s="83"/>
      <c r="T129" s="84"/>
      <c r="AT129" s="14" t="s">
        <v>121</v>
      </c>
      <c r="AU129" s="14" t="s">
        <v>80</v>
      </c>
    </row>
    <row r="130" spans="2:63" s="11" customFormat="1" ht="22.8" customHeight="1">
      <c r="B130" s="198"/>
      <c r="C130" s="199"/>
      <c r="D130" s="200" t="s">
        <v>72</v>
      </c>
      <c r="E130" s="212" t="s">
        <v>129</v>
      </c>
      <c r="F130" s="212" t="s">
        <v>130</v>
      </c>
      <c r="G130" s="199"/>
      <c r="H130" s="199"/>
      <c r="I130" s="202"/>
      <c r="J130" s="213">
        <f>BK130</f>
        <v>0</v>
      </c>
      <c r="K130" s="199"/>
      <c r="L130" s="204"/>
      <c r="M130" s="205"/>
      <c r="N130" s="206"/>
      <c r="O130" s="206"/>
      <c r="P130" s="207">
        <f>SUM(P131:P141)</f>
        <v>0</v>
      </c>
      <c r="Q130" s="206"/>
      <c r="R130" s="207">
        <f>SUM(R131:R141)</f>
        <v>36.63671109999999</v>
      </c>
      <c r="S130" s="206"/>
      <c r="T130" s="208">
        <f>SUM(T131:T141)</f>
        <v>0</v>
      </c>
      <c r="AR130" s="209" t="s">
        <v>78</v>
      </c>
      <c r="AT130" s="210" t="s">
        <v>72</v>
      </c>
      <c r="AU130" s="210" t="s">
        <v>78</v>
      </c>
      <c r="AY130" s="209" t="s">
        <v>112</v>
      </c>
      <c r="BK130" s="211">
        <f>SUM(BK131:BK141)</f>
        <v>0</v>
      </c>
    </row>
    <row r="131" spans="2:65" s="1" customFormat="1" ht="24" customHeight="1">
      <c r="B131" s="35"/>
      <c r="C131" s="214" t="s">
        <v>131</v>
      </c>
      <c r="D131" s="214" t="s">
        <v>114</v>
      </c>
      <c r="E131" s="215" t="s">
        <v>132</v>
      </c>
      <c r="F131" s="216" t="s">
        <v>133</v>
      </c>
      <c r="G131" s="217" t="s">
        <v>126</v>
      </c>
      <c r="H131" s="218">
        <v>14.7</v>
      </c>
      <c r="I131" s="219"/>
      <c r="J131" s="220">
        <f>ROUND(I131*H131,2)</f>
        <v>0</v>
      </c>
      <c r="K131" s="216" t="s">
        <v>118</v>
      </c>
      <c r="L131" s="40"/>
      <c r="M131" s="221" t="s">
        <v>1</v>
      </c>
      <c r="N131" s="222" t="s">
        <v>38</v>
      </c>
      <c r="O131" s="83"/>
      <c r="P131" s="223">
        <f>O131*H131</f>
        <v>0</v>
      </c>
      <c r="Q131" s="223">
        <v>2.45329</v>
      </c>
      <c r="R131" s="223">
        <f>Q131*H131</f>
        <v>36.063362999999995</v>
      </c>
      <c r="S131" s="223">
        <v>0</v>
      </c>
      <c r="T131" s="224">
        <f>S131*H131</f>
        <v>0</v>
      </c>
      <c r="AR131" s="225" t="s">
        <v>119</v>
      </c>
      <c r="AT131" s="225" t="s">
        <v>114</v>
      </c>
      <c r="AU131" s="225" t="s">
        <v>80</v>
      </c>
      <c r="AY131" s="14" t="s">
        <v>112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4" t="s">
        <v>78</v>
      </c>
      <c r="BK131" s="226">
        <f>ROUND(I131*H131,2)</f>
        <v>0</v>
      </c>
      <c r="BL131" s="14" t="s">
        <v>119</v>
      </c>
      <c r="BM131" s="225" t="s">
        <v>134</v>
      </c>
    </row>
    <row r="132" spans="2:47" s="1" customFormat="1" ht="12">
      <c r="B132" s="35"/>
      <c r="C132" s="36"/>
      <c r="D132" s="227" t="s">
        <v>121</v>
      </c>
      <c r="E132" s="36"/>
      <c r="F132" s="228" t="s">
        <v>135</v>
      </c>
      <c r="G132" s="36"/>
      <c r="H132" s="36"/>
      <c r="I132" s="130"/>
      <c r="J132" s="36"/>
      <c r="K132" s="36"/>
      <c r="L132" s="40"/>
      <c r="M132" s="229"/>
      <c r="N132" s="83"/>
      <c r="O132" s="83"/>
      <c r="P132" s="83"/>
      <c r="Q132" s="83"/>
      <c r="R132" s="83"/>
      <c r="S132" s="83"/>
      <c r="T132" s="84"/>
      <c r="AT132" s="14" t="s">
        <v>121</v>
      </c>
      <c r="AU132" s="14" t="s">
        <v>80</v>
      </c>
    </row>
    <row r="133" spans="2:65" s="1" customFormat="1" ht="16.5" customHeight="1">
      <c r="B133" s="35"/>
      <c r="C133" s="214" t="s">
        <v>119</v>
      </c>
      <c r="D133" s="214" t="s">
        <v>114</v>
      </c>
      <c r="E133" s="215" t="s">
        <v>136</v>
      </c>
      <c r="F133" s="216" t="s">
        <v>137</v>
      </c>
      <c r="G133" s="217" t="s">
        <v>138</v>
      </c>
      <c r="H133" s="218">
        <v>0.53</v>
      </c>
      <c r="I133" s="219"/>
      <c r="J133" s="220">
        <f>ROUND(I133*H133,2)</f>
        <v>0</v>
      </c>
      <c r="K133" s="216" t="s">
        <v>118</v>
      </c>
      <c r="L133" s="40"/>
      <c r="M133" s="221" t="s">
        <v>1</v>
      </c>
      <c r="N133" s="222" t="s">
        <v>38</v>
      </c>
      <c r="O133" s="83"/>
      <c r="P133" s="223">
        <f>O133*H133</f>
        <v>0</v>
      </c>
      <c r="Q133" s="223">
        <v>1.06277</v>
      </c>
      <c r="R133" s="223">
        <f>Q133*H133</f>
        <v>0.5632681</v>
      </c>
      <c r="S133" s="223">
        <v>0</v>
      </c>
      <c r="T133" s="224">
        <f>S133*H133</f>
        <v>0</v>
      </c>
      <c r="AR133" s="225" t="s">
        <v>119</v>
      </c>
      <c r="AT133" s="225" t="s">
        <v>114</v>
      </c>
      <c r="AU133" s="225" t="s">
        <v>80</v>
      </c>
      <c r="AY133" s="14" t="s">
        <v>112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4" t="s">
        <v>78</v>
      </c>
      <c r="BK133" s="226">
        <f>ROUND(I133*H133,2)</f>
        <v>0</v>
      </c>
      <c r="BL133" s="14" t="s">
        <v>119</v>
      </c>
      <c r="BM133" s="225" t="s">
        <v>139</v>
      </c>
    </row>
    <row r="134" spans="2:47" s="1" customFormat="1" ht="12">
      <c r="B134" s="35"/>
      <c r="C134" s="36"/>
      <c r="D134" s="227" t="s">
        <v>121</v>
      </c>
      <c r="E134" s="36"/>
      <c r="F134" s="228" t="s">
        <v>140</v>
      </c>
      <c r="G134" s="36"/>
      <c r="H134" s="36"/>
      <c r="I134" s="130"/>
      <c r="J134" s="36"/>
      <c r="K134" s="36"/>
      <c r="L134" s="40"/>
      <c r="M134" s="229"/>
      <c r="N134" s="83"/>
      <c r="O134" s="83"/>
      <c r="P134" s="83"/>
      <c r="Q134" s="83"/>
      <c r="R134" s="83"/>
      <c r="S134" s="83"/>
      <c r="T134" s="84"/>
      <c r="AT134" s="14" t="s">
        <v>121</v>
      </c>
      <c r="AU134" s="14" t="s">
        <v>80</v>
      </c>
    </row>
    <row r="135" spans="2:51" s="12" customFormat="1" ht="12">
      <c r="B135" s="230"/>
      <c r="C135" s="231"/>
      <c r="D135" s="227" t="s">
        <v>141</v>
      </c>
      <c r="E135" s="231"/>
      <c r="F135" s="232" t="s">
        <v>142</v>
      </c>
      <c r="G135" s="231"/>
      <c r="H135" s="233">
        <v>0.53</v>
      </c>
      <c r="I135" s="234"/>
      <c r="J135" s="231"/>
      <c r="K135" s="231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141</v>
      </c>
      <c r="AU135" s="239" t="s">
        <v>80</v>
      </c>
      <c r="AV135" s="12" t="s">
        <v>80</v>
      </c>
      <c r="AW135" s="12" t="s">
        <v>4</v>
      </c>
      <c r="AX135" s="12" t="s">
        <v>78</v>
      </c>
      <c r="AY135" s="239" t="s">
        <v>112</v>
      </c>
    </row>
    <row r="136" spans="2:65" s="1" customFormat="1" ht="24" customHeight="1">
      <c r="B136" s="35"/>
      <c r="C136" s="214" t="s">
        <v>143</v>
      </c>
      <c r="D136" s="214" t="s">
        <v>114</v>
      </c>
      <c r="E136" s="215" t="s">
        <v>144</v>
      </c>
      <c r="F136" s="216" t="s">
        <v>145</v>
      </c>
      <c r="G136" s="217" t="s">
        <v>117</v>
      </c>
      <c r="H136" s="218">
        <v>210</v>
      </c>
      <c r="I136" s="219"/>
      <c r="J136" s="220">
        <f>ROUND(I136*H136,2)</f>
        <v>0</v>
      </c>
      <c r="K136" s="216" t="s">
        <v>118</v>
      </c>
      <c r="L136" s="40"/>
      <c r="M136" s="221" t="s">
        <v>1</v>
      </c>
      <c r="N136" s="222" t="s">
        <v>38</v>
      </c>
      <c r="O136" s="83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AR136" s="225" t="s">
        <v>119</v>
      </c>
      <c r="AT136" s="225" t="s">
        <v>114</v>
      </c>
      <c r="AU136" s="225" t="s">
        <v>80</v>
      </c>
      <c r="AY136" s="14" t="s">
        <v>112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4" t="s">
        <v>78</v>
      </c>
      <c r="BK136" s="226">
        <f>ROUND(I136*H136,2)</f>
        <v>0</v>
      </c>
      <c r="BL136" s="14" t="s">
        <v>119</v>
      </c>
      <c r="BM136" s="225" t="s">
        <v>146</v>
      </c>
    </row>
    <row r="137" spans="2:47" s="1" customFormat="1" ht="12">
      <c r="B137" s="35"/>
      <c r="C137" s="36"/>
      <c r="D137" s="227" t="s">
        <v>121</v>
      </c>
      <c r="E137" s="36"/>
      <c r="F137" s="228" t="s">
        <v>147</v>
      </c>
      <c r="G137" s="36"/>
      <c r="H137" s="36"/>
      <c r="I137" s="130"/>
      <c r="J137" s="36"/>
      <c r="K137" s="36"/>
      <c r="L137" s="40"/>
      <c r="M137" s="229"/>
      <c r="N137" s="83"/>
      <c r="O137" s="83"/>
      <c r="P137" s="83"/>
      <c r="Q137" s="83"/>
      <c r="R137" s="83"/>
      <c r="S137" s="83"/>
      <c r="T137" s="84"/>
      <c r="AT137" s="14" t="s">
        <v>121</v>
      </c>
      <c r="AU137" s="14" t="s">
        <v>80</v>
      </c>
    </row>
    <row r="138" spans="2:65" s="1" customFormat="1" ht="24" customHeight="1">
      <c r="B138" s="35"/>
      <c r="C138" s="214" t="s">
        <v>129</v>
      </c>
      <c r="D138" s="214" t="s">
        <v>114</v>
      </c>
      <c r="E138" s="215" t="s">
        <v>148</v>
      </c>
      <c r="F138" s="216" t="s">
        <v>149</v>
      </c>
      <c r="G138" s="217" t="s">
        <v>150</v>
      </c>
      <c r="H138" s="218">
        <v>42</v>
      </c>
      <c r="I138" s="219"/>
      <c r="J138" s="220">
        <f>ROUND(I138*H138,2)</f>
        <v>0</v>
      </c>
      <c r="K138" s="216" t="s">
        <v>118</v>
      </c>
      <c r="L138" s="40"/>
      <c r="M138" s="221" t="s">
        <v>1</v>
      </c>
      <c r="N138" s="222" t="s">
        <v>38</v>
      </c>
      <c r="O138" s="83"/>
      <c r="P138" s="223">
        <f>O138*H138</f>
        <v>0</v>
      </c>
      <c r="Q138" s="223">
        <v>0.00023</v>
      </c>
      <c r="R138" s="223">
        <f>Q138*H138</f>
        <v>0.00966</v>
      </c>
      <c r="S138" s="223">
        <v>0</v>
      </c>
      <c r="T138" s="224">
        <f>S138*H138</f>
        <v>0</v>
      </c>
      <c r="AR138" s="225" t="s">
        <v>119</v>
      </c>
      <c r="AT138" s="225" t="s">
        <v>114</v>
      </c>
      <c r="AU138" s="225" t="s">
        <v>80</v>
      </c>
      <c r="AY138" s="14" t="s">
        <v>112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4" t="s">
        <v>78</v>
      </c>
      <c r="BK138" s="226">
        <f>ROUND(I138*H138,2)</f>
        <v>0</v>
      </c>
      <c r="BL138" s="14" t="s">
        <v>119</v>
      </c>
      <c r="BM138" s="225" t="s">
        <v>151</v>
      </c>
    </row>
    <row r="139" spans="2:47" s="1" customFormat="1" ht="12">
      <c r="B139" s="35"/>
      <c r="C139" s="36"/>
      <c r="D139" s="227" t="s">
        <v>121</v>
      </c>
      <c r="E139" s="36"/>
      <c r="F139" s="228" t="s">
        <v>152</v>
      </c>
      <c r="G139" s="36"/>
      <c r="H139" s="36"/>
      <c r="I139" s="130"/>
      <c r="J139" s="36"/>
      <c r="K139" s="36"/>
      <c r="L139" s="40"/>
      <c r="M139" s="229"/>
      <c r="N139" s="83"/>
      <c r="O139" s="83"/>
      <c r="P139" s="83"/>
      <c r="Q139" s="83"/>
      <c r="R139" s="83"/>
      <c r="S139" s="83"/>
      <c r="T139" s="84"/>
      <c r="AT139" s="14" t="s">
        <v>121</v>
      </c>
      <c r="AU139" s="14" t="s">
        <v>80</v>
      </c>
    </row>
    <row r="140" spans="2:65" s="1" customFormat="1" ht="24" customHeight="1">
      <c r="B140" s="35"/>
      <c r="C140" s="214" t="s">
        <v>153</v>
      </c>
      <c r="D140" s="214" t="s">
        <v>114</v>
      </c>
      <c r="E140" s="215" t="s">
        <v>154</v>
      </c>
      <c r="F140" s="216" t="s">
        <v>155</v>
      </c>
      <c r="G140" s="217" t="s">
        <v>150</v>
      </c>
      <c r="H140" s="218">
        <v>42</v>
      </c>
      <c r="I140" s="219"/>
      <c r="J140" s="220">
        <f>ROUND(I140*H140,2)</f>
        <v>0</v>
      </c>
      <c r="K140" s="216" t="s">
        <v>118</v>
      </c>
      <c r="L140" s="40"/>
      <c r="M140" s="221" t="s">
        <v>1</v>
      </c>
      <c r="N140" s="222" t="s">
        <v>38</v>
      </c>
      <c r="O140" s="83"/>
      <c r="P140" s="223">
        <f>O140*H140</f>
        <v>0</v>
      </c>
      <c r="Q140" s="223">
        <v>1E-05</v>
      </c>
      <c r="R140" s="223">
        <f>Q140*H140</f>
        <v>0.00042</v>
      </c>
      <c r="S140" s="223">
        <v>0</v>
      </c>
      <c r="T140" s="224">
        <f>S140*H140</f>
        <v>0</v>
      </c>
      <c r="AR140" s="225" t="s">
        <v>119</v>
      </c>
      <c r="AT140" s="225" t="s">
        <v>114</v>
      </c>
      <c r="AU140" s="225" t="s">
        <v>80</v>
      </c>
      <c r="AY140" s="14" t="s">
        <v>112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4" t="s">
        <v>78</v>
      </c>
      <c r="BK140" s="226">
        <f>ROUND(I140*H140,2)</f>
        <v>0</v>
      </c>
      <c r="BL140" s="14" t="s">
        <v>119</v>
      </c>
      <c r="BM140" s="225" t="s">
        <v>156</v>
      </c>
    </row>
    <row r="141" spans="2:47" s="1" customFormat="1" ht="12">
      <c r="B141" s="35"/>
      <c r="C141" s="36"/>
      <c r="D141" s="227" t="s">
        <v>121</v>
      </c>
      <c r="E141" s="36"/>
      <c r="F141" s="228" t="s">
        <v>157</v>
      </c>
      <c r="G141" s="36"/>
      <c r="H141" s="36"/>
      <c r="I141" s="130"/>
      <c r="J141" s="36"/>
      <c r="K141" s="36"/>
      <c r="L141" s="40"/>
      <c r="M141" s="229"/>
      <c r="N141" s="83"/>
      <c r="O141" s="83"/>
      <c r="P141" s="83"/>
      <c r="Q141" s="83"/>
      <c r="R141" s="83"/>
      <c r="S141" s="83"/>
      <c r="T141" s="84"/>
      <c r="AT141" s="14" t="s">
        <v>121</v>
      </c>
      <c r="AU141" s="14" t="s">
        <v>80</v>
      </c>
    </row>
    <row r="142" spans="2:63" s="11" customFormat="1" ht="22.8" customHeight="1">
      <c r="B142" s="198"/>
      <c r="C142" s="199"/>
      <c r="D142" s="200" t="s">
        <v>72</v>
      </c>
      <c r="E142" s="212" t="s">
        <v>158</v>
      </c>
      <c r="F142" s="212" t="s">
        <v>159</v>
      </c>
      <c r="G142" s="199"/>
      <c r="H142" s="199"/>
      <c r="I142" s="202"/>
      <c r="J142" s="213">
        <f>BK142</f>
        <v>0</v>
      </c>
      <c r="K142" s="199"/>
      <c r="L142" s="204"/>
      <c r="M142" s="205"/>
      <c r="N142" s="206"/>
      <c r="O142" s="206"/>
      <c r="P142" s="207">
        <f>SUM(P143:P146)</f>
        <v>0</v>
      </c>
      <c r="Q142" s="206"/>
      <c r="R142" s="207">
        <f>SUM(R143:R146)</f>
        <v>0.008400000000000001</v>
      </c>
      <c r="S142" s="206"/>
      <c r="T142" s="208">
        <f>SUM(T143:T146)</f>
        <v>69.30000000000001</v>
      </c>
      <c r="AR142" s="209" t="s">
        <v>78</v>
      </c>
      <c r="AT142" s="210" t="s">
        <v>72</v>
      </c>
      <c r="AU142" s="210" t="s">
        <v>78</v>
      </c>
      <c r="AY142" s="209" t="s">
        <v>112</v>
      </c>
      <c r="BK142" s="211">
        <f>SUM(BK143:BK146)</f>
        <v>0</v>
      </c>
    </row>
    <row r="143" spans="2:65" s="1" customFormat="1" ht="24" customHeight="1">
      <c r="B143" s="35"/>
      <c r="C143" s="214" t="s">
        <v>160</v>
      </c>
      <c r="D143" s="214" t="s">
        <v>114</v>
      </c>
      <c r="E143" s="215" t="s">
        <v>161</v>
      </c>
      <c r="F143" s="216" t="s">
        <v>162</v>
      </c>
      <c r="G143" s="217" t="s">
        <v>117</v>
      </c>
      <c r="H143" s="218">
        <v>210</v>
      </c>
      <c r="I143" s="219"/>
      <c r="J143" s="220">
        <f>ROUND(I143*H143,2)</f>
        <v>0</v>
      </c>
      <c r="K143" s="216" t="s">
        <v>118</v>
      </c>
      <c r="L143" s="40"/>
      <c r="M143" s="221" t="s">
        <v>1</v>
      </c>
      <c r="N143" s="222" t="s">
        <v>38</v>
      </c>
      <c r="O143" s="83"/>
      <c r="P143" s="223">
        <f>O143*H143</f>
        <v>0</v>
      </c>
      <c r="Q143" s="223">
        <v>4E-05</v>
      </c>
      <c r="R143" s="223">
        <f>Q143*H143</f>
        <v>0.008400000000000001</v>
      </c>
      <c r="S143" s="223">
        <v>0</v>
      </c>
      <c r="T143" s="224">
        <f>S143*H143</f>
        <v>0</v>
      </c>
      <c r="AR143" s="225" t="s">
        <v>119</v>
      </c>
      <c r="AT143" s="225" t="s">
        <v>114</v>
      </c>
      <c r="AU143" s="225" t="s">
        <v>80</v>
      </c>
      <c r="AY143" s="14" t="s">
        <v>112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4" t="s">
        <v>78</v>
      </c>
      <c r="BK143" s="226">
        <f>ROUND(I143*H143,2)</f>
        <v>0</v>
      </c>
      <c r="BL143" s="14" t="s">
        <v>119</v>
      </c>
      <c r="BM143" s="225" t="s">
        <v>163</v>
      </c>
    </row>
    <row r="144" spans="2:47" s="1" customFormat="1" ht="12">
      <c r="B144" s="35"/>
      <c r="C144" s="36"/>
      <c r="D144" s="227" t="s">
        <v>121</v>
      </c>
      <c r="E144" s="36"/>
      <c r="F144" s="228" t="s">
        <v>164</v>
      </c>
      <c r="G144" s="36"/>
      <c r="H144" s="36"/>
      <c r="I144" s="130"/>
      <c r="J144" s="36"/>
      <c r="K144" s="36"/>
      <c r="L144" s="40"/>
      <c r="M144" s="229"/>
      <c r="N144" s="83"/>
      <c r="O144" s="83"/>
      <c r="P144" s="83"/>
      <c r="Q144" s="83"/>
      <c r="R144" s="83"/>
      <c r="S144" s="83"/>
      <c r="T144" s="84"/>
      <c r="AT144" s="14" t="s">
        <v>121</v>
      </c>
      <c r="AU144" s="14" t="s">
        <v>80</v>
      </c>
    </row>
    <row r="145" spans="2:65" s="1" customFormat="1" ht="36" customHeight="1">
      <c r="B145" s="35"/>
      <c r="C145" s="214" t="s">
        <v>158</v>
      </c>
      <c r="D145" s="214" t="s">
        <v>114</v>
      </c>
      <c r="E145" s="215" t="s">
        <v>165</v>
      </c>
      <c r="F145" s="216" t="s">
        <v>166</v>
      </c>
      <c r="G145" s="217" t="s">
        <v>126</v>
      </c>
      <c r="H145" s="218">
        <v>31.5</v>
      </c>
      <c r="I145" s="219"/>
      <c r="J145" s="220">
        <f>ROUND(I145*H145,2)</f>
        <v>0</v>
      </c>
      <c r="K145" s="216" t="s">
        <v>118</v>
      </c>
      <c r="L145" s="40"/>
      <c r="M145" s="221" t="s">
        <v>1</v>
      </c>
      <c r="N145" s="222" t="s">
        <v>38</v>
      </c>
      <c r="O145" s="83"/>
      <c r="P145" s="223">
        <f>O145*H145</f>
        <v>0</v>
      </c>
      <c r="Q145" s="223">
        <v>0</v>
      </c>
      <c r="R145" s="223">
        <f>Q145*H145</f>
        <v>0</v>
      </c>
      <c r="S145" s="223">
        <v>2.2</v>
      </c>
      <c r="T145" s="224">
        <f>S145*H145</f>
        <v>69.30000000000001</v>
      </c>
      <c r="AR145" s="225" t="s">
        <v>119</v>
      </c>
      <c r="AT145" s="225" t="s">
        <v>114</v>
      </c>
      <c r="AU145" s="225" t="s">
        <v>80</v>
      </c>
      <c r="AY145" s="14" t="s">
        <v>112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4" t="s">
        <v>78</v>
      </c>
      <c r="BK145" s="226">
        <f>ROUND(I145*H145,2)</f>
        <v>0</v>
      </c>
      <c r="BL145" s="14" t="s">
        <v>119</v>
      </c>
      <c r="BM145" s="225" t="s">
        <v>167</v>
      </c>
    </row>
    <row r="146" spans="2:47" s="1" customFormat="1" ht="12">
      <c r="B146" s="35"/>
      <c r="C146" s="36"/>
      <c r="D146" s="227" t="s">
        <v>121</v>
      </c>
      <c r="E146" s="36"/>
      <c r="F146" s="228" t="s">
        <v>168</v>
      </c>
      <c r="G146" s="36"/>
      <c r="H146" s="36"/>
      <c r="I146" s="130"/>
      <c r="J146" s="36"/>
      <c r="K146" s="36"/>
      <c r="L146" s="40"/>
      <c r="M146" s="229"/>
      <c r="N146" s="83"/>
      <c r="O146" s="83"/>
      <c r="P146" s="83"/>
      <c r="Q146" s="83"/>
      <c r="R146" s="83"/>
      <c r="S146" s="83"/>
      <c r="T146" s="84"/>
      <c r="AT146" s="14" t="s">
        <v>121</v>
      </c>
      <c r="AU146" s="14" t="s">
        <v>80</v>
      </c>
    </row>
    <row r="147" spans="2:63" s="11" customFormat="1" ht="22.8" customHeight="1">
      <c r="B147" s="198"/>
      <c r="C147" s="199"/>
      <c r="D147" s="200" t="s">
        <v>72</v>
      </c>
      <c r="E147" s="212" t="s">
        <v>169</v>
      </c>
      <c r="F147" s="212" t="s">
        <v>170</v>
      </c>
      <c r="G147" s="199"/>
      <c r="H147" s="199"/>
      <c r="I147" s="202"/>
      <c r="J147" s="213">
        <f>BK147</f>
        <v>0</v>
      </c>
      <c r="K147" s="199"/>
      <c r="L147" s="204"/>
      <c r="M147" s="205"/>
      <c r="N147" s="206"/>
      <c r="O147" s="206"/>
      <c r="P147" s="207">
        <f>SUM(P148:P153)</f>
        <v>0</v>
      </c>
      <c r="Q147" s="206"/>
      <c r="R147" s="207">
        <f>SUM(R148:R153)</f>
        <v>0</v>
      </c>
      <c r="S147" s="206"/>
      <c r="T147" s="208">
        <f>SUM(T148:T153)</f>
        <v>0</v>
      </c>
      <c r="AR147" s="209" t="s">
        <v>78</v>
      </c>
      <c r="AT147" s="210" t="s">
        <v>72</v>
      </c>
      <c r="AU147" s="210" t="s">
        <v>78</v>
      </c>
      <c r="AY147" s="209" t="s">
        <v>112</v>
      </c>
      <c r="BK147" s="211">
        <f>SUM(BK148:BK153)</f>
        <v>0</v>
      </c>
    </row>
    <row r="148" spans="2:65" s="1" customFormat="1" ht="24" customHeight="1">
      <c r="B148" s="35"/>
      <c r="C148" s="214" t="s">
        <v>171</v>
      </c>
      <c r="D148" s="214" t="s">
        <v>114</v>
      </c>
      <c r="E148" s="215" t="s">
        <v>172</v>
      </c>
      <c r="F148" s="216" t="s">
        <v>173</v>
      </c>
      <c r="G148" s="217" t="s">
        <v>138</v>
      </c>
      <c r="H148" s="218">
        <v>69.3</v>
      </c>
      <c r="I148" s="219"/>
      <c r="J148" s="220">
        <f>ROUND(I148*H148,2)</f>
        <v>0</v>
      </c>
      <c r="K148" s="216" t="s">
        <v>174</v>
      </c>
      <c r="L148" s="40"/>
      <c r="M148" s="221" t="s">
        <v>1</v>
      </c>
      <c r="N148" s="222" t="s">
        <v>38</v>
      </c>
      <c r="O148" s="83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AR148" s="225" t="s">
        <v>119</v>
      </c>
      <c r="AT148" s="225" t="s">
        <v>114</v>
      </c>
      <c r="AU148" s="225" t="s">
        <v>80</v>
      </c>
      <c r="AY148" s="14" t="s">
        <v>112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4" t="s">
        <v>78</v>
      </c>
      <c r="BK148" s="226">
        <f>ROUND(I148*H148,2)</f>
        <v>0</v>
      </c>
      <c r="BL148" s="14" t="s">
        <v>119</v>
      </c>
      <c r="BM148" s="225" t="s">
        <v>175</v>
      </c>
    </row>
    <row r="149" spans="2:47" s="1" customFormat="1" ht="12">
      <c r="B149" s="35"/>
      <c r="C149" s="36"/>
      <c r="D149" s="227" t="s">
        <v>121</v>
      </c>
      <c r="E149" s="36"/>
      <c r="F149" s="228" t="s">
        <v>176</v>
      </c>
      <c r="G149" s="36"/>
      <c r="H149" s="36"/>
      <c r="I149" s="130"/>
      <c r="J149" s="36"/>
      <c r="K149" s="36"/>
      <c r="L149" s="40"/>
      <c r="M149" s="229"/>
      <c r="N149" s="83"/>
      <c r="O149" s="83"/>
      <c r="P149" s="83"/>
      <c r="Q149" s="83"/>
      <c r="R149" s="83"/>
      <c r="S149" s="83"/>
      <c r="T149" s="84"/>
      <c r="AT149" s="14" t="s">
        <v>121</v>
      </c>
      <c r="AU149" s="14" t="s">
        <v>80</v>
      </c>
    </row>
    <row r="150" spans="2:65" s="1" customFormat="1" ht="24" customHeight="1">
      <c r="B150" s="35"/>
      <c r="C150" s="214" t="s">
        <v>177</v>
      </c>
      <c r="D150" s="214" t="s">
        <v>114</v>
      </c>
      <c r="E150" s="215" t="s">
        <v>178</v>
      </c>
      <c r="F150" s="216" t="s">
        <v>179</v>
      </c>
      <c r="G150" s="217" t="s">
        <v>138</v>
      </c>
      <c r="H150" s="218">
        <v>69.3</v>
      </c>
      <c r="I150" s="219"/>
      <c r="J150" s="220">
        <f>ROUND(I150*H150,2)</f>
        <v>0</v>
      </c>
      <c r="K150" s="216" t="s">
        <v>118</v>
      </c>
      <c r="L150" s="40"/>
      <c r="M150" s="221" t="s">
        <v>1</v>
      </c>
      <c r="N150" s="222" t="s">
        <v>38</v>
      </c>
      <c r="O150" s="83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AR150" s="225" t="s">
        <v>119</v>
      </c>
      <c r="AT150" s="225" t="s">
        <v>114</v>
      </c>
      <c r="AU150" s="225" t="s">
        <v>80</v>
      </c>
      <c r="AY150" s="14" t="s">
        <v>112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4" t="s">
        <v>78</v>
      </c>
      <c r="BK150" s="226">
        <f>ROUND(I150*H150,2)</f>
        <v>0</v>
      </c>
      <c r="BL150" s="14" t="s">
        <v>119</v>
      </c>
      <c r="BM150" s="225" t="s">
        <v>180</v>
      </c>
    </row>
    <row r="151" spans="2:47" s="1" customFormat="1" ht="12">
      <c r="B151" s="35"/>
      <c r="C151" s="36"/>
      <c r="D151" s="227" t="s">
        <v>121</v>
      </c>
      <c r="E151" s="36"/>
      <c r="F151" s="228" t="s">
        <v>181</v>
      </c>
      <c r="G151" s="36"/>
      <c r="H151" s="36"/>
      <c r="I151" s="130"/>
      <c r="J151" s="36"/>
      <c r="K151" s="36"/>
      <c r="L151" s="40"/>
      <c r="M151" s="229"/>
      <c r="N151" s="83"/>
      <c r="O151" s="83"/>
      <c r="P151" s="83"/>
      <c r="Q151" s="83"/>
      <c r="R151" s="83"/>
      <c r="S151" s="83"/>
      <c r="T151" s="84"/>
      <c r="AT151" s="14" t="s">
        <v>121</v>
      </c>
      <c r="AU151" s="14" t="s">
        <v>80</v>
      </c>
    </row>
    <row r="152" spans="2:65" s="1" customFormat="1" ht="24" customHeight="1">
      <c r="B152" s="35"/>
      <c r="C152" s="214" t="s">
        <v>182</v>
      </c>
      <c r="D152" s="214" t="s">
        <v>114</v>
      </c>
      <c r="E152" s="215" t="s">
        <v>183</v>
      </c>
      <c r="F152" s="216" t="s">
        <v>184</v>
      </c>
      <c r="G152" s="217" t="s">
        <v>138</v>
      </c>
      <c r="H152" s="218">
        <v>69.3</v>
      </c>
      <c r="I152" s="219"/>
      <c r="J152" s="220">
        <f>ROUND(I152*H152,2)</f>
        <v>0</v>
      </c>
      <c r="K152" s="216" t="s">
        <v>174</v>
      </c>
      <c r="L152" s="40"/>
      <c r="M152" s="221" t="s">
        <v>1</v>
      </c>
      <c r="N152" s="222" t="s">
        <v>38</v>
      </c>
      <c r="O152" s="83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AR152" s="225" t="s">
        <v>119</v>
      </c>
      <c r="AT152" s="225" t="s">
        <v>114</v>
      </c>
      <c r="AU152" s="225" t="s">
        <v>80</v>
      </c>
      <c r="AY152" s="14" t="s">
        <v>112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4" t="s">
        <v>78</v>
      </c>
      <c r="BK152" s="226">
        <f>ROUND(I152*H152,2)</f>
        <v>0</v>
      </c>
      <c r="BL152" s="14" t="s">
        <v>119</v>
      </c>
      <c r="BM152" s="225" t="s">
        <v>185</v>
      </c>
    </row>
    <row r="153" spans="2:47" s="1" customFormat="1" ht="12">
      <c r="B153" s="35"/>
      <c r="C153" s="36"/>
      <c r="D153" s="227" t="s">
        <v>121</v>
      </c>
      <c r="E153" s="36"/>
      <c r="F153" s="228" t="s">
        <v>186</v>
      </c>
      <c r="G153" s="36"/>
      <c r="H153" s="36"/>
      <c r="I153" s="130"/>
      <c r="J153" s="36"/>
      <c r="K153" s="36"/>
      <c r="L153" s="40"/>
      <c r="M153" s="229"/>
      <c r="N153" s="83"/>
      <c r="O153" s="83"/>
      <c r="P153" s="83"/>
      <c r="Q153" s="83"/>
      <c r="R153" s="83"/>
      <c r="S153" s="83"/>
      <c r="T153" s="84"/>
      <c r="AT153" s="14" t="s">
        <v>121</v>
      </c>
      <c r="AU153" s="14" t="s">
        <v>80</v>
      </c>
    </row>
    <row r="154" spans="2:63" s="11" customFormat="1" ht="22.8" customHeight="1">
      <c r="B154" s="198"/>
      <c r="C154" s="199"/>
      <c r="D154" s="200" t="s">
        <v>72</v>
      </c>
      <c r="E154" s="212" t="s">
        <v>187</v>
      </c>
      <c r="F154" s="212" t="s">
        <v>188</v>
      </c>
      <c r="G154" s="199"/>
      <c r="H154" s="199"/>
      <c r="I154" s="202"/>
      <c r="J154" s="213">
        <f>BK154</f>
        <v>0</v>
      </c>
      <c r="K154" s="199"/>
      <c r="L154" s="204"/>
      <c r="M154" s="205"/>
      <c r="N154" s="206"/>
      <c r="O154" s="206"/>
      <c r="P154" s="207">
        <f>SUM(P155:P156)</f>
        <v>0</v>
      </c>
      <c r="Q154" s="206"/>
      <c r="R154" s="207">
        <f>SUM(R155:R156)</f>
        <v>0</v>
      </c>
      <c r="S154" s="206"/>
      <c r="T154" s="208">
        <f>SUM(T155:T156)</f>
        <v>0</v>
      </c>
      <c r="AR154" s="209" t="s">
        <v>78</v>
      </c>
      <c r="AT154" s="210" t="s">
        <v>72</v>
      </c>
      <c r="AU154" s="210" t="s">
        <v>78</v>
      </c>
      <c r="AY154" s="209" t="s">
        <v>112</v>
      </c>
      <c r="BK154" s="211">
        <f>SUM(BK155:BK156)</f>
        <v>0</v>
      </c>
    </row>
    <row r="155" spans="2:65" s="1" customFormat="1" ht="24" customHeight="1">
      <c r="B155" s="35"/>
      <c r="C155" s="214" t="s">
        <v>189</v>
      </c>
      <c r="D155" s="214" t="s">
        <v>114</v>
      </c>
      <c r="E155" s="215" t="s">
        <v>190</v>
      </c>
      <c r="F155" s="216" t="s">
        <v>191</v>
      </c>
      <c r="G155" s="217" t="s">
        <v>138</v>
      </c>
      <c r="H155" s="218">
        <v>99.719</v>
      </c>
      <c r="I155" s="219"/>
      <c r="J155" s="220">
        <f>ROUND(I155*H155,2)</f>
        <v>0</v>
      </c>
      <c r="K155" s="216" t="s">
        <v>118</v>
      </c>
      <c r="L155" s="40"/>
      <c r="M155" s="221" t="s">
        <v>1</v>
      </c>
      <c r="N155" s="222" t="s">
        <v>38</v>
      </c>
      <c r="O155" s="83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AR155" s="225" t="s">
        <v>119</v>
      </c>
      <c r="AT155" s="225" t="s">
        <v>114</v>
      </c>
      <c r="AU155" s="225" t="s">
        <v>80</v>
      </c>
      <c r="AY155" s="14" t="s">
        <v>112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4" t="s">
        <v>78</v>
      </c>
      <c r="BK155" s="226">
        <f>ROUND(I155*H155,2)</f>
        <v>0</v>
      </c>
      <c r="BL155" s="14" t="s">
        <v>119</v>
      </c>
      <c r="BM155" s="225" t="s">
        <v>192</v>
      </c>
    </row>
    <row r="156" spans="2:47" s="1" customFormat="1" ht="12">
      <c r="B156" s="35"/>
      <c r="C156" s="36"/>
      <c r="D156" s="227" t="s">
        <v>121</v>
      </c>
      <c r="E156" s="36"/>
      <c r="F156" s="228" t="s">
        <v>193</v>
      </c>
      <c r="G156" s="36"/>
      <c r="H156" s="36"/>
      <c r="I156" s="130"/>
      <c r="J156" s="36"/>
      <c r="K156" s="36"/>
      <c r="L156" s="40"/>
      <c r="M156" s="229"/>
      <c r="N156" s="83"/>
      <c r="O156" s="83"/>
      <c r="P156" s="83"/>
      <c r="Q156" s="83"/>
      <c r="R156" s="83"/>
      <c r="S156" s="83"/>
      <c r="T156" s="84"/>
      <c r="AT156" s="14" t="s">
        <v>121</v>
      </c>
      <c r="AU156" s="14" t="s">
        <v>80</v>
      </c>
    </row>
    <row r="157" spans="2:63" s="11" customFormat="1" ht="25.9" customHeight="1">
      <c r="B157" s="198"/>
      <c r="C157" s="199"/>
      <c r="D157" s="200" t="s">
        <v>72</v>
      </c>
      <c r="E157" s="201" t="s">
        <v>194</v>
      </c>
      <c r="F157" s="201" t="s">
        <v>195</v>
      </c>
      <c r="G157" s="199"/>
      <c r="H157" s="199"/>
      <c r="I157" s="202"/>
      <c r="J157" s="203">
        <f>BK157</f>
        <v>0</v>
      </c>
      <c r="K157" s="199"/>
      <c r="L157" s="204"/>
      <c r="M157" s="205"/>
      <c r="N157" s="206"/>
      <c r="O157" s="206"/>
      <c r="P157" s="207">
        <f>P158+P164</f>
        <v>0</v>
      </c>
      <c r="Q157" s="206"/>
      <c r="R157" s="207">
        <f>R158+R164</f>
        <v>1.2511999999999999</v>
      </c>
      <c r="S157" s="206"/>
      <c r="T157" s="208">
        <f>T158+T164</f>
        <v>0</v>
      </c>
      <c r="AR157" s="209" t="s">
        <v>80</v>
      </c>
      <c r="AT157" s="210" t="s">
        <v>72</v>
      </c>
      <c r="AU157" s="210" t="s">
        <v>73</v>
      </c>
      <c r="AY157" s="209" t="s">
        <v>112</v>
      </c>
      <c r="BK157" s="211">
        <f>BK158+BK164</f>
        <v>0</v>
      </c>
    </row>
    <row r="158" spans="2:63" s="11" customFormat="1" ht="22.8" customHeight="1">
      <c r="B158" s="198"/>
      <c r="C158" s="199"/>
      <c r="D158" s="200" t="s">
        <v>72</v>
      </c>
      <c r="E158" s="212" t="s">
        <v>196</v>
      </c>
      <c r="F158" s="212" t="s">
        <v>197</v>
      </c>
      <c r="G158" s="199"/>
      <c r="H158" s="199"/>
      <c r="I158" s="202"/>
      <c r="J158" s="213">
        <f>BK158</f>
        <v>0</v>
      </c>
      <c r="K158" s="199"/>
      <c r="L158" s="204"/>
      <c r="M158" s="205"/>
      <c r="N158" s="206"/>
      <c r="O158" s="206"/>
      <c r="P158" s="207">
        <f>SUM(P159:P163)</f>
        <v>0</v>
      </c>
      <c r="Q158" s="206"/>
      <c r="R158" s="207">
        <f>SUM(R159:R163)</f>
        <v>1.0166</v>
      </c>
      <c r="S158" s="206"/>
      <c r="T158" s="208">
        <f>SUM(T159:T163)</f>
        <v>0</v>
      </c>
      <c r="AR158" s="209" t="s">
        <v>80</v>
      </c>
      <c r="AT158" s="210" t="s">
        <v>72</v>
      </c>
      <c r="AU158" s="210" t="s">
        <v>78</v>
      </c>
      <c r="AY158" s="209" t="s">
        <v>112</v>
      </c>
      <c r="BK158" s="211">
        <f>SUM(BK159:BK163)</f>
        <v>0</v>
      </c>
    </row>
    <row r="159" spans="2:65" s="1" customFormat="1" ht="24" customHeight="1">
      <c r="B159" s="35"/>
      <c r="C159" s="214" t="s">
        <v>198</v>
      </c>
      <c r="D159" s="214" t="s">
        <v>114</v>
      </c>
      <c r="E159" s="215" t="s">
        <v>199</v>
      </c>
      <c r="F159" s="216" t="s">
        <v>200</v>
      </c>
      <c r="G159" s="217" t="s">
        <v>117</v>
      </c>
      <c r="H159" s="218">
        <v>221</v>
      </c>
      <c r="I159" s="219"/>
      <c r="J159" s="220">
        <f>ROUND(I159*H159,2)</f>
        <v>0</v>
      </c>
      <c r="K159" s="216" t="s">
        <v>118</v>
      </c>
      <c r="L159" s="40"/>
      <c r="M159" s="221" t="s">
        <v>1</v>
      </c>
      <c r="N159" s="222" t="s">
        <v>38</v>
      </c>
      <c r="O159" s="83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AR159" s="225" t="s">
        <v>201</v>
      </c>
      <c r="AT159" s="225" t="s">
        <v>114</v>
      </c>
      <c r="AU159" s="225" t="s">
        <v>80</v>
      </c>
      <c r="AY159" s="14" t="s">
        <v>112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4" t="s">
        <v>78</v>
      </c>
      <c r="BK159" s="226">
        <f>ROUND(I159*H159,2)</f>
        <v>0</v>
      </c>
      <c r="BL159" s="14" t="s">
        <v>201</v>
      </c>
      <c r="BM159" s="225" t="s">
        <v>202</v>
      </c>
    </row>
    <row r="160" spans="2:47" s="1" customFormat="1" ht="12">
      <c r="B160" s="35"/>
      <c r="C160" s="36"/>
      <c r="D160" s="227" t="s">
        <v>121</v>
      </c>
      <c r="E160" s="36"/>
      <c r="F160" s="228" t="s">
        <v>203</v>
      </c>
      <c r="G160" s="36"/>
      <c r="H160" s="36"/>
      <c r="I160" s="130"/>
      <c r="J160" s="36"/>
      <c r="K160" s="36"/>
      <c r="L160" s="40"/>
      <c r="M160" s="229"/>
      <c r="N160" s="83"/>
      <c r="O160" s="83"/>
      <c r="P160" s="83"/>
      <c r="Q160" s="83"/>
      <c r="R160" s="83"/>
      <c r="S160" s="83"/>
      <c r="T160" s="84"/>
      <c r="AT160" s="14" t="s">
        <v>121</v>
      </c>
      <c r="AU160" s="14" t="s">
        <v>80</v>
      </c>
    </row>
    <row r="161" spans="2:65" s="1" customFormat="1" ht="48" customHeight="1">
      <c r="B161" s="35"/>
      <c r="C161" s="240" t="s">
        <v>8</v>
      </c>
      <c r="D161" s="240" t="s">
        <v>204</v>
      </c>
      <c r="E161" s="241" t="s">
        <v>205</v>
      </c>
      <c r="F161" s="242" t="s">
        <v>206</v>
      </c>
      <c r="G161" s="243" t="s">
        <v>117</v>
      </c>
      <c r="H161" s="244">
        <v>254.15</v>
      </c>
      <c r="I161" s="245"/>
      <c r="J161" s="246">
        <f>ROUND(I161*H161,2)</f>
        <v>0</v>
      </c>
      <c r="K161" s="242" t="s">
        <v>118</v>
      </c>
      <c r="L161" s="247"/>
      <c r="M161" s="248" t="s">
        <v>1</v>
      </c>
      <c r="N161" s="249" t="s">
        <v>38</v>
      </c>
      <c r="O161" s="83"/>
      <c r="P161" s="223">
        <f>O161*H161</f>
        <v>0</v>
      </c>
      <c r="Q161" s="223">
        <v>0.004</v>
      </c>
      <c r="R161" s="223">
        <f>Q161*H161</f>
        <v>1.0166</v>
      </c>
      <c r="S161" s="223">
        <v>0</v>
      </c>
      <c r="T161" s="224">
        <f>S161*H161</f>
        <v>0</v>
      </c>
      <c r="AR161" s="225" t="s">
        <v>207</v>
      </c>
      <c r="AT161" s="225" t="s">
        <v>204</v>
      </c>
      <c r="AU161" s="225" t="s">
        <v>80</v>
      </c>
      <c r="AY161" s="14" t="s">
        <v>112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4" t="s">
        <v>78</v>
      </c>
      <c r="BK161" s="226">
        <f>ROUND(I161*H161,2)</f>
        <v>0</v>
      </c>
      <c r="BL161" s="14" t="s">
        <v>201</v>
      </c>
      <c r="BM161" s="225" t="s">
        <v>208</v>
      </c>
    </row>
    <row r="162" spans="2:47" s="1" customFormat="1" ht="12">
      <c r="B162" s="35"/>
      <c r="C162" s="36"/>
      <c r="D162" s="227" t="s">
        <v>121</v>
      </c>
      <c r="E162" s="36"/>
      <c r="F162" s="228" t="s">
        <v>206</v>
      </c>
      <c r="G162" s="36"/>
      <c r="H162" s="36"/>
      <c r="I162" s="130"/>
      <c r="J162" s="36"/>
      <c r="K162" s="36"/>
      <c r="L162" s="40"/>
      <c r="M162" s="229"/>
      <c r="N162" s="83"/>
      <c r="O162" s="83"/>
      <c r="P162" s="83"/>
      <c r="Q162" s="83"/>
      <c r="R162" s="83"/>
      <c r="S162" s="83"/>
      <c r="T162" s="84"/>
      <c r="AT162" s="14" t="s">
        <v>121</v>
      </c>
      <c r="AU162" s="14" t="s">
        <v>80</v>
      </c>
    </row>
    <row r="163" spans="2:51" s="12" customFormat="1" ht="12">
      <c r="B163" s="230"/>
      <c r="C163" s="231"/>
      <c r="D163" s="227" t="s">
        <v>141</v>
      </c>
      <c r="E163" s="231"/>
      <c r="F163" s="232" t="s">
        <v>209</v>
      </c>
      <c r="G163" s="231"/>
      <c r="H163" s="233">
        <v>254.15</v>
      </c>
      <c r="I163" s="234"/>
      <c r="J163" s="231"/>
      <c r="K163" s="231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141</v>
      </c>
      <c r="AU163" s="239" t="s">
        <v>80</v>
      </c>
      <c r="AV163" s="12" t="s">
        <v>80</v>
      </c>
      <c r="AW163" s="12" t="s">
        <v>4</v>
      </c>
      <c r="AX163" s="12" t="s">
        <v>78</v>
      </c>
      <c r="AY163" s="239" t="s">
        <v>112</v>
      </c>
    </row>
    <row r="164" spans="2:63" s="11" customFormat="1" ht="22.8" customHeight="1">
      <c r="B164" s="198"/>
      <c r="C164" s="199"/>
      <c r="D164" s="200" t="s">
        <v>72</v>
      </c>
      <c r="E164" s="212" t="s">
        <v>210</v>
      </c>
      <c r="F164" s="212" t="s">
        <v>211</v>
      </c>
      <c r="G164" s="199"/>
      <c r="H164" s="199"/>
      <c r="I164" s="202"/>
      <c r="J164" s="213">
        <f>BK164</f>
        <v>0</v>
      </c>
      <c r="K164" s="199"/>
      <c r="L164" s="204"/>
      <c r="M164" s="205"/>
      <c r="N164" s="206"/>
      <c r="O164" s="206"/>
      <c r="P164" s="207">
        <f>SUM(P165:P168)</f>
        <v>0</v>
      </c>
      <c r="Q164" s="206"/>
      <c r="R164" s="207">
        <f>SUM(R165:R168)</f>
        <v>0.2346</v>
      </c>
      <c r="S164" s="206"/>
      <c r="T164" s="208">
        <f>SUM(T165:T168)</f>
        <v>0</v>
      </c>
      <c r="AR164" s="209" t="s">
        <v>80</v>
      </c>
      <c r="AT164" s="210" t="s">
        <v>72</v>
      </c>
      <c r="AU164" s="210" t="s">
        <v>78</v>
      </c>
      <c r="AY164" s="209" t="s">
        <v>112</v>
      </c>
      <c r="BK164" s="211">
        <f>SUM(BK165:BK168)</f>
        <v>0</v>
      </c>
    </row>
    <row r="165" spans="2:65" s="1" customFormat="1" ht="24" customHeight="1">
      <c r="B165" s="35"/>
      <c r="C165" s="214" t="s">
        <v>201</v>
      </c>
      <c r="D165" s="214" t="s">
        <v>114</v>
      </c>
      <c r="E165" s="215" t="s">
        <v>212</v>
      </c>
      <c r="F165" s="216" t="s">
        <v>213</v>
      </c>
      <c r="G165" s="217" t="s">
        <v>117</v>
      </c>
      <c r="H165" s="218">
        <v>210</v>
      </c>
      <c r="I165" s="219"/>
      <c r="J165" s="220">
        <f>ROUND(I165*H165,2)</f>
        <v>0</v>
      </c>
      <c r="K165" s="216" t="s">
        <v>118</v>
      </c>
      <c r="L165" s="40"/>
      <c r="M165" s="221" t="s">
        <v>1</v>
      </c>
      <c r="N165" s="222" t="s">
        <v>38</v>
      </c>
      <c r="O165" s="83"/>
      <c r="P165" s="223">
        <f>O165*H165</f>
        <v>0</v>
      </c>
      <c r="Q165" s="223">
        <v>0.0003</v>
      </c>
      <c r="R165" s="223">
        <f>Q165*H165</f>
        <v>0.063</v>
      </c>
      <c r="S165" s="223">
        <v>0</v>
      </c>
      <c r="T165" s="224">
        <f>S165*H165</f>
        <v>0</v>
      </c>
      <c r="AR165" s="225" t="s">
        <v>201</v>
      </c>
      <c r="AT165" s="225" t="s">
        <v>114</v>
      </c>
      <c r="AU165" s="225" t="s">
        <v>80</v>
      </c>
      <c r="AY165" s="14" t="s">
        <v>112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4" t="s">
        <v>78</v>
      </c>
      <c r="BK165" s="226">
        <f>ROUND(I165*H165,2)</f>
        <v>0</v>
      </c>
      <c r="BL165" s="14" t="s">
        <v>201</v>
      </c>
      <c r="BM165" s="225" t="s">
        <v>214</v>
      </c>
    </row>
    <row r="166" spans="2:47" s="1" customFormat="1" ht="12">
      <c r="B166" s="35"/>
      <c r="C166" s="36"/>
      <c r="D166" s="227" t="s">
        <v>121</v>
      </c>
      <c r="E166" s="36"/>
      <c r="F166" s="228" t="s">
        <v>215</v>
      </c>
      <c r="G166" s="36"/>
      <c r="H166" s="36"/>
      <c r="I166" s="130"/>
      <c r="J166" s="36"/>
      <c r="K166" s="36"/>
      <c r="L166" s="40"/>
      <c r="M166" s="229"/>
      <c r="N166" s="83"/>
      <c r="O166" s="83"/>
      <c r="P166" s="83"/>
      <c r="Q166" s="83"/>
      <c r="R166" s="83"/>
      <c r="S166" s="83"/>
      <c r="T166" s="84"/>
      <c r="AT166" s="14" t="s">
        <v>121</v>
      </c>
      <c r="AU166" s="14" t="s">
        <v>80</v>
      </c>
    </row>
    <row r="167" spans="2:65" s="1" customFormat="1" ht="16.5" customHeight="1">
      <c r="B167" s="35"/>
      <c r="C167" s="214" t="s">
        <v>216</v>
      </c>
      <c r="D167" s="214" t="s">
        <v>114</v>
      </c>
      <c r="E167" s="215" t="s">
        <v>217</v>
      </c>
      <c r="F167" s="216" t="s">
        <v>218</v>
      </c>
      <c r="G167" s="217" t="s">
        <v>150</v>
      </c>
      <c r="H167" s="218">
        <v>55</v>
      </c>
      <c r="I167" s="219"/>
      <c r="J167" s="220">
        <f>ROUND(I167*H167,2)</f>
        <v>0</v>
      </c>
      <c r="K167" s="216" t="s">
        <v>118</v>
      </c>
      <c r="L167" s="40"/>
      <c r="M167" s="221" t="s">
        <v>1</v>
      </c>
      <c r="N167" s="222" t="s">
        <v>38</v>
      </c>
      <c r="O167" s="83"/>
      <c r="P167" s="223">
        <f>O167*H167</f>
        <v>0</v>
      </c>
      <c r="Q167" s="223">
        <v>0.00312</v>
      </c>
      <c r="R167" s="223">
        <f>Q167*H167</f>
        <v>0.1716</v>
      </c>
      <c r="S167" s="223">
        <v>0</v>
      </c>
      <c r="T167" s="224">
        <f>S167*H167</f>
        <v>0</v>
      </c>
      <c r="AR167" s="225" t="s">
        <v>201</v>
      </c>
      <c r="AT167" s="225" t="s">
        <v>114</v>
      </c>
      <c r="AU167" s="225" t="s">
        <v>80</v>
      </c>
      <c r="AY167" s="14" t="s">
        <v>112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4" t="s">
        <v>78</v>
      </c>
      <c r="BK167" s="226">
        <f>ROUND(I167*H167,2)</f>
        <v>0</v>
      </c>
      <c r="BL167" s="14" t="s">
        <v>201</v>
      </c>
      <c r="BM167" s="225" t="s">
        <v>219</v>
      </c>
    </row>
    <row r="168" spans="2:47" s="1" customFormat="1" ht="12">
      <c r="B168" s="35"/>
      <c r="C168" s="36"/>
      <c r="D168" s="227" t="s">
        <v>121</v>
      </c>
      <c r="E168" s="36"/>
      <c r="F168" s="228" t="s">
        <v>220</v>
      </c>
      <c r="G168" s="36"/>
      <c r="H168" s="36"/>
      <c r="I168" s="130"/>
      <c r="J168" s="36"/>
      <c r="K168" s="36"/>
      <c r="L168" s="40"/>
      <c r="M168" s="250"/>
      <c r="N168" s="251"/>
      <c r="O168" s="251"/>
      <c r="P168" s="251"/>
      <c r="Q168" s="251"/>
      <c r="R168" s="251"/>
      <c r="S168" s="251"/>
      <c r="T168" s="252"/>
      <c r="AT168" s="14" t="s">
        <v>121</v>
      </c>
      <c r="AU168" s="14" t="s">
        <v>80</v>
      </c>
    </row>
    <row r="169" spans="2:12" s="1" customFormat="1" ht="6.95" customHeight="1">
      <c r="B169" s="58"/>
      <c r="C169" s="59"/>
      <c r="D169" s="59"/>
      <c r="E169" s="59"/>
      <c r="F169" s="59"/>
      <c r="G169" s="59"/>
      <c r="H169" s="59"/>
      <c r="I169" s="164"/>
      <c r="J169" s="59"/>
      <c r="K169" s="59"/>
      <c r="L169" s="40"/>
    </row>
  </sheetData>
  <sheetProtection password="CC35" sheet="1" objects="1" scenarios="1" formatColumns="0" formatRows="0" autoFilter="0"/>
  <autoFilter ref="C121:K168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DESKTOP-N1LGEK5\Jenda</dc:creator>
  <cp:keywords/>
  <dc:description/>
  <cp:lastModifiedBy>DESKTOP-N1LGEK5\Jenda</cp:lastModifiedBy>
  <dcterms:created xsi:type="dcterms:W3CDTF">2021-04-29T09:29:03Z</dcterms:created>
  <dcterms:modified xsi:type="dcterms:W3CDTF">2021-04-29T09:29:04Z</dcterms:modified>
  <cp:category/>
  <cp:version/>
  <cp:contentType/>
  <cp:contentStatus/>
</cp:coreProperties>
</file>