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práce'!$B$1:$N$17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<sst xmlns="http://schemas.openxmlformats.org/spreadsheetml/2006/main" count="97" uniqueCount="62">
  <si>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</si>
  <si>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</si>
  <si>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</si>
  <si>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</si>
  <si>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</si>
  <si>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</si>
  <si>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</si>
  <si>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</si>
  <si>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</si>
  <si>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</si>
  <si>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</si>
  <si>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</si>
  <si>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</si>
  <si>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</si>
  <si>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</si>
  <si>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</si>
  <si>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</si>
  <si>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</si>
  <si>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</si>
  <si>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</si>
  <si>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</si>
  <si>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</si>
  <si>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</si>
  <si>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</si>
  <si>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</si>
  <si>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</si>
  <si>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</si>
  <si>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</si>
  <si>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</si>
  <si>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</si>
  <si>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</si>
  <si>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</si>
  <si>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</si>
  <si>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</si>
  <si>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</si>
  <si>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</si>
  <si>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</si>
  <si>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</si>
  <si>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</si>
  <si>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</si>
  <si>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</si>
  <si>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</si>
  <si>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</si>
  <si>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</si>
  <si>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</si>
  <si>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</si>
  <si>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</si>
  <si>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</si>
  <si>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</si>
  <si>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</si>
  <si>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</si>
  <si>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Infuzní technika pro Oblastní nemocnici Náchod</t>
  </si>
  <si>
    <t>Uvedené ceny obsahují veškeré náklady dodavatele nezbytné pro řádnou a včasnou realizaci předmětu plnění včetně nákladů souvisejících.
Ceny budou konstantní po celou dobu platnosti smluv.</t>
  </si>
  <si>
    <t>T-1010</t>
  </si>
  <si>
    <t>T-1015</t>
  </si>
  <si>
    <t>T-1090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</si>
  <si>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</si>
  <si>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Dávkovač lineární</t>
  </si>
  <si>
    <t>Dokovací stanice s min. 6 pozicemi</t>
  </si>
  <si>
    <t>T-1095</t>
  </si>
  <si>
    <t>Softwarová aplikace</t>
  </si>
  <si>
    <t>Pumpa infuzní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</si>
</sst>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4" xfId="0" applyNumberFormat="1" applyFont="1" applyFill="1" applyBorder="1" applyAlignment="1" applyProtection="1">
      <alignment horizontal="right" vertical="center" wrapText="1"/>
      <protection/>
    </xf>
    <xf numFmtId="2" fontId="5" fillId="7" borderId="25" xfId="0" applyNumberFormat="1" applyFont="1" applyFill="1" applyBorder="1" applyAlignment="1" applyProtection="1">
      <alignment horizontal="left" vertical="center" wrapText="1"/>
      <protection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28" xfId="0" applyFont="1" applyFill="1" applyBorder="1" applyAlignment="1">
      <alignment horizontal="center" wrapText="1"/>
    </xf>
    <xf numFmtId="4" fontId="5" fillId="7" borderId="29" xfId="0" applyNumberFormat="1" applyFont="1" applyFill="1" applyBorder="1" applyAlignment="1" applyProtection="1">
      <alignment horizontal="right" vertical="center"/>
      <protection locked="0"/>
    </xf>
    <xf numFmtId="4" fontId="5" fillId="2" borderId="30" xfId="0" applyNumberFormat="1" applyFont="1" applyFill="1" applyBorder="1" applyAlignment="1">
      <alignment vertical="center"/>
    </xf>
    <xf numFmtId="4" fontId="5" fillId="7" borderId="31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2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3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right" vertical="center"/>
    </xf>
    <xf numFmtId="4" fontId="7" fillId="4" borderId="36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vertical="center"/>
    </xf>
    <xf numFmtId="0" fontId="17" fillId="2" borderId="30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vertical="center" wrapText="1"/>
    </xf>
    <xf numFmtId="4" fontId="5" fillId="7" borderId="38" xfId="0" applyNumberFormat="1" applyFont="1" applyFill="1" applyBorder="1" applyAlignment="1" applyProtection="1">
      <alignment horizontal="right" vertical="center"/>
      <protection locked="0"/>
    </xf>
    <xf numFmtId="2" fontId="5" fillId="7" borderId="40" xfId="0" applyNumberFormat="1" applyFont="1" applyFill="1" applyBorder="1" applyAlignment="1" applyProtection="1">
      <alignment horizontal="right" vertical="center" wrapText="1"/>
      <protection/>
    </xf>
    <xf numFmtId="2" fontId="5" fillId="7" borderId="41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2" xfId="0" applyNumberFormat="1" applyFont="1" applyFill="1" applyBorder="1" applyAlignment="1" applyProtection="1">
      <alignment horizontal="left" vertical="center" wrapText="1"/>
      <protection/>
    </xf>
    <xf numFmtId="4" fontId="5" fillId="2" borderId="1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/>
    </xf>
    <xf numFmtId="0" fontId="10" fillId="4" borderId="44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7" xfId="0" applyFont="1" applyFill="1" applyBorder="1" applyAlignment="1">
      <alignment vertical="center"/>
    </xf>
    <xf numFmtId="0" fontId="10" fillId="2" borderId="48" xfId="0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9" fillId="4" borderId="62" xfId="0" applyFont="1" applyFill="1" applyBorder="1" applyAlignment="1">
      <alignment horizontal="justify" vertical="center" wrapText="1"/>
    </xf>
    <xf numFmtId="0" fontId="9" fillId="4" borderId="32" xfId="0" applyFont="1" applyFill="1" applyBorder="1" applyAlignment="1">
      <alignment horizontal="justify" vertic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64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4" fillId="3" borderId="66" xfId="0" applyFont="1" applyFill="1" applyBorder="1" applyAlignment="1">
      <alignment horizont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9" sqref="C9:D9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112" t="s">
        <v>28</v>
      </c>
      <c r="C1" s="112"/>
      <c r="D1" s="112"/>
      <c r="E1" s="112"/>
      <c r="F1" s="112"/>
      <c r="G1" s="112"/>
      <c r="H1" s="112"/>
    </row>
    <row r="2" spans="2:8" s="2" customFormat="1" ht="30" customHeight="1">
      <c r="B2" s="111" t="s">
        <v>4</v>
      </c>
      <c r="C2" s="111"/>
      <c r="D2" s="113" t="s">
        <v>51</v>
      </c>
      <c r="E2" s="113"/>
      <c r="F2" s="113"/>
      <c r="G2" s="113"/>
      <c r="H2" s="113"/>
    </row>
    <row r="3" spans="2:8" s="2" customFormat="1" ht="15">
      <c r="B3" s="111" t="s">
        <v>0</v>
      </c>
      <c r="C3" s="111"/>
      <c r="D3" s="114" t="s">
        <v>1</v>
      </c>
      <c r="E3" s="114"/>
      <c r="F3" s="114"/>
      <c r="G3" s="114"/>
      <c r="H3" s="114"/>
    </row>
    <row r="4" spans="2:8" s="2" customFormat="1" ht="15">
      <c r="B4" s="111" t="s">
        <v>25</v>
      </c>
      <c r="C4" s="111"/>
      <c r="D4" s="51"/>
      <c r="E4" s="52" t="s">
        <v>7</v>
      </c>
      <c r="F4" s="52" t="s">
        <v>8</v>
      </c>
      <c r="G4" s="24" t="s">
        <v>5</v>
      </c>
      <c r="H4" s="53"/>
    </row>
    <row r="5" spans="2:8" s="2" customFormat="1" ht="24" customHeight="1">
      <c r="B5" s="40"/>
      <c r="C5" s="40"/>
      <c r="D5" s="40"/>
      <c r="G5" s="40"/>
      <c r="H5" s="40"/>
    </row>
    <row r="6" spans="2:8" s="2" customFormat="1" ht="21" customHeight="1">
      <c r="B6" s="45"/>
      <c r="C6" s="45"/>
      <c r="D6" s="45"/>
      <c r="E6" s="46" t="s">
        <v>36</v>
      </c>
      <c r="F6" s="46" t="s">
        <v>37</v>
      </c>
      <c r="G6" s="20"/>
      <c r="H6" s="20"/>
    </row>
    <row r="7" spans="2:8" s="2" customFormat="1" ht="21" customHeight="1">
      <c r="B7" s="104" t="s">
        <v>29</v>
      </c>
      <c r="C7" s="105"/>
      <c r="D7" s="106"/>
      <c r="E7" s="43">
        <f>'A - soupis dodávek'!H11</f>
        <v>0</v>
      </c>
      <c r="F7" s="49">
        <f>'A - soupis dodávek'!K11</f>
        <v>0</v>
      </c>
      <c r="G7" s="47"/>
      <c r="H7" s="48"/>
    </row>
    <row r="8" spans="2:8" s="2" customFormat="1" ht="21" customHeight="1">
      <c r="B8" s="104" t="s">
        <v>30</v>
      </c>
      <c r="C8" s="105"/>
      <c r="D8" s="106"/>
      <c r="E8" s="43">
        <f>'B - servisní práce'!I17</f>
        <v>0</v>
      </c>
      <c r="F8" s="49">
        <f>E8*1.21</f>
        <v>0</v>
      </c>
      <c r="G8" s="47"/>
      <c r="H8" s="48"/>
    </row>
    <row r="9" spans="2:8" s="2" customFormat="1" ht="21" customHeight="1">
      <c r="B9" s="42"/>
      <c r="C9" s="107" t="s">
        <v>35</v>
      </c>
      <c r="D9" s="108"/>
      <c r="E9" s="44">
        <f>'B - servisní práce'!I14</f>
        <v>0</v>
      </c>
      <c r="F9" s="44">
        <f aca="true" t="shared" si="0" ref="F9:F11">E9*1.21</f>
        <v>0</v>
      </c>
      <c r="G9" s="47"/>
      <c r="H9" s="48"/>
    </row>
    <row r="10" spans="2:8" s="2" customFormat="1" ht="21" customHeight="1">
      <c r="B10" s="41"/>
      <c r="C10" s="109" t="s">
        <v>46</v>
      </c>
      <c r="D10" s="110"/>
      <c r="E10" s="44">
        <f>'B - servisní práce'!L14</f>
        <v>0</v>
      </c>
      <c r="F10" s="44">
        <f t="shared" si="0"/>
        <v>0</v>
      </c>
      <c r="G10" s="47"/>
      <c r="H10" s="48"/>
    </row>
    <row r="11" spans="2:8" s="2" customFormat="1" ht="21" customHeight="1">
      <c r="B11" s="41"/>
      <c r="C11" s="109" t="s">
        <v>47</v>
      </c>
      <c r="D11" s="110"/>
      <c r="E11" s="44">
        <f>'B - servisní práce'!N14</f>
        <v>0</v>
      </c>
      <c r="F11" s="44">
        <f t="shared" si="0"/>
        <v>0</v>
      </c>
      <c r="G11" s="47"/>
      <c r="H11" s="48"/>
    </row>
    <row r="12" spans="2:8" s="2" customFormat="1" ht="36" customHeight="1">
      <c r="B12" s="100" t="s">
        <v>38</v>
      </c>
      <c r="C12" s="101"/>
      <c r="D12" s="102"/>
      <c r="E12" s="50">
        <f>E7+E8</f>
        <v>0</v>
      </c>
      <c r="F12" s="50">
        <f>F7+F8</f>
        <v>0</v>
      </c>
      <c r="G12" s="47"/>
      <c r="H12" s="48"/>
    </row>
    <row r="13" spans="2:8" ht="30.6" customHeight="1">
      <c r="B13" s="2"/>
      <c r="C13" s="103"/>
      <c r="D13" s="103"/>
      <c r="E13" s="2"/>
      <c r="F13" s="4"/>
      <c r="G13" s="2"/>
      <c r="H13" s="2"/>
    </row>
    <row r="14" spans="2:8" ht="15">
      <c r="B14" s="2"/>
      <c r="C14" s="103"/>
      <c r="D14" s="103"/>
      <c r="E14" s="2"/>
      <c r="F14" s="4"/>
      <c r="G14" s="2"/>
      <c r="H14" s="2"/>
    </row>
  </sheetData>
  <sheetProtection algorithmName="SHA-512" hashValue="fW+uX6Dmdo/d9opbVt5h9OP5cr0nbgRARkbs3iF2NsAqPbAdmnyqpjZql3q78k7WNSDNPPhdQFWOA1f+i6Cqog==" saltValue="azb6QcJDt47JC2jlwbaIKw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 topLeftCell="A1">
      <selection activeCell="E13" sqref="E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28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112" t="s">
        <v>20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30" customHeight="1">
      <c r="B2" s="111" t="s">
        <v>4</v>
      </c>
      <c r="C2" s="111"/>
      <c r="D2" s="113" t="str">
        <f>'Souhrnný list'!D2:H2</f>
        <v>Infuzní technika pro Oblastní nemocnici Náchod</v>
      </c>
      <c r="E2" s="113"/>
      <c r="F2" s="113"/>
      <c r="G2" s="113"/>
      <c r="H2" s="113"/>
      <c r="I2" s="113"/>
      <c r="J2" s="113"/>
      <c r="K2" s="113"/>
    </row>
    <row r="3" spans="2:11" ht="15">
      <c r="B3" s="111" t="s">
        <v>0</v>
      </c>
      <c r="C3" s="111"/>
      <c r="D3" s="114" t="s">
        <v>1</v>
      </c>
      <c r="E3" s="114"/>
      <c r="F3" s="114"/>
      <c r="G3" s="114"/>
      <c r="H3" s="114"/>
      <c r="I3" s="114"/>
      <c r="J3" s="114"/>
      <c r="K3" s="114"/>
    </row>
    <row r="4" spans="2:11" ht="15">
      <c r="B4" s="111" t="s">
        <v>25</v>
      </c>
      <c r="C4" s="111"/>
      <c r="D4" s="38">
        <f>'Souhrnný list'!D4</f>
        <v>0</v>
      </c>
      <c r="E4" s="117" t="str">
        <f>'Souhrnný list'!E4</f>
        <v>IČO:</v>
      </c>
      <c r="F4" s="118"/>
      <c r="G4" s="117" t="str">
        <f>'Souhrnný list'!F4</f>
        <v>DIČ:</v>
      </c>
      <c r="H4" s="118"/>
      <c r="I4" s="119"/>
      <c r="J4" s="3" t="s">
        <v>5</v>
      </c>
      <c r="K4" s="39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96" t="s">
        <v>2</v>
      </c>
      <c r="C6" s="97" t="s">
        <v>3</v>
      </c>
      <c r="D6" s="9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4" t="s">
        <v>53</v>
      </c>
      <c r="D7" s="98" t="s">
        <v>61</v>
      </c>
      <c r="E7" s="95" t="s">
        <v>10</v>
      </c>
      <c r="F7" s="99">
        <v>32</v>
      </c>
      <c r="G7" s="54"/>
      <c r="H7" s="10">
        <f>F7*G7</f>
        <v>0</v>
      </c>
      <c r="I7" s="15"/>
      <c r="J7" s="54">
        <v>21</v>
      </c>
      <c r="K7" s="10">
        <f>H7*((100+J7)/100)</f>
        <v>0</v>
      </c>
    </row>
    <row r="8" spans="1:12" ht="33" customHeight="1">
      <c r="A8" s="84"/>
      <c r="B8" s="8">
        <v>2</v>
      </c>
      <c r="C8" s="74" t="s">
        <v>54</v>
      </c>
      <c r="D8" s="98" t="s">
        <v>57</v>
      </c>
      <c r="E8" s="95" t="s">
        <v>10</v>
      </c>
      <c r="F8" s="99">
        <v>36</v>
      </c>
      <c r="G8" s="54"/>
      <c r="H8" s="10">
        <f aca="true" t="shared" si="0" ref="H8:H9">F8*G8</f>
        <v>0</v>
      </c>
      <c r="I8" s="15"/>
      <c r="J8" s="54">
        <v>21</v>
      </c>
      <c r="K8" s="10">
        <f aca="true" t="shared" si="1" ref="K8:K9">H8*((100+J8)/100)</f>
        <v>0</v>
      </c>
      <c r="L8" s="84"/>
    </row>
    <row r="9" spans="1:12" ht="33" customHeight="1">
      <c r="A9" s="85"/>
      <c r="B9" s="8">
        <v>3</v>
      </c>
      <c r="C9" s="74" t="s">
        <v>55</v>
      </c>
      <c r="D9" s="98" t="s">
        <v>58</v>
      </c>
      <c r="E9" s="95" t="s">
        <v>10</v>
      </c>
      <c r="F9" s="9">
        <v>14</v>
      </c>
      <c r="G9" s="54"/>
      <c r="H9" s="10">
        <f t="shared" si="0"/>
        <v>0</v>
      </c>
      <c r="I9" s="15"/>
      <c r="J9" s="54">
        <v>21</v>
      </c>
      <c r="K9" s="10">
        <f t="shared" si="1"/>
        <v>0</v>
      </c>
      <c r="L9" s="85"/>
    </row>
    <row r="10" spans="1:12" ht="33" customHeight="1">
      <c r="A10" s="62"/>
      <c r="B10" s="8">
        <v>3</v>
      </c>
      <c r="C10" s="74" t="s">
        <v>59</v>
      </c>
      <c r="D10" s="98" t="s">
        <v>60</v>
      </c>
      <c r="E10" s="95" t="s">
        <v>10</v>
      </c>
      <c r="F10" s="9">
        <v>1</v>
      </c>
      <c r="G10" s="54"/>
      <c r="H10" s="10">
        <f aca="true" t="shared" si="2" ref="H10">F10*G10</f>
        <v>0</v>
      </c>
      <c r="I10" s="15"/>
      <c r="J10" s="54">
        <v>21</v>
      </c>
      <c r="K10" s="10">
        <f aca="true" t="shared" si="3" ref="K10">H10*((100+J10)/100)</f>
        <v>0</v>
      </c>
      <c r="L10" s="62"/>
    </row>
    <row r="11" spans="2:11" ht="30" customHeight="1">
      <c r="B11" s="86" t="s">
        <v>15</v>
      </c>
      <c r="C11" s="87"/>
      <c r="D11" s="87"/>
      <c r="E11" s="75"/>
      <c r="F11" s="75"/>
      <c r="G11" s="76" t="s">
        <v>16</v>
      </c>
      <c r="H11" s="77">
        <f>SUM(H7:H10)</f>
        <v>0</v>
      </c>
      <c r="I11" s="13"/>
      <c r="J11" s="11" t="s">
        <v>17</v>
      </c>
      <c r="K11" s="12">
        <f>SUM(K7:K10)</f>
        <v>0</v>
      </c>
    </row>
    <row r="12" spans="2:11" ht="15">
      <c r="B12" s="2"/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19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31.5" customHeight="1">
      <c r="B14" s="115" t="s">
        <v>52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11" ht="30" customHeight="1">
      <c r="B15" s="2"/>
      <c r="C15" s="2"/>
      <c r="D15" s="2"/>
      <c r="E15" s="2"/>
      <c r="F15" s="2"/>
      <c r="G15" s="4"/>
      <c r="H15" s="2"/>
      <c r="I15" s="2"/>
      <c r="J15" s="2"/>
      <c r="K15" s="2"/>
    </row>
  </sheetData>
  <sheetProtection algorithmName="SHA-512" hashValue="xnsG5TXYbsnUBdKGpGy1WCiFE/jTnu7F+KZpGw590qawX4kbk2Murzbj15VJbRNbq878ZAPcVCD+JVdZgnbq2g==" saltValue="FNI5fSsD2jJpQq3aeQWIlg==" spinCount="100000" sheet="1" formatColumns="0" formatRows="0"/>
  <mergeCells count="9">
    <mergeCell ref="B14:K14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workbookViewId="0" topLeftCell="A4">
      <selection activeCell="D20" sqref="D2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28.4218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112" t="s">
        <v>26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2:14" ht="30" customHeight="1">
      <c r="B2" s="111" t="s">
        <v>4</v>
      </c>
      <c r="C2" s="111"/>
      <c r="D2" s="140" t="str">
        <f>'Souhrnný list'!D2:H2</f>
        <v>Infuzní technika pro Oblastní nemocnici Náchod</v>
      </c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2:14" ht="15">
      <c r="B3" s="111" t="s">
        <v>0</v>
      </c>
      <c r="C3" s="111"/>
      <c r="D3" s="143" t="s">
        <v>1</v>
      </c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2:14" ht="15">
      <c r="B4" s="111" t="s">
        <v>25</v>
      </c>
      <c r="C4" s="111"/>
      <c r="D4" s="36">
        <f>'Souhrnný list'!D4</f>
        <v>0</v>
      </c>
      <c r="E4" s="59" t="str">
        <f>'Souhrnný list'!E4</f>
        <v>IČO:</v>
      </c>
      <c r="F4" s="146" t="str">
        <f>'Souhrnný list'!F4</f>
        <v>DIČ:</v>
      </c>
      <c r="G4" s="148"/>
      <c r="H4" s="148"/>
      <c r="I4" s="148"/>
      <c r="J4" s="60"/>
      <c r="K4" s="32" t="s">
        <v>5</v>
      </c>
      <c r="L4" s="37">
        <f>'Souhrnný list'!H4</f>
        <v>0</v>
      </c>
      <c r="M4" s="146"/>
      <c r="N4" s="147"/>
    </row>
    <row r="5" spans="2:14" ht="14.45" customHeight="1" thickBot="1">
      <c r="B5" s="2"/>
      <c r="C5" s="2"/>
      <c r="D5" s="2"/>
      <c r="E5" s="2"/>
      <c r="F5" s="2"/>
      <c r="G5" s="55"/>
      <c r="H5" s="55"/>
      <c r="I5" s="2"/>
      <c r="J5" s="2"/>
      <c r="K5" s="2"/>
      <c r="L5" s="4"/>
      <c r="M5" s="2"/>
      <c r="N5" s="2"/>
    </row>
    <row r="6" spans="2:14" s="2" customFormat="1" ht="30" customHeight="1">
      <c r="B6" s="138" t="s">
        <v>34</v>
      </c>
      <c r="C6" s="138"/>
      <c r="D6" s="139"/>
      <c r="E6" s="150" t="s">
        <v>50</v>
      </c>
      <c r="F6" s="152"/>
      <c r="G6" s="152"/>
      <c r="H6" s="152"/>
      <c r="I6" s="151"/>
      <c r="J6" s="27"/>
      <c r="K6" s="150" t="s">
        <v>32</v>
      </c>
      <c r="L6" s="151"/>
      <c r="M6" s="150" t="s">
        <v>33</v>
      </c>
      <c r="N6" s="151"/>
    </row>
    <row r="7" spans="2:14" s="2" customFormat="1" ht="45" customHeight="1">
      <c r="B7" s="138"/>
      <c r="C7" s="138"/>
      <c r="D7" s="139"/>
      <c r="E7" s="135" t="s">
        <v>48</v>
      </c>
      <c r="F7" s="136"/>
      <c r="G7" s="136"/>
      <c r="H7" s="136"/>
      <c r="I7" s="137"/>
      <c r="J7" s="28"/>
      <c r="K7" s="135" t="s">
        <v>22</v>
      </c>
      <c r="L7" s="137"/>
      <c r="M7" s="135" t="s">
        <v>49</v>
      </c>
      <c r="N7" s="137"/>
    </row>
    <row r="8" spans="2:14" s="2" customFormat="1" ht="15" customHeight="1">
      <c r="B8" s="128" t="s">
        <v>2</v>
      </c>
      <c r="C8" s="125" t="s">
        <v>3</v>
      </c>
      <c r="D8" s="126" t="s">
        <v>6</v>
      </c>
      <c r="E8" s="127" t="s">
        <v>43</v>
      </c>
      <c r="F8" s="129" t="s">
        <v>39</v>
      </c>
      <c r="G8" s="130"/>
      <c r="H8" s="131"/>
      <c r="I8" s="25" t="s">
        <v>21</v>
      </c>
      <c r="J8" s="29"/>
      <c r="K8" s="127" t="s">
        <v>23</v>
      </c>
      <c r="L8" s="25" t="s">
        <v>21</v>
      </c>
      <c r="M8" s="127" t="s">
        <v>24</v>
      </c>
      <c r="N8" s="25" t="s">
        <v>21</v>
      </c>
    </row>
    <row r="9" spans="2:14" s="2" customFormat="1" ht="60.75" customHeight="1" thickBot="1">
      <c r="B9" s="128"/>
      <c r="C9" s="125"/>
      <c r="D9" s="126"/>
      <c r="E9" s="127"/>
      <c r="F9" s="132"/>
      <c r="G9" s="133"/>
      <c r="H9" s="134"/>
      <c r="I9" s="63" t="s">
        <v>42</v>
      </c>
      <c r="J9" s="30"/>
      <c r="K9" s="149"/>
      <c r="L9" s="23" t="s">
        <v>44</v>
      </c>
      <c r="M9" s="149"/>
      <c r="N9" s="23" t="s">
        <v>45</v>
      </c>
    </row>
    <row r="10" spans="2:14" s="2" customFormat="1" ht="33" customHeight="1">
      <c r="B10" s="78">
        <v>1</v>
      </c>
      <c r="C10" s="79" t="s">
        <v>53</v>
      </c>
      <c r="D10" s="80" t="s">
        <v>61</v>
      </c>
      <c r="E10" s="64"/>
      <c r="F10" s="57" t="s">
        <v>40</v>
      </c>
      <c r="G10" s="56"/>
      <c r="H10" s="58" t="s">
        <v>41</v>
      </c>
      <c r="I10" s="65">
        <f>_xlfn.IFERROR((1/G10)*5*E10,0)</f>
        <v>0</v>
      </c>
      <c r="J10" s="71"/>
      <c r="K10" s="64"/>
      <c r="L10" s="65">
        <f>K10*200</f>
        <v>0</v>
      </c>
      <c r="M10" s="64"/>
      <c r="N10" s="65">
        <f>M10*8000</f>
        <v>0</v>
      </c>
    </row>
    <row r="11" spans="2:14" s="84" customFormat="1" ht="33" customHeight="1">
      <c r="B11" s="88">
        <v>2</v>
      </c>
      <c r="C11" s="74" t="s">
        <v>54</v>
      </c>
      <c r="D11" s="89" t="s">
        <v>57</v>
      </c>
      <c r="E11" s="66"/>
      <c r="F11" s="67" t="s">
        <v>40</v>
      </c>
      <c r="G11" s="68"/>
      <c r="H11" s="69" t="s">
        <v>41</v>
      </c>
      <c r="I11" s="70">
        <f>_xlfn.IFERROR((1/G11)*5*E11,0)</f>
        <v>0</v>
      </c>
      <c r="J11" s="71"/>
      <c r="K11" s="66"/>
      <c r="L11" s="70">
        <f>K11*200</f>
        <v>0</v>
      </c>
      <c r="M11" s="66"/>
      <c r="N11" s="70">
        <f>M11*8000</f>
        <v>0</v>
      </c>
    </row>
    <row r="12" spans="2:14" s="85" customFormat="1" ht="33" customHeight="1">
      <c r="B12" s="88">
        <v>3</v>
      </c>
      <c r="C12" s="74" t="s">
        <v>55</v>
      </c>
      <c r="D12" s="89" t="s">
        <v>58</v>
      </c>
      <c r="E12" s="66"/>
      <c r="F12" s="67" t="s">
        <v>40</v>
      </c>
      <c r="G12" s="68"/>
      <c r="H12" s="69" t="s">
        <v>41</v>
      </c>
      <c r="I12" s="70">
        <f>_xlfn.IFERROR((1/G12)*5*E12,0)</f>
        <v>0</v>
      </c>
      <c r="J12" s="71"/>
      <c r="K12" s="66"/>
      <c r="L12" s="70">
        <f>K12*200</f>
        <v>0</v>
      </c>
      <c r="M12" s="66"/>
      <c r="N12" s="70">
        <f>M12*8000</f>
        <v>0</v>
      </c>
    </row>
    <row r="13" spans="2:14" s="73" customFormat="1" ht="33" customHeight="1" thickBot="1">
      <c r="B13" s="81">
        <v>4</v>
      </c>
      <c r="C13" s="82" t="s">
        <v>59</v>
      </c>
      <c r="D13" s="83" t="s">
        <v>60</v>
      </c>
      <c r="E13" s="90"/>
      <c r="F13" s="91" t="s">
        <v>40</v>
      </c>
      <c r="G13" s="92"/>
      <c r="H13" s="93" t="s">
        <v>41</v>
      </c>
      <c r="I13" s="94">
        <f>_xlfn.IFERROR((1/G13)*5*E13,0)</f>
        <v>0</v>
      </c>
      <c r="J13" s="71"/>
      <c r="K13" s="90"/>
      <c r="L13" s="94">
        <f>K13*200</f>
        <v>0</v>
      </c>
      <c r="M13" s="90"/>
      <c r="N13" s="94">
        <f>M13*8000</f>
        <v>0</v>
      </c>
    </row>
    <row r="14" spans="2:14" s="2" customFormat="1" ht="30" customHeight="1" thickBot="1">
      <c r="B14" s="123" t="s">
        <v>31</v>
      </c>
      <c r="C14" s="124"/>
      <c r="D14" s="124"/>
      <c r="E14" s="19"/>
      <c r="F14" s="18"/>
      <c r="G14" s="18"/>
      <c r="H14" s="18"/>
      <c r="I14" s="22">
        <f>SUM(I10:I13)</f>
        <v>0</v>
      </c>
      <c r="J14" s="72"/>
      <c r="K14" s="17"/>
      <c r="L14" s="22">
        <f>SUM(L10:L13)</f>
        <v>0</v>
      </c>
      <c r="M14" s="17"/>
      <c r="N14" s="22">
        <f>SUM(N10:N13)</f>
        <v>0</v>
      </c>
    </row>
    <row r="15" spans="2:14" ht="15.75" thickBot="1">
      <c r="B15" s="2"/>
      <c r="C15" s="2"/>
      <c r="D15" s="2"/>
      <c r="E15" s="2"/>
      <c r="F15" s="2"/>
      <c r="G15" s="55"/>
      <c r="H15" s="55"/>
      <c r="I15" s="21" t="s">
        <v>21</v>
      </c>
      <c r="J15" s="31"/>
      <c r="L15" s="21" t="s">
        <v>21</v>
      </c>
      <c r="M15" s="61"/>
      <c r="N15" s="21" t="s">
        <v>21</v>
      </c>
    </row>
    <row r="16" spans="2:14" ht="15.75" thickBot="1">
      <c r="B16" s="2"/>
      <c r="C16" s="2"/>
      <c r="D16" s="2"/>
      <c r="E16" s="2"/>
      <c r="F16" s="2"/>
      <c r="G16" s="55"/>
      <c r="H16" s="55"/>
      <c r="I16" s="26"/>
      <c r="J16" s="26"/>
      <c r="K16" s="2"/>
      <c r="L16" s="26"/>
      <c r="M16" s="2"/>
      <c r="N16" s="26"/>
    </row>
    <row r="17" spans="2:12" s="2" customFormat="1" ht="38.25" customHeight="1" thickBot="1">
      <c r="B17" s="120" t="s">
        <v>56</v>
      </c>
      <c r="C17" s="121"/>
      <c r="D17" s="121"/>
      <c r="E17" s="121"/>
      <c r="F17" s="121"/>
      <c r="G17" s="121"/>
      <c r="H17" s="122"/>
      <c r="I17" s="33">
        <f>I14+L14+N14</f>
        <v>0</v>
      </c>
      <c r="J17" s="35"/>
      <c r="K17" s="34" t="s">
        <v>27</v>
      </c>
      <c r="L17" s="4"/>
    </row>
    <row r="18" spans="7:12" s="2" customFormat="1" ht="30.6" customHeight="1">
      <c r="G18" s="55"/>
      <c r="H18" s="55"/>
      <c r="L18" s="4"/>
    </row>
    <row r="19" spans="2:14" s="2" customFormat="1" ht="18" customHeight="1">
      <c r="B19" s="16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ht="18" customHeight="1"/>
  </sheetData>
  <sheetProtection algorithmName="SHA-512" hashValue="ru8qfsQQF2o1ophvgM4SonSRSnt2T+Xw4nfOqeJBGsQAn7Anq62YT6jOjlTT0OFFdOaRkiPbL0N61iyCgGHKFw==" saltValue="wskZaQ0FxZ3J1sGISQzDvw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7:H17"/>
    <mergeCell ref="B4:C4"/>
    <mergeCell ref="B14:D14"/>
    <mergeCell ref="C8:C9"/>
    <mergeCell ref="D8:D9"/>
    <mergeCell ref="E8:E9"/>
    <mergeCell ref="B8:B9"/>
    <mergeCell ref="F8:H9"/>
    <mergeCell ref="E7:I7"/>
    <mergeCell ref="B6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2021-03-01T14:49:45Z</cp:lastPrinted>
  <dcterms:created xsi:type="dcterms:W3CDTF">2019-10-21T13:53:46Z</dcterms:created>
  <dcterms:modified xsi:type="dcterms:W3CDTF">2021-03-02T13:34:33Z</dcterms:modified>
  <cp:category/>
  <cp:version/>
  <cp:contentType/>
  <cp:contentStatus/>
</cp:coreProperties>
</file>