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" yWindow="-15" windowWidth="19140" windowHeight="17550" tabRatio="910" firstSheet="3" activeTab="9"/>
  </bookViews>
  <sheets>
    <sheet name="Rekapitulace stavby" sheetId="1" r:id="rId1"/>
    <sheet name="RK 1 - SO-01-Vlastní objekt" sheetId="2" r:id="rId2"/>
    <sheet name="721 - ZTI - Krycí list" sheetId="5" r:id="rId3"/>
    <sheet name="721 - ZTI - Položky" sheetId="6" r:id="rId4"/>
    <sheet name="731 - ÚT - Krycí list" sheetId="9" r:id="rId5"/>
    <sheet name="731 - ÚT - Položky" sheetId="10" r:id="rId6"/>
    <sheet name="741 - EL - Rekapitulace" sheetId="7" r:id="rId7"/>
    <sheet name="741 - EL - Položky" sheetId="8" r:id="rId8"/>
    <sheet name="RK 2 - SO-02-Oplocení,zpe..." sheetId="3" r:id="rId9"/>
    <sheet name="RK 3 - SO-03-Opatření pro.." sheetId="11" r:id="rId10"/>
  </sheets>
  <externalReferences>
    <externalReference r:id="rId11"/>
    <externalReference r:id="rId12"/>
    <externalReference r:id="rId13"/>
  </externalReferences>
  <definedNames>
    <definedName name="_xlnm._FilterDatabase" localSheetId="3" hidden="1">'721 - ZTI - Položky'!$C$123:$K$186</definedName>
    <definedName name="_xlnm._FilterDatabase" localSheetId="5" hidden="1">'731 - ÚT - Položky'!$C$121:$K$171</definedName>
    <definedName name="_xlnm._FilterDatabase" localSheetId="1" hidden="1">'RK 1 - SO-01-Vlastní objekt'!$C$137:$K$282</definedName>
    <definedName name="_xlnm._FilterDatabase" localSheetId="8" hidden="1">'RK 2 - SO-02-Oplocení,zpe...'!$C$123:$K$155</definedName>
    <definedName name="_xlnm._FilterDatabase" localSheetId="9" hidden="1">'RK 3 - SO-03-Opatření pro..'!$C$128:$K$194</definedName>
    <definedName name="cislostavby">'[1]721 - ZTI - Krycí list'!#REF!</definedName>
    <definedName name="Dil">#REF!</definedName>
    <definedName name="Dodavka">#REF!</definedName>
    <definedName name="Dodavka0">'[1]721 - ZTI - Položky'!#REF!</definedName>
    <definedName name="HSV">#REF!</definedName>
    <definedName name="HSV0">'[1]721 - ZTI - Položky'!#REF!</definedName>
    <definedName name="HZS">#REF!</definedName>
    <definedName name="HZS0">'[1]721 - ZTI - Položky'!#REF!</definedName>
    <definedName name="Mont">#REF!</definedName>
    <definedName name="Montaz0">'[1]721 - ZTI - Položky'!#REF!</definedName>
    <definedName name="NazevDilu">#REF!</definedName>
    <definedName name="nazevobjektu">'[1]721 - ZTI - Krycí list'!$C$4</definedName>
    <definedName name="_xlnm.Print_Titles" localSheetId="2">'721 - ZTI - Krycí list'!$92:$92</definedName>
    <definedName name="_xlnm.Print_Titles" localSheetId="3">'721 - ZTI - Položky'!$123:$123</definedName>
    <definedName name="_xlnm.Print_Titles" localSheetId="4">'731 - ÚT - Krycí list'!$92:$92</definedName>
    <definedName name="_xlnm.Print_Titles" localSheetId="5">'731 - ÚT - Položky'!$121:$121</definedName>
    <definedName name="_xlnm.Print_Titles" localSheetId="0">'Rekapitulace stavby'!$92:$92</definedName>
    <definedName name="_xlnm.Print_Titles" localSheetId="1">'RK 1 - SO-01-Vlastní objekt'!$137:$137</definedName>
    <definedName name="_xlnm.Print_Titles" localSheetId="8">'RK 2 - SO-02-Oplocení,zpe...'!$123:$123</definedName>
    <definedName name="_xlnm.Print_Titles" localSheetId="9">'RK 3 - SO-03-Opatření pro..'!$128:$128</definedName>
    <definedName name="_xlnm.Print_Area" localSheetId="2">'721 - ZTI - Krycí list'!$D$4:$AO$76,'721 - ZTI - Krycí list'!$C$82:$AQ$96</definedName>
    <definedName name="_xlnm.Print_Area" localSheetId="3">'721 - ZTI - Položky'!$C$4:$J$76,'721 - ZTI - Položky'!$C$82:$J$105,'721 - ZTI - Položky'!$C$111:$K$186</definedName>
    <definedName name="_xlnm.Print_Area" localSheetId="4">'731 - ÚT - Krycí list'!$D$4:$AO$76,'731 - ÚT - Krycí list'!$C$82:$AQ$96</definedName>
    <definedName name="_xlnm.Print_Area" localSheetId="5">'731 - ÚT - Položky'!$C$4:$J$76,'731 - ÚT - Položky'!$C$82:$J$103,'731 - ÚT - Položky'!$C$109:$K$171</definedName>
    <definedName name="_xlnm.Print_Area" localSheetId="7">'741 - EL - Položky'!$A$1:$I$60</definedName>
    <definedName name="_xlnm.Print_Area" localSheetId="6">'741 - EL - Rekapitulace'!$A$1:$I$46</definedName>
    <definedName name="_xlnm.Print_Area" localSheetId="0">'Rekapitulace stavby'!$D$4:$AO$76,'Rekapitulace stavby'!$C$82:$AQ$98</definedName>
    <definedName name="_xlnm.Print_Area" localSheetId="1">'RK 1 - SO-01-Vlastní objekt'!$C$4:$J$76,'RK 1 - SO-01-Vlastní objekt'!$C$82:$J$119,'RK 1 - SO-01-Vlastní objekt'!$C$125:$K$282</definedName>
    <definedName name="_xlnm.Print_Area" localSheetId="8">'RK 2 - SO-02-Oplocení,zpe...'!$C$4:$J$76,'RK 2 - SO-02-Oplocení,zpe...'!$C$82:$J$105,'RK 2 - SO-02-Oplocení,zpe...'!$C$111:$K$155</definedName>
    <definedName name="_xlnm.Print_Area" localSheetId="9">'RK 3 - SO-03-Opatření pro..'!$C$4:$J$76,'RK 3 - SO-03-Opatření pro..'!$C$82:$J$110,'RK 3 - SO-03-Opatření pro..'!$C$116:$K$194</definedName>
    <definedName name="PocetMJ">'[1]721 - ZTI - Krycí list'!$G$8</definedName>
    <definedName name="PSV">#REF!</definedName>
    <definedName name="PSV0">'[1]721 - ZTI - Položky'!#REF!</definedName>
    <definedName name="Typ">'[1]721 - ZTI - Položky'!#REF!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lad22">'[1]721 - ZTI - Krycí list'!#REF!</definedName>
    <definedName name="Zaklad5">'[1]721 - ZTI - Krycí list'!#REF!</definedName>
  </definedNames>
  <calcPr calcId="125725"/>
</workbook>
</file>

<file path=xl/calcChain.xml><?xml version="1.0" encoding="utf-8"?>
<calcChain xmlns="http://schemas.openxmlformats.org/spreadsheetml/2006/main">
  <c r="BK197" i="11"/>
  <c r="BK196" s="1"/>
  <c r="BI197"/>
  <c r="BH197"/>
  <c r="BG197"/>
  <c r="BE197"/>
  <c r="T197"/>
  <c r="R197"/>
  <c r="P197"/>
  <c r="J197"/>
  <c r="BF197" s="1"/>
  <c r="T196"/>
  <c r="R196"/>
  <c r="P196"/>
  <c r="P195" s="1"/>
  <c r="T195"/>
  <c r="R195"/>
  <c r="BK194"/>
  <c r="BI194"/>
  <c r="BH194"/>
  <c r="BG194"/>
  <c r="BE194"/>
  <c r="T194"/>
  <c r="R194"/>
  <c r="P194"/>
  <c r="J194"/>
  <c r="BF194" s="1"/>
  <c r="BK192"/>
  <c r="BI192"/>
  <c r="BH192"/>
  <c r="BG192"/>
  <c r="BE192"/>
  <c r="T192"/>
  <c r="R192"/>
  <c r="P192"/>
  <c r="J192"/>
  <c r="BF192" s="1"/>
  <c r="BK191"/>
  <c r="BI191"/>
  <c r="BH191"/>
  <c r="BG191"/>
  <c r="BE191"/>
  <c r="T191"/>
  <c r="R191"/>
  <c r="P191"/>
  <c r="P189" s="1"/>
  <c r="J191"/>
  <c r="BF191" s="1"/>
  <c r="BK190"/>
  <c r="BK189" s="1"/>
  <c r="J189" s="1"/>
  <c r="J109" s="1"/>
  <c r="BI190"/>
  <c r="BH190"/>
  <c r="BG190"/>
  <c r="BF190"/>
  <c r="BE190"/>
  <c r="T190"/>
  <c r="R190"/>
  <c r="R189" s="1"/>
  <c r="P190"/>
  <c r="J190"/>
  <c r="T189"/>
  <c r="BK188"/>
  <c r="BI188"/>
  <c r="BH188"/>
  <c r="BG188"/>
  <c r="BE188"/>
  <c r="T188"/>
  <c r="R188"/>
  <c r="R185" s="1"/>
  <c r="P188"/>
  <c r="P185" s="1"/>
  <c r="J188"/>
  <c r="BF188" s="1"/>
  <c r="BK186"/>
  <c r="BK185" s="1"/>
  <c r="J185" s="1"/>
  <c r="J108" s="1"/>
  <c r="BI186"/>
  <c r="BH186"/>
  <c r="BG186"/>
  <c r="BE186"/>
  <c r="T186"/>
  <c r="T185" s="1"/>
  <c r="T170" s="1"/>
  <c r="R186"/>
  <c r="P186"/>
  <c r="J186"/>
  <c r="BF186" s="1"/>
  <c r="BK184"/>
  <c r="BI184"/>
  <c r="BH184"/>
  <c r="BG184"/>
  <c r="BE184"/>
  <c r="T184"/>
  <c r="R184"/>
  <c r="P184"/>
  <c r="J184"/>
  <c r="BF184" s="1"/>
  <c r="BK183"/>
  <c r="BI183"/>
  <c r="BH183"/>
  <c r="BG183"/>
  <c r="BE183"/>
  <c r="T183"/>
  <c r="R183"/>
  <c r="P183"/>
  <c r="J183"/>
  <c r="BF183" s="1"/>
  <c r="BK182"/>
  <c r="BI182"/>
  <c r="BH182"/>
  <c r="BG182"/>
  <c r="BE182"/>
  <c r="T182"/>
  <c r="R182"/>
  <c r="P182"/>
  <c r="J182"/>
  <c r="BF182" s="1"/>
  <c r="BK180"/>
  <c r="BI180"/>
  <c r="BH180"/>
  <c r="BG180"/>
  <c r="BE180"/>
  <c r="T180"/>
  <c r="R180"/>
  <c r="P180"/>
  <c r="J180"/>
  <c r="BF180" s="1"/>
  <c r="BK178"/>
  <c r="BI178"/>
  <c r="BH178"/>
  <c r="BG178"/>
  <c r="BE178"/>
  <c r="T178"/>
  <c r="R178"/>
  <c r="P178"/>
  <c r="J178"/>
  <c r="BF178" s="1"/>
  <c r="BK176"/>
  <c r="BI176"/>
  <c r="BH176"/>
  <c r="BG176"/>
  <c r="BE176"/>
  <c r="T176"/>
  <c r="R176"/>
  <c r="P176"/>
  <c r="J176"/>
  <c r="BF176" s="1"/>
  <c r="BK174"/>
  <c r="BI174"/>
  <c r="BH174"/>
  <c r="BG174"/>
  <c r="BE174"/>
  <c r="T174"/>
  <c r="R174"/>
  <c r="R171" s="1"/>
  <c r="P174"/>
  <c r="J174"/>
  <c r="BF174" s="1"/>
  <c r="BK172"/>
  <c r="BI172"/>
  <c r="BH172"/>
  <c r="BG172"/>
  <c r="BE172"/>
  <c r="T172"/>
  <c r="R172"/>
  <c r="P172"/>
  <c r="J172"/>
  <c r="BF172" s="1"/>
  <c r="T171"/>
  <c r="P171"/>
  <c r="P170" s="1"/>
  <c r="BK169"/>
  <c r="BK168" s="1"/>
  <c r="J168" s="1"/>
  <c r="J105" s="1"/>
  <c r="BI169"/>
  <c r="BH169"/>
  <c r="BG169"/>
  <c r="BE169"/>
  <c r="T169"/>
  <c r="R169"/>
  <c r="P169"/>
  <c r="J169"/>
  <c r="BF169" s="1"/>
  <c r="T168"/>
  <c r="R168"/>
  <c r="P168"/>
  <c r="BK167"/>
  <c r="BI167"/>
  <c r="BH167"/>
  <c r="BG167"/>
  <c r="BE167"/>
  <c r="T167"/>
  <c r="R167"/>
  <c r="P167"/>
  <c r="J167"/>
  <c r="BF167" s="1"/>
  <c r="BK165"/>
  <c r="BI165"/>
  <c r="BH165"/>
  <c r="BG165"/>
  <c r="BF165"/>
  <c r="BE165"/>
  <c r="T165"/>
  <c r="R165"/>
  <c r="P165"/>
  <c r="J165"/>
  <c r="BK164"/>
  <c r="BI164"/>
  <c r="BH164"/>
  <c r="BG164"/>
  <c r="BE164"/>
  <c r="T164"/>
  <c r="R164"/>
  <c r="P164"/>
  <c r="J164"/>
  <c r="BF164" s="1"/>
  <c r="BK163"/>
  <c r="BI163"/>
  <c r="BH163"/>
  <c r="BG163"/>
  <c r="BE163"/>
  <c r="T163"/>
  <c r="T162" s="1"/>
  <c r="R163"/>
  <c r="P163"/>
  <c r="P162" s="1"/>
  <c r="J163"/>
  <c r="BF163" s="1"/>
  <c r="R162"/>
  <c r="BK160"/>
  <c r="BI160"/>
  <c r="BH160"/>
  <c r="BG160"/>
  <c r="BE160"/>
  <c r="T160"/>
  <c r="R160"/>
  <c r="P160"/>
  <c r="J160"/>
  <c r="BF160" s="1"/>
  <c r="BK158"/>
  <c r="BI158"/>
  <c r="BH158"/>
  <c r="BG158"/>
  <c r="BE158"/>
  <c r="T158"/>
  <c r="R158"/>
  <c r="R157" s="1"/>
  <c r="P158"/>
  <c r="J158"/>
  <c r="BF158" s="1"/>
  <c r="BK157"/>
  <c r="J157" s="1"/>
  <c r="J103" s="1"/>
  <c r="T157"/>
  <c r="P157"/>
  <c r="BK156"/>
  <c r="BI156"/>
  <c r="BH156"/>
  <c r="BG156"/>
  <c r="BF156"/>
  <c r="BE156"/>
  <c r="T156"/>
  <c r="R156"/>
  <c r="P156"/>
  <c r="J156"/>
  <c r="BK155"/>
  <c r="BI155"/>
  <c r="BH155"/>
  <c r="BG155"/>
  <c r="BE155"/>
  <c r="T155"/>
  <c r="R155"/>
  <c r="P155"/>
  <c r="J155"/>
  <c r="BF155" s="1"/>
  <c r="BK153"/>
  <c r="BI153"/>
  <c r="BH153"/>
  <c r="BG153"/>
  <c r="BE153"/>
  <c r="T153"/>
  <c r="R153"/>
  <c r="P153"/>
  <c r="P151" s="1"/>
  <c r="J153"/>
  <c r="BF153" s="1"/>
  <c r="BK152"/>
  <c r="BK151" s="1"/>
  <c r="J151" s="1"/>
  <c r="J102" s="1"/>
  <c r="BI152"/>
  <c r="BH152"/>
  <c r="BG152"/>
  <c r="BE152"/>
  <c r="T152"/>
  <c r="T151" s="1"/>
  <c r="R152"/>
  <c r="P152"/>
  <c r="J152"/>
  <c r="BF152" s="1"/>
  <c r="R151"/>
  <c r="BK150"/>
  <c r="BI150"/>
  <c r="BH150"/>
  <c r="BG150"/>
  <c r="BE150"/>
  <c r="T150"/>
  <c r="R150"/>
  <c r="P150"/>
  <c r="J150"/>
  <c r="BF150" s="1"/>
  <c r="BK148"/>
  <c r="BK145" s="1"/>
  <c r="J145" s="1"/>
  <c r="J101" s="1"/>
  <c r="BI148"/>
  <c r="BH148"/>
  <c r="BG148"/>
  <c r="BE148"/>
  <c r="T148"/>
  <c r="R148"/>
  <c r="P148"/>
  <c r="J148"/>
  <c r="BF148" s="1"/>
  <c r="BK146"/>
  <c r="BI146"/>
  <c r="BH146"/>
  <c r="BG146"/>
  <c r="BE146"/>
  <c r="T146"/>
  <c r="R146"/>
  <c r="R145" s="1"/>
  <c r="P146"/>
  <c r="J146"/>
  <c r="BF146" s="1"/>
  <c r="T145"/>
  <c r="P145"/>
  <c r="BK143"/>
  <c r="BK142" s="1"/>
  <c r="J142" s="1"/>
  <c r="J100" s="1"/>
  <c r="BI143"/>
  <c r="BH143"/>
  <c r="BG143"/>
  <c r="BE143"/>
  <c r="T143"/>
  <c r="R143"/>
  <c r="P143"/>
  <c r="P142" s="1"/>
  <c r="J143"/>
  <c r="BF143" s="1"/>
  <c r="T142"/>
  <c r="R142"/>
  <c r="BK141"/>
  <c r="BI141"/>
  <c r="BH141"/>
  <c r="BG141"/>
  <c r="BE141"/>
  <c r="T141"/>
  <c r="T140" s="1"/>
  <c r="R141"/>
  <c r="P141"/>
  <c r="J141"/>
  <c r="BF141" s="1"/>
  <c r="BK140"/>
  <c r="J140" s="1"/>
  <c r="J99" s="1"/>
  <c r="R140"/>
  <c r="P140"/>
  <c r="BK139"/>
  <c r="BI139"/>
  <c r="BH139"/>
  <c r="BG139"/>
  <c r="BE139"/>
  <c r="T139"/>
  <c r="R139"/>
  <c r="P139"/>
  <c r="J139"/>
  <c r="BF139" s="1"/>
  <c r="BK137"/>
  <c r="BI137"/>
  <c r="BH137"/>
  <c r="BG137"/>
  <c r="BF137"/>
  <c r="BE137"/>
  <c r="T137"/>
  <c r="R137"/>
  <c r="P137"/>
  <c r="J137"/>
  <c r="BK135"/>
  <c r="BI135"/>
  <c r="BH135"/>
  <c r="BG135"/>
  <c r="BE135"/>
  <c r="T135"/>
  <c r="R135"/>
  <c r="P135"/>
  <c r="J135"/>
  <c r="BF135" s="1"/>
  <c r="BK134"/>
  <c r="BK131" s="1"/>
  <c r="BI134"/>
  <c r="BH134"/>
  <c r="BG134"/>
  <c r="BF134"/>
  <c r="BE134"/>
  <c r="T134"/>
  <c r="R134"/>
  <c r="P134"/>
  <c r="J134"/>
  <c r="BK132"/>
  <c r="BI132"/>
  <c r="BH132"/>
  <c r="F36" s="1"/>
  <c r="BG132"/>
  <c r="BE132"/>
  <c r="T132"/>
  <c r="T131" s="1"/>
  <c r="R132"/>
  <c r="P132"/>
  <c r="P131" s="1"/>
  <c r="J132"/>
  <c r="BF132" s="1"/>
  <c r="R131"/>
  <c r="R130" s="1"/>
  <c r="J126"/>
  <c r="F126"/>
  <c r="J125"/>
  <c r="F125"/>
  <c r="F123"/>
  <c r="E121"/>
  <c r="J92"/>
  <c r="F92"/>
  <c r="J91"/>
  <c r="F91"/>
  <c r="F89"/>
  <c r="E87"/>
  <c r="E85"/>
  <c r="J37"/>
  <c r="J36"/>
  <c r="J35"/>
  <c r="J12"/>
  <c r="J89" s="1"/>
  <c r="E7"/>
  <c r="E119" s="1"/>
  <c r="BK171" i="10"/>
  <c r="BI171"/>
  <c r="BH171"/>
  <c r="BG171"/>
  <c r="BF171"/>
  <c r="T171"/>
  <c r="R171"/>
  <c r="P171"/>
  <c r="J171"/>
  <c r="BE171" s="1"/>
  <c r="BK170"/>
  <c r="BI170"/>
  <c r="BH170"/>
  <c r="BG170"/>
  <c r="BF170"/>
  <c r="T170"/>
  <c r="R170"/>
  <c r="P170"/>
  <c r="J170"/>
  <c r="BE170" s="1"/>
  <c r="BK169"/>
  <c r="BI169"/>
  <c r="BH169"/>
  <c r="BG169"/>
  <c r="BF169"/>
  <c r="T169"/>
  <c r="R169"/>
  <c r="P169"/>
  <c r="P168" s="1"/>
  <c r="J169"/>
  <c r="BE169" s="1"/>
  <c r="T168"/>
  <c r="R168"/>
  <c r="BK167"/>
  <c r="BI167"/>
  <c r="BH167"/>
  <c r="BG167"/>
  <c r="BF167"/>
  <c r="T167"/>
  <c r="R167"/>
  <c r="P167"/>
  <c r="J167"/>
  <c r="BE167" s="1"/>
  <c r="BK166"/>
  <c r="BI166"/>
  <c r="BH166"/>
  <c r="BG166"/>
  <c r="BF166"/>
  <c r="T166"/>
  <c r="R166"/>
  <c r="P166"/>
  <c r="J166"/>
  <c r="BE166" s="1"/>
  <c r="BK165"/>
  <c r="BI165"/>
  <c r="BH165"/>
  <c r="BG165"/>
  <c r="BF165"/>
  <c r="T165"/>
  <c r="R165"/>
  <c r="P165"/>
  <c r="J165"/>
  <c r="BE165" s="1"/>
  <c r="BK164"/>
  <c r="BI164"/>
  <c r="BH164"/>
  <c r="BG164"/>
  <c r="BF164"/>
  <c r="T164"/>
  <c r="R164"/>
  <c r="P164"/>
  <c r="J164"/>
  <c r="BE164" s="1"/>
  <c r="BK163"/>
  <c r="BI163"/>
  <c r="BH163"/>
  <c r="BG163"/>
  <c r="BF163"/>
  <c r="T163"/>
  <c r="R163"/>
  <c r="P163"/>
  <c r="J163"/>
  <c r="BE163" s="1"/>
  <c r="BK162"/>
  <c r="BI162"/>
  <c r="BH162"/>
  <c r="BG162"/>
  <c r="BF162"/>
  <c r="T162"/>
  <c r="R162"/>
  <c r="P162"/>
  <c r="J162"/>
  <c r="BE162" s="1"/>
  <c r="BK161"/>
  <c r="BI161"/>
  <c r="BH161"/>
  <c r="BG161"/>
  <c r="BF161"/>
  <c r="T161"/>
  <c r="R161"/>
  <c r="P161"/>
  <c r="J161"/>
  <c r="BE161" s="1"/>
  <c r="BK160"/>
  <c r="BI160"/>
  <c r="BH160"/>
  <c r="BG160"/>
  <c r="BF160"/>
  <c r="T160"/>
  <c r="R160"/>
  <c r="P160"/>
  <c r="J160"/>
  <c r="BE160" s="1"/>
  <c r="BK159"/>
  <c r="BI159"/>
  <c r="BH159"/>
  <c r="BG159"/>
  <c r="BF159"/>
  <c r="T159"/>
  <c r="R159"/>
  <c r="P159"/>
  <c r="J159"/>
  <c r="BE159" s="1"/>
  <c r="BK158"/>
  <c r="BI158"/>
  <c r="BH158"/>
  <c r="BG158"/>
  <c r="BF158"/>
  <c r="T158"/>
  <c r="R158"/>
  <c r="P158"/>
  <c r="J158"/>
  <c r="BE158" s="1"/>
  <c r="BK157"/>
  <c r="BI157"/>
  <c r="BH157"/>
  <c r="BG157"/>
  <c r="BF157"/>
  <c r="T157"/>
  <c r="R157"/>
  <c r="P157"/>
  <c r="P154" s="1"/>
  <c r="J157"/>
  <c r="BE157" s="1"/>
  <c r="BK155"/>
  <c r="BI155"/>
  <c r="BH155"/>
  <c r="BG155"/>
  <c r="BF155"/>
  <c r="T155"/>
  <c r="R155"/>
  <c r="R154" s="1"/>
  <c r="P155"/>
  <c r="J155"/>
  <c r="BE155" s="1"/>
  <c r="T154"/>
  <c r="BK153"/>
  <c r="BI153"/>
  <c r="BH153"/>
  <c r="BG153"/>
  <c r="BF153"/>
  <c r="T153"/>
  <c r="R153"/>
  <c r="P153"/>
  <c r="J153"/>
  <c r="BE153" s="1"/>
  <c r="BK152"/>
  <c r="BI152"/>
  <c r="BH152"/>
  <c r="BG152"/>
  <c r="BF152"/>
  <c r="T152"/>
  <c r="R152"/>
  <c r="P152"/>
  <c r="J152"/>
  <c r="BE152" s="1"/>
  <c r="BK151"/>
  <c r="BI151"/>
  <c r="BH151"/>
  <c r="BG151"/>
  <c r="BF151"/>
  <c r="T151"/>
  <c r="R151"/>
  <c r="P151"/>
  <c r="J151"/>
  <c r="BE151" s="1"/>
  <c r="BK150"/>
  <c r="BI150"/>
  <c r="BH150"/>
  <c r="BG150"/>
  <c r="BF150"/>
  <c r="T150"/>
  <c r="R150"/>
  <c r="P150"/>
  <c r="J150"/>
  <c r="BE150" s="1"/>
  <c r="BK149"/>
  <c r="BI149"/>
  <c r="BH149"/>
  <c r="BG149"/>
  <c r="BF149"/>
  <c r="T149"/>
  <c r="R149"/>
  <c r="P149"/>
  <c r="J149"/>
  <c r="BE149" s="1"/>
  <c r="BK148"/>
  <c r="BI148"/>
  <c r="BH148"/>
  <c r="BG148"/>
  <c r="BF148"/>
  <c r="T148"/>
  <c r="R148"/>
  <c r="P148"/>
  <c r="J148"/>
  <c r="BE148" s="1"/>
  <c r="BK147"/>
  <c r="BI147"/>
  <c r="BH147"/>
  <c r="BG147"/>
  <c r="BF147"/>
  <c r="T147"/>
  <c r="R147"/>
  <c r="P147"/>
  <c r="J147"/>
  <c r="BE147" s="1"/>
  <c r="BK146"/>
  <c r="BI146"/>
  <c r="BH146"/>
  <c r="BG146"/>
  <c r="BF146"/>
  <c r="T146"/>
  <c r="R146"/>
  <c r="P146"/>
  <c r="J146"/>
  <c r="BE146" s="1"/>
  <c r="BK145"/>
  <c r="BK143" s="1"/>
  <c r="J143" s="1"/>
  <c r="J100" s="1"/>
  <c r="BI145"/>
  <c r="BH145"/>
  <c r="BG145"/>
  <c r="BF145"/>
  <c r="T145"/>
  <c r="R145"/>
  <c r="R143" s="1"/>
  <c r="P145"/>
  <c r="P143" s="1"/>
  <c r="J145"/>
  <c r="BE145" s="1"/>
  <c r="BK144"/>
  <c r="BI144"/>
  <c r="BH144"/>
  <c r="BG144"/>
  <c r="BF144"/>
  <c r="T144"/>
  <c r="T143" s="1"/>
  <c r="R144"/>
  <c r="P144"/>
  <c r="J144"/>
  <c r="BE144" s="1"/>
  <c r="BK142"/>
  <c r="BI142"/>
  <c r="BH142"/>
  <c r="BG142"/>
  <c r="BF142"/>
  <c r="T142"/>
  <c r="R142"/>
  <c r="P142"/>
  <c r="J142"/>
  <c r="BE142" s="1"/>
  <c r="BK141"/>
  <c r="BI141"/>
  <c r="BH141"/>
  <c r="BG141"/>
  <c r="BF141"/>
  <c r="T141"/>
  <c r="R141"/>
  <c r="P141"/>
  <c r="J141"/>
  <c r="BE141" s="1"/>
  <c r="BK140"/>
  <c r="J140"/>
  <c r="BK139"/>
  <c r="J139"/>
  <c r="BK138"/>
  <c r="BI138"/>
  <c r="BH138"/>
  <c r="BG138"/>
  <c r="BF138"/>
  <c r="T138"/>
  <c r="R138"/>
  <c r="P138"/>
  <c r="J138"/>
  <c r="BE138" s="1"/>
  <c r="BK137"/>
  <c r="BI137"/>
  <c r="BH137"/>
  <c r="BG137"/>
  <c r="BF137"/>
  <c r="T137"/>
  <c r="R137"/>
  <c r="P137"/>
  <c r="J137"/>
  <c r="BE137" s="1"/>
  <c r="BK136"/>
  <c r="BI136"/>
  <c r="BH136"/>
  <c r="BG136"/>
  <c r="BF136"/>
  <c r="T136"/>
  <c r="R136"/>
  <c r="P136"/>
  <c r="J136"/>
  <c r="BE136" s="1"/>
  <c r="J135"/>
  <c r="BK134"/>
  <c r="BI134"/>
  <c r="BH134"/>
  <c r="BG134"/>
  <c r="BF134"/>
  <c r="T134"/>
  <c r="R134"/>
  <c r="P134"/>
  <c r="J134"/>
  <c r="BE134" s="1"/>
  <c r="BK133"/>
  <c r="BI133"/>
  <c r="BH133"/>
  <c r="BG133"/>
  <c r="BF133"/>
  <c r="T133"/>
  <c r="R133"/>
  <c r="P133"/>
  <c r="J133"/>
  <c r="BE133" s="1"/>
  <c r="BK132"/>
  <c r="BK130" s="1"/>
  <c r="J130" s="1"/>
  <c r="J99" s="1"/>
  <c r="BI132"/>
  <c r="BH132"/>
  <c r="BG132"/>
  <c r="BF132"/>
  <c r="T132"/>
  <c r="R132"/>
  <c r="R130" s="1"/>
  <c r="P132"/>
  <c r="P130" s="1"/>
  <c r="J132"/>
  <c r="BE132" s="1"/>
  <c r="BK131"/>
  <c r="BI131"/>
  <c r="BH131"/>
  <c r="BG131"/>
  <c r="BF131"/>
  <c r="T131"/>
  <c r="T130" s="1"/>
  <c r="R131"/>
  <c r="P131"/>
  <c r="J131"/>
  <c r="BE131" s="1"/>
  <c r="BK129"/>
  <c r="BI129"/>
  <c r="BH129"/>
  <c r="BG129"/>
  <c r="BF129"/>
  <c r="T129"/>
  <c r="R129"/>
  <c r="P129"/>
  <c r="J129"/>
  <c r="BE129" s="1"/>
  <c r="BK128"/>
  <c r="BI128"/>
  <c r="BH128"/>
  <c r="BG128"/>
  <c r="BF128"/>
  <c r="T128"/>
  <c r="R128"/>
  <c r="P128"/>
  <c r="J128"/>
  <c r="BE128" s="1"/>
  <c r="BK127"/>
  <c r="BI127"/>
  <c r="BH127"/>
  <c r="F36" s="1"/>
  <c r="BC95" i="9" s="1"/>
  <c r="BC94" s="1"/>
  <c r="BG127" i="10"/>
  <c r="BF127"/>
  <c r="T127"/>
  <c r="T124" s="1"/>
  <c r="R127"/>
  <c r="R124" s="1"/>
  <c r="P127"/>
  <c r="J127"/>
  <c r="BE127" s="1"/>
  <c r="BK125"/>
  <c r="BI125"/>
  <c r="F37" s="1"/>
  <c r="BD95" i="9" s="1"/>
  <c r="BD94" s="1"/>
  <c r="W33" s="1"/>
  <c r="BH125" i="10"/>
  <c r="BG125"/>
  <c r="BF125"/>
  <c r="T125"/>
  <c r="R125"/>
  <c r="P125"/>
  <c r="J125"/>
  <c r="BE125" s="1"/>
  <c r="P124"/>
  <c r="E114"/>
  <c r="E87"/>
  <c r="J37"/>
  <c r="J36"/>
  <c r="J35"/>
  <c r="AX95" i="9" s="1"/>
  <c r="J24" i="10"/>
  <c r="E24"/>
  <c r="J92" s="1"/>
  <c r="J23"/>
  <c r="E21"/>
  <c r="J118" s="1"/>
  <c r="J18"/>
  <c r="E18"/>
  <c r="F119" s="1"/>
  <c r="J17"/>
  <c r="J15"/>
  <c r="E15"/>
  <c r="F118" s="1"/>
  <c r="J14"/>
  <c r="J12"/>
  <c r="J89" s="1"/>
  <c r="F12"/>
  <c r="F116" s="1"/>
  <c r="E7"/>
  <c r="E112" s="1"/>
  <c r="AY95" i="9"/>
  <c r="AS94"/>
  <c r="AM90"/>
  <c r="L90"/>
  <c r="AM89"/>
  <c r="L89"/>
  <c r="AM87"/>
  <c r="L87"/>
  <c r="L85"/>
  <c r="L84"/>
  <c r="BK171" i="11" l="1"/>
  <c r="J33"/>
  <c r="BK162"/>
  <c r="J162" s="1"/>
  <c r="J104" s="1"/>
  <c r="F37"/>
  <c r="F35"/>
  <c r="R129"/>
  <c r="P130"/>
  <c r="P129" s="1"/>
  <c r="BK195"/>
  <c r="J195" s="1"/>
  <c r="J196"/>
  <c r="F34"/>
  <c r="J34"/>
  <c r="BK170"/>
  <c r="J170" s="1"/>
  <c r="J106" s="1"/>
  <c r="J171"/>
  <c r="J107" s="1"/>
  <c r="T130"/>
  <c r="T129" s="1"/>
  <c r="R170"/>
  <c r="J131"/>
  <c r="F33"/>
  <c r="J123"/>
  <c r="BK154" i="10"/>
  <c r="J154" s="1"/>
  <c r="J101" s="1"/>
  <c r="J116"/>
  <c r="BK168"/>
  <c r="J168" s="1"/>
  <c r="J102" s="1"/>
  <c r="BK124"/>
  <c r="BK123" s="1"/>
  <c r="F35"/>
  <c r="BB95" i="9" s="1"/>
  <c r="BB94" s="1"/>
  <c r="AX94" s="1"/>
  <c r="F89" i="10"/>
  <c r="AY94" i="9"/>
  <c r="W32"/>
  <c r="AZ95"/>
  <c r="AZ94" s="1"/>
  <c r="AV94" s="1"/>
  <c r="AV95"/>
  <c r="J124" i="10"/>
  <c r="J98" s="1"/>
  <c r="T123"/>
  <c r="T122" s="1"/>
  <c r="P123"/>
  <c r="P122" s="1"/>
  <c r="AU95" i="9" s="1"/>
  <c r="AU94" s="1"/>
  <c r="R123" i="10"/>
  <c r="R122" s="1"/>
  <c r="F92"/>
  <c r="J119"/>
  <c r="J91"/>
  <c r="E85"/>
  <c r="F91"/>
  <c r="BK130" i="11" l="1"/>
  <c r="BK129" s="1"/>
  <c r="J98"/>
  <c r="J130"/>
  <c r="W31" i="9"/>
  <c r="BK122" i="10"/>
  <c r="J122" s="1"/>
  <c r="J123"/>
  <c r="J97" s="1"/>
  <c r="J129" i="11" l="1"/>
  <c r="AG97" i="1" s="1"/>
  <c r="AN97" s="1"/>
  <c r="J97" i="11"/>
  <c r="J96" i="10"/>
  <c r="I178" i="2" s="1"/>
  <c r="J30" i="10"/>
  <c r="F34" s="1"/>
  <c r="J96" i="11" l="1"/>
  <c r="J30"/>
  <c r="J39" s="1"/>
  <c r="BA95" i="9"/>
  <c r="BA94" s="1"/>
  <c r="AW94" s="1"/>
  <c r="AT94" s="1"/>
  <c r="J34" i="10"/>
  <c r="AW95" i="9" s="1"/>
  <c r="AT95" s="1"/>
  <c r="AG95"/>
  <c r="J39" i="10" l="1"/>
  <c r="AG94" i="9"/>
  <c r="AN95"/>
  <c r="AN94" l="1"/>
  <c r="AK26"/>
  <c r="W30" l="1"/>
  <c r="AK30" s="1"/>
  <c r="AK35" s="1"/>
  <c r="H58" i="8" l="1"/>
  <c r="F58"/>
  <c r="H57"/>
  <c r="I57" s="1"/>
  <c r="H56"/>
  <c r="I56" s="1"/>
  <c r="F55"/>
  <c r="I55" s="1"/>
  <c r="H54"/>
  <c r="I54" s="1"/>
  <c r="H53"/>
  <c r="I53" s="1"/>
  <c r="H47"/>
  <c r="F47"/>
  <c r="I47" s="1"/>
  <c r="H44"/>
  <c r="F44"/>
  <c r="I41"/>
  <c r="F41"/>
  <c r="H40"/>
  <c r="F40"/>
  <c r="H39"/>
  <c r="F39"/>
  <c r="H38"/>
  <c r="F38"/>
  <c r="H37"/>
  <c r="F37"/>
  <c r="H36"/>
  <c r="F36"/>
  <c r="I36" s="1"/>
  <c r="H35"/>
  <c r="F35"/>
  <c r="H34"/>
  <c r="F34"/>
  <c r="H33"/>
  <c r="F33"/>
  <c r="H32"/>
  <c r="F32"/>
  <c r="I32" s="1"/>
  <c r="H31"/>
  <c r="F31"/>
  <c r="H30"/>
  <c r="F30"/>
  <c r="H29"/>
  <c r="F29"/>
  <c r="H26"/>
  <c r="I26" s="1"/>
  <c r="H25"/>
  <c r="I25" s="1"/>
  <c r="H24"/>
  <c r="I24" s="1"/>
  <c r="H23"/>
  <c r="I23" s="1"/>
  <c r="H22"/>
  <c r="I22" s="1"/>
  <c r="H21"/>
  <c r="I21" s="1"/>
  <c r="H20"/>
  <c r="I20" s="1"/>
  <c r="H19"/>
  <c r="I19" s="1"/>
  <c r="H18"/>
  <c r="H13"/>
  <c r="F12"/>
  <c r="I12" s="1"/>
  <c r="F11"/>
  <c r="I11" s="1"/>
  <c r="F10"/>
  <c r="I10" s="1"/>
  <c r="F9"/>
  <c r="I9" s="1"/>
  <c r="F8"/>
  <c r="I8" s="1"/>
  <c r="F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F24" i="7"/>
  <c r="BK186" i="6"/>
  <c r="BI186"/>
  <c r="BH186"/>
  <c r="BG186"/>
  <c r="BF186"/>
  <c r="T186"/>
  <c r="R186"/>
  <c r="P186"/>
  <c r="J186"/>
  <c r="BE186" s="1"/>
  <c r="BK185"/>
  <c r="BK184" s="1"/>
  <c r="J184" s="1"/>
  <c r="J104" s="1"/>
  <c r="BI185"/>
  <c r="BH185"/>
  <c r="BG185"/>
  <c r="BF185"/>
  <c r="T185"/>
  <c r="T184" s="1"/>
  <c r="R185"/>
  <c r="P185"/>
  <c r="P184" s="1"/>
  <c r="J185"/>
  <c r="BE185" s="1"/>
  <c r="R184"/>
  <c r="BK183"/>
  <c r="BI183"/>
  <c r="BH183"/>
  <c r="BG183"/>
  <c r="BF183"/>
  <c r="T183"/>
  <c r="T182" s="1"/>
  <c r="R183"/>
  <c r="R182" s="1"/>
  <c r="P183"/>
  <c r="J183"/>
  <c r="BE183" s="1"/>
  <c r="BK182"/>
  <c r="P182"/>
  <c r="J182"/>
  <c r="BK181"/>
  <c r="BI181"/>
  <c r="BH181"/>
  <c r="BG181"/>
  <c r="BF181"/>
  <c r="T181"/>
  <c r="R181"/>
  <c r="P181"/>
  <c r="J181"/>
  <c r="BE181" s="1"/>
  <c r="BK180"/>
  <c r="BI180"/>
  <c r="BH180"/>
  <c r="BG180"/>
  <c r="BF180"/>
  <c r="T180"/>
  <c r="T179" s="1"/>
  <c r="R180"/>
  <c r="P180"/>
  <c r="P179" s="1"/>
  <c r="J180"/>
  <c r="BE180" s="1"/>
  <c r="R179"/>
  <c r="R178" s="1"/>
  <c r="BK177"/>
  <c r="BK176" s="1"/>
  <c r="J176" s="1"/>
  <c r="J100" s="1"/>
  <c r="BI177"/>
  <c r="BH177"/>
  <c r="BG177"/>
  <c r="BF177"/>
  <c r="T177"/>
  <c r="T176" s="1"/>
  <c r="R177"/>
  <c r="P177"/>
  <c r="P176" s="1"/>
  <c r="J177"/>
  <c r="BE177" s="1"/>
  <c r="R176"/>
  <c r="BK175"/>
  <c r="BI175"/>
  <c r="BH175"/>
  <c r="BG175"/>
  <c r="BF175"/>
  <c r="T175"/>
  <c r="R175"/>
  <c r="P175"/>
  <c r="J175"/>
  <c r="BE175" s="1"/>
  <c r="BK174"/>
  <c r="BI174"/>
  <c r="BH174"/>
  <c r="BG174"/>
  <c r="BF174"/>
  <c r="T174"/>
  <c r="R174"/>
  <c r="P174"/>
  <c r="J174"/>
  <c r="BE174" s="1"/>
  <c r="BK173"/>
  <c r="BI173"/>
  <c r="BH173"/>
  <c r="BG173"/>
  <c r="BF173"/>
  <c r="T173"/>
  <c r="R173"/>
  <c r="P173"/>
  <c r="J173"/>
  <c r="BE173" s="1"/>
  <c r="BK172"/>
  <c r="BI172"/>
  <c r="BH172"/>
  <c r="BG172"/>
  <c r="BF172"/>
  <c r="T172"/>
  <c r="R172"/>
  <c r="P172"/>
  <c r="J172"/>
  <c r="BE172" s="1"/>
  <c r="BK171"/>
  <c r="BI171"/>
  <c r="BH171"/>
  <c r="BG171"/>
  <c r="BF171"/>
  <c r="T171"/>
  <c r="R171"/>
  <c r="P171"/>
  <c r="J171"/>
  <c r="BE171" s="1"/>
  <c r="BK170"/>
  <c r="BI170"/>
  <c r="BH170"/>
  <c r="BG170"/>
  <c r="BF170"/>
  <c r="T170"/>
  <c r="R170"/>
  <c r="P170"/>
  <c r="J170"/>
  <c r="BE170" s="1"/>
  <c r="BK169"/>
  <c r="BI169"/>
  <c r="BH169"/>
  <c r="BG169"/>
  <c r="BF169"/>
  <c r="T169"/>
  <c r="R169"/>
  <c r="P169"/>
  <c r="J169"/>
  <c r="BE169" s="1"/>
  <c r="BK168"/>
  <c r="BI168"/>
  <c r="BH168"/>
  <c r="BG168"/>
  <c r="BF168"/>
  <c r="T168"/>
  <c r="R168"/>
  <c r="P168"/>
  <c r="J168"/>
  <c r="BE168" s="1"/>
  <c r="BK167"/>
  <c r="BI167"/>
  <c r="BH167"/>
  <c r="BG167"/>
  <c r="BF167"/>
  <c r="T167"/>
  <c r="R167"/>
  <c r="P167"/>
  <c r="J167"/>
  <c r="BE167" s="1"/>
  <c r="BK166"/>
  <c r="BI166"/>
  <c r="BH166"/>
  <c r="BG166"/>
  <c r="BF166"/>
  <c r="T166"/>
  <c r="R166"/>
  <c r="P166"/>
  <c r="J166"/>
  <c r="BE166" s="1"/>
  <c r="BK165"/>
  <c r="BI165"/>
  <c r="BH165"/>
  <c r="BG165"/>
  <c r="BF165"/>
  <c r="T165"/>
  <c r="R165"/>
  <c r="P165"/>
  <c r="J165"/>
  <c r="BE165" s="1"/>
  <c r="BK164"/>
  <c r="BI164"/>
  <c r="BH164"/>
  <c r="BG164"/>
  <c r="BF164"/>
  <c r="T164"/>
  <c r="R164"/>
  <c r="P164"/>
  <c r="J164"/>
  <c r="BE164" s="1"/>
  <c r="BK163"/>
  <c r="BI163"/>
  <c r="BH163"/>
  <c r="BG163"/>
  <c r="BF163"/>
  <c r="T163"/>
  <c r="R163"/>
  <c r="P163"/>
  <c r="J163"/>
  <c r="BE163" s="1"/>
  <c r="BK162"/>
  <c r="BI162"/>
  <c r="BH162"/>
  <c r="BG162"/>
  <c r="BF162"/>
  <c r="T162"/>
  <c r="R162"/>
  <c r="P162"/>
  <c r="J162"/>
  <c r="BE162" s="1"/>
  <c r="BK161"/>
  <c r="BI161"/>
  <c r="BH161"/>
  <c r="BG161"/>
  <c r="BF161"/>
  <c r="T161"/>
  <c r="R161"/>
  <c r="P161"/>
  <c r="J161"/>
  <c r="BE161" s="1"/>
  <c r="BK160"/>
  <c r="BI160"/>
  <c r="BH160"/>
  <c r="BG160"/>
  <c r="BF160"/>
  <c r="T160"/>
  <c r="R160"/>
  <c r="P160"/>
  <c r="J160"/>
  <c r="BE160" s="1"/>
  <c r="BK159"/>
  <c r="BI159"/>
  <c r="BH159"/>
  <c r="BG159"/>
  <c r="BF159"/>
  <c r="T159"/>
  <c r="R159"/>
  <c r="P159"/>
  <c r="J159"/>
  <c r="BE159" s="1"/>
  <c r="BK158"/>
  <c r="BI158"/>
  <c r="BH158"/>
  <c r="BG158"/>
  <c r="BF158"/>
  <c r="T158"/>
  <c r="R158"/>
  <c r="P158"/>
  <c r="J158"/>
  <c r="BE158" s="1"/>
  <c r="BK157"/>
  <c r="BI157"/>
  <c r="BH157"/>
  <c r="BG157"/>
  <c r="BF157"/>
  <c r="T157"/>
  <c r="R157"/>
  <c r="P157"/>
  <c r="J157"/>
  <c r="BE157" s="1"/>
  <c r="BK156"/>
  <c r="BI156"/>
  <c r="BH156"/>
  <c r="BG156"/>
  <c r="BF156"/>
  <c r="T156"/>
  <c r="R156"/>
  <c r="P156"/>
  <c r="J156"/>
  <c r="BE156" s="1"/>
  <c r="BK155"/>
  <c r="BI155"/>
  <c r="BH155"/>
  <c r="BG155"/>
  <c r="BF155"/>
  <c r="T155"/>
  <c r="R155"/>
  <c r="P155"/>
  <c r="J155"/>
  <c r="BE155" s="1"/>
  <c r="BK154"/>
  <c r="BI154"/>
  <c r="BH154"/>
  <c r="BG154"/>
  <c r="BF154"/>
  <c r="T154"/>
  <c r="R154"/>
  <c r="R153" s="1"/>
  <c r="P154"/>
  <c r="P153" s="1"/>
  <c r="J154"/>
  <c r="BE154" s="1"/>
  <c r="T153"/>
  <c r="BK152"/>
  <c r="BI152"/>
  <c r="BH152"/>
  <c r="BG152"/>
  <c r="BF152"/>
  <c r="T152"/>
  <c r="R152"/>
  <c r="P152"/>
  <c r="J152"/>
  <c r="BE152" s="1"/>
  <c r="BK151"/>
  <c r="BI151"/>
  <c r="BH151"/>
  <c r="BG151"/>
  <c r="BF151"/>
  <c r="T151"/>
  <c r="R151"/>
  <c r="P151"/>
  <c r="J151"/>
  <c r="BE151" s="1"/>
  <c r="BK150"/>
  <c r="BI150"/>
  <c r="BH150"/>
  <c r="BG150"/>
  <c r="BF150"/>
  <c r="T150"/>
  <c r="R150"/>
  <c r="P150"/>
  <c r="J150"/>
  <c r="BE150" s="1"/>
  <c r="BK149"/>
  <c r="BI149"/>
  <c r="BH149"/>
  <c r="BG149"/>
  <c r="BF149"/>
  <c r="T149"/>
  <c r="R149"/>
  <c r="P149"/>
  <c r="J149"/>
  <c r="BE149" s="1"/>
  <c r="BK148"/>
  <c r="BI148"/>
  <c r="BH148"/>
  <c r="BG148"/>
  <c r="BF148"/>
  <c r="T148"/>
  <c r="R148"/>
  <c r="P148"/>
  <c r="J148"/>
  <c r="BE148" s="1"/>
  <c r="BI147"/>
  <c r="BH147"/>
  <c r="BG147"/>
  <c r="BF147"/>
  <c r="H147"/>
  <c r="R147" s="1"/>
  <c r="BK146"/>
  <c r="BI146"/>
  <c r="BH146"/>
  <c r="BG146"/>
  <c r="BF146"/>
  <c r="R146"/>
  <c r="P146"/>
  <c r="J146"/>
  <c r="BE146" s="1"/>
  <c r="H146"/>
  <c r="T146" s="1"/>
  <c r="BK145"/>
  <c r="BI145"/>
  <c r="BH145"/>
  <c r="BG145"/>
  <c r="BF145"/>
  <c r="T145"/>
  <c r="R145"/>
  <c r="P145"/>
  <c r="J145"/>
  <c r="BE145" s="1"/>
  <c r="BK144"/>
  <c r="BI144"/>
  <c r="BH144"/>
  <c r="BG144"/>
  <c r="BF144"/>
  <c r="T144"/>
  <c r="R144"/>
  <c r="P144"/>
  <c r="J144"/>
  <c r="BE144" s="1"/>
  <c r="BK143"/>
  <c r="BI143"/>
  <c r="BH143"/>
  <c r="BG143"/>
  <c r="BF143"/>
  <c r="T143"/>
  <c r="R143"/>
  <c r="P143"/>
  <c r="J143"/>
  <c r="BE143" s="1"/>
  <c r="BK142"/>
  <c r="BI142"/>
  <c r="BH142"/>
  <c r="BG142"/>
  <c r="BF142"/>
  <c r="T142"/>
  <c r="R142"/>
  <c r="P142"/>
  <c r="J142"/>
  <c r="BE142" s="1"/>
  <c r="BK141"/>
  <c r="BI141"/>
  <c r="BH141"/>
  <c r="BG141"/>
  <c r="BF141"/>
  <c r="T141"/>
  <c r="R141"/>
  <c r="P141"/>
  <c r="J141"/>
  <c r="BE141" s="1"/>
  <c r="BK140"/>
  <c r="BI140"/>
  <c r="BH140"/>
  <c r="BG140"/>
  <c r="BF140"/>
  <c r="T140"/>
  <c r="R140"/>
  <c r="P140"/>
  <c r="J140"/>
  <c r="BE140" s="1"/>
  <c r="BK139"/>
  <c r="BI139"/>
  <c r="BH139"/>
  <c r="BG139"/>
  <c r="BF139"/>
  <c r="T139"/>
  <c r="R139"/>
  <c r="P139"/>
  <c r="J139"/>
  <c r="BE139" s="1"/>
  <c r="BK138"/>
  <c r="BI138"/>
  <c r="BH138"/>
  <c r="BG138"/>
  <c r="BF138"/>
  <c r="T138"/>
  <c r="R138"/>
  <c r="P138"/>
  <c r="J138"/>
  <c r="BE138" s="1"/>
  <c r="BK136"/>
  <c r="BI136"/>
  <c r="BH136"/>
  <c r="BG136"/>
  <c r="BF136"/>
  <c r="T136"/>
  <c r="R136"/>
  <c r="P136"/>
  <c r="J136"/>
  <c r="BE136" s="1"/>
  <c r="BK135"/>
  <c r="BI135"/>
  <c r="BH135"/>
  <c r="BG135"/>
  <c r="BF135"/>
  <c r="T135"/>
  <c r="R135"/>
  <c r="P135"/>
  <c r="J135"/>
  <c r="BE135" s="1"/>
  <c r="BK134"/>
  <c r="BI134"/>
  <c r="BH134"/>
  <c r="BG134"/>
  <c r="BF134"/>
  <c r="R134"/>
  <c r="P134"/>
  <c r="J134"/>
  <c r="BE134" s="1"/>
  <c r="H134"/>
  <c r="T134" s="1"/>
  <c r="BK133"/>
  <c r="J133"/>
  <c r="BK132"/>
  <c r="J132"/>
  <c r="BK131"/>
  <c r="BI131"/>
  <c r="BH131"/>
  <c r="BG131"/>
  <c r="BF131"/>
  <c r="T131"/>
  <c r="R131"/>
  <c r="P131"/>
  <c r="J131"/>
  <c r="BE131" s="1"/>
  <c r="BK130"/>
  <c r="BI130"/>
  <c r="BH130"/>
  <c r="BG130"/>
  <c r="BF130"/>
  <c r="T130"/>
  <c r="R130"/>
  <c r="P130"/>
  <c r="J130"/>
  <c r="BE130" s="1"/>
  <c r="BK129"/>
  <c r="BI129"/>
  <c r="BH129"/>
  <c r="BG129"/>
  <c r="BF129"/>
  <c r="T129"/>
  <c r="R129"/>
  <c r="P129"/>
  <c r="J129"/>
  <c r="BE129" s="1"/>
  <c r="BK128"/>
  <c r="BI128"/>
  <c r="BH128"/>
  <c r="BG128"/>
  <c r="BF128"/>
  <c r="T128"/>
  <c r="R128"/>
  <c r="P128"/>
  <c r="J128"/>
  <c r="BE128" s="1"/>
  <c r="BK127"/>
  <c r="BI127"/>
  <c r="BH127"/>
  <c r="BG127"/>
  <c r="BF127"/>
  <c r="T127"/>
  <c r="R127"/>
  <c r="P127"/>
  <c r="J127"/>
  <c r="BE127" s="1"/>
  <c r="BK126"/>
  <c r="BK125" s="1"/>
  <c r="J125" s="1"/>
  <c r="J97" s="1"/>
  <c r="BI126"/>
  <c r="BH126"/>
  <c r="BG126"/>
  <c r="BF126"/>
  <c r="T126"/>
  <c r="R126"/>
  <c r="R125" s="1"/>
  <c r="P126"/>
  <c r="P125" s="1"/>
  <c r="J126"/>
  <c r="BE126" s="1"/>
  <c r="F121"/>
  <c r="E116"/>
  <c r="J103"/>
  <c r="F92"/>
  <c r="F89"/>
  <c r="E87"/>
  <c r="J37"/>
  <c r="J36"/>
  <c r="J35"/>
  <c r="AX95" i="5" s="1"/>
  <c r="J24" i="6"/>
  <c r="E24"/>
  <c r="J92" s="1"/>
  <c r="J23"/>
  <c r="E21"/>
  <c r="J91" s="1"/>
  <c r="J18"/>
  <c r="J17"/>
  <c r="J15"/>
  <c r="E15"/>
  <c r="F120" s="1"/>
  <c r="J14"/>
  <c r="J12"/>
  <c r="J89" s="1"/>
  <c r="F12"/>
  <c r="F118" s="1"/>
  <c r="E7"/>
  <c r="E114" s="1"/>
  <c r="AZ95" i="5"/>
  <c r="AZ94" s="1"/>
  <c r="AV94" s="1"/>
  <c r="AY95"/>
  <c r="AV95"/>
  <c r="AS94"/>
  <c r="AM90"/>
  <c r="L90"/>
  <c r="AM89"/>
  <c r="L89"/>
  <c r="AM87"/>
  <c r="L87"/>
  <c r="L85"/>
  <c r="L84"/>
  <c r="F37" i="6" l="1"/>
  <c r="BD95" i="5" s="1"/>
  <c r="BD94" s="1"/>
  <c r="W33" s="1"/>
  <c r="F35" i="6"/>
  <c r="BB95" i="5" s="1"/>
  <c r="BB94" s="1"/>
  <c r="W31" s="1"/>
  <c r="I58" i="8"/>
  <c r="I44"/>
  <c r="I38"/>
  <c r="I34"/>
  <c r="I31"/>
  <c r="I30"/>
  <c r="I40"/>
  <c r="F36" i="6"/>
  <c r="BC95" i="5" s="1"/>
  <c r="BC94" s="1"/>
  <c r="AY94" s="1"/>
  <c r="BK153" i="6"/>
  <c r="J153" s="1"/>
  <c r="J99" s="1"/>
  <c r="BK179"/>
  <c r="J179" s="1"/>
  <c r="J102" s="1"/>
  <c r="I33" i="8"/>
  <c r="I37"/>
  <c r="I7"/>
  <c r="I13" s="1"/>
  <c r="F15" i="7" s="1"/>
  <c r="F13" i="8"/>
  <c r="I18"/>
  <c r="H60"/>
  <c r="F18" i="7" s="1"/>
  <c r="F23" s="1"/>
  <c r="F25" s="1"/>
  <c r="I35" i="8"/>
  <c r="I39"/>
  <c r="I29"/>
  <c r="P137" i="6"/>
  <c r="P124" s="1"/>
  <c r="AU95" i="5" s="1"/>
  <c r="AU94" s="1"/>
  <c r="T178" i="6"/>
  <c r="R124"/>
  <c r="W32" i="5"/>
  <c r="T125" i="6"/>
  <c r="R137"/>
  <c r="P178"/>
  <c r="AX94" i="5"/>
  <c r="E85" i="6"/>
  <c r="F91"/>
  <c r="J118"/>
  <c r="J121"/>
  <c r="P147"/>
  <c r="BK147"/>
  <c r="BK137" s="1"/>
  <c r="J137" s="1"/>
  <c r="J98" s="1"/>
  <c r="J147"/>
  <c r="BE147" s="1"/>
  <c r="J120"/>
  <c r="T147"/>
  <c r="T137" s="1"/>
  <c r="BK178" l="1"/>
  <c r="J178" s="1"/>
  <c r="J101" s="1"/>
  <c r="F16" i="7"/>
  <c r="K50" i="8"/>
  <c r="T124" i="6"/>
  <c r="BK124" l="1"/>
  <c r="J124" s="1"/>
  <c r="J30" s="1"/>
  <c r="F34" s="1"/>
  <c r="F50" i="8"/>
  <c r="F60" s="1"/>
  <c r="F17" i="7" s="1"/>
  <c r="F20" s="1"/>
  <c r="E50" i="8"/>
  <c r="AG95" i="5"/>
  <c r="J96" i="6" l="1"/>
  <c r="I176" i="2" s="1"/>
  <c r="I50" i="8"/>
  <c r="I60" s="1"/>
  <c r="BA95" i="5"/>
  <c r="BA94" s="1"/>
  <c r="AW94" s="1"/>
  <c r="AT94" s="1"/>
  <c r="J34" i="6"/>
  <c r="F28" i="7"/>
  <c r="F27"/>
  <c r="AG94" i="5"/>
  <c r="AN95"/>
  <c r="AW95" l="1"/>
  <c r="AT95" s="1"/>
  <c r="J39" i="6"/>
  <c r="F29" i="7"/>
  <c r="F33" s="1"/>
  <c r="AN94" i="5"/>
  <c r="AK26"/>
  <c r="F34" i="7" l="1"/>
  <c r="F35" s="1"/>
  <c r="F38"/>
  <c r="W30" i="5"/>
  <c r="AK30" s="1"/>
  <c r="AK35" s="1"/>
  <c r="F41" i="7" l="1"/>
  <c r="Q41" l="1"/>
  <c r="N41"/>
  <c r="I180" i="2" s="1"/>
  <c r="F43" i="7"/>
  <c r="F46" s="1"/>
  <c r="P46" s="1"/>
  <c r="O41"/>
  <c r="AY97" i="1" l="1"/>
  <c r="AX97"/>
  <c r="J37" i="3"/>
  <c r="J36"/>
  <c r="AY96" i="1"/>
  <c r="J35" i="3"/>
  <c r="AX96" i="1" s="1"/>
  <c r="BI155" i="3"/>
  <c r="BH155"/>
  <c r="BG155"/>
  <c r="BE155"/>
  <c r="T155"/>
  <c r="T154"/>
  <c r="R155"/>
  <c r="R154" s="1"/>
  <c r="P155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6"/>
  <c r="BH146"/>
  <c r="BG146"/>
  <c r="BE146"/>
  <c r="T146"/>
  <c r="T145" s="1"/>
  <c r="R146"/>
  <c r="R145"/>
  <c r="P146"/>
  <c r="P145" s="1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/>
  <c r="R137"/>
  <c r="R136" s="1"/>
  <c r="P137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118" s="1"/>
  <c r="E7"/>
  <c r="E114" s="1"/>
  <c r="J37" i="2"/>
  <c r="J36"/>
  <c r="AY95" i="1"/>
  <c r="J35" i="2"/>
  <c r="AX95" i="1" s="1"/>
  <c r="BI282" i="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T179" s="1"/>
  <c r="R180"/>
  <c r="R179" s="1"/>
  <c r="P180"/>
  <c r="P179" s="1"/>
  <c r="BI178"/>
  <c r="BH178"/>
  <c r="BG178"/>
  <c r="BE178"/>
  <c r="T178"/>
  <c r="T177" s="1"/>
  <c r="R178"/>
  <c r="R177" s="1"/>
  <c r="P178"/>
  <c r="P177" s="1"/>
  <c r="BI176"/>
  <c r="BH176"/>
  <c r="BG176"/>
  <c r="BE176"/>
  <c r="T176"/>
  <c r="T175"/>
  <c r="R176"/>
  <c r="R175" s="1"/>
  <c r="P176"/>
  <c r="P175" s="1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T161" s="1"/>
  <c r="R162"/>
  <c r="R161" s="1"/>
  <c r="P162"/>
  <c r="P161" s="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J135"/>
  <c r="F135"/>
  <c r="J134"/>
  <c r="F134"/>
  <c r="F132"/>
  <c r="E130"/>
  <c r="J92"/>
  <c r="F92"/>
  <c r="J91"/>
  <c r="F91"/>
  <c r="F89"/>
  <c r="E87"/>
  <c r="J12"/>
  <c r="J132" s="1"/>
  <c r="E7"/>
  <c r="E85" s="1"/>
  <c r="L90" i="1"/>
  <c r="AM90"/>
  <c r="AM89"/>
  <c r="L89"/>
  <c r="AM87"/>
  <c r="L87"/>
  <c r="L85"/>
  <c r="L84"/>
  <c r="BK212" i="2"/>
  <c r="BK210"/>
  <c r="J209"/>
  <c r="BK204"/>
  <c r="BK201"/>
  <c r="BK199"/>
  <c r="BK197"/>
  <c r="BK196"/>
  <c r="BK186"/>
  <c r="J162"/>
  <c r="BK160"/>
  <c r="BK149"/>
  <c r="J143"/>
  <c r="J150" i="3"/>
  <c r="BK149"/>
  <c r="J146"/>
  <c r="J141"/>
  <c r="J137"/>
  <c r="J132"/>
  <c r="J131"/>
  <c r="J276" i="2"/>
  <c r="BK272"/>
  <c r="J268"/>
  <c r="J264"/>
  <c r="BK262"/>
  <c r="J262"/>
  <c r="J261"/>
  <c r="BK259"/>
  <c r="BK251"/>
  <c r="J249"/>
  <c r="J248"/>
  <c r="BK245"/>
  <c r="BK243"/>
  <c r="J241"/>
  <c r="BK239"/>
  <c r="J237"/>
  <c r="J235"/>
  <c r="BK234"/>
  <c r="J230"/>
  <c r="BK229"/>
  <c r="BK225"/>
  <c r="BK221"/>
  <c r="BK219"/>
  <c r="J217"/>
  <c r="BK209"/>
  <c r="J207"/>
  <c r="BK206"/>
  <c r="J201"/>
  <c r="BK200"/>
  <c r="J197"/>
  <c r="J191"/>
  <c r="J182"/>
  <c r="BK180"/>
  <c r="BK167"/>
  <c r="BK165"/>
  <c r="J158"/>
  <c r="J147"/>
  <c r="BK143"/>
  <c r="BK141"/>
  <c r="J155" i="3"/>
  <c r="BK153"/>
  <c r="J152"/>
  <c r="BK146"/>
  <c r="J143"/>
  <c r="J140"/>
  <c r="J139"/>
  <c r="BK137"/>
  <c r="J135"/>
  <c r="J133"/>
  <c r="BK131"/>
  <c r="BK129"/>
  <c r="BK127"/>
  <c r="BK281" i="2"/>
  <c r="BK280"/>
  <c r="J277"/>
  <c r="BK255"/>
  <c r="J253"/>
  <c r="J251"/>
  <c r="BK248"/>
  <c r="BK241"/>
  <c r="BK235"/>
  <c r="J234"/>
  <c r="J232"/>
  <c r="BK230"/>
  <c r="BK228"/>
  <c r="J226"/>
  <c r="J225"/>
  <c r="BK223"/>
  <c r="BK220"/>
  <c r="J219"/>
  <c r="J200"/>
  <c r="J195"/>
  <c r="BK191"/>
  <c r="J184"/>
  <c r="BK178"/>
  <c r="J176"/>
  <c r="J173"/>
  <c r="J171"/>
  <c r="BK169"/>
  <c r="BK162"/>
  <c r="J157"/>
  <c r="J156"/>
  <c r="BK147"/>
  <c r="BK145"/>
  <c r="J141"/>
  <c r="BK155" i="3"/>
  <c r="J153"/>
  <c r="BK150"/>
  <c r="J149"/>
  <c r="BK141"/>
  <c r="BK140"/>
  <c r="BK135"/>
  <c r="BK132"/>
  <c r="BK128"/>
  <c r="J280" i="2"/>
  <c r="J279"/>
  <c r="BK276"/>
  <c r="BK268"/>
  <c r="BK266"/>
  <c r="BK261"/>
  <c r="J259"/>
  <c r="J257"/>
  <c r="BK253"/>
  <c r="BK249"/>
  <c r="BK247"/>
  <c r="J245"/>
  <c r="J229"/>
  <c r="J228"/>
  <c r="J223"/>
  <c r="J212"/>
  <c r="J204"/>
  <c r="BK195"/>
  <c r="J189"/>
  <c r="J180"/>
  <c r="J178"/>
  <c r="BK176"/>
  <c r="BK174"/>
  <c r="BK171"/>
  <c r="BK158"/>
  <c r="BK157"/>
  <c r="BK156"/>
  <c r="AS94" i="1"/>
  <c r="BK207" i="2"/>
  <c r="J202"/>
  <c r="J199"/>
  <c r="J198"/>
  <c r="J196"/>
  <c r="J188"/>
  <c r="BK184"/>
  <c r="J183"/>
  <c r="J174"/>
  <c r="BK173"/>
  <c r="J169"/>
  <c r="J167"/>
  <c r="J165"/>
  <c r="J149"/>
  <c r="BK152" i="3"/>
  <c r="BK143"/>
  <c r="BK139"/>
  <c r="BK133"/>
  <c r="J129"/>
  <c r="J128"/>
  <c r="J127"/>
  <c r="BK282" i="2"/>
  <c r="J282"/>
  <c r="J281"/>
  <c r="BK279"/>
  <c r="BK277"/>
  <c r="J272"/>
  <c r="J266"/>
  <c r="BK264"/>
  <c r="BK257"/>
  <c r="J255"/>
  <c r="J247"/>
  <c r="J243"/>
  <c r="J239"/>
  <c r="BK237"/>
  <c r="BK232"/>
  <c r="BK226"/>
  <c r="J221"/>
  <c r="J220"/>
  <c r="BK217"/>
  <c r="J210"/>
  <c r="J206"/>
  <c r="BK202"/>
  <c r="BK198"/>
  <c r="BK189"/>
  <c r="BK188"/>
  <c r="J186"/>
  <c r="BK183"/>
  <c r="BK182"/>
  <c r="J160"/>
  <c r="J145"/>
  <c r="E128" l="1"/>
  <c r="BK140"/>
  <c r="BK155"/>
  <c r="J155" s="1"/>
  <c r="J99" s="1"/>
  <c r="R164"/>
  <c r="P170"/>
  <c r="BK181"/>
  <c r="J181" s="1"/>
  <c r="J107" s="1"/>
  <c r="T181"/>
  <c r="R190"/>
  <c r="P203"/>
  <c r="T231"/>
  <c r="T246"/>
  <c r="R258"/>
  <c r="P263"/>
  <c r="R267"/>
  <c r="T275"/>
  <c r="T278"/>
  <c r="BK126" i="3"/>
  <c r="P138"/>
  <c r="BK151"/>
  <c r="J151" s="1"/>
  <c r="J103" s="1"/>
  <c r="T140" i="2"/>
  <c r="T155"/>
  <c r="BK164"/>
  <c r="BK170"/>
  <c r="J170" s="1"/>
  <c r="J103" s="1"/>
  <c r="P181"/>
  <c r="P190"/>
  <c r="R203"/>
  <c r="R222"/>
  <c r="P231"/>
  <c r="R246"/>
  <c r="BK263"/>
  <c r="J263" s="1"/>
  <c r="J114" s="1"/>
  <c r="R263"/>
  <c r="P267"/>
  <c r="P275"/>
  <c r="R278"/>
  <c r="P126" i="3"/>
  <c r="R138"/>
  <c r="R148"/>
  <c r="T151"/>
  <c r="P140" i="2"/>
  <c r="P155"/>
  <c r="T164"/>
  <c r="T170"/>
  <c r="R181"/>
  <c r="T190"/>
  <c r="T203"/>
  <c r="P222"/>
  <c r="BK231"/>
  <c r="J231" s="1"/>
  <c r="J111" s="1"/>
  <c r="BK246"/>
  <c r="J246" s="1"/>
  <c r="J112" s="1"/>
  <c r="BK258"/>
  <c r="J258" s="1"/>
  <c r="J113" s="1"/>
  <c r="T258"/>
  <c r="T263"/>
  <c r="T267"/>
  <c r="BK275"/>
  <c r="BK278"/>
  <c r="J278" s="1"/>
  <c r="J118" s="1"/>
  <c r="T126" i="3"/>
  <c r="T138"/>
  <c r="BK148"/>
  <c r="J148" s="1"/>
  <c r="J102" s="1"/>
  <c r="T148"/>
  <c r="P151"/>
  <c r="R140" i="2"/>
  <c r="R155"/>
  <c r="P164"/>
  <c r="R170"/>
  <c r="BK190"/>
  <c r="J190" s="1"/>
  <c r="J108" s="1"/>
  <c r="BK203"/>
  <c r="J203" s="1"/>
  <c r="J109" s="1"/>
  <c r="BK222"/>
  <c r="J222" s="1"/>
  <c r="J110" s="1"/>
  <c r="T222"/>
  <c r="R231"/>
  <c r="P246"/>
  <c r="P258"/>
  <c r="BK267"/>
  <c r="J267" s="1"/>
  <c r="J115" s="1"/>
  <c r="R275"/>
  <c r="R274" s="1"/>
  <c r="P278"/>
  <c r="R126" i="3"/>
  <c r="R125" s="1"/>
  <c r="R124" s="1"/>
  <c r="BK138"/>
  <c r="J138" s="1"/>
  <c r="J100" s="1"/>
  <c r="P148"/>
  <c r="R151"/>
  <c r="BF156" i="2"/>
  <c r="BF157"/>
  <c r="BF186"/>
  <c r="BF197"/>
  <c r="BF201"/>
  <c r="BF209"/>
  <c r="BF235"/>
  <c r="BF245"/>
  <c r="BF247"/>
  <c r="BF251"/>
  <c r="BF253"/>
  <c r="BF255"/>
  <c r="BF257"/>
  <c r="BF261"/>
  <c r="BF264"/>
  <c r="BF276"/>
  <c r="BF280"/>
  <c r="BF281"/>
  <c r="BF282"/>
  <c r="BK175"/>
  <c r="J175" s="1"/>
  <c r="J104" s="1"/>
  <c r="E85" i="3"/>
  <c r="J89"/>
  <c r="BF149"/>
  <c r="BF150"/>
  <c r="BF155"/>
  <c r="BK136"/>
  <c r="J136"/>
  <c r="J99" s="1"/>
  <c r="BF158" i="2"/>
  <c r="BF171"/>
  <c r="BF174"/>
  <c r="BF176"/>
  <c r="BF180"/>
  <c r="BF182"/>
  <c r="BF184"/>
  <c r="BF191"/>
  <c r="BF149"/>
  <c r="BF162"/>
  <c r="BF169"/>
  <c r="BF178"/>
  <c r="BF196"/>
  <c r="BF202"/>
  <c r="BF206"/>
  <c r="BF212"/>
  <c r="BF225"/>
  <c r="BF226"/>
  <c r="BF228"/>
  <c r="BF229"/>
  <c r="BF234"/>
  <c r="BF237"/>
  <c r="BF243"/>
  <c r="BF249"/>
  <c r="BF272"/>
  <c r="BF277"/>
  <c r="BF279"/>
  <c r="BK177"/>
  <c r="J177" s="1"/>
  <c r="J105" s="1"/>
  <c r="BK179"/>
  <c r="J179" s="1"/>
  <c r="J106" s="1"/>
  <c r="BF127" i="3"/>
  <c r="BF128"/>
  <c r="BF132"/>
  <c r="BF143" i="2"/>
  <c r="BF167"/>
  <c r="BF173"/>
  <c r="BF195"/>
  <c r="BF199"/>
  <c r="BF210"/>
  <c r="BF220"/>
  <c r="BF223"/>
  <c r="BF230"/>
  <c r="BF241"/>
  <c r="BF259"/>
  <c r="BK161"/>
  <c r="J161" s="1"/>
  <c r="J100" s="1"/>
  <c r="BF133" i="3"/>
  <c r="BF137"/>
  <c r="BF139"/>
  <c r="BF141"/>
  <c r="BF152"/>
  <c r="BK154"/>
  <c r="J154" s="1"/>
  <c r="J104" s="1"/>
  <c r="J89" i="2"/>
  <c r="BF145"/>
  <c r="BF204"/>
  <c r="BF207"/>
  <c r="BF217"/>
  <c r="BF232"/>
  <c r="BF239"/>
  <c r="BF248"/>
  <c r="BF262"/>
  <c r="BF266"/>
  <c r="BF268"/>
  <c r="BF129" i="3"/>
  <c r="BF131"/>
  <c r="BF135"/>
  <c r="BF140"/>
  <c r="BF143"/>
  <c r="BF146"/>
  <c r="BF153"/>
  <c r="BK145"/>
  <c r="J145" s="1"/>
  <c r="J101" s="1"/>
  <c r="BF141" i="2"/>
  <c r="BF147"/>
  <c r="BF160"/>
  <c r="BF165"/>
  <c r="BF183"/>
  <c r="BF188"/>
  <c r="BF189"/>
  <c r="BF198"/>
  <c r="BF200"/>
  <c r="BF219"/>
  <c r="BF221"/>
  <c r="F36"/>
  <c r="BC95" i="1" s="1"/>
  <c r="J33" i="3"/>
  <c r="AV96" i="1" s="1"/>
  <c r="F36" i="3"/>
  <c r="BC96" i="1" s="1"/>
  <c r="F37" i="2"/>
  <c r="BD95" i="1" s="1"/>
  <c r="F33" i="3"/>
  <c r="AZ96" i="1" s="1"/>
  <c r="AV97"/>
  <c r="J33" i="2"/>
  <c r="AV95" i="1" s="1"/>
  <c r="F35" i="2"/>
  <c r="BB95" i="1" s="1"/>
  <c r="F35" i="3"/>
  <c r="BB96" i="1" s="1"/>
  <c r="BD97"/>
  <c r="BB97"/>
  <c r="F33" i="2"/>
  <c r="AZ95" i="1" s="1"/>
  <c r="AZ97"/>
  <c r="F37" i="3"/>
  <c r="BD96" i="1" s="1"/>
  <c r="BC97"/>
  <c r="T125" i="3" l="1"/>
  <c r="T124" s="1"/>
  <c r="BK274" i="2"/>
  <c r="J274" s="1"/>
  <c r="J116" s="1"/>
  <c r="T163"/>
  <c r="P139"/>
  <c r="BK125" i="3"/>
  <c r="BK124" s="1"/>
  <c r="J124" s="1"/>
  <c r="J96" s="1"/>
  <c r="T274" i="2"/>
  <c r="AU97" i="1"/>
  <c r="P163" i="2"/>
  <c r="R163"/>
  <c r="R139"/>
  <c r="P125" i="3"/>
  <c r="P124" s="1"/>
  <c r="AU96" i="1" s="1"/>
  <c r="P274" i="2"/>
  <c r="BK163"/>
  <c r="J163" s="1"/>
  <c r="J101" s="1"/>
  <c r="T139"/>
  <c r="BK139"/>
  <c r="J139" s="1"/>
  <c r="J97" s="1"/>
  <c r="J140"/>
  <c r="J98" s="1"/>
  <c r="J275"/>
  <c r="J117" s="1"/>
  <c r="J126" i="3"/>
  <c r="J98" s="1"/>
  <c r="J164" i="2"/>
  <c r="J102" s="1"/>
  <c r="BC94" i="1"/>
  <c r="AY94" s="1"/>
  <c r="F34" i="3"/>
  <c r="BA96" i="1" s="1"/>
  <c r="AZ94"/>
  <c r="F34" i="2"/>
  <c r="BA95" i="1" s="1"/>
  <c r="J34" i="2"/>
  <c r="AW95" i="1" s="1"/>
  <c r="AT95" s="1"/>
  <c r="AW97"/>
  <c r="AT97" s="1"/>
  <c r="BB94"/>
  <c r="AX94" s="1"/>
  <c r="BD94"/>
  <c r="W33" s="1"/>
  <c r="J34" i="3"/>
  <c r="AW96" i="1" s="1"/>
  <c r="AT96" s="1"/>
  <c r="BA97"/>
  <c r="T138" i="2" l="1"/>
  <c r="R138"/>
  <c r="P138"/>
  <c r="AU95" i="1" s="1"/>
  <c r="AU94" s="1"/>
  <c r="J125" i="3"/>
  <c r="J97" s="1"/>
  <c r="BK138" i="2"/>
  <c r="J138" s="1"/>
  <c r="J96" s="1"/>
  <c r="W32" i="1"/>
  <c r="J30" i="3"/>
  <c r="AG96" i="1" s="1"/>
  <c r="AN96" s="1"/>
  <c r="BA94"/>
  <c r="W31"/>
  <c r="AV94"/>
  <c r="J39" i="3" l="1"/>
  <c r="J30" i="2"/>
  <c r="AG95" i="1" s="1"/>
  <c r="AN95" s="1"/>
  <c r="AN94" s="1"/>
  <c r="AW94"/>
  <c r="J39" i="2" l="1"/>
  <c r="AG94" i="1"/>
  <c r="AK26" s="1"/>
  <c r="AT94"/>
  <c r="AK35" l="1"/>
  <c r="W30"/>
  <c r="AK30" s="1"/>
</calcChain>
</file>

<file path=xl/sharedStrings.xml><?xml version="1.0" encoding="utf-8"?>
<sst xmlns="http://schemas.openxmlformats.org/spreadsheetml/2006/main" count="5456" uniqueCount="1141">
  <si>
    <t>Export Komplet</t>
  </si>
  <si>
    <t/>
  </si>
  <si>
    <t>2.0</t>
  </si>
  <si>
    <t>False</t>
  </si>
  <si>
    <t>{efdd076b-9cb7-4788-a633-a6d0aabf68dd}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</si>
  <si>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</si>
  <si>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</si>
  <si>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</si>
  <si>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</si>
  <si>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</si>
  <si>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</si>
  <si>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</si>
  <si>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</si>
  <si>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RK</t>
  </si>
  <si>
    <t>Stavba:</t>
  </si>
  <si>
    <t>Stavební úpravy domácnosti  areál Domečky</t>
  </si>
  <si>
    <t>KSO:</t>
  </si>
  <si>
    <t>CC-CZ:</t>
  </si>
  <si>
    <t>Místo:</t>
  </si>
  <si>
    <t>Rychnov nad Kněžnou</t>
  </si>
  <si>
    <t>Datum:</t>
  </si>
  <si>
    <t>14. 9. 2020</t>
  </si>
  <si>
    <t>Zadavatel:</t>
  </si>
  <si>
    <t>IČ:</t>
  </si>
  <si>
    <t>Královéhradecký kraj</t>
  </si>
  <si>
    <t>DIČ:</t>
  </si>
  <si>
    <t>Zhotovitel:</t>
  </si>
  <si>
    <t>bude určen ve výběrovém řízení</t>
  </si>
  <si>
    <t>Projektant:</t>
  </si>
  <si>
    <t>PRIDOS Hradec Králové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</si>
  <si>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</si>
  <si>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</si>
  <si>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</si>
  <si>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</si>
  <si>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</si>
  <si>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</si>
  <si>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</si>
  <si>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</si>
  <si>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</si>
  <si>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</si>
  <si>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</si>
  <si>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</si>
  <si>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</si>
  <si>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</si>
  <si>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</si>
  <si>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</si>
  <si>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</si>
  <si>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</si>
  <si>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</si>
  <si>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</si>
  <si>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</si>
  <si>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</si>
  <si>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</si>
  <si>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</si>
  <si>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</si>
  <si>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</si>
  <si>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</si>
  <si>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</si>
  <si>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</si>
  <si>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</si>
  <si>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</si>
  <si>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</si>
  <si>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</si>
  <si>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</si>
  <si>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</si>
  <si>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</si>
  <si>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</si>
  <si>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</si>
  <si>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</si>
  <si>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</si>
  <si>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</si>
  <si>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</si>
  <si>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</si>
  <si>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</si>
  <si>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</si>
  <si>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</si>
  <si>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</si>
  <si>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</si>
  <si>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</si>
  <si>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RK 1</t>
  </si>
  <si>
    <t>SO-01-Vlastní objekt</t>
  </si>
  <si>
    <t>STA</t>
  </si>
  <si>
    <t>1</t>
  </si>
  <si>
    <t>{8d42f306-691d-4ba2-91cb-a62f89743d8e}</t>
  </si>
  <si>
    <t>RK 2</t>
  </si>
  <si>
    <t>SO-02-Oplocení,zpevněné plochy</t>
  </si>
  <si>
    <t>{f6787b47-1e1a-449f-8ae5-0199b30a8f79}</t>
  </si>
  <si>
    <t>RK 3</t>
  </si>
  <si>
    <t xml:space="preserve">SO-03-Opatření proti vnikání povrchové vody </t>
  </si>
  <si>
    <t>{a001837f-c8dd-4299-87f3-37c8d48db1a2}</t>
  </si>
  <si>
    <t>KRYCÍ LIST SOUPISU PRACÍ</t>
  </si>
  <si>
    <t>Objekt:</t>
  </si>
  <si>
    <t>RK 1 - SO-01-Vlastní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</si>
  <si>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</si>
  <si>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</si>
  <si>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</si>
  <si>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</si>
  <si>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</si>
  <si>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</si>
  <si>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</si>
  <si>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</si>
  <si>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</si>
  <si>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</si>
  <si>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</si>
  <si>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</si>
  <si>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</t>
  </si>
  <si>
    <t xml:space="preserve">    731 - Ústřední vytápění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</si>
  <si>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</si>
  <si>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</si>
  <si>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</si>
  <si>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</si>
  <si>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</si>
  <si>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</si>
  <si>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</si>
  <si>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</si>
  <si>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</si>
  <si>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</si>
  <si>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</si>
  <si>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</si>
  <si>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</si>
  <si>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</si>
  <si>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</si>
  <si>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</si>
  <si>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</si>
  <si>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</si>
  <si>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</si>
  <si>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</si>
  <si>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</si>
  <si>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</si>
  <si>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</si>
  <si>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</si>
  <si>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</si>
  <si>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</si>
  <si>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</si>
  <si>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</si>
  <si>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</si>
  <si>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</si>
  <si>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</si>
  <si>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</si>
  <si>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</si>
  <si>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</si>
  <si>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</si>
  <si>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2020 01</t>
  </si>
  <si>
    <t>4</t>
  </si>
  <si>
    <t>2</t>
  </si>
  <si>
    <t>1348689901</t>
  </si>
  <si>
    <t>VV</t>
  </si>
  <si>
    <t>34,623</t>
  </si>
  <si>
    <t>965046111</t>
  </si>
  <si>
    <t>Broušení stávajících betonových podlah úběr do 3 mm</t>
  </si>
  <si>
    <t>955884225</t>
  </si>
  <si>
    <t>3,975*2,5+3,3*1,95+10,12+8,13</t>
  </si>
  <si>
    <t>3</t>
  </si>
  <si>
    <t>965081213</t>
  </si>
  <si>
    <t>Bourání podlah z dlaždic keramických nebo xylolitových tl do 10 mm plochy přes 1 m2</t>
  </si>
  <si>
    <t>-48205537</t>
  </si>
  <si>
    <t>978001.R</t>
  </si>
  <si>
    <t>Zesílení skrytého betonového průvlaku</t>
  </si>
  <si>
    <t>ks</t>
  </si>
  <si>
    <t>577817234</t>
  </si>
  <si>
    <t>"ozn. 1b"  8</t>
  </si>
  <si>
    <t>5</t>
  </si>
  <si>
    <t>978059541</t>
  </si>
  <si>
    <t>Odsekání a odebrání obkladů stěn z vnitřních obkládaček plochy přes 1 m2</t>
  </si>
  <si>
    <t>-717379214</t>
  </si>
  <si>
    <t>"místn. č.102" (3,975+2,5)*2*2,1-0,9*1,97*2</t>
  </si>
  <si>
    <t>"č.112"(3,3+1,95)*2*2,1-0,9*1,97</t>
  </si>
  <si>
    <t>"č.202" 28,0</t>
  </si>
  <si>
    <t>"č.204"  21,0</t>
  </si>
  <si>
    <t>Součet</t>
  </si>
  <si>
    <t>997</t>
  </si>
  <si>
    <t>Přesun sutě</t>
  </si>
  <si>
    <t>6</t>
  </si>
  <si>
    <t>997013212</t>
  </si>
  <si>
    <t>Vnitrostaveništní doprava suti a vybouraných hmot pro budovy v do 9 m ručně</t>
  </si>
  <si>
    <t>t</t>
  </si>
  <si>
    <t>-129692574</t>
  </si>
  <si>
    <t>7</t>
  </si>
  <si>
    <t>997013501</t>
  </si>
  <si>
    <t>Odvoz suti a vybouraných hmot na skládku nebo meziskládku do 1 km se složením</t>
  </si>
  <si>
    <t>1967983220</t>
  </si>
  <si>
    <t>8</t>
  </si>
  <si>
    <t>997013509</t>
  </si>
  <si>
    <t>Příplatek k odvozu suti a vybouraných hmot na skládku ZKD 1 km přes 1 km</t>
  </si>
  <si>
    <t>1969296990</t>
  </si>
  <si>
    <t>7,803*9</t>
  </si>
  <si>
    <t>997013631</t>
  </si>
  <si>
    <t>Poplatek za uložení na skládce (skládkovné) stavebního odpadu směsného kód odpadu 17 09 04</t>
  </si>
  <si>
    <t>679495459</t>
  </si>
  <si>
    <t>998</t>
  </si>
  <si>
    <t>Přesun hmot</t>
  </si>
  <si>
    <t>10</t>
  </si>
  <si>
    <t>998011002</t>
  </si>
  <si>
    <t>Přesun hmot pro budovy zděné v do 12 m</t>
  </si>
  <si>
    <t>-573076707</t>
  </si>
  <si>
    <t>PSV</t>
  </si>
  <si>
    <t>Práce a dodávky PSV</t>
  </si>
  <si>
    <t>711</t>
  </si>
  <si>
    <t>Izolace proti vodě, vlhkosti a plynům</t>
  </si>
  <si>
    <t>77</t>
  </si>
  <si>
    <t>711191201</t>
  </si>
  <si>
    <t>Provedení izolace proti zemní vlhkosti hydroizolační stěrkou vodorovné na betonu, 2 vrstvy vč. dodávky</t>
  </si>
  <si>
    <t>16</t>
  </si>
  <si>
    <t>265171820</t>
  </si>
  <si>
    <t>9,97*1,2+6,43*1,2+10,12*1,2+8,13*1,2</t>
  </si>
  <si>
    <t>78</t>
  </si>
  <si>
    <t>711199101</t>
  </si>
  <si>
    <t>Provedení těsnícího pásu do spoje dilatační nebo styčné spáry podlaha - stěna</t>
  </si>
  <si>
    <t>m</t>
  </si>
  <si>
    <t>1172750197</t>
  </si>
  <si>
    <t>41,18*0,7</t>
  </si>
  <si>
    <t>79</t>
  </si>
  <si>
    <t>998711202</t>
  </si>
  <si>
    <t>Přesun hmot procentní pro izolace proti vodě, vlhkosti a plynům v objektech v do 12 m</t>
  </si>
  <si>
    <t>%</t>
  </si>
  <si>
    <t>-1548205731</t>
  </si>
  <si>
    <t>713</t>
  </si>
  <si>
    <t>Izolace tepelné</t>
  </si>
  <si>
    <t>11</t>
  </si>
  <si>
    <t>713121111</t>
  </si>
  <si>
    <t>Montáž izolace tepelné podlah volně kladenými rohožemi, pásy, dílci, deskami 1 vrstva</t>
  </si>
  <si>
    <t>767212598</t>
  </si>
  <si>
    <t>"ozn.č.1"   12,0</t>
  </si>
  <si>
    <t>12</t>
  </si>
  <si>
    <t>M</t>
  </si>
  <si>
    <t>63151436</t>
  </si>
  <si>
    <t>deska tepelně izolační minerální plovoucích podlah λ=0,036-0,037 tl 40mm</t>
  </si>
  <si>
    <t>32</t>
  </si>
  <si>
    <t>1194440526</t>
  </si>
  <si>
    <t>13</t>
  </si>
  <si>
    <t>998713202</t>
  </si>
  <si>
    <t>Přesun hmot procentní pro izolace tepelné v objektech v do 12 m</t>
  </si>
  <si>
    <t>219422966</t>
  </si>
  <si>
    <t>721</t>
  </si>
  <si>
    <t xml:space="preserve">Zdravotechnika </t>
  </si>
  <si>
    <t>14</t>
  </si>
  <si>
    <t>721001</t>
  </si>
  <si>
    <t xml:space="preserve">D+M vnitřní rozvody vody a kanalizace vč. zařizovacích předmětů </t>
  </si>
  <si>
    <t>kpl</t>
  </si>
  <si>
    <t>1862040284</t>
  </si>
  <si>
    <t>731</t>
  </si>
  <si>
    <t>Ústřední vytápění</t>
  </si>
  <si>
    <t>731001</t>
  </si>
  <si>
    <t>ÚT-otopná tělesa</t>
  </si>
  <si>
    <t>-1405307805</t>
  </si>
  <si>
    <t>741</t>
  </si>
  <si>
    <t>Elektroinstalace - silnoproud</t>
  </si>
  <si>
    <t>741374821</t>
  </si>
  <si>
    <t>kus</t>
  </si>
  <si>
    <t>207827112</t>
  </si>
  <si>
    <t>762</t>
  </si>
  <si>
    <t>Konstrukce tesařské</t>
  </si>
  <si>
    <t>17</t>
  </si>
  <si>
    <t>762083121</t>
  </si>
  <si>
    <t>Impregnace řeziva proti dřevokaznému hmyzu, houbám a plísním máčením třída ohrožení 1 a 2</t>
  </si>
  <si>
    <t>m3</t>
  </si>
  <si>
    <t>849927704</t>
  </si>
  <si>
    <t>18</t>
  </si>
  <si>
    <t>19</t>
  </si>
  <si>
    <t>762511244</t>
  </si>
  <si>
    <t>Podlahové kce podkladové z desek OSB tl 18 mm na sraz šroubovaných</t>
  </si>
  <si>
    <t>-1662788412</t>
  </si>
  <si>
    <t>20</t>
  </si>
  <si>
    <t>762822110</t>
  </si>
  <si>
    <t>Montáž stropního trámu z hraněného řeziva průřezové plochy do 144 cm2 s výměnami</t>
  </si>
  <si>
    <t>-282816544</t>
  </si>
  <si>
    <t>"viz výkres ST-03"   26,0</t>
  </si>
  <si>
    <t>60512130</t>
  </si>
  <si>
    <t>hranol stavební řezivo průřezu do 224cm2 do dl 6m</t>
  </si>
  <si>
    <t>-2012788961</t>
  </si>
  <si>
    <t>26,0*0,08*0,16*1,08</t>
  </si>
  <si>
    <t>22</t>
  </si>
  <si>
    <t>762895000</t>
  </si>
  <si>
    <t>Spojovací prostředky pro montáž záklopu, stropnice a podbíjení</t>
  </si>
  <si>
    <t>989014394</t>
  </si>
  <si>
    <t>23</t>
  </si>
  <si>
    <t>998762202</t>
  </si>
  <si>
    <t>Přesun hmot procentní pro kce tesařské v objektech v do 12 m</t>
  </si>
  <si>
    <t>1321053996</t>
  </si>
  <si>
    <t>763</t>
  </si>
  <si>
    <t>Konstrukce suché výstavby</t>
  </si>
  <si>
    <t>24</t>
  </si>
  <si>
    <t>763111414.1</t>
  </si>
  <si>
    <t>SDK příčka W 112 tl 125 mm profil CW+UW 75 desky 2xWHITE (A) 12,5 TI 60 mm 15 kg/m3 EI 60 Rw 53 dB</t>
  </si>
  <si>
    <t>-473264736</t>
  </si>
  <si>
    <t>2,755*2,7-0,9*1,97-1,25*0,75</t>
  </si>
  <si>
    <t>"podkroví" (1,7+0,95+3,59+0,625+1,75+0,625)*2,6-0,8*1,97</t>
  </si>
  <si>
    <t>25</t>
  </si>
  <si>
    <t>763111717</t>
  </si>
  <si>
    <t>SDK příčka základní penetrační nátěr (oboustranně)</t>
  </si>
  <si>
    <t>-1783782326</t>
  </si>
  <si>
    <t>26</t>
  </si>
  <si>
    <t>763131431</t>
  </si>
  <si>
    <t>SDK podhled deska 1xDF 12,5 bez izolace dvouvrstvá spodní kce profil CD+UD REI do 90</t>
  </si>
  <si>
    <t>-15291224</t>
  </si>
  <si>
    <t>27</t>
  </si>
  <si>
    <t>763131714</t>
  </si>
  <si>
    <t>SDK podhled základní penetrační nátěr</t>
  </si>
  <si>
    <t>-1253215522</t>
  </si>
  <si>
    <t>28</t>
  </si>
  <si>
    <t>763153401</t>
  </si>
  <si>
    <t>SDK podlaha z desek tl 2x12,5 mm sponkovaných a slepených</t>
  </si>
  <si>
    <t>-611060653</t>
  </si>
  <si>
    <t>29</t>
  </si>
  <si>
    <t>763181311</t>
  </si>
  <si>
    <t>Montáž jednokřídlové kovové zárubně SDK příčka</t>
  </si>
  <si>
    <t>1250592557</t>
  </si>
  <si>
    <t>30</t>
  </si>
  <si>
    <t>55331532</t>
  </si>
  <si>
    <t>zárubeň ocelová pro sádrokarton 125 levá/pravá 800</t>
  </si>
  <si>
    <t>1407441074</t>
  </si>
  <si>
    <t>31</t>
  </si>
  <si>
    <t>55331533</t>
  </si>
  <si>
    <t>zárubeň ocelová pro sádrokarton 125 levá/pravá 900</t>
  </si>
  <si>
    <t>-1669343122</t>
  </si>
  <si>
    <t>998763402</t>
  </si>
  <si>
    <t>Přesun hmot procentní pro sádrokartonové konstrukce v objektech v do 12 m</t>
  </si>
  <si>
    <t>-272349662</t>
  </si>
  <si>
    <t>766</t>
  </si>
  <si>
    <t>Konstrukce truhlářské</t>
  </si>
  <si>
    <t>33</t>
  </si>
  <si>
    <t>766001</t>
  </si>
  <si>
    <t>821511304</t>
  </si>
  <si>
    <t>"schema 13/T" 1</t>
  </si>
  <si>
    <t>34</t>
  </si>
  <si>
    <t>766002</t>
  </si>
  <si>
    <t xml:space="preserve">D+M uzamykací patka na ostění oken </t>
  </si>
  <si>
    <t>-504408245</t>
  </si>
  <si>
    <t>35</t>
  </si>
  <si>
    <t>766003</t>
  </si>
  <si>
    <t>D+M dveře vnitřní dřevěné plné hladké otočné povrch CPL  900/1970mm</t>
  </si>
  <si>
    <t>1201934547</t>
  </si>
  <si>
    <t>"schema 01"   1</t>
  </si>
  <si>
    <t>36</t>
  </si>
  <si>
    <t>766003a</t>
  </si>
  <si>
    <t>Dodávka klika-klika + zámek s vložkou</t>
  </si>
  <si>
    <t>813600878</t>
  </si>
  <si>
    <t>37</t>
  </si>
  <si>
    <t>766004</t>
  </si>
  <si>
    <t>dtto,avšak 800/1970mm</t>
  </si>
  <si>
    <t>-72343179</t>
  </si>
  <si>
    <t>"schema 02"   1</t>
  </si>
  <si>
    <t>38</t>
  </si>
  <si>
    <t>766005</t>
  </si>
  <si>
    <t xml:space="preserve">D+M zakrytí otopných těles dřevěnou konstrukcí laminovaná dřevotříska </t>
  </si>
  <si>
    <t>-909986624</t>
  </si>
  <si>
    <t>"schema 01-07/T,09-12/7"  0,77*1,7*2+0,77*1,242+0,77*1,2*3</t>
  </si>
  <si>
    <t>1,75*0,57+1,75*0,77+1,75*0,77+0,77*1,425*2+0,75*0,9*2</t>
  </si>
  <si>
    <t>0,77*1,4+0,77*1,7*3</t>
  </si>
  <si>
    <t>39</t>
  </si>
  <si>
    <t>766211811</t>
  </si>
  <si>
    <t>Demontáž schodišťového madla</t>
  </si>
  <si>
    <t>-581427235</t>
  </si>
  <si>
    <t>0,8*11</t>
  </si>
  <si>
    <t>40</t>
  </si>
  <si>
    <t>766694112</t>
  </si>
  <si>
    <t>Montáž parapetních desek dřevěných nebo plastových šířky do 30 cm délky do 1,6 m</t>
  </si>
  <si>
    <t>691386479</t>
  </si>
  <si>
    <t>41</t>
  </si>
  <si>
    <t>61144400</t>
  </si>
  <si>
    <t>parapet plastový vnitřní komůrkový 180x20x1000mm</t>
  </si>
  <si>
    <t>-2146340870</t>
  </si>
  <si>
    <t>42</t>
  </si>
  <si>
    <t>998766202</t>
  </si>
  <si>
    <t>Přesun hmot procentní pro konstrukce truhlářské v objektech v do 12 m</t>
  </si>
  <si>
    <t>663153347</t>
  </si>
  <si>
    <t>767</t>
  </si>
  <si>
    <t>Konstrukce zámečnické</t>
  </si>
  <si>
    <t>43</t>
  </si>
  <si>
    <t>767001</t>
  </si>
  <si>
    <t>D+M ocelová konstrukce zastropení části stropu nad 1NP vč. nátěru a kotvení-viz výkres ST-03</t>
  </si>
  <si>
    <t>kg</t>
  </si>
  <si>
    <t>1935958565</t>
  </si>
  <si>
    <t>125,12*1,08</t>
  </si>
  <si>
    <t>44</t>
  </si>
  <si>
    <t>767002</t>
  </si>
  <si>
    <t xml:space="preserve">D+M dvířka plastová bílá 300/300mm </t>
  </si>
  <si>
    <t>-1481102488</t>
  </si>
  <si>
    <t>45</t>
  </si>
  <si>
    <t>767003</t>
  </si>
  <si>
    <t>dtto,avšak 200/200mm</t>
  </si>
  <si>
    <t>-725469547</t>
  </si>
  <si>
    <t>"schema 20/Os"   3</t>
  </si>
  <si>
    <t>46</t>
  </si>
  <si>
    <t>767004</t>
  </si>
  <si>
    <t>Kontrola a seřízení kování u otvorových výplní</t>
  </si>
  <si>
    <t>1280302783</t>
  </si>
  <si>
    <t>47</t>
  </si>
  <si>
    <t>767162812</t>
  </si>
  <si>
    <t>Demontáž ocelového  zábradlí balkónového nebo lodžiového rovného včetně výplně délky do 6,0 m</t>
  </si>
  <si>
    <t>-1624138154</t>
  </si>
  <si>
    <t>48</t>
  </si>
  <si>
    <t>998767202</t>
  </si>
  <si>
    <t>Přesun hmot procentní pro zámečnické konstrukce v objektech v do 12 m</t>
  </si>
  <si>
    <t>-1219095533</t>
  </si>
  <si>
    <t>776</t>
  </si>
  <si>
    <t>Podlahy povlakové</t>
  </si>
  <si>
    <t>49</t>
  </si>
  <si>
    <t>776121111</t>
  </si>
  <si>
    <t>Vodou ředitelná penetrace savého podkladu povlakových podlah ředěná v poměru 1:3 vč. soklíků</t>
  </si>
  <si>
    <t>-1689749696</t>
  </si>
  <si>
    <t>12,0*1,1+3,3*1,95*1,1+3,975*2,5*1,1+10,12*1,1+8,13*1,1</t>
  </si>
  <si>
    <t>50</t>
  </si>
  <si>
    <t>776141111</t>
  </si>
  <si>
    <t>Vyrovnání podkladu povlakových podlah stěrkou pevnosti 20 MPa tl 3 mm</t>
  </si>
  <si>
    <t>-226499024</t>
  </si>
  <si>
    <t>51</t>
  </si>
  <si>
    <t>776221111</t>
  </si>
  <si>
    <t>Lepení pásů z PVC standardním lepidlem</t>
  </si>
  <si>
    <t>52940051</t>
  </si>
  <si>
    <t>13,2</t>
  </si>
  <si>
    <t>52</t>
  </si>
  <si>
    <t>28411020</t>
  </si>
  <si>
    <t>53845494</t>
  </si>
  <si>
    <t>13,2*1,1 'Přepočtené koeficientem množství</t>
  </si>
  <si>
    <t>53</t>
  </si>
  <si>
    <t>776222111</t>
  </si>
  <si>
    <t>Lepení pásů z PVC 2-složkovým lepidlem</t>
  </si>
  <si>
    <t>-764730872</t>
  </si>
  <si>
    <t>3,975*2,5*1,1+3,3*1,95*1,1+10,12*1,1+8,13*1,1</t>
  </si>
  <si>
    <t>54</t>
  </si>
  <si>
    <t>28411000</t>
  </si>
  <si>
    <t>-1294570303</t>
  </si>
  <si>
    <t>38,085*1,1 'Přepočtené koeficientem množství</t>
  </si>
  <si>
    <t>55</t>
  </si>
  <si>
    <t>776223112</t>
  </si>
  <si>
    <t>Spoj povlakových podlahovin z PVC svařováním za studena</t>
  </si>
  <si>
    <t>1196230872</t>
  </si>
  <si>
    <t>13,2*0,7</t>
  </si>
  <si>
    <t>56</t>
  </si>
  <si>
    <t>998776202</t>
  </si>
  <si>
    <t>Přesun hmot procentní pro podlahy povlakové v objektech v do 12 m</t>
  </si>
  <si>
    <t>1134620292</t>
  </si>
  <si>
    <t>781</t>
  </si>
  <si>
    <t>Dokončovací práce - obklady</t>
  </si>
  <si>
    <t>57</t>
  </si>
  <si>
    <t>781121011</t>
  </si>
  <si>
    <t>Nátěr penetrační na stěnu</t>
  </si>
  <si>
    <t>1188138701</t>
  </si>
  <si>
    <t>58</t>
  </si>
  <si>
    <t>781474112</t>
  </si>
  <si>
    <t>Montáž obkladů vnitřních keramických hladkých do 12 ks/m2 lepených flexibilním lepidlem</t>
  </si>
  <si>
    <t>655218637</t>
  </si>
  <si>
    <t>59</t>
  </si>
  <si>
    <t>59761026</t>
  </si>
  <si>
    <t>obklad keramický hladký do 12ks/m2</t>
  </si>
  <si>
    <t>-1257189258</t>
  </si>
  <si>
    <t>92,926*1,1 'Přepočtené koeficientem množství</t>
  </si>
  <si>
    <t>60</t>
  </si>
  <si>
    <t>781491011</t>
  </si>
  <si>
    <t>Montáž zrcadel plochy do 1 m2 lepených silikonovým tmelem na podkladní omítku</t>
  </si>
  <si>
    <t>-514436150</t>
  </si>
  <si>
    <t>0,6*0,4*2</t>
  </si>
  <si>
    <t>61</t>
  </si>
  <si>
    <t>63465122</t>
  </si>
  <si>
    <t>zrcadlo nemontované čiré tl 3mm max rozměr 3210x2250mm</t>
  </si>
  <si>
    <t>833554821</t>
  </si>
  <si>
    <t>0,48*1,1 'Přepočtené koeficientem množství</t>
  </si>
  <si>
    <t>62</t>
  </si>
  <si>
    <t>781494511</t>
  </si>
  <si>
    <t>Plastové profily ukončovací lepené flexibilním lepidlem</t>
  </si>
  <si>
    <t>-3713843</t>
  </si>
  <si>
    <t>3,975*2+2,5*2+1,95*2+3,3*2+23,15</t>
  </si>
  <si>
    <t>63</t>
  </si>
  <si>
    <t>998781202</t>
  </si>
  <si>
    <t>Přesun hmot procentní pro obklady keramické v objektech v do 12 m</t>
  </si>
  <si>
    <t>974822391</t>
  </si>
  <si>
    <t>783</t>
  </si>
  <si>
    <t>Dokončovací práce - nátěry</t>
  </si>
  <si>
    <t>64</t>
  </si>
  <si>
    <t>783314101</t>
  </si>
  <si>
    <t>Základní jednonásobný syntetický nátěr zámečnických konstrukcí</t>
  </si>
  <si>
    <t>1197564458</t>
  </si>
  <si>
    <t>1,1*2</t>
  </si>
  <si>
    <t>65</t>
  </si>
  <si>
    <t>783315101</t>
  </si>
  <si>
    <t>Mezinátěr jednonásobný syntetický standardní zámečnických konstrukcí</t>
  </si>
  <si>
    <t>526105971</t>
  </si>
  <si>
    <t>66</t>
  </si>
  <si>
    <t>783317101</t>
  </si>
  <si>
    <t>Krycí jednonásobný syntetický standardní nátěr zámečnických konstrukcí</t>
  </si>
  <si>
    <t>2054438134</t>
  </si>
  <si>
    <t>784</t>
  </si>
  <si>
    <t>Dokončovací práce - malby a tapety</t>
  </si>
  <si>
    <t>67</t>
  </si>
  <si>
    <t>784181101</t>
  </si>
  <si>
    <t>Základní akrylátová jednonásobná penetrace podkladu v místnostech výšky do 3,80m</t>
  </si>
  <si>
    <t>1762392169</t>
  </si>
  <si>
    <t>12,0+27,176*4</t>
  </si>
  <si>
    <t>68</t>
  </si>
  <si>
    <t>784211111</t>
  </si>
  <si>
    <t>Dvojnásobné bílé malby ze směsí za mokra velmi dobře otěruvzdorných v místnostech výšky do 3,80 m</t>
  </si>
  <si>
    <t>1960331069</t>
  </si>
  <si>
    <t>787</t>
  </si>
  <si>
    <t>Dokončovací práce - zasklívání</t>
  </si>
  <si>
    <t>69</t>
  </si>
  <si>
    <t>787911111</t>
  </si>
  <si>
    <t>-542737315</t>
  </si>
  <si>
    <t>"schema 01/Os-14/Os" 1,4*2,35*2+1,75*0,75+1,6*2,35*2</t>
  </si>
  <si>
    <t>1,5*0,75*2+2,2*0,75+3,0*0,75+3,0*2,35+4,5*1,6+4,5*2,7+0,7*1,12*6+1,275*1,3+1,825*1,05+1,4*2,4*2+5,0*1,5</t>
  </si>
  <si>
    <t>70</t>
  </si>
  <si>
    <t>63479017</t>
  </si>
  <si>
    <t>fólie na sklo ochranné a bezpečnostní čirá 89%</t>
  </si>
  <si>
    <t>-1879523725</t>
  </si>
  <si>
    <t>70,461*1,03 'Přepočtené koeficientem množství</t>
  </si>
  <si>
    <t>VRN</t>
  </si>
  <si>
    <t>Vedlejší rozpočtové náklady</t>
  </si>
  <si>
    <t>VRN1</t>
  </si>
  <si>
    <t>Průzkumné, geodetické a projektové práce</t>
  </si>
  <si>
    <t>71</t>
  </si>
  <si>
    <t>012002000</t>
  </si>
  <si>
    <t>Geodetické práce-vytýčení inžen. sítí</t>
  </si>
  <si>
    <t>soubor</t>
  </si>
  <si>
    <t>1024</t>
  </si>
  <si>
    <t>-1842646498</t>
  </si>
  <si>
    <t>72</t>
  </si>
  <si>
    <t>013002000</t>
  </si>
  <si>
    <t>Projektové práce-dokumentace skutečného provedení</t>
  </si>
  <si>
    <t>-1073006995</t>
  </si>
  <si>
    <t>VRN3</t>
  </si>
  <si>
    <t>Zařízení staveniště</t>
  </si>
  <si>
    <t>73</t>
  </si>
  <si>
    <t>032002000</t>
  </si>
  <si>
    <t>Vybavení staveniště</t>
  </si>
  <si>
    <t>832439706</t>
  </si>
  <si>
    <t>74</t>
  </si>
  <si>
    <t>033002000</t>
  </si>
  <si>
    <t>Připojení staveniště na inženýrské sítě-voda,elektro</t>
  </si>
  <si>
    <t>1742407495</t>
  </si>
  <si>
    <t>75</t>
  </si>
  <si>
    <t>034002000</t>
  </si>
  <si>
    <t>Zabezpečení staveniště-provizorní oplocení</t>
  </si>
  <si>
    <t>1664058106</t>
  </si>
  <si>
    <t>76</t>
  </si>
  <si>
    <t>039002000</t>
  </si>
  <si>
    <t>Zrušení zařízení staveniště</t>
  </si>
  <si>
    <t>-935598135</t>
  </si>
  <si>
    <t>RK 2 - SO-02-Oplocení,zpevněné plochy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</si>
  <si>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</si>
  <si>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</si>
  <si>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</si>
  <si>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</si>
  <si>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</si>
  <si>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>Zemní práce</t>
  </si>
  <si>
    <t>113201111</t>
  </si>
  <si>
    <t>Vytrhání obrub chodníkových ležatých</t>
  </si>
  <si>
    <t>-42083759</t>
  </si>
  <si>
    <t>121151103</t>
  </si>
  <si>
    <t>Sejmutí ornice plochy do 100 m2 tl vrstvy do 200 mm strojně</t>
  </si>
  <si>
    <t>651386950</t>
  </si>
  <si>
    <t>131111323</t>
  </si>
  <si>
    <t>Vrtání jamek pro plotové sloupky D do 300 mm - ručně s mechanickým vrtákem</t>
  </si>
  <si>
    <t>-505283628</t>
  </si>
  <si>
    <t>0,65*47</t>
  </si>
  <si>
    <t>181311103</t>
  </si>
  <si>
    <t>Rozprostření ornice tl vrstvy do 200 mm v rovině nebo ve svahu do 1:5 ručně</t>
  </si>
  <si>
    <t>739126302</t>
  </si>
  <si>
    <t>181451311</t>
  </si>
  <si>
    <t>Založení trávníku strojně v jedné operaci v rovině</t>
  </si>
  <si>
    <t>1720830059</t>
  </si>
  <si>
    <t>00572410</t>
  </si>
  <si>
    <t>osivo směs travní parková</t>
  </si>
  <si>
    <t>1630600704</t>
  </si>
  <si>
    <t>82*0,025 'Přepočtené koeficientem množství</t>
  </si>
  <si>
    <t>181951112</t>
  </si>
  <si>
    <t>Úprava pláně v hornině třídy těžitelnosti I, skupiny 1 až 3 se zhutněním</t>
  </si>
  <si>
    <t>-801329783</t>
  </si>
  <si>
    <t>Zakládání</t>
  </si>
  <si>
    <t>233211116</t>
  </si>
  <si>
    <t>Zemní vrut pro plotové brány D 114 mm dl 1000 mm</t>
  </si>
  <si>
    <t>1323401051</t>
  </si>
  <si>
    <t>Svislé a kompletní konstrukce</t>
  </si>
  <si>
    <t>-171455081</t>
  </si>
  <si>
    <t>158702434</t>
  </si>
  <si>
    <t>348101230</t>
  </si>
  <si>
    <t xml:space="preserve">Osazení vrat a vrátek k oplocení na ocelové sloupky do 6 m2 vč. dodávky </t>
  </si>
  <si>
    <t>-1499098838</t>
  </si>
  <si>
    <t>348150000</t>
  </si>
  <si>
    <t xml:space="preserve">D+M pletivo poplastované výšky 1800mm vč. napínacího drátu </t>
  </si>
  <si>
    <t>bm</t>
  </si>
  <si>
    <t>-1800468561</t>
  </si>
  <si>
    <t>78,0</t>
  </si>
  <si>
    <t>Komunikace pozemní</t>
  </si>
  <si>
    <t>564851111</t>
  </si>
  <si>
    <t>1619432330</t>
  </si>
  <si>
    <t>74,0</t>
  </si>
  <si>
    <t>Úpravy povrchů, podlahy a osazování výplní</t>
  </si>
  <si>
    <t>637211411</t>
  </si>
  <si>
    <t>Okapový chodník z betonových zámkových dlaždic tl 60 mm do kameniva</t>
  </si>
  <si>
    <t>-1780630236</t>
  </si>
  <si>
    <t>637311131</t>
  </si>
  <si>
    <t>Okapový chodník z betonových záhonových obrubníků lože beton</t>
  </si>
  <si>
    <t>85774162</t>
  </si>
  <si>
    <t>936124112</t>
  </si>
  <si>
    <t>Montáž lavičky stabilní parkové se zabetonováním noh</t>
  </si>
  <si>
    <t>2077381533</t>
  </si>
  <si>
    <t>74910100</t>
  </si>
  <si>
    <t>lavička bez opěradla nekotvená 1500x450x420mm konstrukce-kov, sedák-dřevo</t>
  </si>
  <si>
    <t>-2029389160</t>
  </si>
  <si>
    <t>998223011</t>
  </si>
  <si>
    <t>Přesun hmot pro pozemní komunikace s krytem dlážděným</t>
  </si>
  <si>
    <t>1728275887</t>
  </si>
  <si>
    <t xml:space="preserve">RK 3 - SO-03-Opatření proti vnikání povrchové vody </t>
  </si>
  <si>
    <t xml:space="preserve">    8 - Trubní vedení</t>
  </si>
  <si>
    <t xml:space="preserve">    764 - Konstrukce klempířské</t>
  </si>
  <si>
    <t>113106121</t>
  </si>
  <si>
    <t>Rozebrání dlažeb z betonových nebo kamenných dlaždic komunikací pro pěší ručně</t>
  </si>
  <si>
    <t>639963682</t>
  </si>
  <si>
    <t>34,0*0,5</t>
  </si>
  <si>
    <t>122151102</t>
  </si>
  <si>
    <t>Odkopávky a prokopávky nezapažené v hornině třídy těžitelnosti I, skupiny 1 a 2 objem do 50 m3 strojně</t>
  </si>
  <si>
    <t>-177576691</t>
  </si>
  <si>
    <t>12,7*3,3*0,6</t>
  </si>
  <si>
    <t>132212111</t>
  </si>
  <si>
    <t>Hloubení rýh š do 800 mm v soudržných horninách třídy těžitelnosti I, skupiny 3 ručně</t>
  </si>
  <si>
    <t>2119845903</t>
  </si>
  <si>
    <t>34,0*0,5*0,5+22,0*0,8*0,8</t>
  </si>
  <si>
    <t>174111101</t>
  </si>
  <si>
    <t>Zásyp jam, šachet rýh nebo kolem objektů sypaninou se zhutněním ručně</t>
  </si>
  <si>
    <t>1652700780</t>
  </si>
  <si>
    <t>212751104</t>
  </si>
  <si>
    <t>Trativod z drenážních trubek flexibilních PVC-U SN 4 perforace 360° včetně lože otevřený výkop DN 100 pro meliorace</t>
  </si>
  <si>
    <t>315338896</t>
  </si>
  <si>
    <t>319201321</t>
  </si>
  <si>
    <t>Vyrovnání nerovného povrchu zdiva tl do 30 mm maltou</t>
  </si>
  <si>
    <t>-868223586</t>
  </si>
  <si>
    <t>34,0*0,8</t>
  </si>
  <si>
    <t>634911121</t>
  </si>
  <si>
    <t>Řezání dilatačních spár š 10 mm hl do 10 mm</t>
  </si>
  <si>
    <t>-55457101</t>
  </si>
  <si>
    <t>34,0</t>
  </si>
  <si>
    <t>637121112</t>
  </si>
  <si>
    <t>Okapový chodník z kačírku tl 150 mm s udusáním</t>
  </si>
  <si>
    <t>-1506385452</t>
  </si>
  <si>
    <t>Trubní vedení</t>
  </si>
  <si>
    <t>871263121</t>
  </si>
  <si>
    <t>672478936</t>
  </si>
  <si>
    <t>-1223147966</t>
  </si>
  <si>
    <t>877370440</t>
  </si>
  <si>
    <t>Montáž šachtových vložek na kanalizačním potrubí z PP trub korugovaných DN 300</t>
  </si>
  <si>
    <t>524886003</t>
  </si>
  <si>
    <t>-534679234</t>
  </si>
  <si>
    <t>919726122</t>
  </si>
  <si>
    <t>Geotextilie pro ochranu, separaci a filtraci netkaná měrná hmotnost do 300 g/m2</t>
  </si>
  <si>
    <t>-1087463297</t>
  </si>
  <si>
    <t>978059641</t>
  </si>
  <si>
    <t>Odsekání a odebrání obkladů stěn z vnějších obkládaček plochy přes 1 m2</t>
  </si>
  <si>
    <t>-2010733036</t>
  </si>
  <si>
    <t>(6,0+14,0+13,0)*0,3</t>
  </si>
  <si>
    <t>997013211</t>
  </si>
  <si>
    <t>Vnitrostaveništní doprava suti a vybouraných hmot pro budovy v do 6 m ručně</t>
  </si>
  <si>
    <t>2000861277</t>
  </si>
  <si>
    <t>182268636</t>
  </si>
  <si>
    <t>-1515244734</t>
  </si>
  <si>
    <t>1369698673</t>
  </si>
  <si>
    <t>998011001</t>
  </si>
  <si>
    <t>Přesun hmot pro budovy zděné v do 6 m</t>
  </si>
  <si>
    <t>-654053797</t>
  </si>
  <si>
    <t>711112001</t>
  </si>
  <si>
    <t>Provedení izolace proti zemní vlhkosti svislé za studena nátěrem penetračním</t>
  </si>
  <si>
    <t>-1581576732</t>
  </si>
  <si>
    <t>11163150</t>
  </si>
  <si>
    <t>lak penetrační asfaltový</t>
  </si>
  <si>
    <t>1890155784</t>
  </si>
  <si>
    <t>27,2*0,00035 'Přepočtené koeficientem množství</t>
  </si>
  <si>
    <t>711142559</t>
  </si>
  <si>
    <t>Provedení izolace proti zemní vlhkosti pásy přitavením svislé NAIP</t>
  </si>
  <si>
    <t>2046580783</t>
  </si>
  <si>
    <t>62853010</t>
  </si>
  <si>
    <t>pás asfaltový natavitelný modifikovaný SBS tl 4mm mikroventilační s vložkou ze skleněné tkaniny a spalitelnou PE fólií nebo jemnozrnný min. posypem na horním povrchu</t>
  </si>
  <si>
    <t>-1526481618</t>
  </si>
  <si>
    <t>27,2*1,2 'Přepočtené koeficientem množství</t>
  </si>
  <si>
    <t>711161212</t>
  </si>
  <si>
    <t>Izolace proti zemní vlhkosti nopovou fólií svislá, nopek v 8,0 mm, tl do 0,6 mm</t>
  </si>
  <si>
    <t>850341627</t>
  </si>
  <si>
    <t>919086444</t>
  </si>
  <si>
    <t>28355020</t>
  </si>
  <si>
    <t>páska pružná těsnící hydroizolační š do 85mm</t>
  </si>
  <si>
    <t>-2123352884</t>
  </si>
  <si>
    <t>998711201</t>
  </si>
  <si>
    <t>Přesun hmot procentní pro izolace proti vodě, vlhkosti a plynům v objektech v do 6 m</t>
  </si>
  <si>
    <t>-529719339</t>
  </si>
  <si>
    <t>764</t>
  </si>
  <si>
    <t>Konstrukce klempířské</t>
  </si>
  <si>
    <t>764216604</t>
  </si>
  <si>
    <t>Oplechování rovných parapetů mechanicky kotvené z Pz s povrchovou úpravou rš 330 mm</t>
  </si>
  <si>
    <t>-1207593875</t>
  </si>
  <si>
    <t>"schema 1/K" 7,5</t>
  </si>
  <si>
    <t>998764201</t>
  </si>
  <si>
    <t>Přesun hmot procentní pro konstrukce klempířské v objektech v do 6 m</t>
  </si>
  <si>
    <t>507185451</t>
  </si>
  <si>
    <t>649960218</t>
  </si>
  <si>
    <t>781774113</t>
  </si>
  <si>
    <t>Montáž obkladů vnějších z dlaždic keramických hladkých do 12 ks/m2 lepených flexibilním lepidlem</t>
  </si>
  <si>
    <t>-1508002011</t>
  </si>
  <si>
    <t>-1721250383</t>
  </si>
  <si>
    <t>9,9*1,1 'Přepočtené koeficientem množství</t>
  </si>
  <si>
    <t>998781201</t>
  </si>
  <si>
    <t>Přesun hmot procentní pro obklady keramické v objektech v do 6 m</t>
  </si>
  <si>
    <t>318852200</t>
  </si>
  <si>
    <t>{6b890e56-4a68-4cdb-bbf3-2a7dd1b6c6be}</t>
  </si>
  <si>
    <t>25-2020</t>
  </si>
  <si>
    <t>STAVEBNÍ ÚPRAVY DOMÁCNOSTI PRO SPECIFICKOU CÍLOVOU SKUPINU - osoby s PAS, Rychnov nad Kněžnou</t>
  </si>
  <si>
    <t xml:space="preserve"> </t>
  </si>
  <si>
    <t>Radko Vondra - PRIDOS</t>
  </si>
  <si>
    <t>T. Balažovič</t>
  </si>
  <si>
    <t>D1.4.ZTI</t>
  </si>
  <si>
    <t>D.1.4.e) - ZAŘÍZENÍ ZDRAVOTNĚ TECHNICKÝCH INSTALACÍ</t>
  </si>
  <si>
    <t>{0e381e1a-a5cf-4128-b064-2661de76286d}</t>
  </si>
  <si>
    <t>721 - Zdravotechnika - vnitřní kanalizace</t>
  </si>
  <si>
    <t>722 - Zdravotechnika - vnitřní vodovod</t>
  </si>
  <si>
    <t>725 - Zdravotechnika - zařizovací předměty</t>
  </si>
  <si>
    <t>726 - Zdravotechnika - předstěnové instalace</t>
  </si>
  <si>
    <t xml:space="preserve">    01 - Ostatní</t>
  </si>
  <si>
    <t xml:space="preserve">    732 - Ústřední vytápění - strojovny</t>
  </si>
  <si>
    <t xml:space="preserve">    734 - Ústřední vytápění - armatury</t>
  </si>
  <si>
    <t>Zdravotechnika - vnitřní kanalizace</t>
  </si>
  <si>
    <t>721174042</t>
  </si>
  <si>
    <t>Potrubí kanalizační z PP připojovací DN 40</t>
  </si>
  <si>
    <t>CS ÚRS 2019 01</t>
  </si>
  <si>
    <t>-314289956</t>
  </si>
  <si>
    <t>721174043</t>
  </si>
  <si>
    <t>Potrubí kanalizační z PP připojovací DN 50</t>
  </si>
  <si>
    <t>2100537251</t>
  </si>
  <si>
    <t>721174045</t>
  </si>
  <si>
    <t>Potrubí kanalizační z PP připojovací DN 110</t>
  </si>
  <si>
    <t>-646156685</t>
  </si>
  <si>
    <t>721194104</t>
  </si>
  <si>
    <t>Vyvedení a upevnění odpadních výpustek DN 40</t>
  </si>
  <si>
    <t>1485327379</t>
  </si>
  <si>
    <t>721194105</t>
  </si>
  <si>
    <t>Vyvedení a upevnění odpadních výpustek DN 50</t>
  </si>
  <si>
    <t>32845758</t>
  </si>
  <si>
    <t>721194109</t>
  </si>
  <si>
    <t>Vyvedení a upevnění odpadních výpustek DN 100</t>
  </si>
  <si>
    <t>-1014111398</t>
  </si>
  <si>
    <t>721X14155</t>
  </si>
  <si>
    <t>Napojení na stávající kanalizaci</t>
  </si>
  <si>
    <t>721X13185</t>
  </si>
  <si>
    <t>Lešení pomocné</t>
  </si>
  <si>
    <t>hod</t>
  </si>
  <si>
    <t>721290111</t>
  </si>
  <si>
    <t>Zkouška těsnosti potrubí kanalizace vodou do DN 125</t>
  </si>
  <si>
    <t>856213119</t>
  </si>
  <si>
    <t>998721102</t>
  </si>
  <si>
    <t>Přesun hmot pro vnitřní kanalizace  stanovený z hmotnosti přesunovaného materiálu vodorovná dopravní vzdálenost do 50 m v objektech výšky do 12 m</t>
  </si>
  <si>
    <t>1811170211</t>
  </si>
  <si>
    <t>998721193</t>
  </si>
  <si>
    <t>Přesun hmot pro vnitřní kanalizace stanovený z hmotnosti přesunovaného materiálu Příplatek k ceně za zvětšený přesun přes vymezenou největší dopravní vzdálenost do 500 m</t>
  </si>
  <si>
    <t>410393633</t>
  </si>
  <si>
    <t>722</t>
  </si>
  <si>
    <t>Zdravotechnika - vnitřní vodovod</t>
  </si>
  <si>
    <t>722174002</t>
  </si>
  <si>
    <t>Potrubí vodovodní plastové PPR svar polyfuze PN 16 D 20 x 2,8 mm</t>
  </si>
  <si>
    <t>1598552688</t>
  </si>
  <si>
    <t>722174003</t>
  </si>
  <si>
    <t>Potrubí vodovodní plastové PPR svar polyfuze PN 16 D 25 x 3,5 mm</t>
  </si>
  <si>
    <t>-2088118172</t>
  </si>
  <si>
    <t>722174004</t>
  </si>
  <si>
    <t>Potrubí vodovodní plastové PPR svar polyfuze PN 16 D 32 x 4,4 mm</t>
  </si>
  <si>
    <t>-1221922093</t>
  </si>
  <si>
    <t>722181252</t>
  </si>
  <si>
    <t>Ochrana vodovodního potrubí přilepenými tepelně izolačními trubicemi z PE tl 20 mm DN do 42 mm</t>
  </si>
  <si>
    <t>-329924114</t>
  </si>
  <si>
    <t>722190401</t>
  </si>
  <si>
    <t>Napojení na stávající rozvod vody</t>
  </si>
  <si>
    <t>2045475497</t>
  </si>
  <si>
    <t>722190408</t>
  </si>
  <si>
    <t>Vyvedení výpustku</t>
  </si>
  <si>
    <t>722220151</t>
  </si>
  <si>
    <t>Nástěnka závitová K 247 pro baterii G 1/2 s jedním závitem</t>
  </si>
  <si>
    <t>pár</t>
  </si>
  <si>
    <t>-2089936195</t>
  </si>
  <si>
    <t>722220154</t>
  </si>
  <si>
    <t>Nástěnka závitová K 247 pro ventil G 1/2 s jedním závitem</t>
  </si>
  <si>
    <t>722290226</t>
  </si>
  <si>
    <t>Zkouška těsnosti vodovodního potrubí do DN 50</t>
  </si>
  <si>
    <t>-1456657415</t>
  </si>
  <si>
    <t>722290234</t>
  </si>
  <si>
    <t>Proplach a dezinfekce vodovodního potrubí do DN 50</t>
  </si>
  <si>
    <t>113590293</t>
  </si>
  <si>
    <t>722X15111</t>
  </si>
  <si>
    <t>Vypouštěcí kohout VK15</t>
  </si>
  <si>
    <t>933406252</t>
  </si>
  <si>
    <t>722X12105</t>
  </si>
  <si>
    <t>Kulový kohout DN20</t>
  </si>
  <si>
    <t>722X10110</t>
  </si>
  <si>
    <t>Třícestný termostatický směšovací ventil pro teplou vodu s regulačním rozsahem ( 35°C ) - 40°C - 70°C - 3/4"</t>
  </si>
  <si>
    <t>998722102</t>
  </si>
  <si>
    <t>Přesun hmot pro vnitřní vodovod  stanovený z hmotnosti přesunovaného materiálu vodorovná dopravní vzdálenost do 50 m v objektech výšky do 12 m</t>
  </si>
  <si>
    <t>-1457553482</t>
  </si>
  <si>
    <t>998722193</t>
  </si>
  <si>
    <t>Přesun hmot pro vnitřní vodovod stanovený z hmotnosti přesunovaného materiálu Příplatek k ceně za zvětšený přesun přes vymezenou největší dopravní vzdálenost do 500 m</t>
  </si>
  <si>
    <t>-1736890659</t>
  </si>
  <si>
    <t>725</t>
  </si>
  <si>
    <t>Zdravotechnika - zařizovací předměty</t>
  </si>
  <si>
    <t>725X12021</t>
  </si>
  <si>
    <t>Demontáž, uskladnění, renovace a zpětná montáž klozetové mísy keramické</t>
  </si>
  <si>
    <t>-1352619238</t>
  </si>
  <si>
    <t>725X21526</t>
  </si>
  <si>
    <t>D+M Šrouby včetně krytek</t>
  </si>
  <si>
    <t>-1202838940</t>
  </si>
  <si>
    <t>725X21527</t>
  </si>
  <si>
    <t>D+M Sedátka softclose</t>
  </si>
  <si>
    <t>725X11701</t>
  </si>
  <si>
    <t>Demontáž, uskladnění, renovace a zpětná montáž keramického umývadla</t>
  </si>
  <si>
    <t>1345850225</t>
  </si>
  <si>
    <t>725X13111</t>
  </si>
  <si>
    <t>Demontáž a likvidace stávající umyvadlové baterie</t>
  </si>
  <si>
    <t>-1175506628</t>
  </si>
  <si>
    <t>725X31201</t>
  </si>
  <si>
    <t>-1023634488</t>
  </si>
  <si>
    <t>725X31111</t>
  </si>
  <si>
    <t>D+M Piezo nerezová nástěnná umyvadlová baterie pro studernou a teplou vodu s antivandal nerez ramínkem</t>
  </si>
  <si>
    <t>1654576577</t>
  </si>
  <si>
    <t>725X11132</t>
  </si>
  <si>
    <t>Demontáž, uskladnění, renovace a zpětná montáž sprchového závěsu - konstrukce</t>
  </si>
  <si>
    <t>-872059510</t>
  </si>
  <si>
    <t>725X32116</t>
  </si>
  <si>
    <t>D+M Sprchového závěsu</t>
  </si>
  <si>
    <t>738152076</t>
  </si>
  <si>
    <t>725813111</t>
  </si>
  <si>
    <t>Ventil rohový vč. flexi hadičky G 1/2</t>
  </si>
  <si>
    <t>-661672151</t>
  </si>
  <si>
    <t>725X21316</t>
  </si>
  <si>
    <t>Demontáž a likvidace stávající sprchové baterie</t>
  </si>
  <si>
    <t>-1813692503</t>
  </si>
  <si>
    <t>725X22641</t>
  </si>
  <si>
    <t>Demontáž a likvidace stávajícího sprchového koutu včetně zástěny</t>
  </si>
  <si>
    <t>197040179</t>
  </si>
  <si>
    <t>725X23112</t>
  </si>
  <si>
    <t>D+M Sprchový kout, sprchová vanička litý mramor, sifon, zástěna</t>
  </si>
  <si>
    <t>-160333206</t>
  </si>
  <si>
    <t>725X23122</t>
  </si>
  <si>
    <t>D+M Piezo ovládání sprchy s termostatickou baterií, 24V DC</t>
  </si>
  <si>
    <t>725X23126</t>
  </si>
  <si>
    <t>D+M Antivandalový sprchový výtok s nastavením úhlu</t>
  </si>
  <si>
    <t>725X24146</t>
  </si>
  <si>
    <t>Demontáž a likvidace stávající vanové baterie</t>
  </si>
  <si>
    <t>725X24186</t>
  </si>
  <si>
    <t>Demontáž a likvidace příslušenství vanové baterie</t>
  </si>
  <si>
    <t>725X24135</t>
  </si>
  <si>
    <t>D+M Baterie nástěnná termoregulační vanová s hadicí, sprchovou růžicí posuvnou na tyči včetně posuvného držáku na tyči</t>
  </si>
  <si>
    <t>725X34134</t>
  </si>
  <si>
    <t>Demontáž, uskladnění, renovace a zpětná montáž zrcadla</t>
  </si>
  <si>
    <t>725X34155</t>
  </si>
  <si>
    <t>Demontáž, uskladnění, renovace a zpětná montáž madel</t>
  </si>
  <si>
    <t>998725102</t>
  </si>
  <si>
    <t>Přesun hmot pro zařizovací předměty  stanovený z hmotnosti přesunovaného materiálu vodorovná dopravní vzdálenost do 50 m v objektech výšky přes 6 do 12 m</t>
  </si>
  <si>
    <t>1746195082</t>
  </si>
  <si>
    <t>998725193</t>
  </si>
  <si>
    <t>Přesun hmot pro zařizovací předměty stanovený z hmotnosti přesunovaného materiálu Příplatek k cenám za zvětšený přesun přes vymezenou největší dopravní vzdálenost do 500 m</t>
  </si>
  <si>
    <t>-192149686</t>
  </si>
  <si>
    <t>726</t>
  </si>
  <si>
    <t>Zdravotechnika - předstěnové instalace</t>
  </si>
  <si>
    <t>726X56780</t>
  </si>
  <si>
    <t>D+M Nerezového WC dvoutlačítka</t>
  </si>
  <si>
    <t>-1301088245</t>
  </si>
  <si>
    <t>01</t>
  </si>
  <si>
    <t>Ostatní</t>
  </si>
  <si>
    <t>ZT01</t>
  </si>
  <si>
    <t>h</t>
  </si>
  <si>
    <t>vlastní položka - běžná katalogová cena</t>
  </si>
  <si>
    <t>1429309183</t>
  </si>
  <si>
    <t>ZT02</t>
  </si>
  <si>
    <t>Demontáže stávajícího zařízení - zařizovacích předmětů a potrubí vč. likvidace demontovaného materiálu a odvozu na skládku</t>
  </si>
  <si>
    <t>-1982786524</t>
  </si>
  <si>
    <t>732</t>
  </si>
  <si>
    <t>Ústřední vytápění - strojovny</t>
  </si>
  <si>
    <t>732421201</t>
  </si>
  <si>
    <t>Čerpadlo teplovodní mokroběžné závitové cirkulační DN 15 výtlak do 1,4 m, průtok 0,35 m3/h pro TV včetně spínacích hodin</t>
  </si>
  <si>
    <t>-933843151</t>
  </si>
  <si>
    <t>734</t>
  </si>
  <si>
    <t>Ústřední vytápění - armatury</t>
  </si>
  <si>
    <t>734411101</t>
  </si>
  <si>
    <t>Teploměr technický s pevným stonkem a jímkou zadní připojení průměr 63 mm délky 50 mm 0 - 100°C</t>
  </si>
  <si>
    <t>41284693</t>
  </si>
  <si>
    <t>734421112</t>
  </si>
  <si>
    <t>Tlakoměr s pevným stonkem a zpětnou klapkou tlak 0-10 bar průměr 63 mm zadní připojení</t>
  </si>
  <si>
    <t>1437886442</t>
  </si>
  <si>
    <t>Rozpočet akce:</t>
  </si>
  <si>
    <t>"DOMEČKY Rychnov nad Kněžnou,                                      Stavební úpravy domácností pro specifickou cílovou skupinu - osoby PAS"</t>
  </si>
  <si>
    <t>( Výkaz výměr akce )</t>
  </si>
  <si>
    <t>Část: E.2.4.1.  -  ZAŘÍZENÍ SILNOPROUDÉ ELEKTROTECHNIKY</t>
  </si>
  <si>
    <t>Do rozpočtu cenu DPS:</t>
  </si>
  <si>
    <t>Datum: 28.09.2020</t>
  </si>
  <si>
    <t>Vyhotovil:</t>
  </si>
  <si>
    <t>Ing. Radko Vondra</t>
  </si>
  <si>
    <t>Výkaz výměr:</t>
  </si>
  <si>
    <t>Archivní číslo:</t>
  </si>
  <si>
    <t>Sazba za hodinu:</t>
  </si>
  <si>
    <t>Kontroloval:</t>
  </si>
  <si>
    <t>Cenová úroveň   :</t>
  </si>
  <si>
    <t>09/2020</t>
  </si>
  <si>
    <t>ZÁKLADNÍ NÁKLADY:</t>
  </si>
  <si>
    <t>1. Dodávky celkem :</t>
  </si>
  <si>
    <t>Kč</t>
  </si>
  <si>
    <t>2. Doprava (4%) a přesun (2%) dodávek :</t>
  </si>
  <si>
    <t>3. Montážní materiál :</t>
  </si>
  <si>
    <t>4. Montážní práce :</t>
  </si>
  <si>
    <t>5. Zemní práce :</t>
  </si>
  <si>
    <t>MEZISOUČET 1</t>
  </si>
  <si>
    <t>PPV z montáží :</t>
  </si>
  <si>
    <t>PPV ze ZP :</t>
  </si>
  <si>
    <t>MEZISOUČET 2</t>
  </si>
  <si>
    <t>Zhotovení dokumentace SKP:</t>
  </si>
  <si>
    <t>Nepředvidatelné práce, rizika :</t>
  </si>
  <si>
    <t>ZÁKLADNÍ NÁKLADY CELKEM</t>
  </si>
  <si>
    <t>VEDLEJŠÍ NÁKLADY</t>
  </si>
  <si>
    <t>Zařízení staveniště a mimostaveništní doprava      (ZS + MSD) :</t>
  </si>
  <si>
    <t>Provozní vlivy :</t>
  </si>
  <si>
    <t>VEDLEJŠÍ NÁKLADY CELKEM</t>
  </si>
  <si>
    <t>Kompletační činnost :</t>
  </si>
  <si>
    <t>NÁKLADY CELKEM</t>
  </si>
  <si>
    <t>DPH v % :</t>
  </si>
  <si>
    <t>NÁKLADY S DPH</t>
  </si>
  <si>
    <r>
      <rPr>
        <b/>
        <sz val="14"/>
        <color indexed="60"/>
        <rFont val="Calibri"/>
        <family val="2"/>
        <charset val="238"/>
      </rPr>
      <t>ROZPOČET</t>
    </r>
    <r>
      <rPr>
        <b/>
        <sz val="14"/>
        <color indexed="48"/>
        <rFont val="Calibri"/>
        <family val="2"/>
        <charset val="238"/>
      </rPr>
      <t xml:space="preserve"> - "DOMEČKY Rychnov nad Kněžnou,   Stavební úpravy domácností pro specifickou cílovou skupinu - osoby PAS"</t>
    </r>
  </si>
  <si>
    <t>Rozpočet:</t>
  </si>
  <si>
    <t>měrné jednotky</t>
  </si>
  <si>
    <t>počet jednotek</t>
  </si>
  <si>
    <t>Cena jednotková</t>
  </si>
  <si>
    <t>Souhr materiál</t>
  </si>
  <si>
    <t>Montáž jednotková</t>
  </si>
  <si>
    <t>Souhrn montáž</t>
  </si>
  <si>
    <t>Souhrn za celek</t>
  </si>
  <si>
    <t>jednotková cena materiálu</t>
  </si>
  <si>
    <t>násobitel jedn. ceny mater.</t>
  </si>
  <si>
    <t>jednotková cena montáže</t>
  </si>
  <si>
    <t>násobitel montáže</t>
  </si>
  <si>
    <t>změřená výměra</t>
  </si>
  <si>
    <t>násobitel výměry</t>
  </si>
  <si>
    <t>ELEKTROINSTALACE - SILNOPROUDÉ ROZVODY, OSVĚTLENÍ, NOSNÉ TRASY, POSPOJENÍ</t>
  </si>
  <si>
    <r>
      <rPr>
        <b/>
        <sz val="10"/>
        <color indexed="60"/>
        <rFont val="Arial CE"/>
        <charset val="238"/>
      </rPr>
      <t xml:space="preserve">1D  </t>
    </r>
    <r>
      <rPr>
        <b/>
        <u/>
        <sz val="10"/>
        <color indexed="36"/>
        <rFont val="Arial CE"/>
        <charset val="238"/>
      </rPr>
      <t>DODÁVKY</t>
    </r>
  </si>
  <si>
    <r>
      <t>Svítidlo interiérové stropní/nástěnné LED klasické, IP54, I.třída, 4000</t>
    </r>
    <r>
      <rPr>
        <sz val="9"/>
        <rFont val="Calibri"/>
        <family val="2"/>
        <charset val="238"/>
      </rPr>
      <t>°</t>
    </r>
    <r>
      <rPr>
        <sz val="9"/>
        <rFont val="Calibri"/>
        <family val="2"/>
        <charset val="238"/>
      </rPr>
      <t>K, CRI</t>
    </r>
    <r>
      <rPr>
        <sz val="9"/>
        <rFont val="Calibri"/>
        <family val="2"/>
        <charset val="238"/>
      </rPr>
      <t xml:space="preserve">&gt;80, </t>
    </r>
    <r>
      <rPr>
        <sz val="9"/>
        <rFont val="Calibri"/>
        <family val="2"/>
        <charset val="238"/>
      </rPr>
      <t xml:space="preserve">36W, světelný tok svítidla 3500lm, stínidlo opálové polymetylmetakrylát PMMA pr. 400mm, montura ocelový plech lakovaný bílý </t>
    </r>
    <r>
      <rPr>
        <sz val="9"/>
        <rFont val="Calibri"/>
        <family val="2"/>
        <charset val="238"/>
      </rPr>
      <t>Ø</t>
    </r>
    <r>
      <rPr>
        <sz val="9"/>
        <rFont val="Calibri"/>
        <family val="2"/>
        <charset val="238"/>
      </rPr>
      <t>375mm, záruka 60měsíců, např. Titan 2 - PMMA č. 53767   (výrobek A)</t>
    </r>
  </si>
  <si>
    <r>
      <t>Svítidlo interiérové stropní/nástěnné LED klasické, IP54, I.třída, 4000</t>
    </r>
    <r>
      <rPr>
        <sz val="9"/>
        <rFont val="Calibri"/>
        <family val="2"/>
        <charset val="238"/>
      </rPr>
      <t>°</t>
    </r>
    <r>
      <rPr>
        <sz val="9"/>
        <rFont val="Calibri"/>
        <family val="2"/>
        <charset val="238"/>
      </rPr>
      <t xml:space="preserve">K, CRI&gt;80, 11W, světelný tok svítidla 990lm, stínidlo opálové polymetylmetakrylát PMMA pr. 220mm, montura ocelový plech lakovaný bílý </t>
    </r>
    <r>
      <rPr>
        <sz val="9"/>
        <rFont val="Calibri"/>
        <family val="2"/>
        <charset val="238"/>
      </rPr>
      <t>Ø</t>
    </r>
    <r>
      <rPr>
        <sz val="9"/>
        <rFont val="Calibri"/>
        <family val="2"/>
        <charset val="238"/>
      </rPr>
      <t xml:space="preserve"> 200mm, záruka 60měsíců, např. Titan 1A - PMMA č. 53733   (výrobek B)</t>
    </r>
  </si>
  <si>
    <r>
      <t>Svítidlo interiérové stropní/nástěnné LED klasické, IP44, II.třída, svítidlo s odolností proti nárazu min. 20J, 4000</t>
    </r>
    <r>
      <rPr>
        <sz val="9"/>
        <rFont val="Calibri"/>
        <family val="2"/>
        <charset val="238"/>
      </rPr>
      <t>°</t>
    </r>
    <r>
      <rPr>
        <sz val="9"/>
        <rFont val="Calibri"/>
        <family val="2"/>
        <charset val="238"/>
      </rPr>
      <t>K, CRI&gt;80, 21W, světelný tok svítidla 2080lm, stínidlo opálové polykarbonát PC 610x210mm, montura ocelový plech lakovaný bílý, záruka 60měsíců, např. Trivia - PC č. 53961   (výrobek C)</t>
    </r>
  </si>
  <si>
    <r>
      <t>Svítidlo interiérové stropní/nástěnné klasické žárovkové s 2x LED-zdroji E27, IP65, 3000</t>
    </r>
    <r>
      <rPr>
        <sz val="9"/>
        <rFont val="Calibri"/>
        <family val="2"/>
        <charset val="238"/>
      </rPr>
      <t>°</t>
    </r>
    <r>
      <rPr>
        <sz val="9"/>
        <rFont val="Calibri"/>
        <family val="2"/>
        <charset val="238"/>
      </rPr>
      <t>K, CRI&gt;80, vč. žárovky 2LEDx6W/E27, světelný tok svítidla 960lm, stínidlo opálové polykarbonát PC 250x250mm, montura ocelový plech lakovaný bílý, záruka 36měsíců, např. Tahoe - PC č. 10H3251   (výrobek D)</t>
    </r>
  </si>
  <si>
    <r>
      <t xml:space="preserve">Napájecí zdroj sanitárního zařízení v provedení do krabice </t>
    </r>
    <r>
      <rPr>
        <u/>
        <sz val="9"/>
        <rFont val="Calibri"/>
        <family val="2"/>
        <charset val="238"/>
      </rPr>
      <t>pod omítku</t>
    </r>
    <r>
      <rPr>
        <sz val="9"/>
        <rFont val="Calibri"/>
        <family val="2"/>
        <charset val="238"/>
      </rPr>
      <t>, provedení pro 2 ventily vodovodní baterie, 230VAC/24VDC, IP55, včetně instalační krabice pod omítku</t>
    </r>
  </si>
  <si>
    <r>
      <t xml:space="preserve">Napájecí zdroj sanitárního zařízení v provedení do krabice </t>
    </r>
    <r>
      <rPr>
        <u/>
        <sz val="9"/>
        <rFont val="Calibri"/>
        <family val="2"/>
        <charset val="238"/>
      </rPr>
      <t>na omítku</t>
    </r>
    <r>
      <rPr>
        <sz val="9"/>
        <rFont val="Calibri"/>
        <family val="2"/>
        <charset val="238"/>
      </rPr>
      <t>, provedení pro 2 ventily vodovodní baterie, 230VAC/24VDC, IP55, včetně instalační krabice na omítku</t>
    </r>
  </si>
  <si>
    <r>
      <rPr>
        <b/>
        <sz val="10"/>
        <color indexed="60"/>
        <rFont val="Arial CE"/>
        <charset val="238"/>
      </rPr>
      <t xml:space="preserve">Σ1D  </t>
    </r>
    <r>
      <rPr>
        <b/>
        <sz val="10"/>
        <color indexed="36"/>
        <rFont val="Arial CE"/>
        <charset val="238"/>
      </rPr>
      <t>SOUHRN DODÁVEK</t>
    </r>
  </si>
  <si>
    <r>
      <rPr>
        <b/>
        <sz val="11"/>
        <color indexed="60"/>
        <rFont val="Arial CE"/>
        <charset val="238"/>
      </rPr>
      <t xml:space="preserve">2E  </t>
    </r>
    <r>
      <rPr>
        <b/>
        <u/>
        <sz val="11"/>
        <color indexed="36"/>
        <rFont val="Arial CE"/>
        <charset val="238"/>
      </rPr>
      <t>ELEKTROMONTÁŽE, STAVEBNÍ PŘÍPOMOCE</t>
    </r>
  </si>
  <si>
    <t>Elektromontáže silnoproudé, slaboproudé a stavební přípomoce</t>
  </si>
  <si>
    <t>Demontáž stávajících svítidel (50ks á 0,5Nh)</t>
  </si>
  <si>
    <t>Nh</t>
  </si>
  <si>
    <t>Montáž nový svítidel (50ks á 1,5Nh)</t>
  </si>
  <si>
    <t>Demontáž a opětovná montáž stávajících spínačů (4ks á 1,75Nh)</t>
  </si>
  <si>
    <t>Úprava osvětlení schodiště včetně zapojení a vyzkoušení</t>
  </si>
  <si>
    <t>Zapojení nových silnoproudých obvodů včetně vyzkoušení</t>
  </si>
  <si>
    <t>Zapojení kabelu do rozvaděče v 1NP a vyzkoušení</t>
  </si>
  <si>
    <t>Přezkoušení světelných obvodů před dokončením stavby</t>
  </si>
  <si>
    <t>Rozvod kabelový malonapěťový, zapojení a vyzkoušení funkce automat. Vodovod. baterií (9ks á 2,0Nh)</t>
  </si>
  <si>
    <t>Lešenářská plošina do 4 m /stavba, rozebrání, použití/</t>
  </si>
  <si>
    <t>Elektroinstalace silnoproudá s materiálem a montáží</t>
  </si>
  <si>
    <t>CYKY*J3x1,5 p.o.</t>
  </si>
  <si>
    <t>CYKY*O3x1,5 p.o.</t>
  </si>
  <si>
    <t>CYKY*O2x1,5 p.o.</t>
  </si>
  <si>
    <t>CYKY*O2x1,5 p.o.  /silnoproudé napájení napájecích zdrojů sanitárního zařízení/  (5ks á 4m)</t>
  </si>
  <si>
    <t>Trubka instalační ohebná lehká P20</t>
  </si>
  <si>
    <t>Spínač řazení 1 s krytem a rámečkem - do krabice, IP44</t>
  </si>
  <si>
    <t>Spínač řazení 6 s krytem a rámečkem - do krabice, IP44</t>
  </si>
  <si>
    <t>Krabice přístrojová kulatá hluboká do SDK pr. 68, IP20</t>
  </si>
  <si>
    <t>Víčko na rozbočovací krabici kulaté KO68</t>
  </si>
  <si>
    <t>Svorky WAGO 2,5 bez rozlišení  (set á 100ks)</t>
  </si>
  <si>
    <t>Hmoždinka do SDK s vrutem</t>
  </si>
  <si>
    <t>Hmoždinka HM8 s vrutem</t>
  </si>
  <si>
    <t>Sádra stavební  (3ks á 5 kg)</t>
  </si>
  <si>
    <t>Zemnění, pospojení</t>
  </si>
  <si>
    <t>Vodič CYA 4 mm2 zelená/žlutá ohebný   (8ks á 5m + 4ks á 10)</t>
  </si>
  <si>
    <t>Elektroinstalace slaboproudá s materiálem a montáží</t>
  </si>
  <si>
    <r>
      <t>CYKY*O2x1,5 p.o.  /napájení baterií 24V</t>
    </r>
    <r>
      <rPr>
        <sz val="8"/>
        <rFont val="Calibri"/>
        <family val="2"/>
        <charset val="238"/>
      </rPr>
      <t>DC</t>
    </r>
    <r>
      <rPr>
        <sz val="10"/>
        <rFont val="Calibri"/>
        <family val="2"/>
        <charset val="238"/>
      </rPr>
      <t>/</t>
    </r>
  </si>
  <si>
    <t>Stavební přípomoce</t>
  </si>
  <si>
    <t>Stavební přípomoce celkem</t>
  </si>
  <si>
    <t>prc.</t>
  </si>
  <si>
    <t>Ostatní náklady</t>
  </si>
  <si>
    <t>Inženýrská činnost hlavního zhotovitele a koordinace při provádění   (NH-GD = NH+10%)</t>
  </si>
  <si>
    <t>NH-GD</t>
  </si>
  <si>
    <t>Autorský občasný dozor GP a technická koordinace při provádění   (NH-PD = NH+30%)</t>
  </si>
  <si>
    <t>NH-PD</t>
  </si>
  <si>
    <t>Cestovné k občasnému AD pro GP a technické koordinace při provádění (4x 45km)</t>
  </si>
  <si>
    <t>km</t>
  </si>
  <si>
    <t>Výchozí revize elektrického zařízení   (NH-RT = NH+25%)</t>
  </si>
  <si>
    <t>NH-RT</t>
  </si>
  <si>
    <t>Spolupráce zhotovitele s RT při výchozí revizi elektrického zařízení</t>
  </si>
  <si>
    <t>NH</t>
  </si>
  <si>
    <t>Manipulace, doprava a poplatek za uložení odpadů dle vyhlášky o odpadech</t>
  </si>
  <si>
    <t>set</t>
  </si>
  <si>
    <r>
      <rPr>
        <b/>
        <sz val="11"/>
        <color indexed="60"/>
        <rFont val="Arial CE"/>
        <charset val="238"/>
      </rPr>
      <t xml:space="preserve">Σ2E  </t>
    </r>
    <r>
      <rPr>
        <b/>
        <u/>
        <sz val="11"/>
        <color indexed="36"/>
        <rFont val="Arial CE"/>
        <charset val="238"/>
      </rPr>
      <t>SOUHRN ELEKTROMONTÁŽE, STAVEBNÍ PŘÍPOMOCE</t>
    </r>
  </si>
  <si>
    <t>D1.4.UT</t>
  </si>
  <si>
    <t>D.1.4.a) - ZAŘÍZENÍ PRO VYTÁPĚNÍ STAVEB</t>
  </si>
  <si>
    <t>{03635e29-a23f-45fb-9256-420e1bd4cbf0}</t>
  </si>
  <si>
    <t>PSV - PSV</t>
  </si>
  <si>
    <t xml:space="preserve">    733 - Ústřední vytápění - rozvodné potrubí</t>
  </si>
  <si>
    <t xml:space="preserve">    735 - Ústřední vytápění - otopná tělesa</t>
  </si>
  <si>
    <t xml:space="preserve">    800 - Ostatní a vedlejší náklady</t>
  </si>
  <si>
    <t>713463131</t>
  </si>
  <si>
    <t>Montáž izolace tepelné potrubí potrubními pouzdry bez úpravy slepenými 1x tl izolace do 25 mm</t>
  </si>
  <si>
    <t>744592787</t>
  </si>
  <si>
    <t>28377096</t>
  </si>
  <si>
    <t>izolace tepelná potrubí z pěnového polyetylenu 15 x 20 mm - λD (≤ 0,040 W/(mK)</t>
  </si>
  <si>
    <t>-2120309803</t>
  </si>
  <si>
    <t>283771300</t>
  </si>
  <si>
    <t>spona na návlekovou izolaci</t>
  </si>
  <si>
    <t>-762740756</t>
  </si>
  <si>
    <t>283771350</t>
  </si>
  <si>
    <t>páska samolepící na návlekovou izolaci po 20 m</t>
  </si>
  <si>
    <t>-1046706923</t>
  </si>
  <si>
    <t>733</t>
  </si>
  <si>
    <t>Ústřední vytápění - rozvodné potrubí</t>
  </si>
  <si>
    <t>733110803</t>
  </si>
  <si>
    <t>Demontáž potrubí ocelového závitového do DN 15</t>
  </si>
  <si>
    <t>127486617</t>
  </si>
  <si>
    <t>733222102</t>
  </si>
  <si>
    <t>Potrubí z trubek měděných polotvrdých spojovaných měkkým pájením Ø 15/1</t>
  </si>
  <si>
    <t>-1779657613</t>
  </si>
  <si>
    <t>733222103</t>
  </si>
  <si>
    <t>Potrubí z trubek měděných polotvrdých spojovaných měkkým pájením Ø 18/1</t>
  </si>
  <si>
    <t>-79165624</t>
  </si>
  <si>
    <t>733291101</t>
  </si>
  <si>
    <t>Zkouška těsnosti potrubí měděné do D 35x1,5</t>
  </si>
  <si>
    <t>1065336002</t>
  </si>
  <si>
    <t>10+15</t>
  </si>
  <si>
    <t>733POX01</t>
  </si>
  <si>
    <t>Topná, dilatační a provozní zkouška</t>
  </si>
  <si>
    <t>-531356967</t>
  </si>
  <si>
    <t>733POX02</t>
  </si>
  <si>
    <t>Stavební přípomoci - drážkování a sádrování, ostatní pomocné práce</t>
  </si>
  <si>
    <t>-255361022</t>
  </si>
  <si>
    <t>733POX03</t>
  </si>
  <si>
    <t>Propojení na stávající potrubí topné vody</t>
  </si>
  <si>
    <t>1664172258</t>
  </si>
  <si>
    <t>733POX04</t>
  </si>
  <si>
    <t>Nosný systém pro potrubí, kotvení</t>
  </si>
  <si>
    <t>733POX05</t>
  </si>
  <si>
    <t>Vypuštění a napuštění trubního rozvodu</t>
  </si>
  <si>
    <t>998733103</t>
  </si>
  <si>
    <t>Přesun hmot pro rozvody potrubí stanovený z hmotnosti přesunovaného materiálu vodorovná dopravní vzdálenost do 50 m v objektech výšky do 12 m</t>
  </si>
  <si>
    <t>1394117</t>
  </si>
  <si>
    <t>998733193</t>
  </si>
  <si>
    <t>Příplatek k přesunu hmot 733 za zvětšený přesun do 500 m</t>
  </si>
  <si>
    <t>-586471154</t>
  </si>
  <si>
    <t>734200822</t>
  </si>
  <si>
    <t>Demontáž armatur závitových  se dvěma závity přes 1/2 do G 1</t>
  </si>
  <si>
    <t>-648485487</t>
  </si>
  <si>
    <t>734OTX01</t>
  </si>
  <si>
    <t>Termostatická hlavice otopných těles se zajištěním proti zcizení, pevným nastavením teploty a regulačním rozsahem 8°C - 26°C vč. instalace na termostatický ventil antivandal</t>
  </si>
  <si>
    <t>-1293447122</t>
  </si>
  <si>
    <t>734OTX02</t>
  </si>
  <si>
    <t xml:space="preserve">Termostatický radiátorový ventil </t>
  </si>
  <si>
    <t>-2076429788</t>
  </si>
  <si>
    <t>734OTX03</t>
  </si>
  <si>
    <t>Radiátorové šroubení uzavírací a regulační rohové 1/2" bronz poniklovyný s vypouštěním, PN1.0MPa, TS110°C</t>
  </si>
  <si>
    <t>1402215977</t>
  </si>
  <si>
    <t>734OTX04</t>
  </si>
  <si>
    <t>Svěrné šroubení pro měděné trubky Cu 15x1</t>
  </si>
  <si>
    <t>1527855628</t>
  </si>
  <si>
    <t>734OTX05</t>
  </si>
  <si>
    <t>Nastavovací klíč termostatické hlavice</t>
  </si>
  <si>
    <t>1616288045</t>
  </si>
  <si>
    <t>734209113</t>
  </si>
  <si>
    <t>Montáž závitových armatur  se 2 závity G 1/2</t>
  </si>
  <si>
    <t>62555290</t>
  </si>
  <si>
    <t>734291123</t>
  </si>
  <si>
    <t>Kohout plnící a vypouštěcí G 1/2 PN 10 do 110°C závitový</t>
  </si>
  <si>
    <t>2036923202</t>
  </si>
  <si>
    <t>998734103</t>
  </si>
  <si>
    <t>Přesun hmot pro armatury stanovený z hmotnosti přesunovaného materiálu vodorovná dopravní vzdálenost do 50 m v objektech výšky přes 12 do 24 m</t>
  </si>
  <si>
    <t>-1327294889</t>
  </si>
  <si>
    <t>998734193</t>
  </si>
  <si>
    <t>Přesun hmot pro armatury stanovený z hmotnosti přesunovaného materiálu Příplatek k cenám za zvětšený přesun přes vymezenou největší dopravní vzdálenost do 500 m</t>
  </si>
  <si>
    <t>-1442415088</t>
  </si>
  <si>
    <t>735</t>
  </si>
  <si>
    <t>Ústřední vytápění - otopná tělesa</t>
  </si>
  <si>
    <t>735000912</t>
  </si>
  <si>
    <t>Vyregulování ventilu radiátorového s termostatickým ovládáním a regulačního radiátorového šroubení</t>
  </si>
  <si>
    <t>462464911</t>
  </si>
  <si>
    <t>735494811</t>
  </si>
  <si>
    <t>Vypuštění vody z otopných těles</t>
  </si>
  <si>
    <t>-865702553</t>
  </si>
  <si>
    <t>735111810</t>
  </si>
  <si>
    <t>Demontáž a likvidace otopných těles</t>
  </si>
  <si>
    <t>-1814038299</t>
  </si>
  <si>
    <t>735111811</t>
  </si>
  <si>
    <t>Demontáž, přesun a zpětná montáž otopných těles</t>
  </si>
  <si>
    <t>735151673</t>
  </si>
  <si>
    <t>1552207405</t>
  </si>
  <si>
    <t>735151675</t>
  </si>
  <si>
    <t>994636788</t>
  </si>
  <si>
    <t>735191905</t>
  </si>
  <si>
    <t>Odvzdušnění otopných těles</t>
  </si>
  <si>
    <t>1001623025</t>
  </si>
  <si>
    <t>735191910</t>
  </si>
  <si>
    <t>Napuštění vody do otopných těles</t>
  </si>
  <si>
    <t>-250537835</t>
  </si>
  <si>
    <t>735291800</t>
  </si>
  <si>
    <t>Demontáž konzoly nebo držáku otopných těles do odpadu</t>
  </si>
  <si>
    <t>-1257782487</t>
  </si>
  <si>
    <t>735890803</t>
  </si>
  <si>
    <t>Vnitrostaveništní přemístění vybouraných (demontovaných) hmot otopných těles vodorovně do 100 m v objektech výšky přes 12 do 24 m</t>
  </si>
  <si>
    <t>479183595</t>
  </si>
  <si>
    <t>998735103</t>
  </si>
  <si>
    <t>Přesun hmot pro otopná tělesa stanovený z hmotnosti přesunovaného materiálu vodorovná dopravní vzdálenost do 50 m v objektech výšky přes 12 do 24 m</t>
  </si>
  <si>
    <t>1170197189</t>
  </si>
  <si>
    <t>998735193</t>
  </si>
  <si>
    <t>Příplatek k přesunu hmot 735 za zvětšený přesun do 500 m</t>
  </si>
  <si>
    <t>1325402383</t>
  </si>
  <si>
    <t>800</t>
  </si>
  <si>
    <t>Ostatní a vedlejší náklady</t>
  </si>
  <si>
    <t>OSTX101</t>
  </si>
  <si>
    <t>Mimostaveništní doprava</t>
  </si>
  <si>
    <t>vlastní položka - běžná cena</t>
  </si>
  <si>
    <t>-2073052663</t>
  </si>
  <si>
    <t>OSTX102</t>
  </si>
  <si>
    <t>Uložení demontovaného materiálu na skládku</t>
  </si>
  <si>
    <t>645322482</t>
  </si>
  <si>
    <t>OSTX103</t>
  </si>
  <si>
    <t>Příslušenství montážní organizace</t>
  </si>
  <si>
    <t>-920492699</t>
  </si>
  <si>
    <t>Úprava stáv. dveří 800/1970mm do místn. č.104 osazením okénka 400/400mm - včetně bezpečn. Folie</t>
  </si>
  <si>
    <t>PVC homogenní zátěžová tl 2,00 mm, úprava PUR, třída zátěže 34/43, hmotnost 3200g/m2, hořlavost Bfl S1,včetně soklové lišty</t>
  </si>
  <si>
    <t>PVC homogenní zátěžová antibakteriální tl 2,25mm, nášlapná vrstva 0,90mm, třída zátěže 34/43, otlak do 0,03mm, R12, hořlavost Bfl S1, včetně vytvoření soklu výšky 100 a systémového ukončení</t>
  </si>
  <si>
    <t>Montáž bezpečnostní fólie na sklo, včetně odmaštění povrchu</t>
  </si>
  <si>
    <t>Žebříkové otopné těleso 1200/600 PN 1,0 MPa, T do 110°C, Q=350W, dt=60/50°C včetně montáže</t>
  </si>
  <si>
    <t>Žebříkové otopné těleso 900/750 PN 1,0 MPa, T do 110°C, Q=390W, dt=60/50°C včetně montáže</t>
  </si>
  <si>
    <t>338171124</t>
  </si>
  <si>
    <t>Osazování sloupků a vzpěr plotových ocelových v do 2,60 m do zemního vrutu</t>
  </si>
  <si>
    <t>55342255</t>
  </si>
  <si>
    <t>sloupek plotový průběžný Pz a komaxitový 2500/48x1,5mm</t>
  </si>
  <si>
    <t>Podklad ze štěrkodrtě ŠD 0/32 tl 150 mm</t>
  </si>
  <si>
    <t>113202111</t>
  </si>
  <si>
    <t>Vytrhání obrub krajníků obrubníků stojatých</t>
  </si>
  <si>
    <t>1591848873</t>
  </si>
  <si>
    <t>1431339402</t>
  </si>
  <si>
    <t>28611152</t>
  </si>
  <si>
    <t>trubka kanalizační PVC DN 110x1000mm SN8</t>
  </si>
  <si>
    <t>26*1,03 'Přepočtené koeficientem množství</t>
  </si>
  <si>
    <t>223010.1</t>
  </si>
  <si>
    <t>Plastová revizní šachta d315 s litinovou mříží ( sběrná)</t>
  </si>
  <si>
    <t>12,596*9</t>
  </si>
  <si>
    <t>-493871626</t>
  </si>
  <si>
    <t>Stavební přípomoci, zhotovení drážek pro potrubí, sádrování, zahození drážek a stavební zapravení, oprava povrchů zaštukováním</t>
  </si>
  <si>
    <t xml:space="preserve">Montáž kanalizačního potrubí z PVC těsněné gumovým kroužkem otevřený výkop sklon do 20 % DN 110, včetně obetonování čela </t>
  </si>
</sst>
</file>

<file path=xl/styles.xml><?xml version="1.0" encoding="utf-8"?>
<styleSheet xmlns="http://schemas.openxmlformats.org/spreadsheetml/2006/main">
  <numFmts count="9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[$-F800]dddd\,\ mmmm\ dd\,\ yyyy"/>
    <numFmt numFmtId="169" formatCode="#,##0.00;[Red]#,##0.00"/>
    <numFmt numFmtId="170" formatCode="0.0%"/>
    <numFmt numFmtId="171" formatCode="#,##0.0"/>
  </numFmts>
  <fonts count="9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1"/>
      <color rgb="FF9C0006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3"/>
      <color indexed="48"/>
      <name val="Arial CE"/>
      <charset val="238"/>
    </font>
    <font>
      <sz val="12"/>
      <name val="Arial CE"/>
      <charset val="238"/>
    </font>
    <font>
      <b/>
      <u/>
      <sz val="13"/>
      <color indexed="48"/>
      <name val="Arial CE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color indexed="42"/>
      <name val="Arial CE"/>
      <charset val="238"/>
    </font>
    <font>
      <b/>
      <sz val="10"/>
      <color indexed="42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b/>
      <u/>
      <sz val="16"/>
      <name val="Arial CE"/>
      <family val="2"/>
      <charset val="238"/>
    </font>
    <font>
      <sz val="16"/>
      <name val="Arial CE"/>
      <family val="2"/>
      <charset val="238"/>
    </font>
    <font>
      <b/>
      <sz val="16"/>
      <color indexed="10"/>
      <name val="Arial CE"/>
      <family val="2"/>
      <charset val="238"/>
    </font>
    <font>
      <sz val="16"/>
      <color indexed="8"/>
      <name val="Arial CE"/>
      <family val="2"/>
      <charset val="238"/>
    </font>
    <font>
      <b/>
      <sz val="11"/>
      <color indexed="48"/>
      <name val="Calibri"/>
      <family val="2"/>
      <charset val="238"/>
      <scheme val="minor"/>
    </font>
    <font>
      <b/>
      <sz val="14"/>
      <color indexed="48"/>
      <name val="Calibri"/>
      <family val="2"/>
      <charset val="238"/>
    </font>
    <font>
      <b/>
      <sz val="14"/>
      <color indexed="60"/>
      <name val="Calibri"/>
      <family val="2"/>
      <charset val="238"/>
    </font>
    <font>
      <sz val="14"/>
      <color indexed="4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Arial CE"/>
      <charset val="238"/>
    </font>
    <font>
      <sz val="9"/>
      <color indexed="10"/>
      <name val="Arial CE"/>
      <charset val="238"/>
    </font>
    <font>
      <sz val="9"/>
      <name val="Arial CE"/>
      <charset val="238"/>
    </font>
    <font>
      <i/>
      <sz val="10"/>
      <name val="Calibri"/>
      <family val="2"/>
      <charset val="238"/>
    </font>
    <font>
      <i/>
      <sz val="10"/>
      <color rgb="FF3366FF"/>
      <name val="Calibri"/>
      <family val="2"/>
      <charset val="238"/>
    </font>
    <font>
      <i/>
      <sz val="10"/>
      <color indexed="12"/>
      <name val="Calibri"/>
      <family val="2"/>
      <charset val="238"/>
    </font>
    <font>
      <b/>
      <u/>
      <sz val="10"/>
      <color rgb="FFFF00FF"/>
      <name val="Arial CE"/>
      <charset val="238"/>
    </font>
    <font>
      <sz val="11"/>
      <color indexed="14"/>
      <name val="Calibri"/>
      <family val="2"/>
      <charset val="238"/>
    </font>
    <font>
      <sz val="11"/>
      <name val="Calibri"/>
      <family val="2"/>
      <charset val="238"/>
    </font>
    <font>
      <b/>
      <u/>
      <sz val="10"/>
      <color rgb="FF7030A0"/>
      <name val="Arial CE"/>
      <charset val="238"/>
    </font>
    <font>
      <b/>
      <sz val="10"/>
      <color indexed="60"/>
      <name val="Arial CE"/>
      <charset val="238"/>
    </font>
    <font>
      <b/>
      <u/>
      <sz val="10"/>
      <color indexed="36"/>
      <name val="Arial CE"/>
      <charset val="238"/>
    </font>
    <font>
      <sz val="10"/>
      <name val="Calibri"/>
      <family val="2"/>
      <charset val="238"/>
      <scheme val="minor"/>
    </font>
    <font>
      <sz val="11"/>
      <color rgb="FFFF00FF"/>
      <name val="Calibri"/>
      <family val="2"/>
      <charset val="238"/>
    </font>
    <font>
      <sz val="11"/>
      <color rgb="FF00B050"/>
      <name val="Calibri"/>
      <family val="2"/>
      <charset val="238"/>
    </font>
    <font>
      <sz val="9"/>
      <name val="Calibri"/>
      <family val="2"/>
      <charset val="238"/>
    </font>
    <font>
      <sz val="11"/>
      <color rgb="FF0070C0"/>
      <name val="Calibri"/>
      <family val="2"/>
      <charset val="238"/>
    </font>
    <font>
      <u/>
      <sz val="9"/>
      <name val="Calibri"/>
      <family val="2"/>
      <charset val="238"/>
    </font>
    <font>
      <b/>
      <sz val="10"/>
      <color rgb="FF7030A0"/>
      <name val="Arial CE"/>
      <charset val="238"/>
    </font>
    <font>
      <b/>
      <sz val="10"/>
      <color indexed="36"/>
      <name val="Arial CE"/>
      <charset val="238"/>
    </font>
    <font>
      <sz val="11"/>
      <color indexed="48"/>
      <name val="Calibri"/>
      <family val="2"/>
      <charset val="238"/>
    </font>
    <font>
      <b/>
      <u/>
      <sz val="11"/>
      <color rgb="FF7030A0"/>
      <name val="Arial CE"/>
      <charset val="238"/>
    </font>
    <font>
      <b/>
      <sz val="11"/>
      <color indexed="60"/>
      <name val="Arial CE"/>
      <charset val="238"/>
    </font>
    <font>
      <b/>
      <u/>
      <sz val="11"/>
      <color indexed="36"/>
      <name val="Arial CE"/>
      <charset val="238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9"/>
      <color rgb="FF7030A0"/>
      <name val="Arial CE"/>
      <charset val="238"/>
    </font>
    <font>
      <b/>
      <u/>
      <sz val="11"/>
      <color indexed="60"/>
      <name val="Arial CE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7CE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4" fillId="0" borderId="0" applyNumberFormat="0" applyFill="0" applyBorder="0" applyAlignment="0" applyProtection="0"/>
    <xf numFmtId="0" fontId="35" fillId="5" borderId="0" applyNumberFormat="0" applyBorder="0" applyAlignment="0" applyProtection="0"/>
    <xf numFmtId="44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7" fillId="0" borderId="0"/>
    <xf numFmtId="0" fontId="38" fillId="0" borderId="0"/>
    <xf numFmtId="0" fontId="36" fillId="0" borderId="0"/>
  </cellStyleXfs>
  <cellXfs count="4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left" vertical="center" wrapText="1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/>
    <xf numFmtId="14" fontId="2" fillId="0" borderId="0" xfId="0" applyNumberFormat="1" applyFont="1" applyAlignment="1">
      <alignment horizontal="left" vertical="center"/>
    </xf>
    <xf numFmtId="0" fontId="19" fillId="4" borderId="0" xfId="0" applyFont="1" applyFill="1" applyAlignment="1">
      <alignment horizontal="center" vertical="center" wrapText="1"/>
    </xf>
    <xf numFmtId="0" fontId="36" fillId="0" borderId="0" xfId="9"/>
    <xf numFmtId="0" fontId="43" fillId="0" borderId="0" xfId="8" applyFont="1" applyFill="1" applyAlignment="1" applyProtection="1">
      <alignment wrapText="1"/>
    </xf>
    <xf numFmtId="0" fontId="44" fillId="0" borderId="0" xfId="8" applyFont="1" applyFill="1" applyAlignment="1" applyProtection="1">
      <alignment horizontal="center"/>
    </xf>
    <xf numFmtId="0" fontId="36" fillId="0" borderId="0" xfId="9" applyAlignment="1">
      <alignment vertical="center"/>
    </xf>
    <xf numFmtId="0" fontId="43" fillId="0" borderId="0" xfId="8" applyFont="1" applyFill="1" applyAlignment="1" applyProtection="1">
      <alignment horizontal="center" wrapText="1"/>
    </xf>
    <xf numFmtId="0" fontId="43" fillId="0" borderId="0" xfId="8" applyFont="1" applyFill="1" applyAlignment="1" applyProtection="1">
      <alignment horizontal="center"/>
    </xf>
    <xf numFmtId="0" fontId="36" fillId="0" borderId="0" xfId="9" applyProtection="1"/>
    <xf numFmtId="0" fontId="36" fillId="0" borderId="0" xfId="9" applyFill="1" applyAlignment="1" applyProtection="1">
      <alignment horizontal="left"/>
    </xf>
    <xf numFmtId="0" fontId="36" fillId="0" borderId="0" xfId="9" applyFont="1" applyFill="1" applyAlignment="1" applyProtection="1">
      <alignment horizontal="left"/>
    </xf>
    <xf numFmtId="169" fontId="36" fillId="0" borderId="0" xfId="9" applyNumberFormat="1"/>
    <xf numFmtId="0" fontId="59" fillId="0" borderId="0" xfId="5" applyFont="1" applyAlignment="1" applyProtection="1">
      <alignment horizontal="center"/>
      <protection locked="0"/>
    </xf>
    <xf numFmtId="0" fontId="60" fillId="0" borderId="0" xfId="5" applyFont="1"/>
    <xf numFmtId="0" fontId="63" fillId="0" borderId="0" xfId="5" applyFont="1" applyAlignment="1">
      <alignment horizontal="center"/>
    </xf>
    <xf numFmtId="0" fontId="64" fillId="0" borderId="30" xfId="5" applyFont="1" applyBorder="1" applyAlignment="1">
      <alignment horizontal="center" wrapText="1"/>
    </xf>
    <xf numFmtId="0" fontId="65" fillId="0" borderId="30" xfId="5" applyFont="1" applyBorder="1" applyAlignment="1">
      <alignment horizontal="center" wrapText="1"/>
    </xf>
    <xf numFmtId="0" fontId="66" fillId="0" borderId="30" xfId="5" applyFont="1" applyBorder="1" applyAlignment="1">
      <alignment horizontal="center" wrapText="1"/>
    </xf>
    <xf numFmtId="169" fontId="63" fillId="0" borderId="0" xfId="5" applyNumberFormat="1" applyFont="1" applyProtection="1">
      <protection locked="0"/>
    </xf>
    <xf numFmtId="169" fontId="63" fillId="0" borderId="0" xfId="5" applyNumberFormat="1" applyFont="1"/>
    <xf numFmtId="0" fontId="63" fillId="0" borderId="0" xfId="5" applyFont="1"/>
    <xf numFmtId="4" fontId="68" fillId="0" borderId="0" xfId="5" applyNumberFormat="1" applyFont="1" applyBorder="1"/>
    <xf numFmtId="4" fontId="69" fillId="0" borderId="0" xfId="5" applyNumberFormat="1" applyFont="1" applyBorder="1"/>
    <xf numFmtId="0" fontId="63" fillId="0" borderId="0" xfId="5" applyFont="1" applyProtection="1">
      <protection locked="0"/>
    </xf>
    <xf numFmtId="169" fontId="63" fillId="0" borderId="0" xfId="5" applyNumberFormat="1" applyFont="1" applyAlignment="1" applyProtection="1">
      <alignment vertical="center"/>
      <protection locked="0"/>
    </xf>
    <xf numFmtId="0" fontId="63" fillId="0" borderId="0" xfId="5" applyFont="1" applyAlignment="1">
      <alignment vertical="center"/>
    </xf>
    <xf numFmtId="4" fontId="74" fillId="0" borderId="30" xfId="5" applyNumberFormat="1" applyFont="1" applyBorder="1" applyAlignment="1">
      <alignment vertical="center"/>
    </xf>
    <xf numFmtId="4" fontId="75" fillId="0" borderId="30" xfId="5" applyNumberFormat="1" applyFont="1" applyBorder="1" applyAlignment="1">
      <alignment vertical="center"/>
    </xf>
    <xf numFmtId="4" fontId="68" fillId="0" borderId="30" xfId="5" applyNumberFormat="1" applyFont="1" applyBorder="1" applyAlignment="1">
      <alignment vertical="center"/>
    </xf>
    <xf numFmtId="4" fontId="77" fillId="0" borderId="30" xfId="5" applyNumberFormat="1" applyFont="1" applyBorder="1"/>
    <xf numFmtId="4" fontId="75" fillId="0" borderId="30" xfId="5" applyNumberFormat="1" applyFont="1" applyBorder="1"/>
    <xf numFmtId="4" fontId="74" fillId="0" borderId="30" xfId="5" applyNumberFormat="1" applyFont="1" applyBorder="1"/>
    <xf numFmtId="4" fontId="68" fillId="0" borderId="30" xfId="5" applyNumberFormat="1" applyFont="1" applyBorder="1"/>
    <xf numFmtId="169" fontId="63" fillId="16" borderId="28" xfId="5" applyNumberFormat="1" applyFont="1" applyFill="1" applyBorder="1" applyAlignment="1" applyProtection="1">
      <alignment vertical="center"/>
      <protection locked="0"/>
    </xf>
    <xf numFmtId="4" fontId="68" fillId="0" borderId="0" xfId="5" applyNumberFormat="1" applyFont="1" applyBorder="1" applyAlignment="1">
      <alignment vertical="center"/>
    </xf>
    <xf numFmtId="171" fontId="36" fillId="0" borderId="0" xfId="5" applyNumberFormat="1" applyBorder="1" applyAlignment="1">
      <alignment horizontal="right" vertical="center"/>
    </xf>
    <xf numFmtId="4" fontId="81" fillId="0" borderId="0" xfId="5" applyNumberFormat="1" applyFont="1" applyBorder="1" applyAlignment="1">
      <alignment vertical="center"/>
    </xf>
    <xf numFmtId="0" fontId="90" fillId="0" borderId="0" xfId="5" applyFont="1" applyAlignment="1" applyProtection="1">
      <alignment horizontal="center"/>
      <protection locked="0"/>
    </xf>
    <xf numFmtId="4" fontId="77" fillId="0" borderId="0" xfId="5" applyNumberFormat="1" applyFont="1" applyBorder="1"/>
    <xf numFmtId="4" fontId="75" fillId="0" borderId="0" xfId="5" applyNumberFormat="1" applyFont="1" applyBorder="1"/>
    <xf numFmtId="4" fontId="75" fillId="0" borderId="0" xfId="5" applyNumberFormat="1" applyFont="1" applyBorder="1" applyAlignment="1">
      <alignment vertical="center"/>
    </xf>
    <xf numFmtId="4" fontId="69" fillId="0" borderId="0" xfId="5" applyNumberFormat="1" applyFont="1" applyBorder="1" applyAlignment="1">
      <alignment vertical="center"/>
    </xf>
    <xf numFmtId="0" fontId="63" fillId="0" borderId="0" xfId="5" applyFont="1" applyFill="1" applyBorder="1" applyAlignment="1">
      <alignment horizontal="center" vertical="center"/>
    </xf>
    <xf numFmtId="0" fontId="90" fillId="0" borderId="0" xfId="5" applyFont="1" applyAlignment="1">
      <alignment wrapText="1"/>
    </xf>
    <xf numFmtId="4" fontId="74" fillId="0" borderId="0" xfId="5" applyNumberFormat="1" applyFont="1" applyBorder="1"/>
    <xf numFmtId="0" fontId="63" fillId="0" borderId="0" xfId="5" applyFont="1" applyFill="1" applyBorder="1"/>
    <xf numFmtId="0" fontId="36" fillId="0" borderId="0" xfId="5" applyBorder="1"/>
    <xf numFmtId="0" fontId="36" fillId="0" borderId="0" xfId="5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35" fillId="0" borderId="20" xfId="2" applyFill="1" applyBorder="1" applyAlignment="1" applyProtection="1">
      <alignment vertical="center"/>
    </xf>
    <xf numFmtId="0" fontId="0" fillId="0" borderId="23" xfId="0" applyBorder="1" applyProtection="1"/>
    <xf numFmtId="0" fontId="0" fillId="0" borderId="24" xfId="0" applyBorder="1" applyProtection="1"/>
    <xf numFmtId="0" fontId="0" fillId="0" borderId="25" xfId="0" applyBorder="1" applyProtection="1"/>
    <xf numFmtId="0" fontId="56" fillId="0" borderId="0" xfId="5" applyFont="1" applyAlignment="1" applyProtection="1">
      <alignment horizontal="left"/>
    </xf>
    <xf numFmtId="0" fontId="57" fillId="0" borderId="0" xfId="5" applyFont="1" applyAlignment="1" applyProtection="1"/>
    <xf numFmtId="0" fontId="59" fillId="0" borderId="0" xfId="5" applyFont="1" applyAlignment="1" applyProtection="1">
      <alignment horizontal="center"/>
    </xf>
    <xf numFmtId="0" fontId="61" fillId="0" borderId="0" xfId="5" applyFont="1" applyAlignment="1" applyProtection="1">
      <alignment horizontal="center"/>
    </xf>
    <xf numFmtId="0" fontId="62" fillId="6" borderId="30" xfId="5" applyFont="1" applyFill="1" applyBorder="1" applyAlignment="1" applyProtection="1">
      <alignment horizontal="center"/>
    </xf>
    <xf numFmtId="0" fontId="63" fillId="6" borderId="30" xfId="5" applyFont="1" applyFill="1" applyBorder="1" applyAlignment="1" applyProtection="1">
      <alignment horizontal="center" wrapText="1"/>
    </xf>
    <xf numFmtId="0" fontId="67" fillId="14" borderId="0" xfId="5" applyFont="1" applyFill="1" applyProtection="1"/>
    <xf numFmtId="0" fontId="63" fillId="0" borderId="0" xfId="5" applyFont="1" applyFill="1" applyProtection="1"/>
    <xf numFmtId="0" fontId="63" fillId="0" borderId="0" xfId="5" applyFont="1" applyAlignment="1" applyProtection="1">
      <alignment horizontal="center"/>
    </xf>
    <xf numFmtId="169" fontId="63" fillId="0" borderId="0" xfId="5" applyNumberFormat="1" applyFont="1" applyProtection="1"/>
    <xf numFmtId="0" fontId="63" fillId="0" borderId="0" xfId="5" applyFont="1" applyProtection="1"/>
    <xf numFmtId="0" fontId="63" fillId="15" borderId="0" xfId="5" applyFont="1" applyFill="1" applyBorder="1" applyAlignment="1" applyProtection="1">
      <alignment horizontal="center" vertical="center"/>
    </xf>
    <xf numFmtId="0" fontId="70" fillId="16" borderId="0" xfId="5" applyFont="1" applyFill="1" applyBorder="1" applyAlignment="1" applyProtection="1">
      <alignment vertical="center"/>
    </xf>
    <xf numFmtId="0" fontId="73" fillId="0" borderId="0" xfId="5" applyFont="1" applyAlignment="1" applyProtection="1">
      <alignment vertical="center"/>
    </xf>
    <xf numFmtId="0" fontId="73" fillId="0" borderId="0" xfId="5" applyFont="1" applyAlignment="1" applyProtection="1">
      <alignment horizontal="center" vertical="center"/>
    </xf>
    <xf numFmtId="169" fontId="63" fillId="0" borderId="0" xfId="5" applyNumberFormat="1" applyFont="1" applyAlignment="1" applyProtection="1">
      <alignment vertical="center"/>
    </xf>
    <xf numFmtId="0" fontId="60" fillId="0" borderId="0" xfId="5" applyFont="1" applyBorder="1" applyAlignment="1" applyProtection="1">
      <alignment wrapText="1"/>
    </xf>
    <xf numFmtId="0" fontId="73" fillId="0" borderId="0" xfId="5" applyFont="1" applyProtection="1"/>
    <xf numFmtId="0" fontId="73" fillId="0" borderId="0" xfId="5" applyFont="1" applyAlignment="1" applyProtection="1">
      <alignment horizontal="center"/>
    </xf>
    <xf numFmtId="0" fontId="60" fillId="0" borderId="0" xfId="5" applyFont="1" applyBorder="1" applyAlignment="1" applyProtection="1">
      <alignment vertical="center" wrapText="1"/>
    </xf>
    <xf numFmtId="0" fontId="60" fillId="0" borderId="0" xfId="5" applyFont="1" applyBorder="1" applyAlignment="1" applyProtection="1">
      <alignment horizontal="left" wrapText="1"/>
    </xf>
    <xf numFmtId="0" fontId="79" fillId="16" borderId="28" xfId="5" applyFont="1" applyFill="1" applyBorder="1" applyAlignment="1" applyProtection="1">
      <alignment vertical="center"/>
    </xf>
    <xf numFmtId="0" fontId="63" fillId="16" borderId="28" xfId="5" applyFont="1" applyFill="1" applyBorder="1" applyAlignment="1" applyProtection="1">
      <alignment vertical="center"/>
    </xf>
    <xf numFmtId="0" fontId="63" fillId="16" borderId="28" xfId="5" applyFont="1" applyFill="1" applyBorder="1" applyAlignment="1" applyProtection="1">
      <alignment horizontal="center" vertical="center"/>
    </xf>
    <xf numFmtId="169" fontId="63" fillId="16" borderId="28" xfId="5" applyNumberFormat="1" applyFont="1" applyFill="1" applyBorder="1" applyAlignment="1" applyProtection="1">
      <alignment vertical="center"/>
    </xf>
    <xf numFmtId="169" fontId="36" fillId="16" borderId="28" xfId="5" applyNumberFormat="1" applyFont="1" applyFill="1" applyBorder="1" applyAlignment="1" applyProtection="1">
      <alignment vertical="center"/>
    </xf>
    <xf numFmtId="169" fontId="51" fillId="16" borderId="29" xfId="5" applyNumberFormat="1" applyFont="1" applyFill="1" applyBorder="1" applyAlignment="1" applyProtection="1">
      <alignment vertical="center"/>
    </xf>
    <xf numFmtId="0" fontId="73" fillId="0" borderId="0" xfId="5" applyFont="1" applyBorder="1" applyProtection="1"/>
    <xf numFmtId="0" fontId="82" fillId="16" borderId="0" xfId="5" applyFont="1" applyFill="1" applyBorder="1" applyAlignment="1" applyProtection="1">
      <alignment vertical="center"/>
    </xf>
    <xf numFmtId="0" fontId="85" fillId="0" borderId="0" xfId="5" applyFont="1" applyBorder="1" applyProtection="1"/>
    <xf numFmtId="0" fontId="86" fillId="0" borderId="0" xfId="5" applyFont="1" applyBorder="1" applyProtection="1"/>
    <xf numFmtId="0" fontId="64" fillId="0" borderId="0" xfId="5" applyFont="1" applyProtection="1"/>
    <xf numFmtId="0" fontId="87" fillId="0" borderId="0" xfId="5" applyFont="1" applyBorder="1" applyProtection="1"/>
    <xf numFmtId="9" fontId="73" fillId="0" borderId="0" xfId="5" applyNumberFormat="1" applyFont="1" applyAlignment="1" applyProtection="1">
      <alignment horizontal="center"/>
    </xf>
    <xf numFmtId="0" fontId="63" fillId="0" borderId="0" xfId="5" applyFont="1" applyBorder="1" applyProtection="1"/>
    <xf numFmtId="0" fontId="90" fillId="0" borderId="0" xfId="5" applyFont="1" applyAlignment="1" applyProtection="1">
      <alignment horizontal="center"/>
    </xf>
    <xf numFmtId="0" fontId="91" fillId="16" borderId="28" xfId="5" applyFont="1" applyFill="1" applyBorder="1" applyAlignment="1" applyProtection="1">
      <alignment vertical="center"/>
    </xf>
    <xf numFmtId="0" fontId="63" fillId="0" borderId="0" xfId="5" applyFont="1" applyFill="1" applyBorder="1" applyAlignment="1" applyProtection="1">
      <alignment horizontal="center" vertical="center"/>
    </xf>
    <xf numFmtId="0" fontId="90" fillId="0" borderId="0" xfId="5" applyFont="1" applyAlignment="1" applyProtection="1">
      <alignment wrapText="1"/>
    </xf>
    <xf numFmtId="49" fontId="0" fillId="0" borderId="0" xfId="9" applyNumberFormat="1" applyFont="1" applyFill="1" applyAlignment="1" applyProtection="1">
      <alignment horizontal="left"/>
    </xf>
    <xf numFmtId="49" fontId="36" fillId="0" borderId="0" xfId="9" applyNumberFormat="1" applyFill="1" applyAlignment="1" applyProtection="1">
      <alignment horizontal="left"/>
    </xf>
    <xf numFmtId="0" fontId="36" fillId="0" borderId="26" xfId="9" applyBorder="1" applyProtection="1"/>
    <xf numFmtId="0" fontId="36" fillId="6" borderId="0" xfId="9" applyFill="1" applyProtection="1"/>
    <xf numFmtId="0" fontId="36" fillId="0" borderId="0" xfId="9" applyFill="1" applyProtection="1"/>
    <xf numFmtId="0" fontId="36" fillId="0" borderId="0" xfId="9" applyAlignment="1" applyProtection="1">
      <alignment horizontal="center"/>
    </xf>
    <xf numFmtId="170" fontId="36" fillId="0" borderId="0" xfId="9" applyNumberFormat="1" applyFill="1" applyAlignment="1" applyProtection="1">
      <alignment horizontal="right" indent="1"/>
    </xf>
    <xf numFmtId="0" fontId="46" fillId="0" borderId="0" xfId="9" applyFont="1" applyFill="1" applyAlignment="1" applyProtection="1">
      <alignment horizontal="center"/>
    </xf>
    <xf numFmtId="0" fontId="47" fillId="11" borderId="0" xfId="9" applyFont="1" applyFill="1" applyAlignment="1" applyProtection="1">
      <alignment horizontal="center"/>
    </xf>
    <xf numFmtId="0" fontId="36" fillId="11" borderId="0" xfId="9" applyFill="1" applyProtection="1"/>
    <xf numFmtId="0" fontId="36" fillId="0" borderId="26" xfId="9" applyFill="1" applyBorder="1" applyProtection="1"/>
    <xf numFmtId="169" fontId="36" fillId="0" borderId="26" xfId="9" applyNumberFormat="1" applyBorder="1" applyProtection="1"/>
    <xf numFmtId="169" fontId="36" fillId="0" borderId="0" xfId="9" applyNumberFormat="1" applyProtection="1"/>
    <xf numFmtId="0" fontId="50" fillId="0" borderId="0" xfId="9" applyFont="1" applyFill="1" applyProtection="1"/>
    <xf numFmtId="0" fontId="50" fillId="11" borderId="0" xfId="9" applyFont="1" applyFill="1" applyProtection="1"/>
    <xf numFmtId="0" fontId="36" fillId="0" borderId="0" xfId="9" applyFill="1" applyAlignment="1" applyProtection="1">
      <alignment horizontal="right"/>
    </xf>
    <xf numFmtId="170" fontId="36" fillId="13" borderId="0" xfId="9" applyNumberFormat="1" applyFill="1" applyAlignment="1" applyProtection="1">
      <alignment horizontal="right" indent="1"/>
    </xf>
    <xf numFmtId="0" fontId="51" fillId="13" borderId="0" xfId="9" applyFont="1" applyFill="1" applyAlignment="1" applyProtection="1">
      <alignment horizontal="right"/>
    </xf>
    <xf numFmtId="170" fontId="51" fillId="13" borderId="0" xfId="9" applyNumberFormat="1" applyFont="1" applyFill="1" applyAlignment="1" applyProtection="1">
      <alignment horizontal="right" indent="1"/>
    </xf>
    <xf numFmtId="0" fontId="36" fillId="13" borderId="0" xfId="9" applyFill="1" applyProtection="1"/>
    <xf numFmtId="0" fontId="53" fillId="0" borderId="28" xfId="9" applyFont="1" applyBorder="1" applyProtection="1"/>
    <xf numFmtId="0" fontId="55" fillId="11" borderId="28" xfId="9" applyFont="1" applyFill="1" applyBorder="1" applyProtection="1"/>
    <xf numFmtId="0" fontId="55" fillId="11" borderId="29" xfId="9" applyFont="1" applyFill="1" applyBorder="1" applyProtection="1"/>
    <xf numFmtId="0" fontId="0" fillId="0" borderId="0" xfId="0" applyProtection="1"/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52" fillId="0" borderId="27" xfId="9" applyFont="1" applyBorder="1" applyAlignment="1" applyProtection="1">
      <alignment horizontal="center"/>
    </xf>
    <xf numFmtId="0" fontId="52" fillId="0" borderId="28" xfId="9" applyFont="1" applyBorder="1" applyAlignment="1" applyProtection="1">
      <alignment horizontal="center"/>
    </xf>
    <xf numFmtId="169" fontId="54" fillId="11" borderId="28" xfId="9" applyNumberFormat="1" applyFont="1" applyFill="1" applyBorder="1" applyAlignment="1" applyProtection="1">
      <alignment horizontal="center"/>
    </xf>
    <xf numFmtId="0" fontId="36" fillId="0" borderId="0" xfId="9" applyFont="1" applyAlignment="1" applyProtection="1">
      <alignment horizontal="right"/>
    </xf>
    <xf numFmtId="0" fontId="36" fillId="0" borderId="0" xfId="9" applyAlignment="1" applyProtection="1">
      <alignment horizontal="right"/>
    </xf>
    <xf numFmtId="169" fontId="36" fillId="0" borderId="0" xfId="9" applyNumberFormat="1" applyAlignment="1" applyProtection="1">
      <alignment horizontal="right"/>
    </xf>
    <xf numFmtId="0" fontId="49" fillId="12" borderId="0" xfId="9" applyFont="1" applyFill="1" applyAlignment="1" applyProtection="1">
      <alignment horizontal="center"/>
    </xf>
    <xf numFmtId="169" fontId="49" fillId="11" borderId="0" xfId="9" applyNumberFormat="1" applyFont="1" applyFill="1" applyAlignment="1" applyProtection="1">
      <alignment horizontal="right"/>
    </xf>
    <xf numFmtId="169" fontId="36" fillId="13" borderId="0" xfId="9" applyNumberFormat="1" applyFill="1" applyAlignment="1" applyProtection="1">
      <alignment horizontal="right"/>
    </xf>
    <xf numFmtId="169" fontId="51" fillId="13" borderId="0" xfId="9" applyNumberFormat="1" applyFont="1" applyFill="1" applyAlignment="1" applyProtection="1">
      <alignment horizontal="right"/>
    </xf>
    <xf numFmtId="0" fontId="36" fillId="6" borderId="0" xfId="9" applyFill="1" applyAlignment="1" applyProtection="1">
      <alignment horizontal="center"/>
    </xf>
    <xf numFmtId="169" fontId="47" fillId="11" borderId="0" xfId="9" applyNumberFormat="1" applyFont="1" applyFill="1" applyAlignment="1" applyProtection="1">
      <alignment horizontal="right"/>
    </xf>
    <xf numFmtId="0" fontId="0" fillId="0" borderId="0" xfId="9" applyFont="1" applyAlignment="1" applyProtection="1">
      <alignment horizontal="right"/>
    </xf>
    <xf numFmtId="0" fontId="36" fillId="10" borderId="0" xfId="9" applyFill="1" applyAlignment="1" applyProtection="1">
      <alignment horizontal="center"/>
    </xf>
    <xf numFmtId="0" fontId="48" fillId="6" borderId="0" xfId="9" applyFont="1" applyFill="1" applyAlignment="1" applyProtection="1">
      <alignment horizontal="center"/>
    </xf>
    <xf numFmtId="0" fontId="0" fillId="0" borderId="0" xfId="9" applyFont="1" applyAlignment="1" applyProtection="1">
      <alignment horizontal="right" wrapText="1"/>
    </xf>
    <xf numFmtId="0" fontId="36" fillId="0" borderId="0" xfId="9" applyAlignment="1" applyProtection="1">
      <alignment horizontal="right" wrapText="1"/>
    </xf>
    <xf numFmtId="0" fontId="36" fillId="7" borderId="0" xfId="9" applyFill="1" applyAlignment="1" applyProtection="1">
      <alignment horizontal="center"/>
    </xf>
    <xf numFmtId="0" fontId="36" fillId="0" borderId="0" xfId="9" applyAlignment="1" applyProtection="1">
      <alignment horizontal="left"/>
    </xf>
    <xf numFmtId="44" fontId="36" fillId="0" borderId="0" xfId="3" applyFont="1" applyAlignment="1" applyProtection="1">
      <alignment horizontal="left"/>
    </xf>
    <xf numFmtId="0" fontId="36" fillId="6" borderId="0" xfId="9" applyFill="1" applyAlignment="1" applyProtection="1">
      <alignment horizontal="left"/>
    </xf>
    <xf numFmtId="0" fontId="36" fillId="0" borderId="0" xfId="9" applyFill="1" applyAlignment="1" applyProtection="1">
      <alignment horizontal="left"/>
    </xf>
    <xf numFmtId="0" fontId="36" fillId="9" borderId="0" xfId="9" applyFont="1" applyFill="1" applyAlignment="1" applyProtection="1">
      <alignment horizontal="left"/>
    </xf>
    <xf numFmtId="49" fontId="0" fillId="0" borderId="0" xfId="9" applyNumberFormat="1" applyFont="1" applyFill="1" applyAlignment="1" applyProtection="1">
      <alignment horizontal="left" indent="1"/>
    </xf>
    <xf numFmtId="49" fontId="36" fillId="0" borderId="0" xfId="9" applyNumberFormat="1" applyFill="1" applyAlignment="1" applyProtection="1">
      <alignment horizontal="left" indent="1"/>
    </xf>
    <xf numFmtId="168" fontId="36" fillId="0" borderId="0" xfId="9" applyNumberFormat="1" applyAlignment="1" applyProtection="1">
      <alignment horizontal="left"/>
    </xf>
    <xf numFmtId="0" fontId="36" fillId="8" borderId="0" xfId="9" applyFill="1" applyAlignment="1" applyProtection="1">
      <alignment horizontal="left"/>
    </xf>
    <xf numFmtId="44" fontId="36" fillId="0" borderId="0" xfId="3" applyFont="1" applyFill="1" applyAlignment="1" applyProtection="1">
      <alignment horizontal="left"/>
      <protection locked="0"/>
    </xf>
    <xf numFmtId="0" fontId="39" fillId="6" borderId="0" xfId="9" applyFont="1" applyFill="1" applyBorder="1" applyAlignment="1" applyProtection="1">
      <alignment horizontal="center" vertical="center"/>
    </xf>
    <xf numFmtId="0" fontId="40" fillId="0" borderId="0" xfId="9" applyFont="1" applyAlignment="1" applyProtection="1">
      <alignment horizontal="left" vertical="center" wrapText="1" indent="1"/>
    </xf>
    <xf numFmtId="0" fontId="41" fillId="6" borderId="0" xfId="9" applyFont="1" applyFill="1" applyBorder="1" applyAlignment="1" applyProtection="1">
      <alignment horizontal="center" vertical="center"/>
    </xf>
    <xf numFmtId="0" fontId="41" fillId="6" borderId="26" xfId="9" applyFont="1" applyFill="1" applyBorder="1" applyAlignment="1" applyProtection="1">
      <alignment horizontal="center" vertical="center"/>
    </xf>
    <xf numFmtId="0" fontId="42" fillId="0" borderId="0" xfId="9" applyFont="1" applyBorder="1" applyAlignment="1" applyProtection="1">
      <alignment horizontal="left" vertical="center" wrapText="1" indent="1"/>
    </xf>
    <xf numFmtId="0" fontId="42" fillId="0" borderId="26" xfId="9" applyFont="1" applyBorder="1" applyAlignment="1" applyProtection="1">
      <alignment horizontal="left" vertical="center" wrapText="1" indent="1"/>
    </xf>
    <xf numFmtId="0" fontId="0" fillId="6" borderId="0" xfId="9" applyFont="1" applyFill="1" applyAlignment="1" applyProtection="1">
      <alignment horizontal="left"/>
    </xf>
    <xf numFmtId="49" fontId="36" fillId="0" borderId="0" xfId="9" applyNumberFormat="1" applyFill="1" applyAlignment="1" applyProtection="1">
      <alignment horizontal="left"/>
    </xf>
    <xf numFmtId="0" fontId="36" fillId="7" borderId="0" xfId="9" applyFont="1" applyFill="1" applyAlignment="1" applyProtection="1">
      <alignment horizontal="left"/>
    </xf>
    <xf numFmtId="0" fontId="45" fillId="7" borderId="0" xfId="9" applyFont="1" applyFill="1" applyAlignment="1" applyProtection="1">
      <alignment horizontal="left"/>
    </xf>
    <xf numFmtId="0" fontId="0" fillId="0" borderId="0" xfId="9" applyFont="1" applyFill="1" applyAlignment="1" applyProtection="1">
      <alignment horizontal="left" indent="1"/>
    </xf>
    <xf numFmtId="0" fontId="36" fillId="0" borderId="0" xfId="9" applyFont="1" applyFill="1" applyAlignment="1" applyProtection="1">
      <alignment horizontal="left" indent="1"/>
    </xf>
  </cellXfs>
  <cellStyles count="10">
    <cellStyle name="Hypertextový odkaz" xfId="1" builtinId="8"/>
    <cellStyle name="Chybně" xfId="2" builtinId="27"/>
    <cellStyle name="měny 2" xfId="3"/>
    <cellStyle name="Normal_Sheet2" xfId="4"/>
    <cellStyle name="normální" xfId="0" builtinId="0" customBuiltin="1"/>
    <cellStyle name="normální 2" xfId="5"/>
    <cellStyle name="Normální 3" xfId="6"/>
    <cellStyle name="Normální 7" xfId="7"/>
    <cellStyle name="normální_SE2001" xfId="8"/>
    <cellStyle name="normální_ZŠ ZÁVODU MÍRU Pardubice, ROZPOČET" xfId="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AKCE/2020/Rychnov%20nad%20Kn&#283;&#382;nou%20-%20&#218;SP%20pro%20ml&#225;de&#382;/DPS/!!%20VV%20+%20Rozpo&#269;et/11_2020/Rozpo&#269;et%20-%20komplet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AKCE/2020/Rychnov%20nad%20Kn&#283;&#382;nou%20-%20&#218;SP%20pro%20ml&#225;de&#382;/DPS/!!%20VV%20+%20Rozpo&#269;et/12_2020/RR%20-%20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komplet%20-%2015%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RK 1 - SO-01-Vlastní objekt"/>
      <sheetName val="721 - ZTI - Krycí list"/>
      <sheetName val="721 - ZTI - Položky"/>
      <sheetName val="731 - ÚT - Krycí list"/>
      <sheetName val="731 - ÚT - Položky"/>
      <sheetName val="741 - EL - Rekapitulace"/>
      <sheetName val="741 - EL - Položky"/>
      <sheetName val="RK 2 - SO-02-Oplocení,zpe..."/>
      <sheetName val="RK 3 - SO-03-Opatření pro..."/>
      <sheetName val="List1"/>
    </sheetNames>
    <sheetDataSet>
      <sheetData sheetId="0" refreshError="1"/>
      <sheetData sheetId="1" refreshError="1"/>
      <sheetData sheetId="2">
        <row r="4">
          <cell r="C4" t="str">
            <v>D.1.4.e) - ZAŘÍZENÍ ZDRAVOTNĚ TECHNICKÝCH INSTALACÍ - VNITŘNÍ</v>
          </cell>
        </row>
        <row r="8">
          <cell r="G8">
            <v>0</v>
          </cell>
        </row>
      </sheetData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D1.4.UT"/>
    </sheetNames>
    <sheetDataSet>
      <sheetData sheetId="0">
        <row r="8">
          <cell r="K8" t="str">
            <v>Rychnov nad Kněžnou</v>
          </cell>
          <cell r="AN8">
            <v>44181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AN14" t="str">
            <v/>
          </cell>
        </row>
        <row r="17">
          <cell r="E17" t="str">
            <v>Radko Vondra - PRIDOS</v>
          </cell>
        </row>
        <row r="19">
          <cell r="AN19" t="str">
            <v/>
          </cell>
        </row>
        <row r="20">
          <cell r="E20" t="str">
            <v>T. Balažovič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RK 1 - SO-01-Vlastní objekt"/>
      <sheetName val="721 - ZTI - Krycí list"/>
      <sheetName val="721 - ZTI - Položky"/>
      <sheetName val="731 - ÚT - Krycí list"/>
      <sheetName val="731 - ÚT - Položky"/>
      <sheetName val="741 - EL - Rekapitulace"/>
      <sheetName val="741 - EL - Položky"/>
      <sheetName val="RK 2 - SO-02-Oplocení,zpe..."/>
      <sheetName val="RK 3 - SO-03-Opatření pro..."/>
    </sheetNames>
    <sheetDataSet>
      <sheetData sheetId="0">
        <row r="6">
          <cell r="K6" t="str">
            <v>Stavební úpravy domácnosti  areál Domečky</v>
          </cell>
        </row>
        <row r="8">
          <cell r="AN8" t="str">
            <v>14. 9. 2020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opLeftCell="A79" workbookViewId="0">
      <selection activeCell="R145" sqref="R14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347" t="s">
        <v>5</v>
      </c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375" t="s">
        <v>13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376" t="s">
        <v>15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27</v>
      </c>
      <c r="AK14" s="25" t="s">
        <v>25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28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29</v>
      </c>
      <c r="AK17" s="25" t="s">
        <v>25</v>
      </c>
      <c r="AN17" s="23" t="s">
        <v>1</v>
      </c>
      <c r="AR17" s="19"/>
      <c r="BS17" s="16" t="s">
        <v>30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31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32</v>
      </c>
      <c r="AK20" s="25" t="s">
        <v>25</v>
      </c>
      <c r="AN20" s="23" t="s">
        <v>1</v>
      </c>
      <c r="AR20" s="19"/>
      <c r="BS20" s="16" t="s">
        <v>30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33</v>
      </c>
      <c r="AR22" s="19"/>
    </row>
    <row r="23" spans="1:71" s="1" customFormat="1" ht="16.5" customHeight="1">
      <c r="B23" s="19"/>
      <c r="E23" s="377" t="s">
        <v>1</v>
      </c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  <c r="AI23" s="377"/>
      <c r="AJ23" s="377"/>
      <c r="AK23" s="377"/>
      <c r="AL23" s="377"/>
      <c r="AM23" s="377"/>
      <c r="AN23" s="377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1:71" s="2" customFormat="1" ht="25.9" customHeight="1">
      <c r="A26" s="27"/>
      <c r="B26" s="28"/>
      <c r="C26" s="27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78">
        <f>ROUND(AG94,2)</f>
        <v>0</v>
      </c>
      <c r="AL26" s="379"/>
      <c r="AM26" s="379"/>
      <c r="AN26" s="379"/>
      <c r="AO26" s="379"/>
      <c r="AP26" s="27"/>
      <c r="AQ26" s="27"/>
      <c r="AR26" s="28"/>
      <c r="BE26" s="27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80" t="s">
        <v>35</v>
      </c>
      <c r="M28" s="380"/>
      <c r="N28" s="380"/>
      <c r="O28" s="380"/>
      <c r="P28" s="380"/>
      <c r="Q28" s="27"/>
      <c r="R28" s="27"/>
      <c r="S28" s="27"/>
      <c r="T28" s="27"/>
      <c r="U28" s="27"/>
      <c r="V28" s="27"/>
      <c r="W28" s="380" t="s">
        <v>36</v>
      </c>
      <c r="X28" s="380"/>
      <c r="Y28" s="380"/>
      <c r="Z28" s="380"/>
      <c r="AA28" s="380"/>
      <c r="AB28" s="380"/>
      <c r="AC28" s="380"/>
      <c r="AD28" s="380"/>
      <c r="AE28" s="380"/>
      <c r="AF28" s="27"/>
      <c r="AG28" s="27"/>
      <c r="AH28" s="27"/>
      <c r="AI28" s="27"/>
      <c r="AJ28" s="27"/>
      <c r="AK28" s="380" t="s">
        <v>37</v>
      </c>
      <c r="AL28" s="380"/>
      <c r="AM28" s="380"/>
      <c r="AN28" s="380"/>
      <c r="AO28" s="380"/>
      <c r="AP28" s="27"/>
      <c r="AQ28" s="27"/>
      <c r="AR28" s="28"/>
      <c r="BE28" s="27"/>
    </row>
    <row r="29" spans="1:71" s="3" customFormat="1" ht="14.45" customHeight="1">
      <c r="B29" s="31"/>
      <c r="D29" s="25" t="s">
        <v>38</v>
      </c>
      <c r="F29" s="25" t="s">
        <v>39</v>
      </c>
      <c r="L29" s="363">
        <v>0.21</v>
      </c>
      <c r="M29" s="362"/>
      <c r="N29" s="362"/>
      <c r="O29" s="362"/>
      <c r="P29" s="362"/>
      <c r="W29" s="361">
        <v>0</v>
      </c>
      <c r="X29" s="362"/>
      <c r="Y29" s="362"/>
      <c r="Z29" s="362"/>
      <c r="AA29" s="362"/>
      <c r="AB29" s="362"/>
      <c r="AC29" s="362"/>
      <c r="AD29" s="362"/>
      <c r="AE29" s="362"/>
      <c r="AK29" s="361">
        <v>0</v>
      </c>
      <c r="AL29" s="362"/>
      <c r="AM29" s="362"/>
      <c r="AN29" s="362"/>
      <c r="AO29" s="362"/>
      <c r="AR29" s="31"/>
    </row>
    <row r="30" spans="1:71" s="3" customFormat="1" ht="14.45" customHeight="1">
      <c r="B30" s="31"/>
      <c r="F30" s="25" t="s">
        <v>40</v>
      </c>
      <c r="L30" s="363">
        <v>0.15</v>
      </c>
      <c r="M30" s="362"/>
      <c r="N30" s="362"/>
      <c r="O30" s="362"/>
      <c r="P30" s="362"/>
      <c r="W30" s="361">
        <f>AK26</f>
        <v>0</v>
      </c>
      <c r="X30" s="362"/>
      <c r="Y30" s="362"/>
      <c r="Z30" s="362"/>
      <c r="AA30" s="362"/>
      <c r="AB30" s="362"/>
      <c r="AC30" s="362"/>
      <c r="AD30" s="362"/>
      <c r="AE30" s="362"/>
      <c r="AK30" s="361">
        <f>W30*0.15</f>
        <v>0</v>
      </c>
      <c r="AL30" s="362"/>
      <c r="AM30" s="362"/>
      <c r="AN30" s="362"/>
      <c r="AO30" s="362"/>
      <c r="AR30" s="31"/>
    </row>
    <row r="31" spans="1:71" s="3" customFormat="1" ht="14.45" hidden="1" customHeight="1">
      <c r="B31" s="31"/>
      <c r="F31" s="25" t="s">
        <v>41</v>
      </c>
      <c r="L31" s="363">
        <v>0.21</v>
      </c>
      <c r="M31" s="362"/>
      <c r="N31" s="362"/>
      <c r="O31" s="362"/>
      <c r="P31" s="362"/>
      <c r="W31" s="361" t="e">
        <f>ROUND(BB94, 2)</f>
        <v>#REF!</v>
      </c>
      <c r="X31" s="362"/>
      <c r="Y31" s="362"/>
      <c r="Z31" s="362"/>
      <c r="AA31" s="362"/>
      <c r="AB31" s="362"/>
      <c r="AC31" s="362"/>
      <c r="AD31" s="362"/>
      <c r="AE31" s="362"/>
      <c r="AK31" s="361">
        <v>0</v>
      </c>
      <c r="AL31" s="362"/>
      <c r="AM31" s="362"/>
      <c r="AN31" s="362"/>
      <c r="AO31" s="362"/>
      <c r="AR31" s="31"/>
    </row>
    <row r="32" spans="1:71" s="3" customFormat="1" ht="14.45" hidden="1" customHeight="1">
      <c r="B32" s="31"/>
      <c r="F32" s="25" t="s">
        <v>42</v>
      </c>
      <c r="L32" s="363">
        <v>0.15</v>
      </c>
      <c r="M32" s="362"/>
      <c r="N32" s="362"/>
      <c r="O32" s="362"/>
      <c r="P32" s="362"/>
      <c r="W32" s="361" t="e">
        <f>ROUND(BC94, 2)</f>
        <v>#REF!</v>
      </c>
      <c r="X32" s="362"/>
      <c r="Y32" s="362"/>
      <c r="Z32" s="362"/>
      <c r="AA32" s="362"/>
      <c r="AB32" s="362"/>
      <c r="AC32" s="362"/>
      <c r="AD32" s="362"/>
      <c r="AE32" s="362"/>
      <c r="AK32" s="361">
        <v>0</v>
      </c>
      <c r="AL32" s="362"/>
      <c r="AM32" s="362"/>
      <c r="AN32" s="362"/>
      <c r="AO32" s="362"/>
      <c r="AR32" s="31"/>
    </row>
    <row r="33" spans="1:57" s="3" customFormat="1" ht="14.45" hidden="1" customHeight="1">
      <c r="B33" s="31"/>
      <c r="F33" s="25" t="s">
        <v>43</v>
      </c>
      <c r="L33" s="363">
        <v>0</v>
      </c>
      <c r="M33" s="362"/>
      <c r="N33" s="362"/>
      <c r="O33" s="362"/>
      <c r="P33" s="362"/>
      <c r="W33" s="361" t="e">
        <f>ROUND(BD94, 2)</f>
        <v>#REF!</v>
      </c>
      <c r="X33" s="362"/>
      <c r="Y33" s="362"/>
      <c r="Z33" s="362"/>
      <c r="AA33" s="362"/>
      <c r="AB33" s="362"/>
      <c r="AC33" s="362"/>
      <c r="AD33" s="362"/>
      <c r="AE33" s="362"/>
      <c r="AK33" s="361">
        <v>0</v>
      </c>
      <c r="AL33" s="362"/>
      <c r="AM33" s="362"/>
      <c r="AN33" s="362"/>
      <c r="AO33" s="362"/>
      <c r="AR33" s="31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4" t="s">
        <v>46</v>
      </c>
      <c r="Y35" s="365"/>
      <c r="Z35" s="365"/>
      <c r="AA35" s="365"/>
      <c r="AB35" s="365"/>
      <c r="AC35" s="34"/>
      <c r="AD35" s="34"/>
      <c r="AE35" s="34"/>
      <c r="AF35" s="34"/>
      <c r="AG35" s="34"/>
      <c r="AH35" s="34"/>
      <c r="AI35" s="34"/>
      <c r="AJ35" s="34"/>
      <c r="AK35" s="366">
        <f>SUM(AK26:AK33)</f>
        <v>0</v>
      </c>
      <c r="AL35" s="365"/>
      <c r="AM35" s="365"/>
      <c r="AN35" s="365"/>
      <c r="AO35" s="367"/>
      <c r="AP35" s="32"/>
      <c r="AQ35" s="32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6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7"/>
      <c r="B60" s="28"/>
      <c r="C60" s="27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P60" s="27"/>
      <c r="AQ60" s="27"/>
      <c r="AR60" s="28"/>
      <c r="BE60" s="27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7"/>
      <c r="B64" s="28"/>
      <c r="C64" s="27"/>
      <c r="D64" s="37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52</v>
      </c>
      <c r="AI64" s="40"/>
      <c r="AJ64" s="40"/>
      <c r="AK64" s="40"/>
      <c r="AL64" s="40"/>
      <c r="AM64" s="40"/>
      <c r="AN64" s="40"/>
      <c r="AO64" s="40"/>
      <c r="AP64" s="27"/>
      <c r="AQ64" s="27"/>
      <c r="AR64" s="28"/>
      <c r="BE64" s="27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7"/>
      <c r="B75" s="28"/>
      <c r="C75" s="27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  <c r="BE77" s="27"/>
    </row>
    <row r="81" spans="1:91" s="2" customFormat="1" ht="6.95" customHeight="1">
      <c r="A81" s="27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  <c r="BE81" s="27"/>
    </row>
    <row r="82" spans="1:91" s="2" customFormat="1" ht="24.95" customHeight="1">
      <c r="A82" s="27"/>
      <c r="B82" s="28"/>
      <c r="C82" s="20" t="s">
        <v>53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5"/>
      <c r="C84" s="25" t="s">
        <v>12</v>
      </c>
      <c r="L84" s="4" t="str">
        <f>K5</f>
        <v>RK</v>
      </c>
      <c r="AR84" s="45"/>
    </row>
    <row r="85" spans="1:91" s="5" customFormat="1" ht="36.950000000000003" customHeight="1">
      <c r="B85" s="46"/>
      <c r="C85" s="47" t="s">
        <v>14</v>
      </c>
      <c r="L85" s="352" t="str">
        <f>K6</f>
        <v>Stavební úpravy domácnosti  areál Domečky</v>
      </c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  <c r="AJ85" s="353"/>
      <c r="AK85" s="353"/>
      <c r="AL85" s="353"/>
      <c r="AM85" s="353"/>
      <c r="AN85" s="353"/>
      <c r="AO85" s="353"/>
      <c r="AR85" s="46"/>
    </row>
    <row r="86" spans="1:91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5" t="s">
        <v>18</v>
      </c>
      <c r="D87" s="27"/>
      <c r="E87" s="27"/>
      <c r="F87" s="27"/>
      <c r="G87" s="27"/>
      <c r="H87" s="27"/>
      <c r="I87" s="27"/>
      <c r="J87" s="27"/>
      <c r="K87" s="27"/>
      <c r="L87" s="48" t="str">
        <f>IF(K8="","",K8)</f>
        <v>Rychnov nad Kněžnou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5" t="s">
        <v>20</v>
      </c>
      <c r="AJ87" s="27"/>
      <c r="AK87" s="27"/>
      <c r="AL87" s="27"/>
      <c r="AM87" s="354" t="str">
        <f>IF(AN8= "","",AN8)</f>
        <v>14. 9. 2020</v>
      </c>
      <c r="AN87" s="354"/>
      <c r="AO87" s="27"/>
      <c r="AP87" s="27"/>
      <c r="AQ87" s="27"/>
      <c r="AR87" s="28"/>
      <c r="BE87" s="27"/>
    </row>
    <row r="88" spans="1:91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>
      <c r="A89" s="27"/>
      <c r="B89" s="28"/>
      <c r="C89" s="25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Královéhradecký kraj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5" t="s">
        <v>28</v>
      </c>
      <c r="AJ89" s="27"/>
      <c r="AK89" s="27"/>
      <c r="AL89" s="27"/>
      <c r="AM89" s="355" t="str">
        <f>IF(E17="","",E17)</f>
        <v>PRIDOS Hradec Králové</v>
      </c>
      <c r="AN89" s="356"/>
      <c r="AO89" s="356"/>
      <c r="AP89" s="356"/>
      <c r="AQ89" s="27"/>
      <c r="AR89" s="28"/>
      <c r="AS89" s="357" t="s">
        <v>54</v>
      </c>
      <c r="AT89" s="358"/>
      <c r="AU89" s="49"/>
      <c r="AV89" s="49"/>
      <c r="AW89" s="49"/>
      <c r="AX89" s="49"/>
      <c r="AY89" s="49"/>
      <c r="AZ89" s="49"/>
      <c r="BA89" s="49"/>
      <c r="BB89" s="49"/>
      <c r="BC89" s="49"/>
      <c r="BD89" s="50"/>
      <c r="BE89" s="27"/>
    </row>
    <row r="90" spans="1:91" s="2" customFormat="1" ht="15.2" customHeight="1">
      <c r="A90" s="27"/>
      <c r="B90" s="28"/>
      <c r="C90" s="25" t="s">
        <v>26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>bude určen ve výběrovém řízení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5" t="s">
        <v>31</v>
      </c>
      <c r="AJ90" s="27"/>
      <c r="AK90" s="27"/>
      <c r="AL90" s="27"/>
      <c r="AM90" s="355" t="str">
        <f>IF(E20="","",E20)</f>
        <v>Ing.Pavel Michálek</v>
      </c>
      <c r="AN90" s="356"/>
      <c r="AO90" s="356"/>
      <c r="AP90" s="356"/>
      <c r="AQ90" s="27"/>
      <c r="AR90" s="28"/>
      <c r="AS90" s="359"/>
      <c r="AT90" s="360"/>
      <c r="AU90" s="51"/>
      <c r="AV90" s="51"/>
      <c r="AW90" s="51"/>
      <c r="AX90" s="51"/>
      <c r="AY90" s="51"/>
      <c r="AZ90" s="51"/>
      <c r="BA90" s="51"/>
      <c r="BB90" s="51"/>
      <c r="BC90" s="51"/>
      <c r="BD90" s="52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359"/>
      <c r="AT91" s="360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27"/>
    </row>
    <row r="92" spans="1:91" s="2" customFormat="1" ht="29.25" customHeight="1">
      <c r="A92" s="27"/>
      <c r="B92" s="28"/>
      <c r="C92" s="368" t="s">
        <v>55</v>
      </c>
      <c r="D92" s="369"/>
      <c r="E92" s="369"/>
      <c r="F92" s="369"/>
      <c r="G92" s="369"/>
      <c r="H92" s="53"/>
      <c r="I92" s="370" t="s">
        <v>56</v>
      </c>
      <c r="J92" s="369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69"/>
      <c r="V92" s="369"/>
      <c r="W92" s="369"/>
      <c r="X92" s="369"/>
      <c r="Y92" s="369"/>
      <c r="Z92" s="369"/>
      <c r="AA92" s="369"/>
      <c r="AB92" s="369"/>
      <c r="AC92" s="369"/>
      <c r="AD92" s="369"/>
      <c r="AE92" s="369"/>
      <c r="AF92" s="369"/>
      <c r="AG92" s="371" t="s">
        <v>57</v>
      </c>
      <c r="AH92" s="369"/>
      <c r="AI92" s="369"/>
      <c r="AJ92" s="369"/>
      <c r="AK92" s="369"/>
      <c r="AL92" s="369"/>
      <c r="AM92" s="369"/>
      <c r="AN92" s="370" t="s">
        <v>58</v>
      </c>
      <c r="AO92" s="369"/>
      <c r="AP92" s="372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  <c r="BE93" s="27"/>
    </row>
    <row r="94" spans="1:91" s="6" customFormat="1" ht="32.450000000000003" customHeight="1">
      <c r="B94" s="61"/>
      <c r="C94" s="62" t="s">
        <v>72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373">
        <f>ROUND(SUM(AG95:AG97),2)</f>
        <v>0</v>
      </c>
      <c r="AH94" s="373"/>
      <c r="AI94" s="373"/>
      <c r="AJ94" s="373"/>
      <c r="AK94" s="373"/>
      <c r="AL94" s="373"/>
      <c r="AM94" s="373"/>
      <c r="AN94" s="374">
        <f>SUM(AN95:AP97)</f>
        <v>0</v>
      </c>
      <c r="AO94" s="374"/>
      <c r="AP94" s="374"/>
      <c r="AQ94" s="64" t="s">
        <v>1</v>
      </c>
      <c r="AR94" s="61"/>
      <c r="AS94" s="65">
        <f>ROUND(SUM(AS95:AS97),2)</f>
        <v>0</v>
      </c>
      <c r="AT94" s="66" t="e">
        <f>ROUND(SUM(AV94:AW94),2)</f>
        <v>#REF!</v>
      </c>
      <c r="AU94" s="67" t="e">
        <f>ROUND(SUM(AU95:AU97),5)</f>
        <v>#REF!</v>
      </c>
      <c r="AV94" s="66" t="e">
        <f>ROUND(AZ94*L29,2)</f>
        <v>#REF!</v>
      </c>
      <c r="AW94" s="66" t="e">
        <f>ROUND(BA94*L30,2)</f>
        <v>#REF!</v>
      </c>
      <c r="AX94" s="66" t="e">
        <f>ROUND(BB94*L29,2)</f>
        <v>#REF!</v>
      </c>
      <c r="AY94" s="66" t="e">
        <f>ROUND(BC94*L30,2)</f>
        <v>#REF!</v>
      </c>
      <c r="AZ94" s="66" t="e">
        <f>ROUND(SUM(AZ95:AZ97),2)</f>
        <v>#REF!</v>
      </c>
      <c r="BA94" s="66" t="e">
        <f>ROUND(SUM(BA95:BA97),2)</f>
        <v>#REF!</v>
      </c>
      <c r="BB94" s="66" t="e">
        <f>ROUND(SUM(BB95:BB97),2)</f>
        <v>#REF!</v>
      </c>
      <c r="BC94" s="66" t="e">
        <f>ROUND(SUM(BC95:BC97),2)</f>
        <v>#REF!</v>
      </c>
      <c r="BD94" s="68" t="e">
        <f>ROUND(SUM(BD95:BD97),2)</f>
        <v>#REF!</v>
      </c>
      <c r="BS94" s="69" t="s">
        <v>73</v>
      </c>
      <c r="BT94" s="69" t="s">
        <v>74</v>
      </c>
      <c r="BU94" s="70" t="s">
        <v>75</v>
      </c>
      <c r="BV94" s="69" t="s">
        <v>76</v>
      </c>
      <c r="BW94" s="69" t="s">
        <v>4</v>
      </c>
      <c r="BX94" s="69" t="s">
        <v>77</v>
      </c>
      <c r="CL94" s="69" t="s">
        <v>1</v>
      </c>
    </row>
    <row r="95" spans="1:91" s="7" customFormat="1" ht="16.5" customHeight="1">
      <c r="A95" s="71" t="s">
        <v>78</v>
      </c>
      <c r="B95" s="72"/>
      <c r="C95" s="73"/>
      <c r="D95" s="351" t="s">
        <v>79</v>
      </c>
      <c r="E95" s="351"/>
      <c r="F95" s="351"/>
      <c r="G95" s="351"/>
      <c r="H95" s="351"/>
      <c r="I95" s="74"/>
      <c r="J95" s="351" t="s">
        <v>80</v>
      </c>
      <c r="K95" s="351"/>
      <c r="L95" s="351"/>
      <c r="M95" s="351"/>
      <c r="N95" s="351"/>
      <c r="O95" s="351"/>
      <c r="P95" s="351"/>
      <c r="Q95" s="351"/>
      <c r="R95" s="351"/>
      <c r="S95" s="351"/>
      <c r="T95" s="351"/>
      <c r="U95" s="351"/>
      <c r="V95" s="351"/>
      <c r="W95" s="351"/>
      <c r="X95" s="351"/>
      <c r="Y95" s="351"/>
      <c r="Z95" s="351"/>
      <c r="AA95" s="351"/>
      <c r="AB95" s="351"/>
      <c r="AC95" s="351"/>
      <c r="AD95" s="351"/>
      <c r="AE95" s="351"/>
      <c r="AF95" s="351"/>
      <c r="AG95" s="349">
        <f>'RK 1 - SO-01-Vlastní objekt'!J30</f>
        <v>0</v>
      </c>
      <c r="AH95" s="350"/>
      <c r="AI95" s="350"/>
      <c r="AJ95" s="350"/>
      <c r="AK95" s="350"/>
      <c r="AL95" s="350"/>
      <c r="AM95" s="350"/>
      <c r="AN95" s="349">
        <f>SUM(AG95,AT95)</f>
        <v>0</v>
      </c>
      <c r="AO95" s="350"/>
      <c r="AP95" s="350"/>
      <c r="AQ95" s="75" t="s">
        <v>81</v>
      </c>
      <c r="AR95" s="72"/>
      <c r="AS95" s="76">
        <v>0</v>
      </c>
      <c r="AT95" s="77">
        <f>ROUND(SUM(AV95:AW95),2)</f>
        <v>0</v>
      </c>
      <c r="AU95" s="78">
        <f>'RK 1 - SO-01-Vlastní objekt'!P138</f>
        <v>349.257767</v>
      </c>
      <c r="AV95" s="77">
        <f>'RK 1 - SO-01-Vlastní objekt'!J33</f>
        <v>0</v>
      </c>
      <c r="AW95" s="77">
        <f>'RK 1 - SO-01-Vlastní objekt'!J34</f>
        <v>0</v>
      </c>
      <c r="AX95" s="77">
        <f>'RK 1 - SO-01-Vlastní objekt'!J35</f>
        <v>0</v>
      </c>
      <c r="AY95" s="77">
        <f>'RK 1 - SO-01-Vlastní objekt'!J36</f>
        <v>0</v>
      </c>
      <c r="AZ95" s="77">
        <f>'RK 1 - SO-01-Vlastní objekt'!F33</f>
        <v>0</v>
      </c>
      <c r="BA95" s="77">
        <f>'RK 1 - SO-01-Vlastní objekt'!F34</f>
        <v>0</v>
      </c>
      <c r="BB95" s="77">
        <f>'RK 1 - SO-01-Vlastní objekt'!F35</f>
        <v>0</v>
      </c>
      <c r="BC95" s="77">
        <f>'RK 1 - SO-01-Vlastní objekt'!F36</f>
        <v>0</v>
      </c>
      <c r="BD95" s="79">
        <f>'RK 1 - SO-01-Vlastní objekt'!F37</f>
        <v>0</v>
      </c>
      <c r="BT95" s="80" t="s">
        <v>82</v>
      </c>
      <c r="BV95" s="80" t="s">
        <v>76</v>
      </c>
      <c r="BW95" s="80" t="s">
        <v>83</v>
      </c>
      <c r="BX95" s="80" t="s">
        <v>4</v>
      </c>
      <c r="CL95" s="80" t="s">
        <v>1</v>
      </c>
      <c r="CM95" s="80" t="s">
        <v>82</v>
      </c>
    </row>
    <row r="96" spans="1:91" s="7" customFormat="1" ht="16.5" customHeight="1">
      <c r="A96" s="71" t="s">
        <v>78</v>
      </c>
      <c r="B96" s="72"/>
      <c r="C96" s="73"/>
      <c r="D96" s="351" t="s">
        <v>84</v>
      </c>
      <c r="E96" s="351"/>
      <c r="F96" s="351"/>
      <c r="G96" s="351"/>
      <c r="H96" s="351"/>
      <c r="I96" s="74"/>
      <c r="J96" s="351" t="s">
        <v>85</v>
      </c>
      <c r="K96" s="351"/>
      <c r="L96" s="351"/>
      <c r="M96" s="351"/>
      <c r="N96" s="351"/>
      <c r="O96" s="351"/>
      <c r="P96" s="351"/>
      <c r="Q96" s="351"/>
      <c r="R96" s="351"/>
      <c r="S96" s="351"/>
      <c r="T96" s="351"/>
      <c r="U96" s="351"/>
      <c r="V96" s="351"/>
      <c r="W96" s="351"/>
      <c r="X96" s="351"/>
      <c r="Y96" s="351"/>
      <c r="Z96" s="351"/>
      <c r="AA96" s="351"/>
      <c r="AB96" s="351"/>
      <c r="AC96" s="351"/>
      <c r="AD96" s="351"/>
      <c r="AE96" s="351"/>
      <c r="AF96" s="351"/>
      <c r="AG96" s="349">
        <f>'RK 2 - SO-02-Oplocení,zpe...'!J30</f>
        <v>0</v>
      </c>
      <c r="AH96" s="350"/>
      <c r="AI96" s="350"/>
      <c r="AJ96" s="350"/>
      <c r="AK96" s="350"/>
      <c r="AL96" s="350"/>
      <c r="AM96" s="350"/>
      <c r="AN96" s="349">
        <f>SUM(AG96,AT96)</f>
        <v>0</v>
      </c>
      <c r="AO96" s="350"/>
      <c r="AP96" s="350"/>
      <c r="AQ96" s="75" t="s">
        <v>81</v>
      </c>
      <c r="AR96" s="72"/>
      <c r="AS96" s="76">
        <v>0</v>
      </c>
      <c r="AT96" s="77">
        <f>ROUND(SUM(AV96:AW96),2)</f>
        <v>0</v>
      </c>
      <c r="AU96" s="78">
        <f>'RK 2 - SO-02-Oplocení,zpe...'!P124</f>
        <v>174.63611400000002</v>
      </c>
      <c r="AV96" s="77">
        <f>'RK 2 - SO-02-Oplocení,zpe...'!J33</f>
        <v>0</v>
      </c>
      <c r="AW96" s="77">
        <f>'RK 2 - SO-02-Oplocení,zpe...'!J34</f>
        <v>0</v>
      </c>
      <c r="AX96" s="77">
        <f>'RK 2 - SO-02-Oplocení,zpe...'!J35</f>
        <v>0</v>
      </c>
      <c r="AY96" s="77">
        <f>'RK 2 - SO-02-Oplocení,zpe...'!J36</f>
        <v>0</v>
      </c>
      <c r="AZ96" s="77">
        <f>'RK 2 - SO-02-Oplocení,zpe...'!F33</f>
        <v>0</v>
      </c>
      <c r="BA96" s="77">
        <f>'RK 2 - SO-02-Oplocení,zpe...'!F34</f>
        <v>0</v>
      </c>
      <c r="BB96" s="77">
        <f>'RK 2 - SO-02-Oplocení,zpe...'!F35</f>
        <v>0</v>
      </c>
      <c r="BC96" s="77">
        <f>'RK 2 - SO-02-Oplocení,zpe...'!F36</f>
        <v>0</v>
      </c>
      <c r="BD96" s="79">
        <f>'RK 2 - SO-02-Oplocení,zpe...'!F37</f>
        <v>0</v>
      </c>
      <c r="BT96" s="80" t="s">
        <v>82</v>
      </c>
      <c r="BV96" s="80" t="s">
        <v>76</v>
      </c>
      <c r="BW96" s="80" t="s">
        <v>86</v>
      </c>
      <c r="BX96" s="80" t="s">
        <v>4</v>
      </c>
      <c r="CL96" s="80" t="s">
        <v>1</v>
      </c>
      <c r="CM96" s="80" t="s">
        <v>82</v>
      </c>
    </row>
    <row r="97" spans="1:91" s="7" customFormat="1" ht="24.75" customHeight="1">
      <c r="A97" s="71" t="s">
        <v>78</v>
      </c>
      <c r="B97" s="72"/>
      <c r="C97" s="73"/>
      <c r="D97" s="351" t="s">
        <v>87</v>
      </c>
      <c r="E97" s="351"/>
      <c r="F97" s="351"/>
      <c r="G97" s="351"/>
      <c r="H97" s="351"/>
      <c r="I97" s="74"/>
      <c r="J97" s="351" t="s">
        <v>88</v>
      </c>
      <c r="K97" s="351"/>
      <c r="L97" s="351"/>
      <c r="M97" s="351"/>
      <c r="N97" s="351"/>
      <c r="O97" s="351"/>
      <c r="P97" s="351"/>
      <c r="Q97" s="351"/>
      <c r="R97" s="351"/>
      <c r="S97" s="351"/>
      <c r="T97" s="351"/>
      <c r="U97" s="351"/>
      <c r="V97" s="351"/>
      <c r="W97" s="351"/>
      <c r="X97" s="351"/>
      <c r="Y97" s="351"/>
      <c r="Z97" s="351"/>
      <c r="AA97" s="351"/>
      <c r="AB97" s="351"/>
      <c r="AC97" s="351"/>
      <c r="AD97" s="351"/>
      <c r="AE97" s="351"/>
      <c r="AF97" s="351"/>
      <c r="AG97" s="349">
        <f>'RK 3 - SO-03-Opatření pro..'!J129</f>
        <v>0</v>
      </c>
      <c r="AH97" s="350"/>
      <c r="AI97" s="350"/>
      <c r="AJ97" s="350"/>
      <c r="AK97" s="350"/>
      <c r="AL97" s="350"/>
      <c r="AM97" s="350"/>
      <c r="AN97" s="349">
        <f>AG97*1.15</f>
        <v>0</v>
      </c>
      <c r="AO97" s="350"/>
      <c r="AP97" s="350"/>
      <c r="AQ97" s="75" t="s">
        <v>81</v>
      </c>
      <c r="AR97" s="72"/>
      <c r="AS97" s="81">
        <v>0</v>
      </c>
      <c r="AT97" s="82" t="e">
        <f>ROUND(SUM(AV97:AW97),2)</f>
        <v>#REF!</v>
      </c>
      <c r="AU97" s="83" t="e">
        <f>#REF!</f>
        <v>#REF!</v>
      </c>
      <c r="AV97" s="82" t="e">
        <f>#REF!</f>
        <v>#REF!</v>
      </c>
      <c r="AW97" s="82" t="e">
        <f>#REF!</f>
        <v>#REF!</v>
      </c>
      <c r="AX97" s="82" t="e">
        <f>#REF!</f>
        <v>#REF!</v>
      </c>
      <c r="AY97" s="82" t="e">
        <f>#REF!</f>
        <v>#REF!</v>
      </c>
      <c r="AZ97" s="82" t="e">
        <f>#REF!</f>
        <v>#REF!</v>
      </c>
      <c r="BA97" s="82" t="e">
        <f>#REF!</f>
        <v>#REF!</v>
      </c>
      <c r="BB97" s="82" t="e">
        <f>#REF!</f>
        <v>#REF!</v>
      </c>
      <c r="BC97" s="82" t="e">
        <f>#REF!</f>
        <v>#REF!</v>
      </c>
      <c r="BD97" s="84" t="e">
        <f>#REF!</f>
        <v>#REF!</v>
      </c>
      <c r="BT97" s="80" t="s">
        <v>82</v>
      </c>
      <c r="BV97" s="80" t="s">
        <v>76</v>
      </c>
      <c r="BW97" s="80" t="s">
        <v>89</v>
      </c>
      <c r="BX97" s="80" t="s">
        <v>4</v>
      </c>
      <c r="CL97" s="80" t="s">
        <v>1</v>
      </c>
      <c r="CM97" s="80" t="s">
        <v>82</v>
      </c>
    </row>
    <row r="98" spans="1:91" s="2" customFormat="1" ht="30" customHeight="1">
      <c r="A98" s="27"/>
      <c r="B98" s="28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8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</row>
    <row r="99" spans="1:91" s="2" customFormat="1" ht="6.95" customHeight="1">
      <c r="A99" s="27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8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</row>
  </sheetData>
  <sheetProtection password="DAFF" sheet="1" objects="1" scenarios="1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RK 1 - SO-01-Vlastní objekt'!C2" display="/"/>
    <hyperlink ref="A96" location="'RK 2 - SO-02-Oplocení,zpe...'!C2" display="/"/>
    <hyperlink ref="A97" location="'RK 3 - SO-03-Opatření pr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0"/>
  <sheetViews>
    <sheetView showGridLines="0" tabSelected="1" topLeftCell="A148" workbookViewId="0">
      <selection activeCell="W153" sqref="W153"/>
    </sheetView>
  </sheetViews>
  <sheetFormatPr defaultRowHeight="11.25"/>
  <cols>
    <col min="1" max="1" width="8.33203125" style="136" customWidth="1"/>
    <col min="2" max="2" width="1.1640625" style="136" customWidth="1"/>
    <col min="3" max="3" width="4.1640625" style="136" customWidth="1"/>
    <col min="4" max="4" width="4.33203125" style="136" customWidth="1"/>
    <col min="5" max="5" width="17.1640625" style="136" customWidth="1"/>
    <col min="6" max="6" width="50.83203125" style="136" customWidth="1"/>
    <col min="7" max="7" width="7.5" style="136" customWidth="1"/>
    <col min="8" max="8" width="14" style="136" customWidth="1"/>
    <col min="9" max="9" width="15.83203125" style="136" customWidth="1"/>
    <col min="10" max="11" width="22.33203125" style="136" customWidth="1"/>
    <col min="12" max="12" width="9.33203125" style="136" customWidth="1"/>
    <col min="13" max="13" width="10.83203125" style="136" hidden="1" customWidth="1"/>
    <col min="14" max="14" width="0" style="136" hidden="1" customWidth="1"/>
    <col min="15" max="20" width="14.1640625" style="136" hidden="1" customWidth="1"/>
    <col min="21" max="21" width="16.33203125" style="136" hidden="1" customWidth="1"/>
    <col min="22" max="22" width="12.33203125" style="136" customWidth="1"/>
    <col min="23" max="23" width="16.33203125" style="136" customWidth="1"/>
    <col min="24" max="24" width="12.33203125" style="136" customWidth="1"/>
    <col min="25" max="25" width="15" style="136" customWidth="1"/>
    <col min="26" max="26" width="11" style="136" customWidth="1"/>
    <col min="27" max="27" width="15" style="136" customWidth="1"/>
    <col min="28" max="28" width="16.33203125" style="136" customWidth="1"/>
    <col min="29" max="29" width="11" style="136" customWidth="1"/>
    <col min="30" max="30" width="15" style="136" customWidth="1"/>
    <col min="31" max="31" width="16.33203125" style="136" customWidth="1"/>
    <col min="32" max="16384" width="9.33203125" style="136"/>
  </cols>
  <sheetData>
    <row r="1" spans="1:46">
      <c r="A1" s="346"/>
    </row>
    <row r="2" spans="1:46" ht="36.950000000000003" customHeight="1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7" t="s">
        <v>5</v>
      </c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89</v>
      </c>
    </row>
    <row r="3" spans="1:46" ht="6.95" customHeight="1">
      <c r="A3" s="346"/>
      <c r="B3" s="185"/>
      <c r="C3" s="186"/>
      <c r="D3" s="186"/>
      <c r="E3" s="186"/>
      <c r="F3" s="186"/>
      <c r="G3" s="186"/>
      <c r="H3" s="186"/>
      <c r="I3" s="186"/>
      <c r="J3" s="186"/>
      <c r="K3" s="186"/>
      <c r="L3" s="19"/>
      <c r="AT3" s="16" t="s">
        <v>82</v>
      </c>
    </row>
    <row r="4" spans="1:46" ht="24.95" customHeight="1">
      <c r="A4" s="346"/>
      <c r="B4" s="187"/>
      <c r="C4" s="346"/>
      <c r="D4" s="188" t="s">
        <v>90</v>
      </c>
      <c r="E4" s="346"/>
      <c r="F4" s="346"/>
      <c r="G4" s="346"/>
      <c r="H4" s="346"/>
      <c r="I4" s="346"/>
      <c r="J4" s="346"/>
      <c r="K4" s="346"/>
      <c r="L4" s="19"/>
      <c r="M4" s="86" t="s">
        <v>10</v>
      </c>
      <c r="AT4" s="16" t="s">
        <v>3</v>
      </c>
    </row>
    <row r="5" spans="1:46" ht="6.95" customHeight="1">
      <c r="A5" s="346"/>
      <c r="B5" s="187"/>
      <c r="C5" s="346"/>
      <c r="D5" s="346"/>
      <c r="E5" s="346"/>
      <c r="F5" s="346"/>
      <c r="G5" s="346"/>
      <c r="H5" s="346"/>
      <c r="I5" s="346"/>
      <c r="J5" s="346"/>
      <c r="K5" s="346"/>
      <c r="L5" s="19"/>
    </row>
    <row r="6" spans="1:46" ht="12" customHeight="1">
      <c r="A6" s="346"/>
      <c r="B6" s="187"/>
      <c r="C6" s="346"/>
      <c r="D6" s="190" t="s">
        <v>14</v>
      </c>
      <c r="E6" s="346"/>
      <c r="F6" s="346"/>
      <c r="G6" s="346"/>
      <c r="H6" s="346"/>
      <c r="I6" s="346"/>
      <c r="J6" s="346"/>
      <c r="K6" s="346"/>
      <c r="L6" s="19"/>
    </row>
    <row r="7" spans="1:46" ht="16.5" customHeight="1">
      <c r="A7" s="346"/>
      <c r="B7" s="187"/>
      <c r="C7" s="346"/>
      <c r="D7" s="346"/>
      <c r="E7" s="381" t="str">
        <f>'[3]Rekapitulace stavby'!K6</f>
        <v>Stavební úpravy domácnosti  areál Domečky</v>
      </c>
      <c r="F7" s="382"/>
      <c r="G7" s="382"/>
      <c r="H7" s="382"/>
      <c r="I7" s="346"/>
      <c r="J7" s="346"/>
      <c r="K7" s="346"/>
      <c r="L7" s="19"/>
    </row>
    <row r="8" spans="1:46" s="2" customFormat="1" ht="12" customHeight="1">
      <c r="A8" s="193"/>
      <c r="B8" s="192"/>
      <c r="C8" s="193"/>
      <c r="D8" s="190" t="s">
        <v>91</v>
      </c>
      <c r="E8" s="193"/>
      <c r="F8" s="193"/>
      <c r="G8" s="193"/>
      <c r="H8" s="193"/>
      <c r="I8" s="193"/>
      <c r="J8" s="193"/>
      <c r="K8" s="193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193"/>
      <c r="B9" s="192"/>
      <c r="C9" s="193"/>
      <c r="D9" s="193"/>
      <c r="E9" s="383" t="s">
        <v>602</v>
      </c>
      <c r="F9" s="384"/>
      <c r="G9" s="384"/>
      <c r="H9" s="384"/>
      <c r="I9" s="193"/>
      <c r="J9" s="193"/>
      <c r="K9" s="193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193"/>
      <c r="B10" s="192"/>
      <c r="C10" s="193"/>
      <c r="D10" s="193"/>
      <c r="E10" s="193"/>
      <c r="F10" s="193"/>
      <c r="G10" s="193"/>
      <c r="H10" s="193"/>
      <c r="I10" s="193"/>
      <c r="J10" s="193"/>
      <c r="K10" s="193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193"/>
      <c r="B11" s="192"/>
      <c r="C11" s="193"/>
      <c r="D11" s="190" t="s">
        <v>16</v>
      </c>
      <c r="E11" s="193"/>
      <c r="F11" s="279" t="s">
        <v>1</v>
      </c>
      <c r="G11" s="193"/>
      <c r="H11" s="193"/>
      <c r="I11" s="190" t="s">
        <v>17</v>
      </c>
      <c r="J11" s="279" t="s">
        <v>1</v>
      </c>
      <c r="K11" s="193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193"/>
      <c r="B12" s="192"/>
      <c r="C12" s="193"/>
      <c r="D12" s="190" t="s">
        <v>18</v>
      </c>
      <c r="E12" s="193"/>
      <c r="F12" s="279" t="s">
        <v>19</v>
      </c>
      <c r="G12" s="193"/>
      <c r="H12" s="193"/>
      <c r="I12" s="190" t="s">
        <v>20</v>
      </c>
      <c r="J12" s="195" t="str">
        <f>'[3]Rekapitulace stavby'!AN8</f>
        <v>14. 9. 2020</v>
      </c>
      <c r="K12" s="193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193"/>
      <c r="B13" s="192"/>
      <c r="C13" s="193"/>
      <c r="D13" s="193"/>
      <c r="E13" s="193"/>
      <c r="F13" s="193"/>
      <c r="G13" s="193"/>
      <c r="H13" s="193"/>
      <c r="I13" s="193"/>
      <c r="J13" s="193"/>
      <c r="K13" s="193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193"/>
      <c r="B14" s="192"/>
      <c r="C14" s="193"/>
      <c r="D14" s="190" t="s">
        <v>22</v>
      </c>
      <c r="E14" s="193"/>
      <c r="F14" s="193"/>
      <c r="G14" s="193"/>
      <c r="H14" s="193"/>
      <c r="I14" s="190" t="s">
        <v>23</v>
      </c>
      <c r="J14" s="279" t="s">
        <v>1</v>
      </c>
      <c r="K14" s="193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193"/>
      <c r="B15" s="192"/>
      <c r="C15" s="193"/>
      <c r="D15" s="193"/>
      <c r="E15" s="279" t="s">
        <v>24</v>
      </c>
      <c r="F15" s="193"/>
      <c r="G15" s="193"/>
      <c r="H15" s="193"/>
      <c r="I15" s="190" t="s">
        <v>25</v>
      </c>
      <c r="J15" s="279" t="s">
        <v>1</v>
      </c>
      <c r="K15" s="193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193"/>
      <c r="B16" s="192"/>
      <c r="C16" s="193"/>
      <c r="D16" s="193"/>
      <c r="E16" s="193"/>
      <c r="F16" s="193"/>
      <c r="G16" s="193"/>
      <c r="H16" s="193"/>
      <c r="I16" s="193"/>
      <c r="J16" s="193"/>
      <c r="K16" s="193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193"/>
      <c r="B17" s="192"/>
      <c r="C17" s="193"/>
      <c r="D17" s="190" t="s">
        <v>26</v>
      </c>
      <c r="E17" s="193"/>
      <c r="F17" s="193"/>
      <c r="G17" s="193"/>
      <c r="H17" s="193"/>
      <c r="I17" s="190" t="s">
        <v>23</v>
      </c>
      <c r="J17" s="279" t="s">
        <v>1</v>
      </c>
      <c r="K17" s="193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193"/>
      <c r="B18" s="192"/>
      <c r="C18" s="193"/>
      <c r="D18" s="193"/>
      <c r="E18" s="279" t="s">
        <v>27</v>
      </c>
      <c r="F18" s="193"/>
      <c r="G18" s="193"/>
      <c r="H18" s="193"/>
      <c r="I18" s="190" t="s">
        <v>25</v>
      </c>
      <c r="J18" s="279" t="s">
        <v>1</v>
      </c>
      <c r="K18" s="193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193"/>
      <c r="B19" s="192"/>
      <c r="C19" s="193"/>
      <c r="D19" s="193"/>
      <c r="E19" s="193"/>
      <c r="F19" s="193"/>
      <c r="G19" s="193"/>
      <c r="H19" s="193"/>
      <c r="I19" s="193"/>
      <c r="J19" s="193"/>
      <c r="K19" s="193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193"/>
      <c r="B20" s="192"/>
      <c r="C20" s="193"/>
      <c r="D20" s="190" t="s">
        <v>28</v>
      </c>
      <c r="E20" s="193"/>
      <c r="F20" s="193"/>
      <c r="G20" s="193"/>
      <c r="H20" s="193"/>
      <c r="I20" s="190" t="s">
        <v>23</v>
      </c>
      <c r="J20" s="279" t="s">
        <v>1</v>
      </c>
      <c r="K20" s="193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193"/>
      <c r="B21" s="192"/>
      <c r="C21" s="193"/>
      <c r="D21" s="193"/>
      <c r="E21" s="279" t="s">
        <v>29</v>
      </c>
      <c r="F21" s="193"/>
      <c r="G21" s="193"/>
      <c r="H21" s="193"/>
      <c r="I21" s="190" t="s">
        <v>25</v>
      </c>
      <c r="J21" s="279" t="s">
        <v>1</v>
      </c>
      <c r="K21" s="193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193"/>
      <c r="B22" s="192"/>
      <c r="C22" s="193"/>
      <c r="D22" s="193"/>
      <c r="E22" s="193"/>
      <c r="F22" s="193"/>
      <c r="G22" s="193"/>
      <c r="H22" s="193"/>
      <c r="I22" s="193"/>
      <c r="J22" s="193"/>
      <c r="K22" s="193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193"/>
      <c r="B23" s="192"/>
      <c r="C23" s="193"/>
      <c r="D23" s="190" t="s">
        <v>31</v>
      </c>
      <c r="E23" s="193"/>
      <c r="F23" s="193"/>
      <c r="G23" s="193"/>
      <c r="H23" s="193"/>
      <c r="I23" s="190" t="s">
        <v>23</v>
      </c>
      <c r="J23" s="279" t="s">
        <v>1</v>
      </c>
      <c r="K23" s="193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193"/>
      <c r="B24" s="192"/>
      <c r="C24" s="193"/>
      <c r="D24" s="193"/>
      <c r="E24" s="279" t="s">
        <v>32</v>
      </c>
      <c r="F24" s="193"/>
      <c r="G24" s="193"/>
      <c r="H24" s="193"/>
      <c r="I24" s="190" t="s">
        <v>25</v>
      </c>
      <c r="J24" s="279" t="s">
        <v>1</v>
      </c>
      <c r="K24" s="193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193"/>
      <c r="B25" s="192"/>
      <c r="C25" s="193"/>
      <c r="D25" s="193"/>
      <c r="E25" s="193"/>
      <c r="F25" s="193"/>
      <c r="G25" s="193"/>
      <c r="H25" s="193"/>
      <c r="I25" s="193"/>
      <c r="J25" s="193"/>
      <c r="K25" s="193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193"/>
      <c r="B26" s="192"/>
      <c r="C26" s="193"/>
      <c r="D26" s="190" t="s">
        <v>33</v>
      </c>
      <c r="E26" s="193"/>
      <c r="F26" s="193"/>
      <c r="G26" s="193"/>
      <c r="H26" s="193"/>
      <c r="I26" s="193"/>
      <c r="J26" s="193"/>
      <c r="K26" s="193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196"/>
      <c r="B27" s="197"/>
      <c r="C27" s="196"/>
      <c r="D27" s="196"/>
      <c r="E27" s="385" t="s">
        <v>1</v>
      </c>
      <c r="F27" s="385"/>
      <c r="G27" s="385"/>
      <c r="H27" s="385"/>
      <c r="I27" s="196"/>
      <c r="J27" s="196"/>
      <c r="K27" s="196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193"/>
      <c r="B28" s="192"/>
      <c r="C28" s="193"/>
      <c r="D28" s="193"/>
      <c r="E28" s="193"/>
      <c r="F28" s="193"/>
      <c r="G28" s="193"/>
      <c r="H28" s="193"/>
      <c r="I28" s="193"/>
      <c r="J28" s="193"/>
      <c r="K28" s="193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193"/>
      <c r="B29" s="192"/>
      <c r="C29" s="193"/>
      <c r="D29" s="198"/>
      <c r="E29" s="198"/>
      <c r="F29" s="198"/>
      <c r="G29" s="198"/>
      <c r="H29" s="198"/>
      <c r="I29" s="198"/>
      <c r="J29" s="198"/>
      <c r="K29" s="198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193"/>
      <c r="B30" s="192"/>
      <c r="C30" s="193"/>
      <c r="D30" s="199" t="s">
        <v>34</v>
      </c>
      <c r="E30" s="193"/>
      <c r="F30" s="193"/>
      <c r="G30" s="193"/>
      <c r="H30" s="193"/>
      <c r="I30" s="193"/>
      <c r="J30" s="200">
        <f>ROUND(J129, 2)</f>
        <v>0</v>
      </c>
      <c r="K30" s="193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193"/>
      <c r="B31" s="192"/>
      <c r="C31" s="193"/>
      <c r="D31" s="198"/>
      <c r="E31" s="198"/>
      <c r="F31" s="198"/>
      <c r="G31" s="198"/>
      <c r="H31" s="198"/>
      <c r="I31" s="198"/>
      <c r="J31" s="198"/>
      <c r="K31" s="198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193"/>
      <c r="B32" s="192"/>
      <c r="C32" s="193"/>
      <c r="D32" s="193"/>
      <c r="E32" s="193"/>
      <c r="F32" s="201" t="s">
        <v>36</v>
      </c>
      <c r="G32" s="193"/>
      <c r="H32" s="193"/>
      <c r="I32" s="201" t="s">
        <v>35</v>
      </c>
      <c r="J32" s="201" t="s">
        <v>37</v>
      </c>
      <c r="K32" s="193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193"/>
      <c r="B33" s="192"/>
      <c r="C33" s="193"/>
      <c r="D33" s="202" t="s">
        <v>38</v>
      </c>
      <c r="E33" s="190" t="s">
        <v>39</v>
      </c>
      <c r="F33" s="203">
        <f>ROUND((SUM(BE129:BE194)),  2)</f>
        <v>0</v>
      </c>
      <c r="G33" s="193"/>
      <c r="H33" s="193"/>
      <c r="I33" s="204">
        <v>0.21</v>
      </c>
      <c r="J33" s="203">
        <f>ROUND(((SUM(BE129:BE194))*I33),  2)</f>
        <v>0</v>
      </c>
      <c r="K33" s="193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193"/>
      <c r="B34" s="192"/>
      <c r="C34" s="193"/>
      <c r="D34" s="193"/>
      <c r="E34" s="190" t="s">
        <v>40</v>
      </c>
      <c r="F34" s="203">
        <f>ROUND((SUM(BF129:BF194)),  2)</f>
        <v>0</v>
      </c>
      <c r="G34" s="193"/>
      <c r="H34" s="193"/>
      <c r="I34" s="204">
        <v>0.15</v>
      </c>
      <c r="J34" s="203">
        <f>ROUND(((SUM(BF129:BF194))*I34),  2)</f>
        <v>0</v>
      </c>
      <c r="K34" s="193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193"/>
      <c r="B35" s="192"/>
      <c r="C35" s="193"/>
      <c r="D35" s="193"/>
      <c r="E35" s="190" t="s">
        <v>41</v>
      </c>
      <c r="F35" s="203">
        <f>ROUND((SUM(BG129:BG194)),  2)</f>
        <v>0</v>
      </c>
      <c r="G35" s="193"/>
      <c r="H35" s="193"/>
      <c r="I35" s="204">
        <v>0.21</v>
      </c>
      <c r="J35" s="203">
        <f>0</f>
        <v>0</v>
      </c>
      <c r="K35" s="193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193"/>
      <c r="B36" s="192"/>
      <c r="C36" s="193"/>
      <c r="D36" s="193"/>
      <c r="E36" s="190" t="s">
        <v>42</v>
      </c>
      <c r="F36" s="203">
        <f>ROUND((SUM(BH129:BH194)),  2)</f>
        <v>0</v>
      </c>
      <c r="G36" s="193"/>
      <c r="H36" s="193"/>
      <c r="I36" s="204">
        <v>0.15</v>
      </c>
      <c r="J36" s="203">
        <f>0</f>
        <v>0</v>
      </c>
      <c r="K36" s="193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193"/>
      <c r="B37" s="192"/>
      <c r="C37" s="193"/>
      <c r="D37" s="193"/>
      <c r="E37" s="190" t="s">
        <v>43</v>
      </c>
      <c r="F37" s="203">
        <f>ROUND((SUM(BI129:BI194)),  2)</f>
        <v>0</v>
      </c>
      <c r="G37" s="193"/>
      <c r="H37" s="193"/>
      <c r="I37" s="204">
        <v>0</v>
      </c>
      <c r="J37" s="203">
        <f>0</f>
        <v>0</v>
      </c>
      <c r="K37" s="193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193"/>
      <c r="B38" s="192"/>
      <c r="C38" s="193"/>
      <c r="D38" s="193"/>
      <c r="E38" s="193"/>
      <c r="F38" s="193"/>
      <c r="G38" s="193"/>
      <c r="H38" s="193"/>
      <c r="I38" s="193"/>
      <c r="J38" s="193"/>
      <c r="K38" s="193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193"/>
      <c r="B39" s="192"/>
      <c r="C39" s="205"/>
      <c r="D39" s="206" t="s">
        <v>44</v>
      </c>
      <c r="E39" s="207"/>
      <c r="F39" s="207"/>
      <c r="G39" s="208" t="s">
        <v>45</v>
      </c>
      <c r="H39" s="209" t="s">
        <v>46</v>
      </c>
      <c r="I39" s="207"/>
      <c r="J39" s="210">
        <f>SUM(J30:J37)</f>
        <v>0</v>
      </c>
      <c r="K39" s="211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193"/>
      <c r="B40" s="192"/>
      <c r="C40" s="193"/>
      <c r="D40" s="193"/>
      <c r="E40" s="193"/>
      <c r="F40" s="193"/>
      <c r="G40" s="193"/>
      <c r="H40" s="193"/>
      <c r="I40" s="193"/>
      <c r="J40" s="193"/>
      <c r="K40" s="193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ht="14.45" customHeight="1">
      <c r="A41" s="346"/>
      <c r="B41" s="187"/>
      <c r="C41" s="346"/>
      <c r="D41" s="346"/>
      <c r="E41" s="346"/>
      <c r="F41" s="346"/>
      <c r="G41" s="346"/>
      <c r="H41" s="346"/>
      <c r="I41" s="346"/>
      <c r="J41" s="346"/>
      <c r="K41" s="346"/>
      <c r="L41" s="19"/>
    </row>
    <row r="42" spans="1:31" ht="14.45" customHeight="1">
      <c r="A42" s="346"/>
      <c r="B42" s="187"/>
      <c r="C42" s="346"/>
      <c r="D42" s="346"/>
      <c r="E42" s="346"/>
      <c r="F42" s="346"/>
      <c r="G42" s="346"/>
      <c r="H42" s="346"/>
      <c r="I42" s="346"/>
      <c r="J42" s="346"/>
      <c r="K42" s="346"/>
      <c r="L42" s="19"/>
    </row>
    <row r="43" spans="1:31" ht="14.45" customHeight="1">
      <c r="A43" s="346"/>
      <c r="B43" s="187"/>
      <c r="C43" s="346"/>
      <c r="D43" s="346"/>
      <c r="E43" s="346"/>
      <c r="F43" s="346"/>
      <c r="G43" s="346"/>
      <c r="H43" s="346"/>
      <c r="I43" s="346"/>
      <c r="J43" s="346"/>
      <c r="K43" s="346"/>
      <c r="L43" s="19"/>
    </row>
    <row r="44" spans="1:31" ht="14.45" customHeight="1">
      <c r="A44" s="346"/>
      <c r="B44" s="187"/>
      <c r="C44" s="346"/>
      <c r="D44" s="346"/>
      <c r="E44" s="346"/>
      <c r="F44" s="346"/>
      <c r="G44" s="346"/>
      <c r="H44" s="346"/>
      <c r="I44" s="346"/>
      <c r="J44" s="346"/>
      <c r="K44" s="346"/>
      <c r="L44" s="19"/>
    </row>
    <row r="45" spans="1:31" ht="14.45" customHeight="1">
      <c r="A45" s="346"/>
      <c r="B45" s="187"/>
      <c r="C45" s="346"/>
      <c r="D45" s="346"/>
      <c r="E45" s="346"/>
      <c r="F45" s="346"/>
      <c r="G45" s="346"/>
      <c r="H45" s="346"/>
      <c r="I45" s="346"/>
      <c r="J45" s="346"/>
      <c r="K45" s="346"/>
      <c r="L45" s="19"/>
    </row>
    <row r="46" spans="1:31" ht="14.45" customHeight="1">
      <c r="A46" s="346"/>
      <c r="B46" s="187"/>
      <c r="C46" s="346"/>
      <c r="D46" s="346"/>
      <c r="E46" s="346"/>
      <c r="F46" s="346"/>
      <c r="G46" s="346"/>
      <c r="H46" s="346"/>
      <c r="I46" s="346"/>
      <c r="J46" s="346"/>
      <c r="K46" s="346"/>
      <c r="L46" s="19"/>
    </row>
    <row r="47" spans="1:31" ht="14.45" customHeight="1">
      <c r="A47" s="346"/>
      <c r="B47" s="187"/>
      <c r="C47" s="346"/>
      <c r="D47" s="346"/>
      <c r="E47" s="346"/>
      <c r="F47" s="346"/>
      <c r="G47" s="346"/>
      <c r="H47" s="346"/>
      <c r="I47" s="346"/>
      <c r="J47" s="346"/>
      <c r="K47" s="346"/>
      <c r="L47" s="19"/>
    </row>
    <row r="48" spans="1:31" ht="14.45" customHeight="1">
      <c r="A48" s="346"/>
      <c r="B48" s="187"/>
      <c r="C48" s="346"/>
      <c r="D48" s="346"/>
      <c r="E48" s="346"/>
      <c r="F48" s="346"/>
      <c r="G48" s="346"/>
      <c r="H48" s="346"/>
      <c r="I48" s="346"/>
      <c r="J48" s="346"/>
      <c r="K48" s="346"/>
      <c r="L48" s="19"/>
    </row>
    <row r="49" spans="1:31" ht="14.45" customHeight="1">
      <c r="A49" s="346"/>
      <c r="B49" s="187"/>
      <c r="C49" s="346"/>
      <c r="D49" s="346"/>
      <c r="E49" s="346"/>
      <c r="F49" s="346"/>
      <c r="G49" s="346"/>
      <c r="H49" s="346"/>
      <c r="I49" s="346"/>
      <c r="J49" s="346"/>
      <c r="K49" s="346"/>
      <c r="L49" s="19"/>
    </row>
    <row r="50" spans="1:31" s="2" customFormat="1" ht="14.45" customHeight="1">
      <c r="A50" s="212"/>
      <c r="B50" s="213"/>
      <c r="C50" s="212"/>
      <c r="D50" s="214" t="s">
        <v>47</v>
      </c>
      <c r="E50" s="215"/>
      <c r="F50" s="215"/>
      <c r="G50" s="214" t="s">
        <v>48</v>
      </c>
      <c r="H50" s="215"/>
      <c r="I50" s="215"/>
      <c r="J50" s="215"/>
      <c r="K50" s="215"/>
      <c r="L50" s="36"/>
    </row>
    <row r="51" spans="1:31">
      <c r="A51" s="346"/>
      <c r="B51" s="187"/>
      <c r="C51" s="346"/>
      <c r="D51" s="346"/>
      <c r="E51" s="346"/>
      <c r="F51" s="346"/>
      <c r="G51" s="346"/>
      <c r="H51" s="346"/>
      <c r="I51" s="346"/>
      <c r="J51" s="346"/>
      <c r="K51" s="346"/>
      <c r="L51" s="19"/>
    </row>
    <row r="52" spans="1:31">
      <c r="A52" s="346"/>
      <c r="B52" s="187"/>
      <c r="C52" s="346"/>
      <c r="D52" s="346"/>
      <c r="E52" s="346"/>
      <c r="F52" s="346"/>
      <c r="G52" s="346"/>
      <c r="H52" s="346"/>
      <c r="I52" s="346"/>
      <c r="J52" s="346"/>
      <c r="K52" s="346"/>
      <c r="L52" s="19"/>
    </row>
    <row r="53" spans="1:31">
      <c r="A53" s="346"/>
      <c r="B53" s="187"/>
      <c r="C53" s="346"/>
      <c r="D53" s="346"/>
      <c r="E53" s="346"/>
      <c r="F53" s="346"/>
      <c r="G53" s="346"/>
      <c r="H53" s="346"/>
      <c r="I53" s="346"/>
      <c r="J53" s="346"/>
      <c r="K53" s="346"/>
      <c r="L53" s="19"/>
    </row>
    <row r="54" spans="1:31">
      <c r="A54" s="346"/>
      <c r="B54" s="187"/>
      <c r="C54" s="346"/>
      <c r="D54" s="346"/>
      <c r="E54" s="346"/>
      <c r="F54" s="346"/>
      <c r="G54" s="346"/>
      <c r="H54" s="346"/>
      <c r="I54" s="346"/>
      <c r="J54" s="346"/>
      <c r="K54" s="346"/>
      <c r="L54" s="19"/>
    </row>
    <row r="55" spans="1:31">
      <c r="A55" s="346"/>
      <c r="B55" s="187"/>
      <c r="C55" s="346"/>
      <c r="D55" s="346"/>
      <c r="E55" s="346"/>
      <c r="F55" s="346"/>
      <c r="G55" s="346"/>
      <c r="H55" s="346"/>
      <c r="I55" s="346"/>
      <c r="J55" s="346"/>
      <c r="K55" s="346"/>
      <c r="L55" s="19"/>
    </row>
    <row r="56" spans="1:31">
      <c r="A56" s="346"/>
      <c r="B56" s="187"/>
      <c r="C56" s="346"/>
      <c r="D56" s="346"/>
      <c r="E56" s="346"/>
      <c r="F56" s="346"/>
      <c r="G56" s="346"/>
      <c r="H56" s="346"/>
      <c r="I56" s="346"/>
      <c r="J56" s="346"/>
      <c r="K56" s="346"/>
      <c r="L56" s="19"/>
    </row>
    <row r="57" spans="1:31">
      <c r="A57" s="346"/>
      <c r="B57" s="187"/>
      <c r="C57" s="346"/>
      <c r="D57" s="346"/>
      <c r="E57" s="346"/>
      <c r="F57" s="346"/>
      <c r="G57" s="346"/>
      <c r="H57" s="346"/>
      <c r="I57" s="346"/>
      <c r="J57" s="346"/>
      <c r="K57" s="346"/>
      <c r="L57" s="19"/>
    </row>
    <row r="58" spans="1:31">
      <c r="A58" s="346"/>
      <c r="B58" s="187"/>
      <c r="C58" s="346"/>
      <c r="D58" s="346"/>
      <c r="E58" s="346"/>
      <c r="F58" s="346"/>
      <c r="G58" s="346"/>
      <c r="H58" s="346"/>
      <c r="I58" s="346"/>
      <c r="J58" s="346"/>
      <c r="K58" s="346"/>
      <c r="L58" s="19"/>
    </row>
    <row r="59" spans="1:31">
      <c r="A59" s="346"/>
      <c r="B59" s="187"/>
      <c r="C59" s="346"/>
      <c r="D59" s="346"/>
      <c r="E59" s="346"/>
      <c r="F59" s="346"/>
      <c r="G59" s="346"/>
      <c r="H59" s="346"/>
      <c r="I59" s="346"/>
      <c r="J59" s="346"/>
      <c r="K59" s="346"/>
      <c r="L59" s="19"/>
    </row>
    <row r="60" spans="1:31">
      <c r="A60" s="346"/>
      <c r="B60" s="187"/>
      <c r="C60" s="346"/>
      <c r="D60" s="346"/>
      <c r="E60" s="346"/>
      <c r="F60" s="346"/>
      <c r="G60" s="346"/>
      <c r="H60" s="346"/>
      <c r="I60" s="346"/>
      <c r="J60" s="346"/>
      <c r="K60" s="346"/>
      <c r="L60" s="19"/>
    </row>
    <row r="61" spans="1:31" s="2" customFormat="1" ht="12.75">
      <c r="A61" s="193"/>
      <c r="B61" s="192"/>
      <c r="C61" s="193"/>
      <c r="D61" s="216" t="s">
        <v>49</v>
      </c>
      <c r="E61" s="217"/>
      <c r="F61" s="218" t="s">
        <v>50</v>
      </c>
      <c r="G61" s="216" t="s">
        <v>49</v>
      </c>
      <c r="H61" s="217"/>
      <c r="I61" s="217"/>
      <c r="J61" s="219" t="s">
        <v>50</v>
      </c>
      <c r="K61" s="217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A62" s="346"/>
      <c r="B62" s="187"/>
      <c r="C62" s="346"/>
      <c r="D62" s="346"/>
      <c r="E62" s="346"/>
      <c r="F62" s="346"/>
      <c r="G62" s="346"/>
      <c r="H62" s="346"/>
      <c r="I62" s="346"/>
      <c r="J62" s="346"/>
      <c r="K62" s="346"/>
      <c r="L62" s="19"/>
    </row>
    <row r="63" spans="1:31">
      <c r="A63" s="346"/>
      <c r="B63" s="187"/>
      <c r="C63" s="346"/>
      <c r="D63" s="346"/>
      <c r="E63" s="346"/>
      <c r="F63" s="346"/>
      <c r="G63" s="346"/>
      <c r="H63" s="346"/>
      <c r="I63" s="346"/>
      <c r="J63" s="346"/>
      <c r="K63" s="346"/>
      <c r="L63" s="19"/>
    </row>
    <row r="64" spans="1:31">
      <c r="A64" s="346"/>
      <c r="B64" s="187"/>
      <c r="C64" s="346"/>
      <c r="D64" s="346"/>
      <c r="E64" s="346"/>
      <c r="F64" s="346"/>
      <c r="G64" s="346"/>
      <c r="H64" s="346"/>
      <c r="I64" s="346"/>
      <c r="J64" s="346"/>
      <c r="K64" s="346"/>
      <c r="L64" s="19"/>
    </row>
    <row r="65" spans="1:31" s="2" customFormat="1" ht="12.75">
      <c r="A65" s="193"/>
      <c r="B65" s="192"/>
      <c r="C65" s="193"/>
      <c r="D65" s="214" t="s">
        <v>51</v>
      </c>
      <c r="E65" s="220"/>
      <c r="F65" s="220"/>
      <c r="G65" s="214" t="s">
        <v>52</v>
      </c>
      <c r="H65" s="220"/>
      <c r="I65" s="220"/>
      <c r="J65" s="220"/>
      <c r="K65" s="22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A66" s="346"/>
      <c r="B66" s="187"/>
      <c r="C66" s="346"/>
      <c r="D66" s="346"/>
      <c r="E66" s="346"/>
      <c r="F66" s="346"/>
      <c r="G66" s="346"/>
      <c r="H66" s="346"/>
      <c r="I66" s="346"/>
      <c r="J66" s="346"/>
      <c r="K66" s="346"/>
      <c r="L66" s="19"/>
    </row>
    <row r="67" spans="1:31">
      <c r="A67" s="346"/>
      <c r="B67" s="187"/>
      <c r="C67" s="346"/>
      <c r="D67" s="346"/>
      <c r="E67" s="346"/>
      <c r="F67" s="346"/>
      <c r="G67" s="346"/>
      <c r="H67" s="346"/>
      <c r="I67" s="346"/>
      <c r="J67" s="346"/>
      <c r="K67" s="346"/>
      <c r="L67" s="19"/>
    </row>
    <row r="68" spans="1:31">
      <c r="A68" s="346"/>
      <c r="B68" s="187"/>
      <c r="C68" s="346"/>
      <c r="D68" s="346"/>
      <c r="E68" s="346"/>
      <c r="F68" s="346"/>
      <c r="G68" s="346"/>
      <c r="H68" s="346"/>
      <c r="I68" s="346"/>
      <c r="J68" s="346"/>
      <c r="K68" s="346"/>
      <c r="L68" s="19"/>
    </row>
    <row r="69" spans="1:31">
      <c r="A69" s="346"/>
      <c r="B69" s="187"/>
      <c r="C69" s="346"/>
      <c r="D69" s="346"/>
      <c r="E69" s="346"/>
      <c r="F69" s="346"/>
      <c r="G69" s="346"/>
      <c r="H69" s="346"/>
      <c r="I69" s="346"/>
      <c r="J69" s="346"/>
      <c r="K69" s="346"/>
      <c r="L69" s="19"/>
    </row>
    <row r="70" spans="1:31">
      <c r="A70" s="346"/>
      <c r="B70" s="187"/>
      <c r="C70" s="346"/>
      <c r="D70" s="346"/>
      <c r="E70" s="346"/>
      <c r="F70" s="346"/>
      <c r="G70" s="346"/>
      <c r="H70" s="346"/>
      <c r="I70" s="346"/>
      <c r="J70" s="346"/>
      <c r="K70" s="346"/>
      <c r="L70" s="19"/>
    </row>
    <row r="71" spans="1:31">
      <c r="A71" s="346"/>
      <c r="B71" s="187"/>
      <c r="C71" s="346"/>
      <c r="D71" s="346"/>
      <c r="E71" s="346"/>
      <c r="F71" s="346"/>
      <c r="G71" s="346"/>
      <c r="H71" s="346"/>
      <c r="I71" s="346"/>
      <c r="J71" s="346"/>
      <c r="K71" s="346"/>
      <c r="L71" s="19"/>
    </row>
    <row r="72" spans="1:31">
      <c r="A72" s="346"/>
      <c r="B72" s="187"/>
      <c r="C72" s="346"/>
      <c r="D72" s="346"/>
      <c r="E72" s="346"/>
      <c r="F72" s="346"/>
      <c r="G72" s="346"/>
      <c r="H72" s="346"/>
      <c r="I72" s="346"/>
      <c r="J72" s="346"/>
      <c r="K72" s="346"/>
      <c r="L72" s="19"/>
    </row>
    <row r="73" spans="1:31">
      <c r="A73" s="346"/>
      <c r="B73" s="187"/>
      <c r="C73" s="346"/>
      <c r="D73" s="346"/>
      <c r="E73" s="346"/>
      <c r="F73" s="346"/>
      <c r="G73" s="346"/>
      <c r="H73" s="346"/>
      <c r="I73" s="346"/>
      <c r="J73" s="346"/>
      <c r="K73" s="346"/>
      <c r="L73" s="19"/>
    </row>
    <row r="74" spans="1:31">
      <c r="A74" s="346"/>
      <c r="B74" s="187"/>
      <c r="C74" s="346"/>
      <c r="D74" s="346"/>
      <c r="E74" s="346"/>
      <c r="F74" s="346"/>
      <c r="G74" s="346"/>
      <c r="H74" s="346"/>
      <c r="I74" s="346"/>
      <c r="J74" s="346"/>
      <c r="K74" s="346"/>
      <c r="L74" s="19"/>
    </row>
    <row r="75" spans="1:31">
      <c r="A75" s="346"/>
      <c r="B75" s="187"/>
      <c r="C75" s="346"/>
      <c r="D75" s="346"/>
      <c r="E75" s="346"/>
      <c r="F75" s="346"/>
      <c r="G75" s="346"/>
      <c r="H75" s="346"/>
      <c r="I75" s="346"/>
      <c r="J75" s="346"/>
      <c r="K75" s="346"/>
      <c r="L75" s="19"/>
    </row>
    <row r="76" spans="1:31" s="2" customFormat="1" ht="12.75">
      <c r="A76" s="193"/>
      <c r="B76" s="192"/>
      <c r="C76" s="193"/>
      <c r="D76" s="216" t="s">
        <v>49</v>
      </c>
      <c r="E76" s="217"/>
      <c r="F76" s="218" t="s">
        <v>50</v>
      </c>
      <c r="G76" s="216" t="s">
        <v>49</v>
      </c>
      <c r="H76" s="217"/>
      <c r="I76" s="217"/>
      <c r="J76" s="219" t="s">
        <v>50</v>
      </c>
      <c r="K76" s="217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193"/>
      <c r="B77" s="221"/>
      <c r="C77" s="222"/>
      <c r="D77" s="222"/>
      <c r="E77" s="222"/>
      <c r="F77" s="222"/>
      <c r="G77" s="222"/>
      <c r="H77" s="222"/>
      <c r="I77" s="222"/>
      <c r="J77" s="222"/>
      <c r="K77" s="22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>
      <c r="A78" s="346"/>
      <c r="B78" s="346"/>
      <c r="C78" s="346"/>
      <c r="D78" s="346"/>
      <c r="E78" s="346"/>
      <c r="F78" s="346"/>
      <c r="G78" s="346"/>
      <c r="H78" s="346"/>
      <c r="I78" s="346"/>
      <c r="J78" s="346"/>
      <c r="K78" s="346"/>
    </row>
    <row r="79" spans="1:31">
      <c r="A79" s="346"/>
      <c r="B79" s="346"/>
      <c r="C79" s="346"/>
      <c r="D79" s="346"/>
      <c r="E79" s="346"/>
      <c r="F79" s="346"/>
      <c r="G79" s="346"/>
      <c r="H79" s="346"/>
      <c r="I79" s="346"/>
      <c r="J79" s="346"/>
      <c r="K79" s="346"/>
    </row>
    <row r="80" spans="1:31">
      <c r="A80" s="346"/>
      <c r="B80" s="346"/>
      <c r="C80" s="346"/>
      <c r="D80" s="346"/>
      <c r="E80" s="346"/>
      <c r="F80" s="346"/>
      <c r="G80" s="346"/>
      <c r="H80" s="346"/>
      <c r="I80" s="346"/>
      <c r="J80" s="346"/>
      <c r="K80" s="346"/>
    </row>
    <row r="81" spans="1:47" s="2" customFormat="1" ht="6.95" customHeight="1">
      <c r="A81" s="193"/>
      <c r="B81" s="223"/>
      <c r="C81" s="224"/>
      <c r="D81" s="224"/>
      <c r="E81" s="224"/>
      <c r="F81" s="224"/>
      <c r="G81" s="224"/>
      <c r="H81" s="224"/>
      <c r="I81" s="224"/>
      <c r="J81" s="224"/>
      <c r="K81" s="22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193"/>
      <c r="B82" s="192"/>
      <c r="C82" s="188" t="s">
        <v>93</v>
      </c>
      <c r="D82" s="193"/>
      <c r="E82" s="193"/>
      <c r="F82" s="193"/>
      <c r="G82" s="193"/>
      <c r="H82" s="193"/>
      <c r="I82" s="193"/>
      <c r="J82" s="193"/>
      <c r="K82" s="193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193"/>
      <c r="B83" s="192"/>
      <c r="C83" s="193"/>
      <c r="D83" s="193"/>
      <c r="E83" s="193"/>
      <c r="F83" s="193"/>
      <c r="G83" s="193"/>
      <c r="H83" s="193"/>
      <c r="I83" s="193"/>
      <c r="J83" s="193"/>
      <c r="K83" s="193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193"/>
      <c r="B84" s="192"/>
      <c r="C84" s="190" t="s">
        <v>14</v>
      </c>
      <c r="D84" s="193"/>
      <c r="E84" s="193"/>
      <c r="F84" s="193"/>
      <c r="G84" s="193"/>
      <c r="H84" s="193"/>
      <c r="I84" s="193"/>
      <c r="J84" s="193"/>
      <c r="K84" s="193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193"/>
      <c r="B85" s="192"/>
      <c r="C85" s="193"/>
      <c r="D85" s="193"/>
      <c r="E85" s="381" t="str">
        <f>E7</f>
        <v>Stavební úpravy domácnosti  areál Domečky</v>
      </c>
      <c r="F85" s="382"/>
      <c r="G85" s="382"/>
      <c r="H85" s="382"/>
      <c r="I85" s="193"/>
      <c r="J85" s="193"/>
      <c r="K85" s="193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193"/>
      <c r="B86" s="192"/>
      <c r="C86" s="190" t="s">
        <v>91</v>
      </c>
      <c r="D86" s="193"/>
      <c r="E86" s="193"/>
      <c r="F86" s="193"/>
      <c r="G86" s="193"/>
      <c r="H86" s="193"/>
      <c r="I86" s="193"/>
      <c r="J86" s="193"/>
      <c r="K86" s="193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193"/>
      <c r="B87" s="192"/>
      <c r="C87" s="193"/>
      <c r="D87" s="193"/>
      <c r="E87" s="383" t="str">
        <f>E9</f>
        <v xml:space="preserve">RK 3 - SO-03-Opatření proti vnikání povrchové vody </v>
      </c>
      <c r="F87" s="384"/>
      <c r="G87" s="384"/>
      <c r="H87" s="384"/>
      <c r="I87" s="193"/>
      <c r="J87" s="193"/>
      <c r="K87" s="193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193"/>
      <c r="B88" s="192"/>
      <c r="C88" s="193"/>
      <c r="D88" s="193"/>
      <c r="E88" s="193"/>
      <c r="F88" s="193"/>
      <c r="G88" s="193"/>
      <c r="H88" s="193"/>
      <c r="I88" s="193"/>
      <c r="J88" s="193"/>
      <c r="K88" s="193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193"/>
      <c r="B89" s="192"/>
      <c r="C89" s="190" t="s">
        <v>18</v>
      </c>
      <c r="D89" s="193"/>
      <c r="E89" s="193"/>
      <c r="F89" s="279" t="str">
        <f>F12</f>
        <v>Rychnov nad Kněžnou</v>
      </c>
      <c r="G89" s="193"/>
      <c r="H89" s="193"/>
      <c r="I89" s="190" t="s">
        <v>20</v>
      </c>
      <c r="J89" s="195" t="str">
        <f>IF(J12="","",J12)</f>
        <v>14. 9. 2020</v>
      </c>
      <c r="K89" s="193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193"/>
      <c r="B90" s="192"/>
      <c r="C90" s="193"/>
      <c r="D90" s="193"/>
      <c r="E90" s="193"/>
      <c r="F90" s="193"/>
      <c r="G90" s="193"/>
      <c r="H90" s="193"/>
      <c r="I90" s="193"/>
      <c r="J90" s="193"/>
      <c r="K90" s="193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25.7" customHeight="1">
      <c r="A91" s="193"/>
      <c r="B91" s="192"/>
      <c r="C91" s="190" t="s">
        <v>22</v>
      </c>
      <c r="D91" s="193"/>
      <c r="E91" s="193"/>
      <c r="F91" s="279" t="str">
        <f>E15</f>
        <v>Královéhradecký kraj</v>
      </c>
      <c r="G91" s="193"/>
      <c r="H91" s="193"/>
      <c r="I91" s="190" t="s">
        <v>28</v>
      </c>
      <c r="J91" s="225" t="str">
        <f>E21</f>
        <v>PRIDOS Hradec Králové</v>
      </c>
      <c r="K91" s="193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>
      <c r="A92" s="193"/>
      <c r="B92" s="192"/>
      <c r="C92" s="190" t="s">
        <v>26</v>
      </c>
      <c r="D92" s="193"/>
      <c r="E92" s="193"/>
      <c r="F92" s="279" t="str">
        <f>IF(E18="","",E18)</f>
        <v>bude určen ve výběrovém řízení</v>
      </c>
      <c r="G92" s="193"/>
      <c r="H92" s="193"/>
      <c r="I92" s="190" t="s">
        <v>31</v>
      </c>
      <c r="J92" s="225" t="str">
        <f>E24</f>
        <v>Ing.Pavel Michálek</v>
      </c>
      <c r="K92" s="193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193"/>
      <c r="B93" s="192"/>
      <c r="C93" s="193"/>
      <c r="D93" s="193"/>
      <c r="E93" s="193"/>
      <c r="F93" s="193"/>
      <c r="G93" s="193"/>
      <c r="H93" s="193"/>
      <c r="I93" s="193"/>
      <c r="J93" s="193"/>
      <c r="K93" s="193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193"/>
      <c r="B94" s="192"/>
      <c r="C94" s="226" t="s">
        <v>94</v>
      </c>
      <c r="D94" s="205"/>
      <c r="E94" s="205"/>
      <c r="F94" s="205"/>
      <c r="G94" s="205"/>
      <c r="H94" s="205"/>
      <c r="I94" s="205"/>
      <c r="J94" s="227" t="s">
        <v>95</v>
      </c>
      <c r="K94" s="205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193"/>
      <c r="B95" s="192"/>
      <c r="C95" s="193"/>
      <c r="D95" s="193"/>
      <c r="E95" s="193"/>
      <c r="F95" s="193"/>
      <c r="G95" s="193"/>
      <c r="H95" s="193"/>
      <c r="I95" s="193"/>
      <c r="J95" s="193"/>
      <c r="K95" s="193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193"/>
      <c r="B96" s="192"/>
      <c r="C96" s="228" t="s">
        <v>96</v>
      </c>
      <c r="D96" s="193"/>
      <c r="E96" s="193"/>
      <c r="F96" s="193"/>
      <c r="G96" s="193"/>
      <c r="H96" s="193"/>
      <c r="I96" s="193"/>
      <c r="J96" s="200">
        <f>J129</f>
        <v>0</v>
      </c>
      <c r="K96" s="193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97</v>
      </c>
    </row>
    <row r="97" spans="1:31" s="9" customFormat="1" ht="24.95" customHeight="1">
      <c r="A97" s="229"/>
      <c r="B97" s="230"/>
      <c r="C97" s="229"/>
      <c r="D97" s="231" t="s">
        <v>98</v>
      </c>
      <c r="E97" s="232"/>
      <c r="F97" s="232"/>
      <c r="G97" s="232"/>
      <c r="H97" s="232"/>
      <c r="I97" s="232"/>
      <c r="J97" s="233">
        <f>J130</f>
        <v>0</v>
      </c>
      <c r="K97" s="229"/>
      <c r="L97" s="92"/>
    </row>
    <row r="98" spans="1:31" s="10" customFormat="1" ht="19.899999999999999" customHeight="1">
      <c r="A98" s="234"/>
      <c r="B98" s="235"/>
      <c r="C98" s="234"/>
      <c r="D98" s="236" t="s">
        <v>538</v>
      </c>
      <c r="E98" s="237"/>
      <c r="F98" s="237"/>
      <c r="G98" s="237"/>
      <c r="H98" s="237"/>
      <c r="I98" s="237"/>
      <c r="J98" s="238">
        <f>J131</f>
        <v>0</v>
      </c>
      <c r="K98" s="234"/>
      <c r="L98" s="93"/>
    </row>
    <row r="99" spans="1:31" s="10" customFormat="1" ht="19.899999999999999" customHeight="1">
      <c r="A99" s="234"/>
      <c r="B99" s="235"/>
      <c r="C99" s="234"/>
      <c r="D99" s="236" t="s">
        <v>539</v>
      </c>
      <c r="E99" s="237"/>
      <c r="F99" s="237"/>
      <c r="G99" s="237"/>
      <c r="H99" s="237"/>
      <c r="I99" s="237"/>
      <c r="J99" s="238">
        <f>J140</f>
        <v>0</v>
      </c>
      <c r="K99" s="234"/>
      <c r="L99" s="93"/>
    </row>
    <row r="100" spans="1:31" s="10" customFormat="1" ht="19.899999999999999" customHeight="1">
      <c r="A100" s="234"/>
      <c r="B100" s="235"/>
      <c r="C100" s="234"/>
      <c r="D100" s="236" t="s">
        <v>540</v>
      </c>
      <c r="E100" s="237"/>
      <c r="F100" s="237"/>
      <c r="G100" s="237"/>
      <c r="H100" s="237"/>
      <c r="I100" s="237"/>
      <c r="J100" s="238">
        <f>J142</f>
        <v>0</v>
      </c>
      <c r="K100" s="234"/>
      <c r="L100" s="93"/>
    </row>
    <row r="101" spans="1:31" s="10" customFormat="1" ht="19.899999999999999" customHeight="1">
      <c r="A101" s="234"/>
      <c r="B101" s="235"/>
      <c r="C101" s="234"/>
      <c r="D101" s="236" t="s">
        <v>542</v>
      </c>
      <c r="E101" s="237"/>
      <c r="F101" s="237"/>
      <c r="G101" s="237"/>
      <c r="H101" s="237"/>
      <c r="I101" s="237"/>
      <c r="J101" s="238">
        <f>J145</f>
        <v>0</v>
      </c>
      <c r="K101" s="234"/>
      <c r="L101" s="93"/>
    </row>
    <row r="102" spans="1:31" s="10" customFormat="1" ht="19.899999999999999" customHeight="1">
      <c r="A102" s="234"/>
      <c r="B102" s="235"/>
      <c r="C102" s="234"/>
      <c r="D102" s="236" t="s">
        <v>603</v>
      </c>
      <c r="E102" s="237"/>
      <c r="F102" s="237"/>
      <c r="G102" s="237"/>
      <c r="H102" s="237"/>
      <c r="I102" s="237"/>
      <c r="J102" s="238">
        <f>J151</f>
        <v>0</v>
      </c>
      <c r="K102" s="234"/>
      <c r="L102" s="93"/>
    </row>
    <row r="103" spans="1:31" s="10" customFormat="1" ht="19.899999999999999" customHeight="1">
      <c r="A103" s="234"/>
      <c r="B103" s="235"/>
      <c r="C103" s="234"/>
      <c r="D103" s="236" t="s">
        <v>99</v>
      </c>
      <c r="E103" s="237"/>
      <c r="F103" s="237"/>
      <c r="G103" s="237"/>
      <c r="H103" s="237"/>
      <c r="I103" s="237"/>
      <c r="J103" s="238">
        <f>J157</f>
        <v>0</v>
      </c>
      <c r="K103" s="234"/>
      <c r="L103" s="93"/>
    </row>
    <row r="104" spans="1:31" s="10" customFormat="1" ht="19.899999999999999" customHeight="1">
      <c r="A104" s="234"/>
      <c r="B104" s="235"/>
      <c r="C104" s="234"/>
      <c r="D104" s="236" t="s">
        <v>100</v>
      </c>
      <c r="E104" s="237"/>
      <c r="F104" s="237"/>
      <c r="G104" s="237"/>
      <c r="H104" s="237"/>
      <c r="I104" s="237"/>
      <c r="J104" s="238">
        <f>J162</f>
        <v>0</v>
      </c>
      <c r="K104" s="234"/>
      <c r="L104" s="93"/>
    </row>
    <row r="105" spans="1:31" s="10" customFormat="1" ht="19.899999999999999" customHeight="1">
      <c r="A105" s="234"/>
      <c r="B105" s="235"/>
      <c r="C105" s="234"/>
      <c r="D105" s="236" t="s">
        <v>101</v>
      </c>
      <c r="E105" s="237"/>
      <c r="F105" s="237"/>
      <c r="G105" s="237"/>
      <c r="H105" s="237"/>
      <c r="I105" s="237"/>
      <c r="J105" s="238">
        <f>J168</f>
        <v>0</v>
      </c>
      <c r="K105" s="234"/>
      <c r="L105" s="93"/>
    </row>
    <row r="106" spans="1:31" s="9" customFormat="1" ht="24.95" customHeight="1">
      <c r="A106" s="229"/>
      <c r="B106" s="230"/>
      <c r="C106" s="229"/>
      <c r="D106" s="231" t="s">
        <v>102</v>
      </c>
      <c r="E106" s="232"/>
      <c r="F106" s="232"/>
      <c r="G106" s="232"/>
      <c r="H106" s="232"/>
      <c r="I106" s="232"/>
      <c r="J106" s="233">
        <f>J170</f>
        <v>0</v>
      </c>
      <c r="K106" s="229"/>
      <c r="L106" s="92"/>
    </row>
    <row r="107" spans="1:31" s="10" customFormat="1" ht="19.899999999999999" customHeight="1">
      <c r="A107" s="234"/>
      <c r="B107" s="235"/>
      <c r="C107" s="234"/>
      <c r="D107" s="236" t="s">
        <v>103</v>
      </c>
      <c r="E107" s="237"/>
      <c r="F107" s="237"/>
      <c r="G107" s="237"/>
      <c r="H107" s="237"/>
      <c r="I107" s="237"/>
      <c r="J107" s="238">
        <f>J171</f>
        <v>0</v>
      </c>
      <c r="K107" s="234"/>
      <c r="L107" s="93"/>
    </row>
    <row r="108" spans="1:31" s="10" customFormat="1" ht="19.899999999999999" customHeight="1">
      <c r="A108" s="234"/>
      <c r="B108" s="235"/>
      <c r="C108" s="234"/>
      <c r="D108" s="236" t="s">
        <v>604</v>
      </c>
      <c r="E108" s="237"/>
      <c r="F108" s="237"/>
      <c r="G108" s="237"/>
      <c r="H108" s="237"/>
      <c r="I108" s="237"/>
      <c r="J108" s="238">
        <f>J185</f>
        <v>0</v>
      </c>
      <c r="K108" s="234"/>
      <c r="L108" s="93"/>
    </row>
    <row r="109" spans="1:31" s="10" customFormat="1" ht="19.899999999999999" customHeight="1">
      <c r="A109" s="234"/>
      <c r="B109" s="235"/>
      <c r="C109" s="234"/>
      <c r="D109" s="236" t="s">
        <v>113</v>
      </c>
      <c r="E109" s="237"/>
      <c r="F109" s="237"/>
      <c r="G109" s="237"/>
      <c r="H109" s="237"/>
      <c r="I109" s="237"/>
      <c r="J109" s="238">
        <f>J189</f>
        <v>0</v>
      </c>
      <c r="K109" s="234"/>
      <c r="L109" s="93"/>
    </row>
    <row r="110" spans="1:31" s="2" customFormat="1" ht="21.75" customHeight="1">
      <c r="A110" s="193"/>
      <c r="B110" s="192"/>
      <c r="C110" s="193"/>
      <c r="D110" s="193"/>
      <c r="E110" s="193"/>
      <c r="F110" s="193"/>
      <c r="G110" s="193"/>
      <c r="H110" s="193"/>
      <c r="I110" s="193"/>
      <c r="J110" s="193"/>
      <c r="K110" s="193"/>
      <c r="L110" s="36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6.95" customHeight="1">
      <c r="A111" s="193"/>
      <c r="B111" s="221"/>
      <c r="C111" s="222"/>
      <c r="D111" s="222"/>
      <c r="E111" s="222"/>
      <c r="F111" s="222"/>
      <c r="G111" s="222"/>
      <c r="H111" s="222"/>
      <c r="I111" s="222"/>
      <c r="J111" s="222"/>
      <c r="K111" s="222"/>
      <c r="L111" s="3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>
      <c r="A112" s="346"/>
      <c r="B112" s="346"/>
      <c r="C112" s="346"/>
      <c r="D112" s="346"/>
      <c r="E112" s="346"/>
      <c r="F112" s="346"/>
      <c r="G112" s="346"/>
      <c r="H112" s="346"/>
      <c r="I112" s="346"/>
      <c r="J112" s="346"/>
      <c r="K112" s="346"/>
    </row>
    <row r="113" spans="1:31">
      <c r="A113" s="346"/>
      <c r="B113" s="346"/>
      <c r="C113" s="346"/>
      <c r="D113" s="346"/>
      <c r="E113" s="346"/>
      <c r="F113" s="346"/>
      <c r="G113" s="346"/>
      <c r="H113" s="346"/>
      <c r="I113" s="346"/>
      <c r="J113" s="346"/>
      <c r="K113" s="346"/>
    </row>
    <row r="114" spans="1:31">
      <c r="A114" s="346"/>
      <c r="B114" s="346"/>
      <c r="C114" s="346"/>
      <c r="D114" s="346"/>
      <c r="E114" s="346"/>
      <c r="F114" s="346"/>
      <c r="G114" s="346"/>
      <c r="H114" s="346"/>
      <c r="I114" s="346"/>
      <c r="J114" s="346"/>
      <c r="K114" s="346"/>
    </row>
    <row r="115" spans="1:31" s="2" customFormat="1" ht="6.95" customHeight="1">
      <c r="A115" s="193"/>
      <c r="B115" s="223"/>
      <c r="C115" s="224"/>
      <c r="D115" s="224"/>
      <c r="E115" s="224"/>
      <c r="F115" s="224"/>
      <c r="G115" s="224"/>
      <c r="H115" s="224"/>
      <c r="I115" s="224"/>
      <c r="J115" s="224"/>
      <c r="K115" s="224"/>
      <c r="L115" s="36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31" s="2" customFormat="1" ht="24.95" customHeight="1">
      <c r="A116" s="193"/>
      <c r="B116" s="192"/>
      <c r="C116" s="188" t="s">
        <v>120</v>
      </c>
      <c r="D116" s="193"/>
      <c r="E116" s="193"/>
      <c r="F116" s="193"/>
      <c r="G116" s="193"/>
      <c r="H116" s="193"/>
      <c r="I116" s="193"/>
      <c r="J116" s="193"/>
      <c r="K116" s="193"/>
      <c r="L116" s="36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31" s="2" customFormat="1" ht="6.95" customHeight="1">
      <c r="A117" s="193"/>
      <c r="B117" s="192"/>
      <c r="C117" s="193"/>
      <c r="D117" s="193"/>
      <c r="E117" s="193"/>
      <c r="F117" s="193"/>
      <c r="G117" s="193"/>
      <c r="H117" s="193"/>
      <c r="I117" s="193"/>
      <c r="J117" s="193"/>
      <c r="K117" s="193"/>
      <c r="L117" s="36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31" s="2" customFormat="1" ht="12" customHeight="1">
      <c r="A118" s="193"/>
      <c r="B118" s="192"/>
      <c r="C118" s="190" t="s">
        <v>14</v>
      </c>
      <c r="D118" s="193"/>
      <c r="E118" s="193"/>
      <c r="F118" s="193"/>
      <c r="G118" s="193"/>
      <c r="H118" s="193"/>
      <c r="I118" s="193"/>
      <c r="J118" s="193"/>
      <c r="K118" s="193"/>
      <c r="L118" s="36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31" s="2" customFormat="1" ht="16.5" customHeight="1">
      <c r="A119" s="193"/>
      <c r="B119" s="192"/>
      <c r="C119" s="193"/>
      <c r="D119" s="193"/>
      <c r="E119" s="381" t="str">
        <f>E7</f>
        <v>Stavební úpravy domácnosti  areál Domečky</v>
      </c>
      <c r="F119" s="382"/>
      <c r="G119" s="382"/>
      <c r="H119" s="382"/>
      <c r="I119" s="193"/>
      <c r="J119" s="193"/>
      <c r="K119" s="193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31" s="2" customFormat="1" ht="12" customHeight="1">
      <c r="A120" s="193"/>
      <c r="B120" s="192"/>
      <c r="C120" s="190" t="s">
        <v>91</v>
      </c>
      <c r="D120" s="193"/>
      <c r="E120" s="193"/>
      <c r="F120" s="193"/>
      <c r="G120" s="193"/>
      <c r="H120" s="193"/>
      <c r="I120" s="193"/>
      <c r="J120" s="193"/>
      <c r="K120" s="193"/>
      <c r="L120" s="36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31" s="2" customFormat="1" ht="16.5" customHeight="1">
      <c r="A121" s="193"/>
      <c r="B121" s="192"/>
      <c r="C121" s="193"/>
      <c r="D121" s="193"/>
      <c r="E121" s="383" t="str">
        <f>E9</f>
        <v xml:space="preserve">RK 3 - SO-03-Opatření proti vnikání povrchové vody </v>
      </c>
      <c r="F121" s="384"/>
      <c r="G121" s="384"/>
      <c r="H121" s="384"/>
      <c r="I121" s="193"/>
      <c r="J121" s="193"/>
      <c r="K121" s="193"/>
      <c r="L121" s="36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31" s="2" customFormat="1" ht="6.95" customHeight="1">
      <c r="A122" s="193"/>
      <c r="B122" s="192"/>
      <c r="C122" s="193"/>
      <c r="D122" s="193"/>
      <c r="E122" s="193"/>
      <c r="F122" s="193"/>
      <c r="G122" s="193"/>
      <c r="H122" s="193"/>
      <c r="I122" s="193"/>
      <c r="J122" s="193"/>
      <c r="K122" s="193"/>
      <c r="L122" s="36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31" s="2" customFormat="1" ht="12" customHeight="1">
      <c r="A123" s="193"/>
      <c r="B123" s="192"/>
      <c r="C123" s="190" t="s">
        <v>18</v>
      </c>
      <c r="D123" s="193"/>
      <c r="E123" s="193"/>
      <c r="F123" s="279" t="str">
        <f>F12</f>
        <v>Rychnov nad Kněžnou</v>
      </c>
      <c r="G123" s="193"/>
      <c r="H123" s="193"/>
      <c r="I123" s="190" t="s">
        <v>20</v>
      </c>
      <c r="J123" s="195" t="str">
        <f>IF(J12="","",J12)</f>
        <v>14. 9. 2020</v>
      </c>
      <c r="K123" s="193"/>
      <c r="L123" s="36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1:31" s="2" customFormat="1" ht="6.95" customHeight="1">
      <c r="A124" s="193"/>
      <c r="B124" s="192"/>
      <c r="C124" s="193"/>
      <c r="D124" s="193"/>
      <c r="E124" s="193"/>
      <c r="F124" s="193"/>
      <c r="G124" s="193"/>
      <c r="H124" s="193"/>
      <c r="I124" s="193"/>
      <c r="J124" s="193"/>
      <c r="K124" s="193"/>
      <c r="L124" s="36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31" s="2" customFormat="1" ht="25.7" customHeight="1">
      <c r="A125" s="193"/>
      <c r="B125" s="192"/>
      <c r="C125" s="190" t="s">
        <v>22</v>
      </c>
      <c r="D125" s="193"/>
      <c r="E125" s="193"/>
      <c r="F125" s="279" t="str">
        <f>E15</f>
        <v>Královéhradecký kraj</v>
      </c>
      <c r="G125" s="193"/>
      <c r="H125" s="193"/>
      <c r="I125" s="190" t="s">
        <v>28</v>
      </c>
      <c r="J125" s="225" t="str">
        <f>E21</f>
        <v>PRIDOS Hradec Králové</v>
      </c>
      <c r="K125" s="193"/>
      <c r="L125" s="36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31" s="2" customFormat="1" ht="15.2" customHeight="1">
      <c r="A126" s="193"/>
      <c r="B126" s="192"/>
      <c r="C126" s="190" t="s">
        <v>26</v>
      </c>
      <c r="D126" s="193"/>
      <c r="E126" s="193"/>
      <c r="F126" s="279" t="str">
        <f>IF(E18="","",E18)</f>
        <v>bude určen ve výběrovém řízení</v>
      </c>
      <c r="G126" s="193"/>
      <c r="H126" s="193"/>
      <c r="I126" s="190" t="s">
        <v>31</v>
      </c>
      <c r="J126" s="225" t="str">
        <f>E24</f>
        <v>Ing.Pavel Michálek</v>
      </c>
      <c r="K126" s="193"/>
      <c r="L126" s="36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10.35" customHeight="1">
      <c r="A127" s="193"/>
      <c r="B127" s="192"/>
      <c r="C127" s="193"/>
      <c r="D127" s="193"/>
      <c r="E127" s="193"/>
      <c r="F127" s="193"/>
      <c r="G127" s="193"/>
      <c r="H127" s="193"/>
      <c r="I127" s="193"/>
      <c r="J127" s="193"/>
      <c r="K127" s="193"/>
      <c r="L127" s="36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11" customFormat="1" ht="29.25" customHeight="1">
      <c r="A128" s="239"/>
      <c r="B128" s="240"/>
      <c r="C128" s="241" t="s">
        <v>121</v>
      </c>
      <c r="D128" s="242" t="s">
        <v>59</v>
      </c>
      <c r="E128" s="242" t="s">
        <v>55</v>
      </c>
      <c r="F128" s="242" t="s">
        <v>56</v>
      </c>
      <c r="G128" s="242" t="s">
        <v>122</v>
      </c>
      <c r="H128" s="242" t="s">
        <v>123</v>
      </c>
      <c r="I128" s="242" t="s">
        <v>124</v>
      </c>
      <c r="J128" s="242" t="s">
        <v>95</v>
      </c>
      <c r="K128" s="243" t="s">
        <v>125</v>
      </c>
      <c r="L128" s="96"/>
      <c r="M128" s="55" t="s">
        <v>1</v>
      </c>
      <c r="N128" s="56" t="s">
        <v>38</v>
      </c>
      <c r="O128" s="56" t="s">
        <v>126</v>
      </c>
      <c r="P128" s="56" t="s">
        <v>127</v>
      </c>
      <c r="Q128" s="56" t="s">
        <v>128</v>
      </c>
      <c r="R128" s="56" t="s">
        <v>129</v>
      </c>
      <c r="S128" s="56" t="s">
        <v>130</v>
      </c>
      <c r="T128" s="57" t="s">
        <v>131</v>
      </c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</row>
    <row r="129" spans="1:65" s="2" customFormat="1" ht="22.9" customHeight="1">
      <c r="A129" s="193"/>
      <c r="B129" s="192"/>
      <c r="C129" s="244" t="s">
        <v>132</v>
      </c>
      <c r="D129" s="193"/>
      <c r="E129" s="193"/>
      <c r="F129" s="193"/>
      <c r="G129" s="193"/>
      <c r="H129" s="193"/>
      <c r="I129" s="193"/>
      <c r="J129" s="245">
        <f>J130+J170+J195</f>
        <v>0</v>
      </c>
      <c r="K129" s="193"/>
      <c r="L129" s="28"/>
      <c r="M129" s="58"/>
      <c r="N129" s="49"/>
      <c r="O129" s="59"/>
      <c r="P129" s="97">
        <f>P130+P170</f>
        <v>249.55351899999999</v>
      </c>
      <c r="Q129" s="59"/>
      <c r="R129" s="97">
        <f>R130+R170</f>
        <v>12.894957</v>
      </c>
      <c r="S129" s="59"/>
      <c r="T129" s="98">
        <f>T130+T170</f>
        <v>12.5961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T129" s="16" t="s">
        <v>73</v>
      </c>
      <c r="AU129" s="16" t="s">
        <v>97</v>
      </c>
      <c r="BK129" s="99">
        <f>BK130+BK170</f>
        <v>0</v>
      </c>
    </row>
    <row r="130" spans="1:65" s="12" customFormat="1" ht="25.9" customHeight="1">
      <c r="A130" s="246"/>
      <c r="B130" s="247"/>
      <c r="C130" s="246"/>
      <c r="D130" s="248" t="s">
        <v>73</v>
      </c>
      <c r="E130" s="249" t="s">
        <v>133</v>
      </c>
      <c r="F130" s="249" t="s">
        <v>134</v>
      </c>
      <c r="G130" s="246"/>
      <c r="H130" s="246"/>
      <c r="I130" s="246"/>
      <c r="J130" s="250">
        <f>J131+J140+J142+J145+J151+J157+J162+J168</f>
        <v>0</v>
      </c>
      <c r="K130" s="246"/>
      <c r="L130" s="100"/>
      <c r="M130" s="102"/>
      <c r="N130" s="103"/>
      <c r="O130" s="103"/>
      <c r="P130" s="104">
        <f>P131+P140+P142+P145+P151+P157+P162+P168</f>
        <v>224.242819</v>
      </c>
      <c r="Q130" s="103"/>
      <c r="R130" s="104">
        <f>R131+R140+R142+R145+R151+R157+R162+R168</f>
        <v>12.4703</v>
      </c>
      <c r="S130" s="103"/>
      <c r="T130" s="105">
        <f>T131+T140+T142+T145+T151+T157+T162+T168</f>
        <v>12.5961</v>
      </c>
      <c r="AR130" s="101" t="s">
        <v>82</v>
      </c>
      <c r="AT130" s="106" t="s">
        <v>73</v>
      </c>
      <c r="AU130" s="106" t="s">
        <v>74</v>
      </c>
      <c r="AY130" s="101" t="s">
        <v>135</v>
      </c>
      <c r="BK130" s="107">
        <f>BK131+BK140+BK142+BK145+BK151+BK157+BK162+BK168</f>
        <v>0</v>
      </c>
    </row>
    <row r="131" spans="1:65" s="12" customFormat="1" ht="22.9" customHeight="1">
      <c r="A131" s="246"/>
      <c r="B131" s="247"/>
      <c r="C131" s="246"/>
      <c r="D131" s="248" t="s">
        <v>73</v>
      </c>
      <c r="E131" s="251" t="s">
        <v>82</v>
      </c>
      <c r="F131" s="251" t="s">
        <v>543</v>
      </c>
      <c r="G131" s="246"/>
      <c r="H131" s="246"/>
      <c r="I131" s="246"/>
      <c r="J131" s="252">
        <f>BK131</f>
        <v>0</v>
      </c>
      <c r="K131" s="246"/>
      <c r="L131" s="100"/>
      <c r="M131" s="102"/>
      <c r="N131" s="103"/>
      <c r="O131" s="103"/>
      <c r="P131" s="104">
        <f>SUM(P132:P139)</f>
        <v>130.512608</v>
      </c>
      <c r="Q131" s="103"/>
      <c r="R131" s="104">
        <f>SUM(R132:R139)</f>
        <v>0</v>
      </c>
      <c r="S131" s="103"/>
      <c r="T131" s="105">
        <f>SUM(T132:T139)</f>
        <v>11.715</v>
      </c>
      <c r="AR131" s="101" t="s">
        <v>82</v>
      </c>
      <c r="AT131" s="106" t="s">
        <v>73</v>
      </c>
      <c r="AU131" s="106" t="s">
        <v>82</v>
      </c>
      <c r="AY131" s="101" t="s">
        <v>135</v>
      </c>
      <c r="BK131" s="107">
        <f>SUM(BK132:BK139)</f>
        <v>0</v>
      </c>
    </row>
    <row r="132" spans="1:65" s="2" customFormat="1" ht="24">
      <c r="A132" s="193"/>
      <c r="B132" s="192"/>
      <c r="C132" s="253" t="s">
        <v>82</v>
      </c>
      <c r="D132" s="253" t="s">
        <v>138</v>
      </c>
      <c r="E132" s="254" t="s">
        <v>605</v>
      </c>
      <c r="F132" s="255" t="s">
        <v>606</v>
      </c>
      <c r="G132" s="256" t="s">
        <v>141</v>
      </c>
      <c r="H132" s="257">
        <v>17</v>
      </c>
      <c r="I132" s="110"/>
      <c r="J132" s="258">
        <f>ROUND(I132*H132,2)</f>
        <v>0</v>
      </c>
      <c r="K132" s="255" t="s">
        <v>142</v>
      </c>
      <c r="L132" s="28"/>
      <c r="M132" s="111" t="s">
        <v>1</v>
      </c>
      <c r="N132" s="112" t="s">
        <v>40</v>
      </c>
      <c r="O132" s="113">
        <v>0.20799999999999999</v>
      </c>
      <c r="P132" s="113">
        <f>O132*H132</f>
        <v>3.536</v>
      </c>
      <c r="Q132" s="113">
        <v>0</v>
      </c>
      <c r="R132" s="113">
        <f>Q132*H132</f>
        <v>0</v>
      </c>
      <c r="S132" s="113">
        <v>0.255</v>
      </c>
      <c r="T132" s="114">
        <f>S132*H132</f>
        <v>4.335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15" t="s">
        <v>143</v>
      </c>
      <c r="AT132" s="115" t="s">
        <v>138</v>
      </c>
      <c r="AU132" s="115" t="s">
        <v>144</v>
      </c>
      <c r="AY132" s="16" t="s">
        <v>135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6" t="s">
        <v>144</v>
      </c>
      <c r="BK132" s="116">
        <f>ROUND(I132*H132,2)</f>
        <v>0</v>
      </c>
      <c r="BL132" s="16" t="s">
        <v>143</v>
      </c>
      <c r="BM132" s="115" t="s">
        <v>607</v>
      </c>
    </row>
    <row r="133" spans="1:65" s="13" customFormat="1">
      <c r="A133" s="259"/>
      <c r="B133" s="260"/>
      <c r="C133" s="259"/>
      <c r="D133" s="261" t="s">
        <v>146</v>
      </c>
      <c r="E133" s="262" t="s">
        <v>1</v>
      </c>
      <c r="F133" s="263" t="s">
        <v>608</v>
      </c>
      <c r="G133" s="259"/>
      <c r="H133" s="264">
        <v>17</v>
      </c>
      <c r="I133" s="276"/>
      <c r="J133" s="259"/>
      <c r="K133" s="259"/>
      <c r="L133" s="117"/>
      <c r="M133" s="119"/>
      <c r="N133" s="120"/>
      <c r="O133" s="120"/>
      <c r="P133" s="120"/>
      <c r="Q133" s="120"/>
      <c r="R133" s="120"/>
      <c r="S133" s="120"/>
      <c r="T133" s="121"/>
      <c r="AT133" s="118" t="s">
        <v>146</v>
      </c>
      <c r="AU133" s="118" t="s">
        <v>144</v>
      </c>
      <c r="AV133" s="13" t="s">
        <v>144</v>
      </c>
      <c r="AW133" s="13" t="s">
        <v>30</v>
      </c>
      <c r="AX133" s="13" t="s">
        <v>82</v>
      </c>
      <c r="AY133" s="118" t="s">
        <v>135</v>
      </c>
    </row>
    <row r="134" spans="1:65" s="2" customFormat="1" ht="16.5" customHeight="1">
      <c r="A134" s="193"/>
      <c r="B134" s="192"/>
      <c r="C134" s="253" t="s">
        <v>328</v>
      </c>
      <c r="D134" s="253" t="s">
        <v>138</v>
      </c>
      <c r="E134" s="254" t="s">
        <v>1128</v>
      </c>
      <c r="F134" s="255" t="s">
        <v>1129</v>
      </c>
      <c r="G134" s="256" t="s">
        <v>208</v>
      </c>
      <c r="H134" s="257">
        <v>36</v>
      </c>
      <c r="I134" s="110"/>
      <c r="J134" s="258">
        <f>ROUND(I134*H134,2)</f>
        <v>0</v>
      </c>
      <c r="K134" s="255" t="s">
        <v>142</v>
      </c>
      <c r="L134" s="28"/>
      <c r="M134" s="111" t="s">
        <v>1</v>
      </c>
      <c r="N134" s="112" t="s">
        <v>40</v>
      </c>
      <c r="O134" s="113">
        <v>0.13300000000000001</v>
      </c>
      <c r="P134" s="113">
        <f>O134*H134</f>
        <v>4.7880000000000003</v>
      </c>
      <c r="Q134" s="113">
        <v>0</v>
      </c>
      <c r="R134" s="113">
        <f>Q134*H134</f>
        <v>0</v>
      </c>
      <c r="S134" s="113">
        <v>0.20499999999999999</v>
      </c>
      <c r="T134" s="114">
        <f>S134*H134</f>
        <v>7.38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15" t="s">
        <v>143</v>
      </c>
      <c r="AT134" s="115" t="s">
        <v>138</v>
      </c>
      <c r="AU134" s="115" t="s">
        <v>144</v>
      </c>
      <c r="AY134" s="16" t="s">
        <v>135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6" t="s">
        <v>144</v>
      </c>
      <c r="BK134" s="116">
        <f>ROUND(I134*H134,2)</f>
        <v>0</v>
      </c>
      <c r="BL134" s="16" t="s">
        <v>143</v>
      </c>
      <c r="BM134" s="115" t="s">
        <v>1130</v>
      </c>
    </row>
    <row r="135" spans="1:65" s="2" customFormat="1" ht="33" customHeight="1">
      <c r="A135" s="193"/>
      <c r="B135" s="192"/>
      <c r="C135" s="253" t="s">
        <v>144</v>
      </c>
      <c r="D135" s="253" t="s">
        <v>138</v>
      </c>
      <c r="E135" s="254" t="s">
        <v>609</v>
      </c>
      <c r="F135" s="255" t="s">
        <v>610</v>
      </c>
      <c r="G135" s="256" t="s">
        <v>255</v>
      </c>
      <c r="H135" s="257">
        <v>25.146000000000001</v>
      </c>
      <c r="I135" s="110"/>
      <c r="J135" s="258">
        <f>ROUND(I135*H135,2)</f>
        <v>0</v>
      </c>
      <c r="K135" s="255" t="s">
        <v>142</v>
      </c>
      <c r="L135" s="28"/>
      <c r="M135" s="111" t="s">
        <v>1</v>
      </c>
      <c r="N135" s="112" t="s">
        <v>40</v>
      </c>
      <c r="O135" s="113">
        <v>0.188</v>
      </c>
      <c r="P135" s="113">
        <f>O135*H135</f>
        <v>4.7274479999999999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15" t="s">
        <v>143</v>
      </c>
      <c r="AT135" s="115" t="s">
        <v>138</v>
      </c>
      <c r="AU135" s="115" t="s">
        <v>144</v>
      </c>
      <c r="AY135" s="16" t="s">
        <v>135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6" t="s">
        <v>144</v>
      </c>
      <c r="BK135" s="116">
        <f>ROUND(I135*H135,2)</f>
        <v>0</v>
      </c>
      <c r="BL135" s="16" t="s">
        <v>143</v>
      </c>
      <c r="BM135" s="115" t="s">
        <v>611</v>
      </c>
    </row>
    <row r="136" spans="1:65" s="13" customFormat="1">
      <c r="A136" s="259"/>
      <c r="B136" s="260"/>
      <c r="C136" s="259"/>
      <c r="D136" s="261" t="s">
        <v>146</v>
      </c>
      <c r="E136" s="262" t="s">
        <v>1</v>
      </c>
      <c r="F136" s="263" t="s">
        <v>612</v>
      </c>
      <c r="G136" s="259"/>
      <c r="H136" s="264">
        <v>25.146000000000001</v>
      </c>
      <c r="I136" s="276"/>
      <c r="J136" s="259"/>
      <c r="K136" s="259"/>
      <c r="L136" s="117"/>
      <c r="M136" s="119"/>
      <c r="N136" s="120"/>
      <c r="O136" s="120"/>
      <c r="P136" s="120"/>
      <c r="Q136" s="120"/>
      <c r="R136" s="120"/>
      <c r="S136" s="120"/>
      <c r="T136" s="121"/>
      <c r="AT136" s="118" t="s">
        <v>146</v>
      </c>
      <c r="AU136" s="118" t="s">
        <v>144</v>
      </c>
      <c r="AV136" s="13" t="s">
        <v>144</v>
      </c>
      <c r="AW136" s="13" t="s">
        <v>30</v>
      </c>
      <c r="AX136" s="13" t="s">
        <v>82</v>
      </c>
      <c r="AY136" s="118" t="s">
        <v>135</v>
      </c>
    </row>
    <row r="137" spans="1:65" s="2" customFormat="1" ht="24">
      <c r="A137" s="193"/>
      <c r="B137" s="192"/>
      <c r="C137" s="253" t="s">
        <v>152</v>
      </c>
      <c r="D137" s="253" t="s">
        <v>138</v>
      </c>
      <c r="E137" s="254" t="s">
        <v>613</v>
      </c>
      <c r="F137" s="255" t="s">
        <v>614</v>
      </c>
      <c r="G137" s="256" t="s">
        <v>255</v>
      </c>
      <c r="H137" s="257">
        <v>22.58</v>
      </c>
      <c r="I137" s="110"/>
      <c r="J137" s="258">
        <f>ROUND(I137*H137,2)</f>
        <v>0</v>
      </c>
      <c r="K137" s="255" t="s">
        <v>142</v>
      </c>
      <c r="L137" s="28"/>
      <c r="M137" s="111" t="s">
        <v>1</v>
      </c>
      <c r="N137" s="112" t="s">
        <v>40</v>
      </c>
      <c r="O137" s="113">
        <v>4.4930000000000003</v>
      </c>
      <c r="P137" s="113">
        <f>O137*H137</f>
        <v>101.45193999999999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15" t="s">
        <v>143</v>
      </c>
      <c r="AT137" s="115" t="s">
        <v>138</v>
      </c>
      <c r="AU137" s="115" t="s">
        <v>144</v>
      </c>
      <c r="AY137" s="16" t="s">
        <v>135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6" t="s">
        <v>144</v>
      </c>
      <c r="BK137" s="116">
        <f>ROUND(I137*H137,2)</f>
        <v>0</v>
      </c>
      <c r="BL137" s="16" t="s">
        <v>143</v>
      </c>
      <c r="BM137" s="115" t="s">
        <v>615</v>
      </c>
    </row>
    <row r="138" spans="1:65" s="13" customFormat="1">
      <c r="A138" s="259"/>
      <c r="B138" s="260"/>
      <c r="C138" s="259"/>
      <c r="D138" s="261" t="s">
        <v>146</v>
      </c>
      <c r="E138" s="262" t="s">
        <v>1</v>
      </c>
      <c r="F138" s="263" t="s">
        <v>616</v>
      </c>
      <c r="G138" s="259"/>
      <c r="H138" s="264">
        <v>22.58</v>
      </c>
      <c r="I138" s="276"/>
      <c r="J138" s="259"/>
      <c r="K138" s="259"/>
      <c r="L138" s="117"/>
      <c r="M138" s="119"/>
      <c r="N138" s="120"/>
      <c r="O138" s="120"/>
      <c r="P138" s="120"/>
      <c r="Q138" s="120"/>
      <c r="R138" s="120"/>
      <c r="S138" s="120"/>
      <c r="T138" s="121"/>
      <c r="AT138" s="118" t="s">
        <v>146</v>
      </c>
      <c r="AU138" s="118" t="s">
        <v>144</v>
      </c>
      <c r="AV138" s="13" t="s">
        <v>144</v>
      </c>
      <c r="AW138" s="13" t="s">
        <v>30</v>
      </c>
      <c r="AX138" s="13" t="s">
        <v>82</v>
      </c>
      <c r="AY138" s="118" t="s">
        <v>135</v>
      </c>
    </row>
    <row r="139" spans="1:65" s="2" customFormat="1" ht="24">
      <c r="A139" s="193"/>
      <c r="B139" s="192"/>
      <c r="C139" s="253" t="s">
        <v>143</v>
      </c>
      <c r="D139" s="253" t="s">
        <v>138</v>
      </c>
      <c r="E139" s="254" t="s">
        <v>617</v>
      </c>
      <c r="F139" s="255" t="s">
        <v>618</v>
      </c>
      <c r="G139" s="256" t="s">
        <v>255</v>
      </c>
      <c r="H139" s="257">
        <v>22.58</v>
      </c>
      <c r="I139" s="110"/>
      <c r="J139" s="258">
        <f>ROUND(I139*H139,2)</f>
        <v>0</v>
      </c>
      <c r="K139" s="255" t="s">
        <v>142</v>
      </c>
      <c r="L139" s="28"/>
      <c r="M139" s="111" t="s">
        <v>1</v>
      </c>
      <c r="N139" s="112" t="s">
        <v>40</v>
      </c>
      <c r="O139" s="113">
        <v>0.70899999999999996</v>
      </c>
      <c r="P139" s="113">
        <f>O139*H139</f>
        <v>16.009219999999999</v>
      </c>
      <c r="Q139" s="113">
        <v>0</v>
      </c>
      <c r="R139" s="113">
        <f>Q139*H139</f>
        <v>0</v>
      </c>
      <c r="S139" s="113">
        <v>0</v>
      </c>
      <c r="T139" s="114">
        <f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15" t="s">
        <v>143</v>
      </c>
      <c r="AT139" s="115" t="s">
        <v>138</v>
      </c>
      <c r="AU139" s="115" t="s">
        <v>144</v>
      </c>
      <c r="AY139" s="16" t="s">
        <v>135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6" t="s">
        <v>144</v>
      </c>
      <c r="BK139" s="116">
        <f>ROUND(I139*H139,2)</f>
        <v>0</v>
      </c>
      <c r="BL139" s="16" t="s">
        <v>143</v>
      </c>
      <c r="BM139" s="115" t="s">
        <v>619</v>
      </c>
    </row>
    <row r="140" spans="1:65" s="12" customFormat="1" ht="22.9" customHeight="1">
      <c r="A140" s="246"/>
      <c r="B140" s="247"/>
      <c r="C140" s="246"/>
      <c r="D140" s="248" t="s">
        <v>73</v>
      </c>
      <c r="E140" s="251" t="s">
        <v>144</v>
      </c>
      <c r="F140" s="251" t="s">
        <v>567</v>
      </c>
      <c r="G140" s="246"/>
      <c r="H140" s="246"/>
      <c r="I140" s="278"/>
      <c r="J140" s="252">
        <f>BK140</f>
        <v>0</v>
      </c>
      <c r="K140" s="246"/>
      <c r="L140" s="100"/>
      <c r="M140" s="102"/>
      <c r="N140" s="103"/>
      <c r="O140" s="103"/>
      <c r="P140" s="104">
        <f>P141</f>
        <v>13.94</v>
      </c>
      <c r="Q140" s="103"/>
      <c r="R140" s="104">
        <f>R141</f>
        <v>6.9526599999999998</v>
      </c>
      <c r="S140" s="103"/>
      <c r="T140" s="105">
        <f>T141</f>
        <v>0</v>
      </c>
      <c r="AR140" s="101" t="s">
        <v>82</v>
      </c>
      <c r="AT140" s="106" t="s">
        <v>73</v>
      </c>
      <c r="AU140" s="106" t="s">
        <v>82</v>
      </c>
      <c r="AY140" s="101" t="s">
        <v>135</v>
      </c>
      <c r="BK140" s="107">
        <f>BK141</f>
        <v>0</v>
      </c>
    </row>
    <row r="141" spans="1:65" s="2" customFormat="1" ht="36">
      <c r="A141" s="193"/>
      <c r="B141" s="192"/>
      <c r="C141" s="253" t="s">
        <v>161</v>
      </c>
      <c r="D141" s="253" t="s">
        <v>138</v>
      </c>
      <c r="E141" s="254" t="s">
        <v>620</v>
      </c>
      <c r="F141" s="255" t="s">
        <v>621</v>
      </c>
      <c r="G141" s="256" t="s">
        <v>208</v>
      </c>
      <c r="H141" s="257">
        <v>34</v>
      </c>
      <c r="I141" s="110"/>
      <c r="J141" s="258">
        <f>ROUND(I141*H141,2)</f>
        <v>0</v>
      </c>
      <c r="K141" s="255" t="s">
        <v>142</v>
      </c>
      <c r="L141" s="28"/>
      <c r="M141" s="111" t="s">
        <v>1</v>
      </c>
      <c r="N141" s="112" t="s">
        <v>40</v>
      </c>
      <c r="O141" s="113">
        <v>0.41</v>
      </c>
      <c r="P141" s="113">
        <f>O141*H141</f>
        <v>13.94</v>
      </c>
      <c r="Q141" s="113">
        <v>0.20449000000000001</v>
      </c>
      <c r="R141" s="113">
        <f>Q141*H141</f>
        <v>6.9526599999999998</v>
      </c>
      <c r="S141" s="113">
        <v>0</v>
      </c>
      <c r="T141" s="114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15" t="s">
        <v>143</v>
      </c>
      <c r="AT141" s="115" t="s">
        <v>138</v>
      </c>
      <c r="AU141" s="115" t="s">
        <v>144</v>
      </c>
      <c r="AY141" s="16" t="s">
        <v>135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6" t="s">
        <v>144</v>
      </c>
      <c r="BK141" s="116">
        <f>ROUND(I141*H141,2)</f>
        <v>0</v>
      </c>
      <c r="BL141" s="16" t="s">
        <v>143</v>
      </c>
      <c r="BM141" s="115" t="s">
        <v>622</v>
      </c>
    </row>
    <row r="142" spans="1:65" s="12" customFormat="1" ht="22.9" customHeight="1">
      <c r="A142" s="246"/>
      <c r="B142" s="247"/>
      <c r="C142" s="246"/>
      <c r="D142" s="248" t="s">
        <v>73</v>
      </c>
      <c r="E142" s="251" t="s">
        <v>152</v>
      </c>
      <c r="F142" s="251" t="s">
        <v>571</v>
      </c>
      <c r="G142" s="246"/>
      <c r="H142" s="246"/>
      <c r="I142" s="278"/>
      <c r="J142" s="252">
        <f>BK142</f>
        <v>0</v>
      </c>
      <c r="K142" s="246"/>
      <c r="L142" s="100"/>
      <c r="M142" s="102"/>
      <c r="N142" s="103"/>
      <c r="O142" s="103"/>
      <c r="P142" s="104">
        <f>SUM(P143:P144)</f>
        <v>11.6144</v>
      </c>
      <c r="Q142" s="103"/>
      <c r="R142" s="104">
        <f>SUM(R143:R144)</f>
        <v>0.77710400000000002</v>
      </c>
      <c r="S142" s="103"/>
      <c r="T142" s="105">
        <f>SUM(T143:T144)</f>
        <v>0</v>
      </c>
      <c r="AR142" s="101" t="s">
        <v>82</v>
      </c>
      <c r="AT142" s="106" t="s">
        <v>73</v>
      </c>
      <c r="AU142" s="106" t="s">
        <v>82</v>
      </c>
      <c r="AY142" s="101" t="s">
        <v>135</v>
      </c>
      <c r="BK142" s="107">
        <f>SUM(BK143:BK144)</f>
        <v>0</v>
      </c>
    </row>
    <row r="143" spans="1:65" s="2" customFormat="1" ht="21.75" customHeight="1">
      <c r="A143" s="193"/>
      <c r="B143" s="192"/>
      <c r="C143" s="253" t="s">
        <v>172</v>
      </c>
      <c r="D143" s="253" t="s">
        <v>138</v>
      </c>
      <c r="E143" s="254" t="s">
        <v>623</v>
      </c>
      <c r="F143" s="255" t="s">
        <v>624</v>
      </c>
      <c r="G143" s="256" t="s">
        <v>141</v>
      </c>
      <c r="H143" s="257">
        <v>27.2</v>
      </c>
      <c r="I143" s="110"/>
      <c r="J143" s="258">
        <f>ROUND(I143*H143,2)</f>
        <v>0</v>
      </c>
      <c r="K143" s="255" t="s">
        <v>142</v>
      </c>
      <c r="L143" s="28"/>
      <c r="M143" s="111" t="s">
        <v>1</v>
      </c>
      <c r="N143" s="112" t="s">
        <v>40</v>
      </c>
      <c r="O143" s="113">
        <v>0.42699999999999999</v>
      </c>
      <c r="P143" s="113">
        <f>O143*H143</f>
        <v>11.6144</v>
      </c>
      <c r="Q143" s="113">
        <v>2.8570000000000002E-2</v>
      </c>
      <c r="R143" s="113">
        <f>Q143*H143</f>
        <v>0.77710400000000002</v>
      </c>
      <c r="S143" s="113">
        <v>0</v>
      </c>
      <c r="T143" s="114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15" t="s">
        <v>143</v>
      </c>
      <c r="AT143" s="115" t="s">
        <v>138</v>
      </c>
      <c r="AU143" s="115" t="s">
        <v>144</v>
      </c>
      <c r="AY143" s="16" t="s">
        <v>135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6" t="s">
        <v>144</v>
      </c>
      <c r="BK143" s="116">
        <f>ROUND(I143*H143,2)</f>
        <v>0</v>
      </c>
      <c r="BL143" s="16" t="s">
        <v>143</v>
      </c>
      <c r="BM143" s="115" t="s">
        <v>625</v>
      </c>
    </row>
    <row r="144" spans="1:65" s="13" customFormat="1">
      <c r="A144" s="259"/>
      <c r="B144" s="260"/>
      <c r="C144" s="259"/>
      <c r="D144" s="261" t="s">
        <v>146</v>
      </c>
      <c r="E144" s="262" t="s">
        <v>1</v>
      </c>
      <c r="F144" s="263" t="s">
        <v>626</v>
      </c>
      <c r="G144" s="259"/>
      <c r="H144" s="264">
        <v>27.2</v>
      </c>
      <c r="I144" s="276"/>
      <c r="J144" s="259"/>
      <c r="K144" s="259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146</v>
      </c>
      <c r="AU144" s="118" t="s">
        <v>144</v>
      </c>
      <c r="AV144" s="13" t="s">
        <v>144</v>
      </c>
      <c r="AW144" s="13" t="s">
        <v>30</v>
      </c>
      <c r="AX144" s="13" t="s">
        <v>82</v>
      </c>
      <c r="AY144" s="118" t="s">
        <v>135</v>
      </c>
    </row>
    <row r="145" spans="1:65" s="12" customFormat="1" ht="22.9" customHeight="1">
      <c r="A145" s="246"/>
      <c r="B145" s="247"/>
      <c r="C145" s="246"/>
      <c r="D145" s="248" t="s">
        <v>73</v>
      </c>
      <c r="E145" s="251" t="s">
        <v>172</v>
      </c>
      <c r="F145" s="251" t="s">
        <v>586</v>
      </c>
      <c r="G145" s="246"/>
      <c r="H145" s="246"/>
      <c r="I145" s="278"/>
      <c r="J145" s="252">
        <f>BK145+J150</f>
        <v>0</v>
      </c>
      <c r="K145" s="246"/>
      <c r="L145" s="100"/>
      <c r="M145" s="102"/>
      <c r="N145" s="103"/>
      <c r="O145" s="103"/>
      <c r="P145" s="104">
        <f>SUM(P146:P149)</f>
        <v>8.9250000000000007</v>
      </c>
      <c r="Q145" s="103"/>
      <c r="R145" s="104">
        <f>SUM(R146:R149)</f>
        <v>4.6852</v>
      </c>
      <c r="S145" s="103"/>
      <c r="T145" s="105">
        <f>SUM(T146:T149)</f>
        <v>0</v>
      </c>
      <c r="AR145" s="101" t="s">
        <v>82</v>
      </c>
      <c r="AT145" s="106" t="s">
        <v>73</v>
      </c>
      <c r="AU145" s="106" t="s">
        <v>82</v>
      </c>
      <c r="AY145" s="101" t="s">
        <v>135</v>
      </c>
      <c r="BK145" s="107">
        <f>SUM(BK146:BK149)</f>
        <v>0</v>
      </c>
    </row>
    <row r="146" spans="1:65" s="2" customFormat="1" ht="21.75" customHeight="1">
      <c r="A146" s="193"/>
      <c r="B146" s="192"/>
      <c r="C146" s="253" t="s">
        <v>177</v>
      </c>
      <c r="D146" s="253" t="s">
        <v>138</v>
      </c>
      <c r="E146" s="254" t="s">
        <v>627</v>
      </c>
      <c r="F146" s="255" t="s">
        <v>628</v>
      </c>
      <c r="G146" s="256" t="s">
        <v>208</v>
      </c>
      <c r="H146" s="257">
        <v>34</v>
      </c>
      <c r="I146" s="110"/>
      <c r="J146" s="258">
        <f>ROUND(I146*H146,2)</f>
        <v>0</v>
      </c>
      <c r="K146" s="255" t="s">
        <v>142</v>
      </c>
      <c r="L146" s="28"/>
      <c r="M146" s="111" t="s">
        <v>1</v>
      </c>
      <c r="N146" s="112" t="s">
        <v>40</v>
      </c>
      <c r="O146" s="113">
        <v>0.14000000000000001</v>
      </c>
      <c r="P146" s="113">
        <f>O146*H146</f>
        <v>4.7600000000000007</v>
      </c>
      <c r="Q146" s="113">
        <v>0</v>
      </c>
      <c r="R146" s="113">
        <f>Q146*H146</f>
        <v>0</v>
      </c>
      <c r="S146" s="113">
        <v>0</v>
      </c>
      <c r="T146" s="114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15" t="s">
        <v>143</v>
      </c>
      <c r="AT146" s="115" t="s">
        <v>138</v>
      </c>
      <c r="AU146" s="115" t="s">
        <v>144</v>
      </c>
      <c r="AY146" s="16" t="s">
        <v>135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6" t="s">
        <v>144</v>
      </c>
      <c r="BK146" s="116">
        <f>ROUND(I146*H146,2)</f>
        <v>0</v>
      </c>
      <c r="BL146" s="16" t="s">
        <v>143</v>
      </c>
      <c r="BM146" s="115" t="s">
        <v>629</v>
      </c>
    </row>
    <row r="147" spans="1:65" s="13" customFormat="1">
      <c r="A147" s="259"/>
      <c r="B147" s="260"/>
      <c r="C147" s="259"/>
      <c r="D147" s="261" t="s">
        <v>146</v>
      </c>
      <c r="E147" s="262" t="s">
        <v>1</v>
      </c>
      <c r="F147" s="263" t="s">
        <v>630</v>
      </c>
      <c r="G147" s="259"/>
      <c r="H147" s="264">
        <v>34</v>
      </c>
      <c r="I147" s="276"/>
      <c r="J147" s="259"/>
      <c r="K147" s="259"/>
      <c r="L147" s="117"/>
      <c r="M147" s="119"/>
      <c r="N147" s="120"/>
      <c r="O147" s="120"/>
      <c r="P147" s="120"/>
      <c r="Q147" s="120"/>
      <c r="R147" s="120"/>
      <c r="S147" s="120"/>
      <c r="T147" s="121"/>
      <c r="AT147" s="118" t="s">
        <v>146</v>
      </c>
      <c r="AU147" s="118" t="s">
        <v>144</v>
      </c>
      <c r="AV147" s="13" t="s">
        <v>144</v>
      </c>
      <c r="AW147" s="13" t="s">
        <v>30</v>
      </c>
      <c r="AX147" s="13" t="s">
        <v>82</v>
      </c>
      <c r="AY147" s="118" t="s">
        <v>135</v>
      </c>
    </row>
    <row r="148" spans="1:65" s="2" customFormat="1" ht="21.75" customHeight="1">
      <c r="A148" s="193"/>
      <c r="B148" s="192"/>
      <c r="C148" s="253" t="s">
        <v>181</v>
      </c>
      <c r="D148" s="253" t="s">
        <v>138</v>
      </c>
      <c r="E148" s="254" t="s">
        <v>631</v>
      </c>
      <c r="F148" s="255" t="s">
        <v>632</v>
      </c>
      <c r="G148" s="256" t="s">
        <v>141</v>
      </c>
      <c r="H148" s="257">
        <v>17</v>
      </c>
      <c r="I148" s="110"/>
      <c r="J148" s="258">
        <f>ROUND(I148*H148,2)</f>
        <v>0</v>
      </c>
      <c r="K148" s="255" t="s">
        <v>142</v>
      </c>
      <c r="L148" s="28"/>
      <c r="M148" s="111" t="s">
        <v>1</v>
      </c>
      <c r="N148" s="112" t="s">
        <v>40</v>
      </c>
      <c r="O148" s="113">
        <v>0.245</v>
      </c>
      <c r="P148" s="113">
        <f>O148*H148</f>
        <v>4.165</v>
      </c>
      <c r="Q148" s="113">
        <v>0.27560000000000001</v>
      </c>
      <c r="R148" s="113">
        <f>Q148*H148</f>
        <v>4.6852</v>
      </c>
      <c r="S148" s="113">
        <v>0</v>
      </c>
      <c r="T148" s="114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15" t="s">
        <v>143</v>
      </c>
      <c r="AT148" s="115" t="s">
        <v>138</v>
      </c>
      <c r="AU148" s="115" t="s">
        <v>144</v>
      </c>
      <c r="AY148" s="16" t="s">
        <v>135</v>
      </c>
      <c r="BE148" s="116">
        <f>IF(N148="základní",J148,0)</f>
        <v>0</v>
      </c>
      <c r="BF148" s="116">
        <f>IF(N148="snížená",J148,0)</f>
        <v>0</v>
      </c>
      <c r="BG148" s="116">
        <f>IF(N148="zákl. přenesená",J148,0)</f>
        <v>0</v>
      </c>
      <c r="BH148" s="116">
        <f>IF(N148="sníž. přenesená",J148,0)</f>
        <v>0</v>
      </c>
      <c r="BI148" s="116">
        <f>IF(N148="nulová",J148,0)</f>
        <v>0</v>
      </c>
      <c r="BJ148" s="16" t="s">
        <v>144</v>
      </c>
      <c r="BK148" s="116">
        <f>ROUND(I148*H148,2)</f>
        <v>0</v>
      </c>
      <c r="BL148" s="16" t="s">
        <v>143</v>
      </c>
      <c r="BM148" s="115" t="s">
        <v>633</v>
      </c>
    </row>
    <row r="149" spans="1:65" s="13" customFormat="1">
      <c r="A149" s="259"/>
      <c r="B149" s="260"/>
      <c r="C149" s="259"/>
      <c r="D149" s="261" t="s">
        <v>146</v>
      </c>
      <c r="E149" s="262" t="s">
        <v>1</v>
      </c>
      <c r="F149" s="263" t="s">
        <v>608</v>
      </c>
      <c r="G149" s="259"/>
      <c r="H149" s="264">
        <v>17</v>
      </c>
      <c r="I149" s="276"/>
      <c r="J149" s="259"/>
      <c r="K149" s="259"/>
      <c r="L149" s="117"/>
      <c r="M149" s="119"/>
      <c r="N149" s="120"/>
      <c r="O149" s="120"/>
      <c r="P149" s="120"/>
      <c r="Q149" s="120"/>
      <c r="R149" s="120"/>
      <c r="S149" s="120"/>
      <c r="T149" s="121"/>
      <c r="AT149" s="118" t="s">
        <v>146</v>
      </c>
      <c r="AU149" s="118" t="s">
        <v>144</v>
      </c>
      <c r="AV149" s="13" t="s">
        <v>144</v>
      </c>
      <c r="AW149" s="13" t="s">
        <v>30</v>
      </c>
      <c r="AX149" s="13" t="s">
        <v>82</v>
      </c>
      <c r="AY149" s="118" t="s">
        <v>135</v>
      </c>
    </row>
    <row r="150" spans="1:65" s="2" customFormat="1" ht="24">
      <c r="A150" s="193"/>
      <c r="B150" s="192"/>
      <c r="C150" s="253" t="s">
        <v>333</v>
      </c>
      <c r="D150" s="253" t="s">
        <v>138</v>
      </c>
      <c r="E150" s="254" t="s">
        <v>590</v>
      </c>
      <c r="F150" s="255" t="s">
        <v>591</v>
      </c>
      <c r="G150" s="256" t="s">
        <v>208</v>
      </c>
      <c r="H150" s="257">
        <v>36</v>
      </c>
      <c r="I150" s="110"/>
      <c r="J150" s="258">
        <f>ROUND(I150*H150,2)</f>
        <v>0</v>
      </c>
      <c r="K150" s="255" t="s">
        <v>142</v>
      </c>
      <c r="L150" s="28"/>
      <c r="M150" s="111" t="s">
        <v>1</v>
      </c>
      <c r="N150" s="112" t="s">
        <v>40</v>
      </c>
      <c r="O150" s="113">
        <v>0.16300000000000001</v>
      </c>
      <c r="P150" s="113">
        <f>O150*H150</f>
        <v>5.8680000000000003</v>
      </c>
      <c r="Q150" s="113">
        <v>0.12895000000000001</v>
      </c>
      <c r="R150" s="113">
        <f>Q150*H150</f>
        <v>4.6422000000000008</v>
      </c>
      <c r="S150" s="113">
        <v>0</v>
      </c>
      <c r="T150" s="114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15" t="s">
        <v>143</v>
      </c>
      <c r="AT150" s="115" t="s">
        <v>138</v>
      </c>
      <c r="AU150" s="115" t="s">
        <v>144</v>
      </c>
      <c r="AY150" s="16" t="s">
        <v>135</v>
      </c>
      <c r="BE150" s="116">
        <f>IF(N150="základní",J150,0)</f>
        <v>0</v>
      </c>
      <c r="BF150" s="116">
        <f>IF(N150="snížená",J150,0)</f>
        <v>0</v>
      </c>
      <c r="BG150" s="116">
        <f>IF(N150="zákl. přenesená",J150,0)</f>
        <v>0</v>
      </c>
      <c r="BH150" s="116">
        <f>IF(N150="sníž. přenesená",J150,0)</f>
        <v>0</v>
      </c>
      <c r="BI150" s="116">
        <f>IF(N150="nulová",J150,0)</f>
        <v>0</v>
      </c>
      <c r="BJ150" s="16" t="s">
        <v>144</v>
      </c>
      <c r="BK150" s="116">
        <f>ROUND(I150*H150,2)</f>
        <v>0</v>
      </c>
      <c r="BL150" s="16" t="s">
        <v>143</v>
      </c>
      <c r="BM150" s="115" t="s">
        <v>1131</v>
      </c>
    </row>
    <row r="151" spans="1:65" s="12" customFormat="1" ht="22.9" customHeight="1">
      <c r="A151" s="246"/>
      <c r="B151" s="247"/>
      <c r="C151" s="246"/>
      <c r="D151" s="248" t="s">
        <v>73</v>
      </c>
      <c r="E151" s="251" t="s">
        <v>181</v>
      </c>
      <c r="F151" s="251" t="s">
        <v>634</v>
      </c>
      <c r="G151" s="246"/>
      <c r="H151" s="246"/>
      <c r="I151" s="278"/>
      <c r="J151" s="252">
        <f>BK151</f>
        <v>0</v>
      </c>
      <c r="K151" s="246"/>
      <c r="L151" s="100"/>
      <c r="M151" s="102"/>
      <c r="N151" s="103"/>
      <c r="O151" s="103"/>
      <c r="P151" s="104">
        <f>SUM(P152:P156)</f>
        <v>6.1030000000000006</v>
      </c>
      <c r="Q151" s="103"/>
      <c r="R151" s="104">
        <f>SUM(R152:R156)</f>
        <v>4.2552000000000013E-2</v>
      </c>
      <c r="S151" s="103"/>
      <c r="T151" s="105">
        <f>SUM(T152:T156)</f>
        <v>0</v>
      </c>
      <c r="AR151" s="101" t="s">
        <v>82</v>
      </c>
      <c r="AT151" s="106" t="s">
        <v>73</v>
      </c>
      <c r="AU151" s="106" t="s">
        <v>82</v>
      </c>
      <c r="AY151" s="101" t="s">
        <v>135</v>
      </c>
      <c r="BK151" s="107">
        <f>SUM(BK152:BK156)</f>
        <v>0</v>
      </c>
    </row>
    <row r="152" spans="1:65" s="2" customFormat="1" ht="37.5" customHeight="1">
      <c r="A152" s="193"/>
      <c r="B152" s="192"/>
      <c r="C152" s="253" t="s">
        <v>136</v>
      </c>
      <c r="D152" s="253" t="s">
        <v>138</v>
      </c>
      <c r="E152" s="254" t="s">
        <v>635</v>
      </c>
      <c r="F152" s="255" t="s">
        <v>1140</v>
      </c>
      <c r="G152" s="256" t="s">
        <v>208</v>
      </c>
      <c r="H152" s="257">
        <v>26</v>
      </c>
      <c r="I152" s="110"/>
      <c r="J152" s="258">
        <f>ROUND(I152*H152,2)</f>
        <v>0</v>
      </c>
      <c r="K152" s="255" t="s">
        <v>142</v>
      </c>
      <c r="L152" s="28"/>
      <c r="M152" s="111" t="s">
        <v>1</v>
      </c>
      <c r="N152" s="112" t="s">
        <v>40</v>
      </c>
      <c r="O152" s="113">
        <v>0.19</v>
      </c>
      <c r="P152" s="113">
        <f>O152*H152</f>
        <v>4.9400000000000004</v>
      </c>
      <c r="Q152" s="113">
        <v>1.0000000000000001E-5</v>
      </c>
      <c r="R152" s="113">
        <f>Q152*H152</f>
        <v>2.6000000000000003E-4</v>
      </c>
      <c r="S152" s="113">
        <v>0</v>
      </c>
      <c r="T152" s="114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15" t="s">
        <v>143</v>
      </c>
      <c r="AT152" s="115" t="s">
        <v>138</v>
      </c>
      <c r="AU152" s="115" t="s">
        <v>144</v>
      </c>
      <c r="AY152" s="16" t="s">
        <v>135</v>
      </c>
      <c r="BE152" s="116">
        <f>IF(N152="základní",J152,0)</f>
        <v>0</v>
      </c>
      <c r="BF152" s="116">
        <f>IF(N152="snížená",J152,0)</f>
        <v>0</v>
      </c>
      <c r="BG152" s="116">
        <f>IF(N152="zákl. přenesená",J152,0)</f>
        <v>0</v>
      </c>
      <c r="BH152" s="116">
        <f>IF(N152="sníž. přenesená",J152,0)</f>
        <v>0</v>
      </c>
      <c r="BI152" s="116">
        <f>IF(N152="nulová",J152,0)</f>
        <v>0</v>
      </c>
      <c r="BJ152" s="16" t="s">
        <v>144</v>
      </c>
      <c r="BK152" s="116">
        <f>ROUND(I152*H152,2)</f>
        <v>0</v>
      </c>
      <c r="BL152" s="16" t="s">
        <v>143</v>
      </c>
      <c r="BM152" s="115" t="s">
        <v>636</v>
      </c>
    </row>
    <row r="153" spans="1:65" s="2" customFormat="1" ht="16.5" customHeight="1">
      <c r="A153" s="193"/>
      <c r="B153" s="192"/>
      <c r="C153" s="270" t="s">
        <v>191</v>
      </c>
      <c r="D153" s="270" t="s">
        <v>224</v>
      </c>
      <c r="E153" s="271" t="s">
        <v>1132</v>
      </c>
      <c r="F153" s="272" t="s">
        <v>1133</v>
      </c>
      <c r="G153" s="273" t="s">
        <v>208</v>
      </c>
      <c r="H153" s="274">
        <v>26.78</v>
      </c>
      <c r="I153" s="128"/>
      <c r="J153" s="275">
        <f>ROUND(I153*H153,2)</f>
        <v>0</v>
      </c>
      <c r="K153" s="272" t="s">
        <v>142</v>
      </c>
      <c r="L153" s="129"/>
      <c r="M153" s="130" t="s">
        <v>1</v>
      </c>
      <c r="N153" s="131" t="s">
        <v>40</v>
      </c>
      <c r="O153" s="113">
        <v>0</v>
      </c>
      <c r="P153" s="113">
        <f>O153*H153</f>
        <v>0</v>
      </c>
      <c r="Q153" s="113">
        <v>1.4E-3</v>
      </c>
      <c r="R153" s="113">
        <f>Q153*H153</f>
        <v>3.7492000000000004E-2</v>
      </c>
      <c r="S153" s="113">
        <v>0</v>
      </c>
      <c r="T153" s="114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15" t="s">
        <v>181</v>
      </c>
      <c r="AT153" s="115" t="s">
        <v>224</v>
      </c>
      <c r="AU153" s="115" t="s">
        <v>144</v>
      </c>
      <c r="AY153" s="16" t="s">
        <v>135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6" t="s">
        <v>144</v>
      </c>
      <c r="BK153" s="116">
        <f>ROUND(I153*H153,2)</f>
        <v>0</v>
      </c>
      <c r="BL153" s="16" t="s">
        <v>143</v>
      </c>
      <c r="BM153" s="115" t="s">
        <v>637</v>
      </c>
    </row>
    <row r="154" spans="1:65" s="13" customFormat="1">
      <c r="A154" s="259"/>
      <c r="B154" s="260"/>
      <c r="C154" s="259"/>
      <c r="D154" s="261" t="s">
        <v>146</v>
      </c>
      <c r="E154" s="259"/>
      <c r="F154" s="263" t="s">
        <v>1134</v>
      </c>
      <c r="G154" s="259"/>
      <c r="H154" s="264">
        <v>26.78</v>
      </c>
      <c r="I154" s="276"/>
      <c r="J154" s="259"/>
      <c r="K154" s="259"/>
      <c r="L154" s="117"/>
      <c r="M154" s="119"/>
      <c r="N154" s="120"/>
      <c r="O154" s="120"/>
      <c r="P154" s="120"/>
      <c r="Q154" s="120"/>
      <c r="R154" s="120"/>
      <c r="S154" s="120"/>
      <c r="T154" s="121"/>
      <c r="AT154" s="118" t="s">
        <v>146</v>
      </c>
      <c r="AU154" s="118" t="s">
        <v>144</v>
      </c>
      <c r="AV154" s="13" t="s">
        <v>144</v>
      </c>
      <c r="AW154" s="13" t="s">
        <v>3</v>
      </c>
      <c r="AX154" s="13" t="s">
        <v>82</v>
      </c>
      <c r="AY154" s="118" t="s">
        <v>135</v>
      </c>
    </row>
    <row r="155" spans="1:65" s="2" customFormat="1" ht="24">
      <c r="A155" s="193"/>
      <c r="B155" s="192"/>
      <c r="C155" s="253" t="s">
        <v>218</v>
      </c>
      <c r="D155" s="253" t="s">
        <v>138</v>
      </c>
      <c r="E155" s="254" t="s">
        <v>638</v>
      </c>
      <c r="F155" s="255" t="s">
        <v>639</v>
      </c>
      <c r="G155" s="256" t="s">
        <v>248</v>
      </c>
      <c r="H155" s="257">
        <v>1</v>
      </c>
      <c r="I155" s="110"/>
      <c r="J155" s="258">
        <f>ROUND(I155*H155,2)</f>
        <v>0</v>
      </c>
      <c r="K155" s="255" t="s">
        <v>142</v>
      </c>
      <c r="L155" s="28"/>
      <c r="M155" s="111" t="s">
        <v>1</v>
      </c>
      <c r="N155" s="112" t="s">
        <v>40</v>
      </c>
      <c r="O155" s="113">
        <v>1.163</v>
      </c>
      <c r="P155" s="113">
        <f>O155*H155</f>
        <v>1.163</v>
      </c>
      <c r="Q155" s="113">
        <v>1E-4</v>
      </c>
      <c r="R155" s="113">
        <f>Q155*H155</f>
        <v>1E-4</v>
      </c>
      <c r="S155" s="113">
        <v>0</v>
      </c>
      <c r="T155" s="114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15" t="s">
        <v>143</v>
      </c>
      <c r="AT155" s="115" t="s">
        <v>138</v>
      </c>
      <c r="AU155" s="115" t="s">
        <v>144</v>
      </c>
      <c r="AY155" s="16" t="s">
        <v>135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6" t="s">
        <v>144</v>
      </c>
      <c r="BK155" s="116">
        <f>ROUND(I155*H155,2)</f>
        <v>0</v>
      </c>
      <c r="BL155" s="16" t="s">
        <v>143</v>
      </c>
      <c r="BM155" s="115" t="s">
        <v>640</v>
      </c>
    </row>
    <row r="156" spans="1:65" s="2" customFormat="1" ht="24" customHeight="1">
      <c r="A156" s="193"/>
      <c r="B156" s="192"/>
      <c r="C156" s="270" t="s">
        <v>223</v>
      </c>
      <c r="D156" s="270" t="s">
        <v>224</v>
      </c>
      <c r="E156" s="271" t="s">
        <v>1135</v>
      </c>
      <c r="F156" s="272" t="s">
        <v>1136</v>
      </c>
      <c r="G156" s="273" t="s">
        <v>248</v>
      </c>
      <c r="H156" s="274">
        <v>1</v>
      </c>
      <c r="I156" s="128"/>
      <c r="J156" s="275">
        <f>ROUND(I156*H156,2)</f>
        <v>0</v>
      </c>
      <c r="K156" s="272" t="s">
        <v>1</v>
      </c>
      <c r="L156" s="129"/>
      <c r="M156" s="130" t="s">
        <v>1</v>
      </c>
      <c r="N156" s="131" t="s">
        <v>40</v>
      </c>
      <c r="O156" s="113">
        <v>0</v>
      </c>
      <c r="P156" s="113">
        <f>O156*H156</f>
        <v>0</v>
      </c>
      <c r="Q156" s="113">
        <v>4.7000000000000002E-3</v>
      </c>
      <c r="R156" s="113">
        <f>Q156*H156</f>
        <v>4.7000000000000002E-3</v>
      </c>
      <c r="S156" s="113">
        <v>0</v>
      </c>
      <c r="T156" s="114">
        <f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15" t="s">
        <v>181</v>
      </c>
      <c r="AT156" s="115" t="s">
        <v>224</v>
      </c>
      <c r="AU156" s="115" t="s">
        <v>144</v>
      </c>
      <c r="AY156" s="16" t="s">
        <v>135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6" t="s">
        <v>144</v>
      </c>
      <c r="BK156" s="116">
        <f>ROUND(I156*H156,2)</f>
        <v>0</v>
      </c>
      <c r="BL156" s="16" t="s">
        <v>143</v>
      </c>
      <c r="BM156" s="115" t="s">
        <v>641</v>
      </c>
    </row>
    <row r="157" spans="1:65" s="12" customFormat="1" ht="22.9" customHeight="1">
      <c r="A157" s="246"/>
      <c r="B157" s="247"/>
      <c r="C157" s="246"/>
      <c r="D157" s="248" t="s">
        <v>73</v>
      </c>
      <c r="E157" s="251" t="s">
        <v>136</v>
      </c>
      <c r="F157" s="251" t="s">
        <v>137</v>
      </c>
      <c r="G157" s="246"/>
      <c r="H157" s="246"/>
      <c r="I157" s="278"/>
      <c r="J157" s="252">
        <f>BK157</f>
        <v>0</v>
      </c>
      <c r="K157" s="246"/>
      <c r="L157" s="100"/>
      <c r="M157" s="102"/>
      <c r="N157" s="103"/>
      <c r="O157" s="103"/>
      <c r="P157" s="104">
        <f>SUM(P158:P161)</f>
        <v>6.0370000000000008</v>
      </c>
      <c r="Q157" s="103"/>
      <c r="R157" s="104">
        <f>SUM(R158:R161)</f>
        <v>1.2783999999999998E-2</v>
      </c>
      <c r="S157" s="103"/>
      <c r="T157" s="105">
        <f>SUM(T158:T161)</f>
        <v>0.88109999999999999</v>
      </c>
      <c r="AR157" s="101" t="s">
        <v>82</v>
      </c>
      <c r="AT157" s="106" t="s">
        <v>73</v>
      </c>
      <c r="AU157" s="106" t="s">
        <v>82</v>
      </c>
      <c r="AY157" s="101" t="s">
        <v>135</v>
      </c>
      <c r="BK157" s="107">
        <f>SUM(BK158:BK161)</f>
        <v>0</v>
      </c>
    </row>
    <row r="158" spans="1:65" s="2" customFormat="1" ht="24">
      <c r="A158" s="193"/>
      <c r="B158" s="192"/>
      <c r="C158" s="253" t="s">
        <v>229</v>
      </c>
      <c r="D158" s="253" t="s">
        <v>138</v>
      </c>
      <c r="E158" s="254" t="s">
        <v>642</v>
      </c>
      <c r="F158" s="255" t="s">
        <v>643</v>
      </c>
      <c r="G158" s="256" t="s">
        <v>141</v>
      </c>
      <c r="H158" s="257">
        <v>27.2</v>
      </c>
      <c r="I158" s="110"/>
      <c r="J158" s="258">
        <f>ROUND(I158*H158,2)</f>
        <v>0</v>
      </c>
      <c r="K158" s="255" t="s">
        <v>142</v>
      </c>
      <c r="L158" s="28"/>
      <c r="M158" s="111" t="s">
        <v>1</v>
      </c>
      <c r="N158" s="112" t="s">
        <v>40</v>
      </c>
      <c r="O158" s="113">
        <v>0.08</v>
      </c>
      <c r="P158" s="113">
        <f>O158*H158</f>
        <v>2.1760000000000002</v>
      </c>
      <c r="Q158" s="113">
        <v>4.6999999999999999E-4</v>
      </c>
      <c r="R158" s="113">
        <f>Q158*H158</f>
        <v>1.2783999999999998E-2</v>
      </c>
      <c r="S158" s="113">
        <v>0</v>
      </c>
      <c r="T158" s="114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15" t="s">
        <v>143</v>
      </c>
      <c r="AT158" s="115" t="s">
        <v>138</v>
      </c>
      <c r="AU158" s="115" t="s">
        <v>144</v>
      </c>
      <c r="AY158" s="16" t="s">
        <v>135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6" t="s">
        <v>144</v>
      </c>
      <c r="BK158" s="116">
        <f>ROUND(I158*H158,2)</f>
        <v>0</v>
      </c>
      <c r="BL158" s="16" t="s">
        <v>143</v>
      </c>
      <c r="BM158" s="115" t="s">
        <v>644</v>
      </c>
    </row>
    <row r="159" spans="1:65" s="13" customFormat="1">
      <c r="A159" s="259"/>
      <c r="B159" s="260"/>
      <c r="C159" s="259"/>
      <c r="D159" s="261" t="s">
        <v>146</v>
      </c>
      <c r="E159" s="262" t="s">
        <v>1</v>
      </c>
      <c r="F159" s="263" t="s">
        <v>626</v>
      </c>
      <c r="G159" s="259"/>
      <c r="H159" s="264">
        <v>27.2</v>
      </c>
      <c r="I159" s="276"/>
      <c r="J159" s="259"/>
      <c r="K159" s="259"/>
      <c r="L159" s="117"/>
      <c r="M159" s="119"/>
      <c r="N159" s="120"/>
      <c r="O159" s="120"/>
      <c r="P159" s="120"/>
      <c r="Q159" s="120"/>
      <c r="R159" s="120"/>
      <c r="S159" s="120"/>
      <c r="T159" s="121"/>
      <c r="AT159" s="118" t="s">
        <v>146</v>
      </c>
      <c r="AU159" s="118" t="s">
        <v>144</v>
      </c>
      <c r="AV159" s="13" t="s">
        <v>144</v>
      </c>
      <c r="AW159" s="13" t="s">
        <v>30</v>
      </c>
      <c r="AX159" s="13" t="s">
        <v>82</v>
      </c>
      <c r="AY159" s="118" t="s">
        <v>135</v>
      </c>
    </row>
    <row r="160" spans="1:65" s="2" customFormat="1" ht="24">
      <c r="A160" s="193"/>
      <c r="B160" s="192"/>
      <c r="C160" s="253" t="s">
        <v>235</v>
      </c>
      <c r="D160" s="253" t="s">
        <v>138</v>
      </c>
      <c r="E160" s="254" t="s">
        <v>645</v>
      </c>
      <c r="F160" s="255" t="s">
        <v>646</v>
      </c>
      <c r="G160" s="256" t="s">
        <v>141</v>
      </c>
      <c r="H160" s="257">
        <v>9.9</v>
      </c>
      <c r="I160" s="110"/>
      <c r="J160" s="258">
        <f>ROUND(I160*H160,2)</f>
        <v>0</v>
      </c>
      <c r="K160" s="255" t="s">
        <v>142</v>
      </c>
      <c r="L160" s="28"/>
      <c r="M160" s="111" t="s">
        <v>1</v>
      </c>
      <c r="N160" s="112" t="s">
        <v>40</v>
      </c>
      <c r="O160" s="113">
        <v>0.39</v>
      </c>
      <c r="P160" s="113">
        <f>O160*H160</f>
        <v>3.8610000000000002</v>
      </c>
      <c r="Q160" s="113">
        <v>0</v>
      </c>
      <c r="R160" s="113">
        <f>Q160*H160</f>
        <v>0</v>
      </c>
      <c r="S160" s="113">
        <v>8.8999999999999996E-2</v>
      </c>
      <c r="T160" s="114">
        <f>S160*H160</f>
        <v>0.88109999999999999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15" t="s">
        <v>143</v>
      </c>
      <c r="AT160" s="115" t="s">
        <v>138</v>
      </c>
      <c r="AU160" s="115" t="s">
        <v>144</v>
      </c>
      <c r="AY160" s="16" t="s">
        <v>135</v>
      </c>
      <c r="BE160" s="116">
        <f>IF(N160="základní",J160,0)</f>
        <v>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6" t="s">
        <v>144</v>
      </c>
      <c r="BK160" s="116">
        <f>ROUND(I160*H160,2)</f>
        <v>0</v>
      </c>
      <c r="BL160" s="16" t="s">
        <v>143</v>
      </c>
      <c r="BM160" s="115" t="s">
        <v>647</v>
      </c>
    </row>
    <row r="161" spans="1:65" s="13" customFormat="1">
      <c r="A161" s="259"/>
      <c r="B161" s="260"/>
      <c r="C161" s="259"/>
      <c r="D161" s="261" t="s">
        <v>146</v>
      </c>
      <c r="E161" s="262" t="s">
        <v>1</v>
      </c>
      <c r="F161" s="263" t="s">
        <v>648</v>
      </c>
      <c r="G161" s="259"/>
      <c r="H161" s="264">
        <v>9.9</v>
      </c>
      <c r="I161" s="276"/>
      <c r="J161" s="259"/>
      <c r="K161" s="259"/>
      <c r="L161" s="117"/>
      <c r="M161" s="119"/>
      <c r="N161" s="120"/>
      <c r="O161" s="120"/>
      <c r="P161" s="120"/>
      <c r="Q161" s="120"/>
      <c r="R161" s="120"/>
      <c r="S161" s="120"/>
      <c r="T161" s="121"/>
      <c r="AT161" s="118" t="s">
        <v>146</v>
      </c>
      <c r="AU161" s="118" t="s">
        <v>144</v>
      </c>
      <c r="AV161" s="13" t="s">
        <v>144</v>
      </c>
      <c r="AW161" s="13" t="s">
        <v>30</v>
      </c>
      <c r="AX161" s="13" t="s">
        <v>82</v>
      </c>
      <c r="AY161" s="118" t="s">
        <v>135</v>
      </c>
    </row>
    <row r="162" spans="1:65" s="12" customFormat="1" ht="22.9" customHeight="1">
      <c r="A162" s="246"/>
      <c r="B162" s="247"/>
      <c r="C162" s="246"/>
      <c r="D162" s="248" t="s">
        <v>73</v>
      </c>
      <c r="E162" s="251" t="s">
        <v>170</v>
      </c>
      <c r="F162" s="251" t="s">
        <v>171</v>
      </c>
      <c r="G162" s="246"/>
      <c r="H162" s="246"/>
      <c r="I162" s="278"/>
      <c r="J162" s="252">
        <f>BK162</f>
        <v>0</v>
      </c>
      <c r="K162" s="246"/>
      <c r="L162" s="100"/>
      <c r="M162" s="102"/>
      <c r="N162" s="103"/>
      <c r="O162" s="103"/>
      <c r="P162" s="104">
        <f>SUM(P163:P167)</f>
        <v>32.737003999999992</v>
      </c>
      <c r="Q162" s="103"/>
      <c r="R162" s="104">
        <f>SUM(R163:R167)</f>
        <v>0</v>
      </c>
      <c r="S162" s="103"/>
      <c r="T162" s="105">
        <f>SUM(T163:T167)</f>
        <v>0</v>
      </c>
      <c r="AR162" s="101" t="s">
        <v>82</v>
      </c>
      <c r="AT162" s="106" t="s">
        <v>73</v>
      </c>
      <c r="AU162" s="106" t="s">
        <v>82</v>
      </c>
      <c r="AY162" s="101" t="s">
        <v>135</v>
      </c>
      <c r="BK162" s="107">
        <f>SUM(BK163:BK167)</f>
        <v>0</v>
      </c>
    </row>
    <row r="163" spans="1:65" s="2" customFormat="1" ht="24">
      <c r="A163" s="193"/>
      <c r="B163" s="192"/>
      <c r="C163" s="253" t="s">
        <v>8</v>
      </c>
      <c r="D163" s="253" t="s">
        <v>138</v>
      </c>
      <c r="E163" s="254" t="s">
        <v>649</v>
      </c>
      <c r="F163" s="255" t="s">
        <v>650</v>
      </c>
      <c r="G163" s="256" t="s">
        <v>175</v>
      </c>
      <c r="H163" s="257">
        <v>12.596</v>
      </c>
      <c r="I163" s="110"/>
      <c r="J163" s="258">
        <f>ROUND(I163*H163,2)</f>
        <v>0</v>
      </c>
      <c r="K163" s="255" t="s">
        <v>142</v>
      </c>
      <c r="L163" s="28"/>
      <c r="M163" s="111" t="s">
        <v>1</v>
      </c>
      <c r="N163" s="112" t="s">
        <v>40</v>
      </c>
      <c r="O163" s="113">
        <v>2.42</v>
      </c>
      <c r="P163" s="113">
        <f>O163*H163</f>
        <v>30.482319999999998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15" t="s">
        <v>143</v>
      </c>
      <c r="AT163" s="115" t="s">
        <v>138</v>
      </c>
      <c r="AU163" s="115" t="s">
        <v>144</v>
      </c>
      <c r="AY163" s="16" t="s">
        <v>135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6" t="s">
        <v>144</v>
      </c>
      <c r="BK163" s="116">
        <f>ROUND(I163*H163,2)</f>
        <v>0</v>
      </c>
      <c r="BL163" s="16" t="s">
        <v>143</v>
      </c>
      <c r="BM163" s="115" t="s">
        <v>651</v>
      </c>
    </row>
    <row r="164" spans="1:65" s="2" customFormat="1" ht="24">
      <c r="A164" s="193"/>
      <c r="B164" s="192"/>
      <c r="C164" s="253" t="s">
        <v>202</v>
      </c>
      <c r="D164" s="253" t="s">
        <v>138</v>
      </c>
      <c r="E164" s="254" t="s">
        <v>178</v>
      </c>
      <c r="F164" s="255" t="s">
        <v>179</v>
      </c>
      <c r="G164" s="256" t="s">
        <v>175</v>
      </c>
      <c r="H164" s="257">
        <v>12.596</v>
      </c>
      <c r="I164" s="110"/>
      <c r="J164" s="258">
        <f>ROUND(I164*H164,2)</f>
        <v>0</v>
      </c>
      <c r="K164" s="255" t="s">
        <v>142</v>
      </c>
      <c r="L164" s="28"/>
      <c r="M164" s="111" t="s">
        <v>1</v>
      </c>
      <c r="N164" s="112" t="s">
        <v>40</v>
      </c>
      <c r="O164" s="113">
        <v>0.125</v>
      </c>
      <c r="P164" s="113">
        <f>O164*H164</f>
        <v>1.5745</v>
      </c>
      <c r="Q164" s="113">
        <v>0</v>
      </c>
      <c r="R164" s="113">
        <f>Q164*H164</f>
        <v>0</v>
      </c>
      <c r="S164" s="113">
        <v>0</v>
      </c>
      <c r="T164" s="114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15" t="s">
        <v>143</v>
      </c>
      <c r="AT164" s="115" t="s">
        <v>138</v>
      </c>
      <c r="AU164" s="115" t="s">
        <v>144</v>
      </c>
      <c r="AY164" s="16" t="s">
        <v>135</v>
      </c>
      <c r="BE164" s="116">
        <f>IF(N164="základní",J164,0)</f>
        <v>0</v>
      </c>
      <c r="BF164" s="116">
        <f>IF(N164="snížená",J164,0)</f>
        <v>0</v>
      </c>
      <c r="BG164" s="116">
        <f>IF(N164="zákl. přenesená",J164,0)</f>
        <v>0</v>
      </c>
      <c r="BH164" s="116">
        <f>IF(N164="sníž. přenesená",J164,0)</f>
        <v>0</v>
      </c>
      <c r="BI164" s="116">
        <f>IF(N164="nulová",J164,0)</f>
        <v>0</v>
      </c>
      <c r="BJ164" s="16" t="s">
        <v>144</v>
      </c>
      <c r="BK164" s="116">
        <f>ROUND(I164*H164,2)</f>
        <v>0</v>
      </c>
      <c r="BL164" s="16" t="s">
        <v>143</v>
      </c>
      <c r="BM164" s="115" t="s">
        <v>652</v>
      </c>
    </row>
    <row r="165" spans="1:65" s="2" customFormat="1" ht="24">
      <c r="A165" s="193"/>
      <c r="B165" s="192"/>
      <c r="C165" s="253" t="s">
        <v>252</v>
      </c>
      <c r="D165" s="253" t="s">
        <v>138</v>
      </c>
      <c r="E165" s="254" t="s">
        <v>182</v>
      </c>
      <c r="F165" s="255" t="s">
        <v>183</v>
      </c>
      <c r="G165" s="256" t="s">
        <v>175</v>
      </c>
      <c r="H165" s="257">
        <v>113.364</v>
      </c>
      <c r="I165" s="110"/>
      <c r="J165" s="258">
        <f>ROUND(I165*H165,2)</f>
        <v>0</v>
      </c>
      <c r="K165" s="255" t="s">
        <v>142</v>
      </c>
      <c r="L165" s="28"/>
      <c r="M165" s="111" t="s">
        <v>1</v>
      </c>
      <c r="N165" s="112" t="s">
        <v>40</v>
      </c>
      <c r="O165" s="113">
        <v>6.0000000000000001E-3</v>
      </c>
      <c r="P165" s="113">
        <f>O165*H165</f>
        <v>0.68018400000000001</v>
      </c>
      <c r="Q165" s="113">
        <v>0</v>
      </c>
      <c r="R165" s="113">
        <f>Q165*H165</f>
        <v>0</v>
      </c>
      <c r="S165" s="113">
        <v>0</v>
      </c>
      <c r="T165" s="114">
        <f>S165*H165</f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15" t="s">
        <v>143</v>
      </c>
      <c r="AT165" s="115" t="s">
        <v>138</v>
      </c>
      <c r="AU165" s="115" t="s">
        <v>144</v>
      </c>
      <c r="AY165" s="16" t="s">
        <v>135</v>
      </c>
      <c r="BE165" s="116">
        <f>IF(N165="základní",J165,0)</f>
        <v>0</v>
      </c>
      <c r="BF165" s="116">
        <f>IF(N165="snížená",J165,0)</f>
        <v>0</v>
      </c>
      <c r="BG165" s="116">
        <f>IF(N165="zákl. přenesená",J165,0)</f>
        <v>0</v>
      </c>
      <c r="BH165" s="116">
        <f>IF(N165="sníž. přenesená",J165,0)</f>
        <v>0</v>
      </c>
      <c r="BI165" s="116">
        <f>IF(N165="nulová",J165,0)</f>
        <v>0</v>
      </c>
      <c r="BJ165" s="16" t="s">
        <v>144</v>
      </c>
      <c r="BK165" s="116">
        <f>ROUND(I165*H165,2)</f>
        <v>0</v>
      </c>
      <c r="BL165" s="16" t="s">
        <v>143</v>
      </c>
      <c r="BM165" s="115" t="s">
        <v>653</v>
      </c>
    </row>
    <row r="166" spans="1:65" s="13" customFormat="1">
      <c r="A166" s="259"/>
      <c r="B166" s="260"/>
      <c r="C166" s="259"/>
      <c r="D166" s="261" t="s">
        <v>146</v>
      </c>
      <c r="E166" s="262" t="s">
        <v>1</v>
      </c>
      <c r="F166" s="263" t="s">
        <v>1137</v>
      </c>
      <c r="G166" s="259"/>
      <c r="H166" s="264">
        <v>113.364</v>
      </c>
      <c r="I166" s="276"/>
      <c r="J166" s="259"/>
      <c r="K166" s="259"/>
      <c r="L166" s="117"/>
      <c r="M166" s="119"/>
      <c r="N166" s="120"/>
      <c r="O166" s="120"/>
      <c r="P166" s="120"/>
      <c r="Q166" s="120"/>
      <c r="R166" s="120"/>
      <c r="S166" s="120"/>
      <c r="T166" s="121"/>
      <c r="AT166" s="118" t="s">
        <v>146</v>
      </c>
      <c r="AU166" s="118" t="s">
        <v>144</v>
      </c>
      <c r="AV166" s="13" t="s">
        <v>144</v>
      </c>
      <c r="AW166" s="13" t="s">
        <v>30</v>
      </c>
      <c r="AX166" s="13" t="s">
        <v>82</v>
      </c>
      <c r="AY166" s="118" t="s">
        <v>135</v>
      </c>
    </row>
    <row r="167" spans="1:65" s="2" customFormat="1" ht="33" customHeight="1">
      <c r="A167" s="193"/>
      <c r="B167" s="192"/>
      <c r="C167" s="253" t="s">
        <v>257</v>
      </c>
      <c r="D167" s="253" t="s">
        <v>138</v>
      </c>
      <c r="E167" s="254" t="s">
        <v>186</v>
      </c>
      <c r="F167" s="255" t="s">
        <v>187</v>
      </c>
      <c r="G167" s="256" t="s">
        <v>175</v>
      </c>
      <c r="H167" s="257">
        <v>12.596</v>
      </c>
      <c r="I167" s="110"/>
      <c r="J167" s="258">
        <f>ROUND(I167*H167,2)</f>
        <v>0</v>
      </c>
      <c r="K167" s="255" t="s">
        <v>142</v>
      </c>
      <c r="L167" s="28"/>
      <c r="M167" s="111" t="s">
        <v>1</v>
      </c>
      <c r="N167" s="112" t="s">
        <v>40</v>
      </c>
      <c r="O167" s="113">
        <v>0</v>
      </c>
      <c r="P167" s="113">
        <f>O167*H167</f>
        <v>0</v>
      </c>
      <c r="Q167" s="113">
        <v>0</v>
      </c>
      <c r="R167" s="113">
        <f>Q167*H167</f>
        <v>0</v>
      </c>
      <c r="S167" s="113">
        <v>0</v>
      </c>
      <c r="T167" s="114">
        <f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15" t="s">
        <v>143</v>
      </c>
      <c r="AT167" s="115" t="s">
        <v>138</v>
      </c>
      <c r="AU167" s="115" t="s">
        <v>144</v>
      </c>
      <c r="AY167" s="16" t="s">
        <v>135</v>
      </c>
      <c r="BE167" s="116">
        <f>IF(N167="základní",J167,0)</f>
        <v>0</v>
      </c>
      <c r="BF167" s="116">
        <f>IF(N167="snížená",J167,0)</f>
        <v>0</v>
      </c>
      <c r="BG167" s="116">
        <f>IF(N167="zákl. přenesená",J167,0)</f>
        <v>0</v>
      </c>
      <c r="BH167" s="116">
        <f>IF(N167="sníž. přenesená",J167,0)</f>
        <v>0</v>
      </c>
      <c r="BI167" s="116">
        <f>IF(N167="nulová",J167,0)</f>
        <v>0</v>
      </c>
      <c r="BJ167" s="16" t="s">
        <v>144</v>
      </c>
      <c r="BK167" s="116">
        <f>ROUND(I167*H167,2)</f>
        <v>0</v>
      </c>
      <c r="BL167" s="16" t="s">
        <v>143</v>
      </c>
      <c r="BM167" s="115" t="s">
        <v>654</v>
      </c>
    </row>
    <row r="168" spans="1:65" s="12" customFormat="1" ht="22.9" customHeight="1">
      <c r="A168" s="246"/>
      <c r="B168" s="247"/>
      <c r="C168" s="246"/>
      <c r="D168" s="248" t="s">
        <v>73</v>
      </c>
      <c r="E168" s="251" t="s">
        <v>189</v>
      </c>
      <c r="F168" s="251" t="s">
        <v>190</v>
      </c>
      <c r="G168" s="246"/>
      <c r="H168" s="246"/>
      <c r="I168" s="278"/>
      <c r="J168" s="252">
        <f>BK168</f>
        <v>0</v>
      </c>
      <c r="K168" s="246"/>
      <c r="L168" s="100"/>
      <c r="M168" s="102"/>
      <c r="N168" s="103"/>
      <c r="O168" s="103"/>
      <c r="P168" s="104">
        <f>P169</f>
        <v>14.373806999999999</v>
      </c>
      <c r="Q168" s="103"/>
      <c r="R168" s="104">
        <f>R169</f>
        <v>0</v>
      </c>
      <c r="S168" s="103"/>
      <c r="T168" s="105">
        <f>T169</f>
        <v>0</v>
      </c>
      <c r="AR168" s="101" t="s">
        <v>82</v>
      </c>
      <c r="AT168" s="106" t="s">
        <v>73</v>
      </c>
      <c r="AU168" s="106" t="s">
        <v>82</v>
      </c>
      <c r="AY168" s="101" t="s">
        <v>135</v>
      </c>
      <c r="BK168" s="107">
        <f>BK169</f>
        <v>0</v>
      </c>
    </row>
    <row r="169" spans="1:65" s="2" customFormat="1" ht="16.5" customHeight="1">
      <c r="A169" s="193"/>
      <c r="B169" s="192"/>
      <c r="C169" s="253" t="s">
        <v>258</v>
      </c>
      <c r="D169" s="253" t="s">
        <v>138</v>
      </c>
      <c r="E169" s="254" t="s">
        <v>655</v>
      </c>
      <c r="F169" s="255" t="s">
        <v>656</v>
      </c>
      <c r="G169" s="256" t="s">
        <v>175</v>
      </c>
      <c r="H169" s="257">
        <v>17.297000000000001</v>
      </c>
      <c r="I169" s="110"/>
      <c r="J169" s="258">
        <f>ROUND(I169*H169,2)</f>
        <v>0</v>
      </c>
      <c r="K169" s="255" t="s">
        <v>142</v>
      </c>
      <c r="L169" s="28"/>
      <c r="M169" s="111" t="s">
        <v>1</v>
      </c>
      <c r="N169" s="112" t="s">
        <v>40</v>
      </c>
      <c r="O169" s="113">
        <v>0.83099999999999996</v>
      </c>
      <c r="P169" s="113">
        <f>O169*H169</f>
        <v>14.373806999999999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15" t="s">
        <v>143</v>
      </c>
      <c r="AT169" s="115" t="s">
        <v>138</v>
      </c>
      <c r="AU169" s="115" t="s">
        <v>144</v>
      </c>
      <c r="AY169" s="16" t="s">
        <v>135</v>
      </c>
      <c r="BE169" s="116">
        <f>IF(N169="základní",J169,0)</f>
        <v>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6" t="s">
        <v>144</v>
      </c>
      <c r="BK169" s="116">
        <f>ROUND(I169*H169,2)</f>
        <v>0</v>
      </c>
      <c r="BL169" s="16" t="s">
        <v>143</v>
      </c>
      <c r="BM169" s="115" t="s">
        <v>657</v>
      </c>
    </row>
    <row r="170" spans="1:65" s="12" customFormat="1" ht="25.9" customHeight="1">
      <c r="A170" s="246"/>
      <c r="B170" s="247"/>
      <c r="C170" s="246"/>
      <c r="D170" s="248" t="s">
        <v>73</v>
      </c>
      <c r="E170" s="249" t="s">
        <v>195</v>
      </c>
      <c r="F170" s="249" t="s">
        <v>196</v>
      </c>
      <c r="G170" s="246"/>
      <c r="H170" s="246"/>
      <c r="I170" s="278"/>
      <c r="J170" s="250">
        <f>BK170</f>
        <v>0</v>
      </c>
      <c r="K170" s="246"/>
      <c r="L170" s="100"/>
      <c r="M170" s="102"/>
      <c r="N170" s="103"/>
      <c r="O170" s="103"/>
      <c r="P170" s="104">
        <f>P171+P185+P189</f>
        <v>25.310700000000001</v>
      </c>
      <c r="Q170" s="103"/>
      <c r="R170" s="104">
        <f>R171+R185+R189</f>
        <v>0.42465699999999995</v>
      </c>
      <c r="S170" s="103"/>
      <c r="T170" s="105">
        <f>T171+T185+T189</f>
        <v>0</v>
      </c>
      <c r="AR170" s="101" t="s">
        <v>144</v>
      </c>
      <c r="AT170" s="106" t="s">
        <v>73</v>
      </c>
      <c r="AU170" s="106" t="s">
        <v>74</v>
      </c>
      <c r="AY170" s="101" t="s">
        <v>135</v>
      </c>
      <c r="BK170" s="107">
        <f>BK171+BK185+BK189</f>
        <v>0</v>
      </c>
    </row>
    <row r="171" spans="1:65" s="12" customFormat="1" ht="22.9" customHeight="1">
      <c r="A171" s="246"/>
      <c r="B171" s="247"/>
      <c r="C171" s="246"/>
      <c r="D171" s="248" t="s">
        <v>73</v>
      </c>
      <c r="E171" s="251" t="s">
        <v>197</v>
      </c>
      <c r="F171" s="251" t="s">
        <v>198</v>
      </c>
      <c r="G171" s="246"/>
      <c r="H171" s="246"/>
      <c r="I171" s="278"/>
      <c r="J171" s="252">
        <f>BK171</f>
        <v>0</v>
      </c>
      <c r="K171" s="246"/>
      <c r="L171" s="100"/>
      <c r="M171" s="102"/>
      <c r="N171" s="103"/>
      <c r="O171" s="103"/>
      <c r="P171" s="104">
        <f>SUM(P172:P184)</f>
        <v>16.075200000000002</v>
      </c>
      <c r="Q171" s="103"/>
      <c r="R171" s="104">
        <f>SUM(R172:R184)</f>
        <v>0.21195999999999998</v>
      </c>
      <c r="S171" s="103"/>
      <c r="T171" s="105">
        <f>SUM(T172:T184)</f>
        <v>0</v>
      </c>
      <c r="AR171" s="101" t="s">
        <v>144</v>
      </c>
      <c r="AT171" s="106" t="s">
        <v>73</v>
      </c>
      <c r="AU171" s="106" t="s">
        <v>82</v>
      </c>
      <c r="AY171" s="101" t="s">
        <v>135</v>
      </c>
      <c r="BK171" s="107">
        <f>SUM(BK172:BK184)</f>
        <v>0</v>
      </c>
    </row>
    <row r="172" spans="1:65" s="2" customFormat="1" ht="24">
      <c r="A172" s="193"/>
      <c r="B172" s="192"/>
      <c r="C172" s="253" t="s">
        <v>262</v>
      </c>
      <c r="D172" s="253" t="s">
        <v>138</v>
      </c>
      <c r="E172" s="254" t="s">
        <v>658</v>
      </c>
      <c r="F172" s="255" t="s">
        <v>659</v>
      </c>
      <c r="G172" s="256" t="s">
        <v>141</v>
      </c>
      <c r="H172" s="257">
        <v>27.2</v>
      </c>
      <c r="I172" s="110"/>
      <c r="J172" s="258">
        <f>ROUND(I172*H172,2)</f>
        <v>0</v>
      </c>
      <c r="K172" s="255" t="s">
        <v>142</v>
      </c>
      <c r="L172" s="28"/>
      <c r="M172" s="111" t="s">
        <v>1</v>
      </c>
      <c r="N172" s="112" t="s">
        <v>40</v>
      </c>
      <c r="O172" s="113">
        <v>5.3999999999999999E-2</v>
      </c>
      <c r="P172" s="113">
        <f>O172*H172</f>
        <v>1.4687999999999999</v>
      </c>
      <c r="Q172" s="113">
        <v>0</v>
      </c>
      <c r="R172" s="113">
        <f>Q172*H172</f>
        <v>0</v>
      </c>
      <c r="S172" s="113">
        <v>0</v>
      </c>
      <c r="T172" s="114">
        <f>S172*H172</f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15" t="s">
        <v>202</v>
      </c>
      <c r="AT172" s="115" t="s">
        <v>138</v>
      </c>
      <c r="AU172" s="115" t="s">
        <v>144</v>
      </c>
      <c r="AY172" s="16" t="s">
        <v>135</v>
      </c>
      <c r="BE172" s="116">
        <f>IF(N172="základní",J172,0)</f>
        <v>0</v>
      </c>
      <c r="BF172" s="116">
        <f>IF(N172="snížená",J172,0)</f>
        <v>0</v>
      </c>
      <c r="BG172" s="116">
        <f>IF(N172="zákl. přenesená",J172,0)</f>
        <v>0</v>
      </c>
      <c r="BH172" s="116">
        <f>IF(N172="sníž. přenesená",J172,0)</f>
        <v>0</v>
      </c>
      <c r="BI172" s="116">
        <f>IF(N172="nulová",J172,0)</f>
        <v>0</v>
      </c>
      <c r="BJ172" s="16" t="s">
        <v>144</v>
      </c>
      <c r="BK172" s="116">
        <f>ROUND(I172*H172,2)</f>
        <v>0</v>
      </c>
      <c r="BL172" s="16" t="s">
        <v>202</v>
      </c>
      <c r="BM172" s="115" t="s">
        <v>660</v>
      </c>
    </row>
    <row r="173" spans="1:65" s="13" customFormat="1">
      <c r="A173" s="259"/>
      <c r="B173" s="260"/>
      <c r="C173" s="259"/>
      <c r="D173" s="261" t="s">
        <v>146</v>
      </c>
      <c r="E173" s="262" t="s">
        <v>1</v>
      </c>
      <c r="F173" s="263" t="s">
        <v>626</v>
      </c>
      <c r="G173" s="259"/>
      <c r="H173" s="264">
        <v>27.2</v>
      </c>
      <c r="I173" s="276"/>
      <c r="J173" s="259"/>
      <c r="K173" s="259"/>
      <c r="L173" s="117"/>
      <c r="M173" s="119"/>
      <c r="N173" s="120"/>
      <c r="O173" s="120"/>
      <c r="P173" s="120"/>
      <c r="Q173" s="120"/>
      <c r="R173" s="120"/>
      <c r="S173" s="120"/>
      <c r="T173" s="121"/>
      <c r="AT173" s="118" t="s">
        <v>146</v>
      </c>
      <c r="AU173" s="118" t="s">
        <v>144</v>
      </c>
      <c r="AV173" s="13" t="s">
        <v>144</v>
      </c>
      <c r="AW173" s="13" t="s">
        <v>30</v>
      </c>
      <c r="AX173" s="13" t="s">
        <v>82</v>
      </c>
      <c r="AY173" s="118" t="s">
        <v>135</v>
      </c>
    </row>
    <row r="174" spans="1:65" s="2" customFormat="1" ht="16.5" customHeight="1">
      <c r="A174" s="193"/>
      <c r="B174" s="192"/>
      <c r="C174" s="270" t="s">
        <v>7</v>
      </c>
      <c r="D174" s="270" t="s">
        <v>224</v>
      </c>
      <c r="E174" s="271" t="s">
        <v>661</v>
      </c>
      <c r="F174" s="272" t="s">
        <v>662</v>
      </c>
      <c r="G174" s="273" t="s">
        <v>175</v>
      </c>
      <c r="H174" s="274">
        <v>0.01</v>
      </c>
      <c r="I174" s="128"/>
      <c r="J174" s="275">
        <f>ROUND(I174*H174,2)</f>
        <v>0</v>
      </c>
      <c r="K174" s="272" t="s">
        <v>142</v>
      </c>
      <c r="L174" s="129"/>
      <c r="M174" s="130" t="s">
        <v>1</v>
      </c>
      <c r="N174" s="131" t="s">
        <v>40</v>
      </c>
      <c r="O174" s="113">
        <v>0</v>
      </c>
      <c r="P174" s="113">
        <f>O174*H174</f>
        <v>0</v>
      </c>
      <c r="Q174" s="113">
        <v>1</v>
      </c>
      <c r="R174" s="113">
        <f>Q174*H174</f>
        <v>0.01</v>
      </c>
      <c r="S174" s="113">
        <v>0</v>
      </c>
      <c r="T174" s="114">
        <f>S174*H174</f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15" t="s">
        <v>227</v>
      </c>
      <c r="AT174" s="115" t="s">
        <v>224</v>
      </c>
      <c r="AU174" s="115" t="s">
        <v>144</v>
      </c>
      <c r="AY174" s="16" t="s">
        <v>135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6" t="s">
        <v>144</v>
      </c>
      <c r="BK174" s="116">
        <f>ROUND(I174*H174,2)</f>
        <v>0</v>
      </c>
      <c r="BL174" s="16" t="s">
        <v>202</v>
      </c>
      <c r="BM174" s="115" t="s">
        <v>663</v>
      </c>
    </row>
    <row r="175" spans="1:65" s="13" customFormat="1">
      <c r="A175" s="259"/>
      <c r="B175" s="260"/>
      <c r="C175" s="259"/>
      <c r="D175" s="261" t="s">
        <v>146</v>
      </c>
      <c r="E175" s="259"/>
      <c r="F175" s="263" t="s">
        <v>664</v>
      </c>
      <c r="G175" s="259"/>
      <c r="H175" s="264">
        <v>0.01</v>
      </c>
      <c r="I175" s="276"/>
      <c r="J175" s="259"/>
      <c r="K175" s="259"/>
      <c r="L175" s="117"/>
      <c r="M175" s="119"/>
      <c r="N175" s="120"/>
      <c r="O175" s="120"/>
      <c r="P175" s="120"/>
      <c r="Q175" s="120"/>
      <c r="R175" s="120"/>
      <c r="S175" s="120"/>
      <c r="T175" s="121"/>
      <c r="AT175" s="118" t="s">
        <v>146</v>
      </c>
      <c r="AU175" s="118" t="s">
        <v>144</v>
      </c>
      <c r="AV175" s="13" t="s">
        <v>144</v>
      </c>
      <c r="AW175" s="13" t="s">
        <v>3</v>
      </c>
      <c r="AX175" s="13" t="s">
        <v>82</v>
      </c>
      <c r="AY175" s="118" t="s">
        <v>135</v>
      </c>
    </row>
    <row r="176" spans="1:65" s="2" customFormat="1" ht="24">
      <c r="A176" s="193"/>
      <c r="B176" s="192"/>
      <c r="C176" s="253" t="s">
        <v>271</v>
      </c>
      <c r="D176" s="253" t="s">
        <v>138</v>
      </c>
      <c r="E176" s="254" t="s">
        <v>665</v>
      </c>
      <c r="F176" s="255" t="s">
        <v>666</v>
      </c>
      <c r="G176" s="256" t="s">
        <v>141</v>
      </c>
      <c r="H176" s="257">
        <v>27.2</v>
      </c>
      <c r="I176" s="110"/>
      <c r="J176" s="258">
        <f>ROUND(I176*H176,2)</f>
        <v>0</v>
      </c>
      <c r="K176" s="255" t="s">
        <v>142</v>
      </c>
      <c r="L176" s="28"/>
      <c r="M176" s="111" t="s">
        <v>1</v>
      </c>
      <c r="N176" s="112" t="s">
        <v>40</v>
      </c>
      <c r="O176" s="113">
        <v>0.26</v>
      </c>
      <c r="P176" s="113">
        <f>O176*H176</f>
        <v>7.0720000000000001</v>
      </c>
      <c r="Q176" s="113">
        <v>4.0000000000000002E-4</v>
      </c>
      <c r="R176" s="113">
        <f>Q176*H176</f>
        <v>1.0880000000000001E-2</v>
      </c>
      <c r="S176" s="113">
        <v>0</v>
      </c>
      <c r="T176" s="114">
        <f>S176*H176</f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15" t="s">
        <v>202</v>
      </c>
      <c r="AT176" s="115" t="s">
        <v>138</v>
      </c>
      <c r="AU176" s="115" t="s">
        <v>144</v>
      </c>
      <c r="AY176" s="16" t="s">
        <v>135</v>
      </c>
      <c r="BE176" s="116">
        <f>IF(N176="základní",J176,0)</f>
        <v>0</v>
      </c>
      <c r="BF176" s="116">
        <f>IF(N176="snížená",J176,0)</f>
        <v>0</v>
      </c>
      <c r="BG176" s="116">
        <f>IF(N176="zákl. přenesená",J176,0)</f>
        <v>0</v>
      </c>
      <c r="BH176" s="116">
        <f>IF(N176="sníž. přenesená",J176,0)</f>
        <v>0</v>
      </c>
      <c r="BI176" s="116">
        <f>IF(N176="nulová",J176,0)</f>
        <v>0</v>
      </c>
      <c r="BJ176" s="16" t="s">
        <v>144</v>
      </c>
      <c r="BK176" s="116">
        <f>ROUND(I176*H176,2)</f>
        <v>0</v>
      </c>
      <c r="BL176" s="16" t="s">
        <v>202</v>
      </c>
      <c r="BM176" s="115" t="s">
        <v>667</v>
      </c>
    </row>
    <row r="177" spans="1:65" s="13" customFormat="1">
      <c r="A177" s="259"/>
      <c r="B177" s="260"/>
      <c r="C177" s="259"/>
      <c r="D177" s="261" t="s">
        <v>146</v>
      </c>
      <c r="E177" s="262" t="s">
        <v>1</v>
      </c>
      <c r="F177" s="263" t="s">
        <v>626</v>
      </c>
      <c r="G177" s="259"/>
      <c r="H177" s="264">
        <v>27.2</v>
      </c>
      <c r="I177" s="276"/>
      <c r="J177" s="259"/>
      <c r="K177" s="259"/>
      <c r="L177" s="117"/>
      <c r="M177" s="119"/>
      <c r="N177" s="120"/>
      <c r="O177" s="120"/>
      <c r="P177" s="120"/>
      <c r="Q177" s="120"/>
      <c r="R177" s="120"/>
      <c r="S177" s="120"/>
      <c r="T177" s="121"/>
      <c r="AT177" s="118" t="s">
        <v>146</v>
      </c>
      <c r="AU177" s="118" t="s">
        <v>144</v>
      </c>
      <c r="AV177" s="13" t="s">
        <v>144</v>
      </c>
      <c r="AW177" s="13" t="s">
        <v>30</v>
      </c>
      <c r="AX177" s="13" t="s">
        <v>82</v>
      </c>
      <c r="AY177" s="118" t="s">
        <v>135</v>
      </c>
    </row>
    <row r="178" spans="1:65" s="2" customFormat="1" ht="48">
      <c r="A178" s="193"/>
      <c r="B178" s="192"/>
      <c r="C178" s="270" t="s">
        <v>275</v>
      </c>
      <c r="D178" s="270" t="s">
        <v>224</v>
      </c>
      <c r="E178" s="271" t="s">
        <v>668</v>
      </c>
      <c r="F178" s="272" t="s">
        <v>669</v>
      </c>
      <c r="G178" s="273" t="s">
        <v>141</v>
      </c>
      <c r="H178" s="274">
        <v>32.64</v>
      </c>
      <c r="I178" s="128"/>
      <c r="J178" s="275">
        <f>ROUND(I178*H178,2)</f>
        <v>0</v>
      </c>
      <c r="K178" s="272" t="s">
        <v>142</v>
      </c>
      <c r="L178" s="129"/>
      <c r="M178" s="130" t="s">
        <v>1</v>
      </c>
      <c r="N178" s="131" t="s">
        <v>40</v>
      </c>
      <c r="O178" s="113">
        <v>0</v>
      </c>
      <c r="P178" s="113">
        <f>O178*H178</f>
        <v>0</v>
      </c>
      <c r="Q178" s="113">
        <v>5.4999999999999997E-3</v>
      </c>
      <c r="R178" s="113">
        <f>Q178*H178</f>
        <v>0.17951999999999999</v>
      </c>
      <c r="S178" s="113">
        <v>0</v>
      </c>
      <c r="T178" s="114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15" t="s">
        <v>227</v>
      </c>
      <c r="AT178" s="115" t="s">
        <v>224</v>
      </c>
      <c r="AU178" s="115" t="s">
        <v>144</v>
      </c>
      <c r="AY178" s="16" t="s">
        <v>135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6" t="s">
        <v>144</v>
      </c>
      <c r="BK178" s="116">
        <f>ROUND(I178*H178,2)</f>
        <v>0</v>
      </c>
      <c r="BL178" s="16" t="s">
        <v>202</v>
      </c>
      <c r="BM178" s="115" t="s">
        <v>670</v>
      </c>
    </row>
    <row r="179" spans="1:65" s="13" customFormat="1">
      <c r="A179" s="259"/>
      <c r="B179" s="260"/>
      <c r="C179" s="259"/>
      <c r="D179" s="261" t="s">
        <v>146</v>
      </c>
      <c r="E179" s="259"/>
      <c r="F179" s="263" t="s">
        <v>671</v>
      </c>
      <c r="G179" s="259"/>
      <c r="H179" s="264">
        <v>32.64</v>
      </c>
      <c r="I179" s="276"/>
      <c r="J179" s="259"/>
      <c r="K179" s="259"/>
      <c r="L179" s="117"/>
      <c r="M179" s="119"/>
      <c r="N179" s="120"/>
      <c r="O179" s="120"/>
      <c r="P179" s="120"/>
      <c r="Q179" s="120"/>
      <c r="R179" s="120"/>
      <c r="S179" s="120"/>
      <c r="T179" s="121"/>
      <c r="AT179" s="118" t="s">
        <v>146</v>
      </c>
      <c r="AU179" s="118" t="s">
        <v>144</v>
      </c>
      <c r="AV179" s="13" t="s">
        <v>144</v>
      </c>
      <c r="AW179" s="13" t="s">
        <v>3</v>
      </c>
      <c r="AX179" s="13" t="s">
        <v>82</v>
      </c>
      <c r="AY179" s="118" t="s">
        <v>135</v>
      </c>
    </row>
    <row r="180" spans="1:65" s="2" customFormat="1" ht="24">
      <c r="A180" s="193"/>
      <c r="B180" s="192"/>
      <c r="C180" s="253" t="s">
        <v>281</v>
      </c>
      <c r="D180" s="253" t="s">
        <v>138</v>
      </c>
      <c r="E180" s="254" t="s">
        <v>672</v>
      </c>
      <c r="F180" s="255" t="s">
        <v>673</v>
      </c>
      <c r="G180" s="256" t="s">
        <v>141</v>
      </c>
      <c r="H180" s="257">
        <v>27.2</v>
      </c>
      <c r="I180" s="110"/>
      <c r="J180" s="258">
        <f>ROUND(I180*H180,2)</f>
        <v>0</v>
      </c>
      <c r="K180" s="255" t="s">
        <v>142</v>
      </c>
      <c r="L180" s="28"/>
      <c r="M180" s="111" t="s">
        <v>1</v>
      </c>
      <c r="N180" s="112" t="s">
        <v>40</v>
      </c>
      <c r="O180" s="113">
        <v>0.122</v>
      </c>
      <c r="P180" s="113">
        <f>O180*H180</f>
        <v>3.3184</v>
      </c>
      <c r="Q180" s="113">
        <v>4.0000000000000002E-4</v>
      </c>
      <c r="R180" s="113">
        <f>Q180*H180</f>
        <v>1.0880000000000001E-2</v>
      </c>
      <c r="S180" s="113">
        <v>0</v>
      </c>
      <c r="T180" s="114">
        <f>S180*H180</f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15" t="s">
        <v>202</v>
      </c>
      <c r="AT180" s="115" t="s">
        <v>138</v>
      </c>
      <c r="AU180" s="115" t="s">
        <v>144</v>
      </c>
      <c r="AY180" s="16" t="s">
        <v>135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6" t="s">
        <v>144</v>
      </c>
      <c r="BK180" s="116">
        <f>ROUND(I180*H180,2)</f>
        <v>0</v>
      </c>
      <c r="BL180" s="16" t="s">
        <v>202</v>
      </c>
      <c r="BM180" s="115" t="s">
        <v>674</v>
      </c>
    </row>
    <row r="181" spans="1:65" s="13" customFormat="1">
      <c r="A181" s="259"/>
      <c r="B181" s="260"/>
      <c r="C181" s="259"/>
      <c r="D181" s="261" t="s">
        <v>146</v>
      </c>
      <c r="E181" s="262" t="s">
        <v>1</v>
      </c>
      <c r="F181" s="263" t="s">
        <v>626</v>
      </c>
      <c r="G181" s="259"/>
      <c r="H181" s="264">
        <v>27.2</v>
      </c>
      <c r="I181" s="276"/>
      <c r="J181" s="259"/>
      <c r="K181" s="259"/>
      <c r="L181" s="117"/>
      <c r="M181" s="119"/>
      <c r="N181" s="120"/>
      <c r="O181" s="120"/>
      <c r="P181" s="120"/>
      <c r="Q181" s="120"/>
      <c r="R181" s="120"/>
      <c r="S181" s="120"/>
      <c r="T181" s="121"/>
      <c r="AT181" s="118" t="s">
        <v>146</v>
      </c>
      <c r="AU181" s="118" t="s">
        <v>144</v>
      </c>
      <c r="AV181" s="13" t="s">
        <v>144</v>
      </c>
      <c r="AW181" s="13" t="s">
        <v>30</v>
      </c>
      <c r="AX181" s="13" t="s">
        <v>82</v>
      </c>
      <c r="AY181" s="118" t="s">
        <v>135</v>
      </c>
    </row>
    <row r="182" spans="1:65" s="2" customFormat="1" ht="24">
      <c r="A182" s="193"/>
      <c r="B182" s="192"/>
      <c r="C182" s="253" t="s">
        <v>287</v>
      </c>
      <c r="D182" s="253" t="s">
        <v>138</v>
      </c>
      <c r="E182" s="254" t="s">
        <v>206</v>
      </c>
      <c r="F182" s="255" t="s">
        <v>207</v>
      </c>
      <c r="G182" s="256" t="s">
        <v>208</v>
      </c>
      <c r="H182" s="257">
        <v>34</v>
      </c>
      <c r="I182" s="110"/>
      <c r="J182" s="258">
        <f>ROUND(I182*H182,2)</f>
        <v>0</v>
      </c>
      <c r="K182" s="255" t="s">
        <v>142</v>
      </c>
      <c r="L182" s="28"/>
      <c r="M182" s="111" t="s">
        <v>1</v>
      </c>
      <c r="N182" s="112" t="s">
        <v>40</v>
      </c>
      <c r="O182" s="113">
        <v>0.124</v>
      </c>
      <c r="P182" s="113">
        <f>O182*H182</f>
        <v>4.2160000000000002</v>
      </c>
      <c r="Q182" s="113">
        <v>0</v>
      </c>
      <c r="R182" s="113">
        <f>Q182*H182</f>
        <v>0</v>
      </c>
      <c r="S182" s="113">
        <v>0</v>
      </c>
      <c r="T182" s="114">
        <f>S182*H182</f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15" t="s">
        <v>202</v>
      </c>
      <c r="AT182" s="115" t="s">
        <v>138</v>
      </c>
      <c r="AU182" s="115" t="s">
        <v>144</v>
      </c>
      <c r="AY182" s="16" t="s">
        <v>135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6" t="s">
        <v>144</v>
      </c>
      <c r="BK182" s="116">
        <f>ROUND(I182*H182,2)</f>
        <v>0</v>
      </c>
      <c r="BL182" s="16" t="s">
        <v>202</v>
      </c>
      <c r="BM182" s="115" t="s">
        <v>675</v>
      </c>
    </row>
    <row r="183" spans="1:65" s="2" customFormat="1" ht="16.5" customHeight="1">
      <c r="A183" s="193"/>
      <c r="B183" s="192"/>
      <c r="C183" s="270" t="s">
        <v>291</v>
      </c>
      <c r="D183" s="270" t="s">
        <v>224</v>
      </c>
      <c r="E183" s="271" t="s">
        <v>676</v>
      </c>
      <c r="F183" s="272" t="s">
        <v>677</v>
      </c>
      <c r="G183" s="273" t="s">
        <v>208</v>
      </c>
      <c r="H183" s="274">
        <v>34</v>
      </c>
      <c r="I183" s="128"/>
      <c r="J183" s="275">
        <f>ROUND(I183*H183,2)</f>
        <v>0</v>
      </c>
      <c r="K183" s="272" t="s">
        <v>142</v>
      </c>
      <c r="L183" s="129"/>
      <c r="M183" s="130" t="s">
        <v>1</v>
      </c>
      <c r="N183" s="131" t="s">
        <v>40</v>
      </c>
      <c r="O183" s="113">
        <v>0</v>
      </c>
      <c r="P183" s="113">
        <f>O183*H183</f>
        <v>0</v>
      </c>
      <c r="Q183" s="113">
        <v>2.0000000000000002E-5</v>
      </c>
      <c r="R183" s="113">
        <f>Q183*H183</f>
        <v>6.8000000000000005E-4</v>
      </c>
      <c r="S183" s="113">
        <v>0</v>
      </c>
      <c r="T183" s="114">
        <f>S183*H183</f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15" t="s">
        <v>227</v>
      </c>
      <c r="AT183" s="115" t="s">
        <v>224</v>
      </c>
      <c r="AU183" s="115" t="s">
        <v>144</v>
      </c>
      <c r="AY183" s="16" t="s">
        <v>135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6" t="s">
        <v>144</v>
      </c>
      <c r="BK183" s="116">
        <f>ROUND(I183*H183,2)</f>
        <v>0</v>
      </c>
      <c r="BL183" s="16" t="s">
        <v>202</v>
      </c>
      <c r="BM183" s="115" t="s">
        <v>678</v>
      </c>
    </row>
    <row r="184" spans="1:65" s="2" customFormat="1" ht="24">
      <c r="A184" s="193"/>
      <c r="B184" s="192"/>
      <c r="C184" s="253" t="s">
        <v>295</v>
      </c>
      <c r="D184" s="253" t="s">
        <v>138</v>
      </c>
      <c r="E184" s="254" t="s">
        <v>679</v>
      </c>
      <c r="F184" s="255" t="s">
        <v>680</v>
      </c>
      <c r="G184" s="256" t="s">
        <v>214</v>
      </c>
      <c r="H184" s="257">
        <v>163.54499999999999</v>
      </c>
      <c r="I184" s="110"/>
      <c r="J184" s="258">
        <f>ROUND(I184*H184,2)</f>
        <v>0</v>
      </c>
      <c r="K184" s="255" t="s">
        <v>142</v>
      </c>
      <c r="L184" s="28"/>
      <c r="M184" s="111" t="s">
        <v>1</v>
      </c>
      <c r="N184" s="112" t="s">
        <v>40</v>
      </c>
      <c r="O184" s="113">
        <v>0</v>
      </c>
      <c r="P184" s="113">
        <f>O184*H184</f>
        <v>0</v>
      </c>
      <c r="Q184" s="113">
        <v>0</v>
      </c>
      <c r="R184" s="113">
        <f>Q184*H184</f>
        <v>0</v>
      </c>
      <c r="S184" s="113">
        <v>0</v>
      </c>
      <c r="T184" s="114">
        <f>S184*H184</f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15" t="s">
        <v>202</v>
      </c>
      <c r="AT184" s="115" t="s">
        <v>138</v>
      </c>
      <c r="AU184" s="115" t="s">
        <v>144</v>
      </c>
      <c r="AY184" s="16" t="s">
        <v>135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6" t="s">
        <v>144</v>
      </c>
      <c r="BK184" s="116">
        <f>ROUND(I184*H184,2)</f>
        <v>0</v>
      </c>
      <c r="BL184" s="16" t="s">
        <v>202</v>
      </c>
      <c r="BM184" s="115" t="s">
        <v>681</v>
      </c>
    </row>
    <row r="185" spans="1:65" s="12" customFormat="1" ht="22.9" customHeight="1">
      <c r="A185" s="246"/>
      <c r="B185" s="247"/>
      <c r="C185" s="246"/>
      <c r="D185" s="248" t="s">
        <v>73</v>
      </c>
      <c r="E185" s="251" t="s">
        <v>682</v>
      </c>
      <c r="F185" s="251" t="s">
        <v>683</v>
      </c>
      <c r="G185" s="246"/>
      <c r="H185" s="246"/>
      <c r="I185" s="278"/>
      <c r="J185" s="252">
        <f>BK185</f>
        <v>0</v>
      </c>
      <c r="K185" s="246"/>
      <c r="L185" s="100"/>
      <c r="M185" s="102"/>
      <c r="N185" s="103"/>
      <c r="O185" s="103"/>
      <c r="P185" s="104">
        <f>SUM(P186:P188)</f>
        <v>2.6025</v>
      </c>
      <c r="Q185" s="103"/>
      <c r="R185" s="104">
        <f>SUM(R186:R188)</f>
        <v>2.1824999999999997E-2</v>
      </c>
      <c r="S185" s="103"/>
      <c r="T185" s="105">
        <f>SUM(T186:T188)</f>
        <v>0</v>
      </c>
      <c r="AR185" s="101" t="s">
        <v>144</v>
      </c>
      <c r="AT185" s="106" t="s">
        <v>73</v>
      </c>
      <c r="AU185" s="106" t="s">
        <v>82</v>
      </c>
      <c r="AY185" s="101" t="s">
        <v>135</v>
      </c>
      <c r="BK185" s="107">
        <f>SUM(BK186:BK188)</f>
        <v>0</v>
      </c>
    </row>
    <row r="186" spans="1:65" s="2" customFormat="1" ht="24">
      <c r="A186" s="193"/>
      <c r="B186" s="192"/>
      <c r="C186" s="253" t="s">
        <v>299</v>
      </c>
      <c r="D186" s="253" t="s">
        <v>138</v>
      </c>
      <c r="E186" s="254" t="s">
        <v>684</v>
      </c>
      <c r="F186" s="255" t="s">
        <v>685</v>
      </c>
      <c r="G186" s="256" t="s">
        <v>208</v>
      </c>
      <c r="H186" s="257">
        <v>7.5</v>
      </c>
      <c r="I186" s="110"/>
      <c r="J186" s="258">
        <f>ROUND(I186*H186,2)</f>
        <v>0</v>
      </c>
      <c r="K186" s="255" t="s">
        <v>142</v>
      </c>
      <c r="L186" s="28"/>
      <c r="M186" s="111" t="s">
        <v>1</v>
      </c>
      <c r="N186" s="112" t="s">
        <v>40</v>
      </c>
      <c r="O186" s="113">
        <v>0.34699999999999998</v>
      </c>
      <c r="P186" s="113">
        <f>O186*H186</f>
        <v>2.6025</v>
      </c>
      <c r="Q186" s="113">
        <v>2.9099999999999998E-3</v>
      </c>
      <c r="R186" s="113">
        <f>Q186*H186</f>
        <v>2.1824999999999997E-2</v>
      </c>
      <c r="S186" s="113">
        <v>0</v>
      </c>
      <c r="T186" s="114">
        <f>S186*H186</f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15" t="s">
        <v>202</v>
      </c>
      <c r="AT186" s="115" t="s">
        <v>138</v>
      </c>
      <c r="AU186" s="115" t="s">
        <v>144</v>
      </c>
      <c r="AY186" s="16" t="s">
        <v>135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6" t="s">
        <v>144</v>
      </c>
      <c r="BK186" s="116">
        <f>ROUND(I186*H186,2)</f>
        <v>0</v>
      </c>
      <c r="BL186" s="16" t="s">
        <v>202</v>
      </c>
      <c r="BM186" s="115" t="s">
        <v>686</v>
      </c>
    </row>
    <row r="187" spans="1:65" s="13" customFormat="1">
      <c r="A187" s="259"/>
      <c r="B187" s="260"/>
      <c r="C187" s="259"/>
      <c r="D187" s="261" t="s">
        <v>146</v>
      </c>
      <c r="E187" s="262" t="s">
        <v>1</v>
      </c>
      <c r="F187" s="263" t="s">
        <v>687</v>
      </c>
      <c r="G187" s="259"/>
      <c r="H187" s="264">
        <v>7.5</v>
      </c>
      <c r="I187" s="276"/>
      <c r="J187" s="259"/>
      <c r="K187" s="259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146</v>
      </c>
      <c r="AU187" s="118" t="s">
        <v>144</v>
      </c>
      <c r="AV187" s="13" t="s">
        <v>144</v>
      </c>
      <c r="AW187" s="13" t="s">
        <v>30</v>
      </c>
      <c r="AX187" s="13" t="s">
        <v>82</v>
      </c>
      <c r="AY187" s="118" t="s">
        <v>135</v>
      </c>
    </row>
    <row r="188" spans="1:65" s="2" customFormat="1" ht="24">
      <c r="A188" s="193"/>
      <c r="B188" s="192"/>
      <c r="C188" s="253" t="s">
        <v>303</v>
      </c>
      <c r="D188" s="253" t="s">
        <v>138</v>
      </c>
      <c r="E188" s="254" t="s">
        <v>688</v>
      </c>
      <c r="F188" s="255" t="s">
        <v>689</v>
      </c>
      <c r="G188" s="256" t="s">
        <v>214</v>
      </c>
      <c r="H188" s="257">
        <v>25.95</v>
      </c>
      <c r="I188" s="110"/>
      <c r="J188" s="258">
        <f>ROUND(I188*H188,2)</f>
        <v>0</v>
      </c>
      <c r="K188" s="255" t="s">
        <v>142</v>
      </c>
      <c r="L188" s="28"/>
      <c r="M188" s="111" t="s">
        <v>1</v>
      </c>
      <c r="N188" s="112" t="s">
        <v>40</v>
      </c>
      <c r="O188" s="113">
        <v>0</v>
      </c>
      <c r="P188" s="113">
        <f>O188*H188</f>
        <v>0</v>
      </c>
      <c r="Q188" s="113">
        <v>0</v>
      </c>
      <c r="R188" s="113">
        <f>Q188*H188</f>
        <v>0</v>
      </c>
      <c r="S188" s="113">
        <v>0</v>
      </c>
      <c r="T188" s="114">
        <f>S188*H188</f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15" t="s">
        <v>202</v>
      </c>
      <c r="AT188" s="115" t="s">
        <v>138</v>
      </c>
      <c r="AU188" s="115" t="s">
        <v>144</v>
      </c>
      <c r="AY188" s="16" t="s">
        <v>135</v>
      </c>
      <c r="BE188" s="116">
        <f>IF(N188="základní",J188,0)</f>
        <v>0</v>
      </c>
      <c r="BF188" s="116">
        <f>IF(N188="snížená",J188,0)</f>
        <v>0</v>
      </c>
      <c r="BG188" s="116">
        <f>IF(N188="zákl. přenesená",J188,0)</f>
        <v>0</v>
      </c>
      <c r="BH188" s="116">
        <f>IF(N188="sníž. přenesená",J188,0)</f>
        <v>0</v>
      </c>
      <c r="BI188" s="116">
        <f>IF(N188="nulová",J188,0)</f>
        <v>0</v>
      </c>
      <c r="BJ188" s="16" t="s">
        <v>144</v>
      </c>
      <c r="BK188" s="116">
        <f>ROUND(I188*H188,2)</f>
        <v>0</v>
      </c>
      <c r="BL188" s="16" t="s">
        <v>202</v>
      </c>
      <c r="BM188" s="115" t="s">
        <v>690</v>
      </c>
    </row>
    <row r="189" spans="1:65" s="12" customFormat="1" ht="22.9" customHeight="1">
      <c r="A189" s="246"/>
      <c r="B189" s="247"/>
      <c r="C189" s="246"/>
      <c r="D189" s="248" t="s">
        <v>73</v>
      </c>
      <c r="E189" s="251" t="s">
        <v>433</v>
      </c>
      <c r="F189" s="251" t="s">
        <v>434</v>
      </c>
      <c r="G189" s="246"/>
      <c r="H189" s="246"/>
      <c r="I189" s="278"/>
      <c r="J189" s="252">
        <f>BK189</f>
        <v>0</v>
      </c>
      <c r="K189" s="246"/>
      <c r="L189" s="100"/>
      <c r="M189" s="102"/>
      <c r="N189" s="103"/>
      <c r="O189" s="103"/>
      <c r="P189" s="104">
        <f>SUM(P190:P194)</f>
        <v>6.633</v>
      </c>
      <c r="Q189" s="103"/>
      <c r="R189" s="104">
        <f>SUM(R190:R194)</f>
        <v>0.19087200000000001</v>
      </c>
      <c r="S189" s="103"/>
      <c r="T189" s="105">
        <f>SUM(T190:T194)</f>
        <v>0</v>
      </c>
      <c r="AR189" s="101" t="s">
        <v>144</v>
      </c>
      <c r="AT189" s="106" t="s">
        <v>73</v>
      </c>
      <c r="AU189" s="106" t="s">
        <v>82</v>
      </c>
      <c r="AY189" s="101" t="s">
        <v>135</v>
      </c>
      <c r="BK189" s="107">
        <f>SUM(BK190:BK194)</f>
        <v>0</v>
      </c>
    </row>
    <row r="190" spans="1:65" s="2" customFormat="1" ht="16.5" customHeight="1">
      <c r="A190" s="193"/>
      <c r="B190" s="192"/>
      <c r="C190" s="253" t="s">
        <v>307</v>
      </c>
      <c r="D190" s="253" t="s">
        <v>138</v>
      </c>
      <c r="E190" s="254" t="s">
        <v>436</v>
      </c>
      <c r="F190" s="255" t="s">
        <v>437</v>
      </c>
      <c r="G190" s="256" t="s">
        <v>141</v>
      </c>
      <c r="H190" s="257">
        <v>9.9</v>
      </c>
      <c r="I190" s="110"/>
      <c r="J190" s="258">
        <f>ROUND(I190*H190,2)</f>
        <v>0</v>
      </c>
      <c r="K190" s="255" t="s">
        <v>142</v>
      </c>
      <c r="L190" s="28"/>
      <c r="M190" s="111" t="s">
        <v>1</v>
      </c>
      <c r="N190" s="112" t="s">
        <v>40</v>
      </c>
      <c r="O190" s="113">
        <v>4.3999999999999997E-2</v>
      </c>
      <c r="P190" s="113">
        <f>O190*H190</f>
        <v>0.43559999999999999</v>
      </c>
      <c r="Q190" s="113">
        <v>2.9999999999999997E-4</v>
      </c>
      <c r="R190" s="113">
        <f>Q190*H190</f>
        <v>2.97E-3</v>
      </c>
      <c r="S190" s="113">
        <v>0</v>
      </c>
      <c r="T190" s="114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R190" s="115" t="s">
        <v>202</v>
      </c>
      <c r="AT190" s="115" t="s">
        <v>138</v>
      </c>
      <c r="AU190" s="115" t="s">
        <v>144</v>
      </c>
      <c r="AY190" s="16" t="s">
        <v>135</v>
      </c>
      <c r="BE190" s="116">
        <f>IF(N190="základní",J190,0)</f>
        <v>0</v>
      </c>
      <c r="BF190" s="116">
        <f>IF(N190="snížená",J190,0)</f>
        <v>0</v>
      </c>
      <c r="BG190" s="116">
        <f>IF(N190="zákl. přenesená",J190,0)</f>
        <v>0</v>
      </c>
      <c r="BH190" s="116">
        <f>IF(N190="sníž. přenesená",J190,0)</f>
        <v>0</v>
      </c>
      <c r="BI190" s="116">
        <f>IF(N190="nulová",J190,0)</f>
        <v>0</v>
      </c>
      <c r="BJ190" s="16" t="s">
        <v>144</v>
      </c>
      <c r="BK190" s="116">
        <f>ROUND(I190*H190,2)</f>
        <v>0</v>
      </c>
      <c r="BL190" s="16" t="s">
        <v>202</v>
      </c>
      <c r="BM190" s="115" t="s">
        <v>691</v>
      </c>
    </row>
    <row r="191" spans="1:65" s="2" customFormat="1" ht="33" customHeight="1">
      <c r="A191" s="193"/>
      <c r="B191" s="192"/>
      <c r="C191" s="253" t="s">
        <v>311</v>
      </c>
      <c r="D191" s="253" t="s">
        <v>138</v>
      </c>
      <c r="E191" s="254" t="s">
        <v>692</v>
      </c>
      <c r="F191" s="255" t="s">
        <v>693</v>
      </c>
      <c r="G191" s="256" t="s">
        <v>141</v>
      </c>
      <c r="H191" s="257">
        <v>9.9</v>
      </c>
      <c r="I191" s="110"/>
      <c r="J191" s="258">
        <f>ROUND(I191*H191,2)</f>
        <v>0</v>
      </c>
      <c r="K191" s="255" t="s">
        <v>142</v>
      </c>
      <c r="L191" s="28"/>
      <c r="M191" s="111" t="s">
        <v>1</v>
      </c>
      <c r="N191" s="112" t="s">
        <v>40</v>
      </c>
      <c r="O191" s="113">
        <v>0.626</v>
      </c>
      <c r="P191" s="113">
        <f>O191*H191</f>
        <v>6.1974</v>
      </c>
      <c r="Q191" s="113">
        <v>6.0000000000000001E-3</v>
      </c>
      <c r="R191" s="113">
        <f>Q191*H191</f>
        <v>5.9400000000000001E-2</v>
      </c>
      <c r="S191" s="113">
        <v>0</v>
      </c>
      <c r="T191" s="114">
        <f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15" t="s">
        <v>202</v>
      </c>
      <c r="AT191" s="115" t="s">
        <v>138</v>
      </c>
      <c r="AU191" s="115" t="s">
        <v>144</v>
      </c>
      <c r="AY191" s="16" t="s">
        <v>135</v>
      </c>
      <c r="BE191" s="116">
        <f>IF(N191="základní",J191,0)</f>
        <v>0</v>
      </c>
      <c r="BF191" s="116">
        <f>IF(N191="snížená",J191,0)</f>
        <v>0</v>
      </c>
      <c r="BG191" s="116">
        <f>IF(N191="zákl. přenesená",J191,0)</f>
        <v>0</v>
      </c>
      <c r="BH191" s="116">
        <f>IF(N191="sníž. přenesená",J191,0)</f>
        <v>0</v>
      </c>
      <c r="BI191" s="116">
        <f>IF(N191="nulová",J191,0)</f>
        <v>0</v>
      </c>
      <c r="BJ191" s="16" t="s">
        <v>144</v>
      </c>
      <c r="BK191" s="116">
        <f>ROUND(I191*H191,2)</f>
        <v>0</v>
      </c>
      <c r="BL191" s="16" t="s">
        <v>202</v>
      </c>
      <c r="BM191" s="115" t="s">
        <v>694</v>
      </c>
    </row>
    <row r="192" spans="1:65" s="2" customFormat="1" ht="16.5" customHeight="1">
      <c r="A192" s="193"/>
      <c r="B192" s="192"/>
      <c r="C192" s="270" t="s">
        <v>227</v>
      </c>
      <c r="D192" s="270" t="s">
        <v>224</v>
      </c>
      <c r="E192" s="271" t="s">
        <v>444</v>
      </c>
      <c r="F192" s="272" t="s">
        <v>445</v>
      </c>
      <c r="G192" s="273" t="s">
        <v>141</v>
      </c>
      <c r="H192" s="274">
        <v>10.89</v>
      </c>
      <c r="I192" s="128"/>
      <c r="J192" s="275">
        <f>ROUND(I192*H192,2)</f>
        <v>0</v>
      </c>
      <c r="K192" s="272" t="s">
        <v>142</v>
      </c>
      <c r="L192" s="129"/>
      <c r="M192" s="130" t="s">
        <v>1</v>
      </c>
      <c r="N192" s="131" t="s">
        <v>40</v>
      </c>
      <c r="O192" s="113">
        <v>0</v>
      </c>
      <c r="P192" s="113">
        <f>O192*H192</f>
        <v>0</v>
      </c>
      <c r="Q192" s="113">
        <v>1.18E-2</v>
      </c>
      <c r="R192" s="113">
        <f>Q192*H192</f>
        <v>0.12850200000000001</v>
      </c>
      <c r="S192" s="113">
        <v>0</v>
      </c>
      <c r="T192" s="114">
        <f>S192*H192</f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15" t="s">
        <v>227</v>
      </c>
      <c r="AT192" s="115" t="s">
        <v>224</v>
      </c>
      <c r="AU192" s="115" t="s">
        <v>144</v>
      </c>
      <c r="AY192" s="16" t="s">
        <v>135</v>
      </c>
      <c r="BE192" s="116">
        <f>IF(N192="základní",J192,0)</f>
        <v>0</v>
      </c>
      <c r="BF192" s="116">
        <f>IF(N192="snížená",J192,0)</f>
        <v>0</v>
      </c>
      <c r="BG192" s="116">
        <f>IF(N192="zákl. přenesená",J192,0)</f>
        <v>0</v>
      </c>
      <c r="BH192" s="116">
        <f>IF(N192="sníž. přenesená",J192,0)</f>
        <v>0</v>
      </c>
      <c r="BI192" s="116">
        <f>IF(N192="nulová",J192,0)</f>
        <v>0</v>
      </c>
      <c r="BJ192" s="16" t="s">
        <v>144</v>
      </c>
      <c r="BK192" s="116">
        <f>ROUND(I192*H192,2)</f>
        <v>0</v>
      </c>
      <c r="BL192" s="16" t="s">
        <v>202</v>
      </c>
      <c r="BM192" s="115" t="s">
        <v>695</v>
      </c>
    </row>
    <row r="193" spans="1:65" s="13" customFormat="1">
      <c r="A193" s="259"/>
      <c r="B193" s="260"/>
      <c r="C193" s="259"/>
      <c r="D193" s="261" t="s">
        <v>146</v>
      </c>
      <c r="E193" s="259"/>
      <c r="F193" s="263" t="s">
        <v>696</v>
      </c>
      <c r="G193" s="259"/>
      <c r="H193" s="264">
        <v>10.89</v>
      </c>
      <c r="I193" s="276"/>
      <c r="J193" s="259"/>
      <c r="K193" s="259"/>
      <c r="L193" s="117"/>
      <c r="M193" s="119"/>
      <c r="N193" s="120"/>
      <c r="O193" s="120"/>
      <c r="P193" s="120"/>
      <c r="Q193" s="120"/>
      <c r="R193" s="120"/>
      <c r="S193" s="120"/>
      <c r="T193" s="121"/>
      <c r="AT193" s="118" t="s">
        <v>146</v>
      </c>
      <c r="AU193" s="118" t="s">
        <v>144</v>
      </c>
      <c r="AV193" s="13" t="s">
        <v>144</v>
      </c>
      <c r="AW193" s="13" t="s">
        <v>3</v>
      </c>
      <c r="AX193" s="13" t="s">
        <v>82</v>
      </c>
      <c r="AY193" s="118" t="s">
        <v>135</v>
      </c>
    </row>
    <row r="194" spans="1:65" s="2" customFormat="1" ht="24">
      <c r="A194" s="193"/>
      <c r="B194" s="192"/>
      <c r="C194" s="253" t="s">
        <v>320</v>
      </c>
      <c r="D194" s="253" t="s">
        <v>138</v>
      </c>
      <c r="E194" s="254" t="s">
        <v>697</v>
      </c>
      <c r="F194" s="255" t="s">
        <v>698</v>
      </c>
      <c r="G194" s="256" t="s">
        <v>214</v>
      </c>
      <c r="H194" s="257">
        <v>85.625</v>
      </c>
      <c r="I194" s="110"/>
      <c r="J194" s="258">
        <f>ROUND(I194*H194,2)</f>
        <v>0</v>
      </c>
      <c r="K194" s="255" t="s">
        <v>142</v>
      </c>
      <c r="L194" s="28"/>
      <c r="M194" s="132" t="s">
        <v>1</v>
      </c>
      <c r="N194" s="133" t="s">
        <v>40</v>
      </c>
      <c r="O194" s="134">
        <v>0</v>
      </c>
      <c r="P194" s="134">
        <f>O194*H194</f>
        <v>0</v>
      </c>
      <c r="Q194" s="134">
        <v>0</v>
      </c>
      <c r="R194" s="134">
        <f>Q194*H194</f>
        <v>0</v>
      </c>
      <c r="S194" s="134">
        <v>0</v>
      </c>
      <c r="T194" s="135">
        <f>S194*H194</f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15" t="s">
        <v>202</v>
      </c>
      <c r="AT194" s="115" t="s">
        <v>138</v>
      </c>
      <c r="AU194" s="115" t="s">
        <v>144</v>
      </c>
      <c r="AY194" s="16" t="s">
        <v>135</v>
      </c>
      <c r="BE194" s="116">
        <f>IF(N194="základní",J194,0)</f>
        <v>0</v>
      </c>
      <c r="BF194" s="116">
        <f>IF(N194="snížená",J194,0)</f>
        <v>0</v>
      </c>
      <c r="BG194" s="116">
        <f>IF(N194="zákl. přenesená",J194,0)</f>
        <v>0</v>
      </c>
      <c r="BH194" s="116">
        <f>IF(N194="sníž. přenesená",J194,0)</f>
        <v>0</v>
      </c>
      <c r="BI194" s="116">
        <f>IF(N194="nulová",J194,0)</f>
        <v>0</v>
      </c>
      <c r="BJ194" s="16" t="s">
        <v>144</v>
      </c>
      <c r="BK194" s="116">
        <f>ROUND(I194*H194,2)</f>
        <v>0</v>
      </c>
      <c r="BL194" s="16" t="s">
        <v>202</v>
      </c>
      <c r="BM194" s="115" t="s">
        <v>699</v>
      </c>
    </row>
    <row r="195" spans="1:65" s="12" customFormat="1" ht="25.9" customHeight="1">
      <c r="A195" s="246"/>
      <c r="B195" s="247"/>
      <c r="C195" s="246"/>
      <c r="D195" s="248" t="s">
        <v>73</v>
      </c>
      <c r="E195" s="249" t="s">
        <v>505</v>
      </c>
      <c r="F195" s="249" t="s">
        <v>506</v>
      </c>
      <c r="G195" s="246"/>
      <c r="H195" s="246"/>
      <c r="I195" s="278"/>
      <c r="J195" s="250">
        <f>BK195</f>
        <v>0</v>
      </c>
      <c r="K195" s="246"/>
      <c r="L195" s="100"/>
      <c r="M195" s="102"/>
      <c r="N195" s="103"/>
      <c r="O195" s="103"/>
      <c r="P195" s="104">
        <f>P196</f>
        <v>0</v>
      </c>
      <c r="Q195" s="103"/>
      <c r="R195" s="104">
        <f>R196</f>
        <v>0</v>
      </c>
      <c r="S195" s="103"/>
      <c r="T195" s="105">
        <f>T196</f>
        <v>0</v>
      </c>
      <c r="AR195" s="101" t="s">
        <v>161</v>
      </c>
      <c r="AT195" s="106" t="s">
        <v>73</v>
      </c>
      <c r="AU195" s="106" t="s">
        <v>74</v>
      </c>
      <c r="AY195" s="101" t="s">
        <v>135</v>
      </c>
      <c r="BK195" s="107">
        <f>BK196</f>
        <v>0</v>
      </c>
    </row>
    <row r="196" spans="1:65" s="12" customFormat="1" ht="22.9" customHeight="1">
      <c r="A196" s="246"/>
      <c r="B196" s="247"/>
      <c r="C196" s="246"/>
      <c r="D196" s="248" t="s">
        <v>73</v>
      </c>
      <c r="E196" s="251" t="s">
        <v>519</v>
      </c>
      <c r="F196" s="251" t="s">
        <v>520</v>
      </c>
      <c r="G196" s="246"/>
      <c r="H196" s="246"/>
      <c r="I196" s="278"/>
      <c r="J196" s="252">
        <f>BK196</f>
        <v>0</v>
      </c>
      <c r="K196" s="246"/>
      <c r="L196" s="100"/>
      <c r="M196" s="102"/>
      <c r="N196" s="103"/>
      <c r="O196" s="103"/>
      <c r="P196" s="104">
        <f>P197</f>
        <v>0</v>
      </c>
      <c r="Q196" s="103"/>
      <c r="R196" s="104">
        <f>R197</f>
        <v>0</v>
      </c>
      <c r="S196" s="103"/>
      <c r="T196" s="105">
        <f>T197</f>
        <v>0</v>
      </c>
      <c r="AR196" s="101" t="s">
        <v>161</v>
      </c>
      <c r="AT196" s="106" t="s">
        <v>73</v>
      </c>
      <c r="AU196" s="106" t="s">
        <v>82</v>
      </c>
      <c r="AY196" s="101" t="s">
        <v>135</v>
      </c>
      <c r="BK196" s="107">
        <f>BK197</f>
        <v>0</v>
      </c>
    </row>
    <row r="197" spans="1:65" s="2" customFormat="1" ht="16.5" customHeight="1">
      <c r="A197" s="193"/>
      <c r="B197" s="192"/>
      <c r="C197" s="253" t="s">
        <v>337</v>
      </c>
      <c r="D197" s="253" t="s">
        <v>138</v>
      </c>
      <c r="E197" s="254" t="s">
        <v>530</v>
      </c>
      <c r="F197" s="255" t="s">
        <v>531</v>
      </c>
      <c r="G197" s="256" t="s">
        <v>512</v>
      </c>
      <c r="H197" s="257">
        <v>1</v>
      </c>
      <c r="I197" s="110"/>
      <c r="J197" s="258">
        <f>ROUND(I197*H197,2)</f>
        <v>0</v>
      </c>
      <c r="K197" s="255" t="s">
        <v>142</v>
      </c>
      <c r="L197" s="28"/>
      <c r="M197" s="132" t="s">
        <v>1</v>
      </c>
      <c r="N197" s="133" t="s">
        <v>40</v>
      </c>
      <c r="O197" s="134">
        <v>0</v>
      </c>
      <c r="P197" s="134">
        <f>O197*H197</f>
        <v>0</v>
      </c>
      <c r="Q197" s="134">
        <v>0</v>
      </c>
      <c r="R197" s="134">
        <f>Q197*H197</f>
        <v>0</v>
      </c>
      <c r="S197" s="134">
        <v>0</v>
      </c>
      <c r="T197" s="135">
        <f>S197*H197</f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15" t="s">
        <v>513</v>
      </c>
      <c r="AT197" s="115" t="s">
        <v>138</v>
      </c>
      <c r="AU197" s="115" t="s">
        <v>144</v>
      </c>
      <c r="AY197" s="16" t="s">
        <v>135</v>
      </c>
      <c r="BE197" s="116">
        <f>IF(N197="základní",J197,0)</f>
        <v>0</v>
      </c>
      <c r="BF197" s="116">
        <f>IF(N197="snížená",J197,0)</f>
        <v>0</v>
      </c>
      <c r="BG197" s="116">
        <f>IF(N197="zákl. přenesená",J197,0)</f>
        <v>0</v>
      </c>
      <c r="BH197" s="116">
        <f>IF(N197="sníž. přenesená",J197,0)</f>
        <v>0</v>
      </c>
      <c r="BI197" s="116">
        <f>IF(N197="nulová",J197,0)</f>
        <v>0</v>
      </c>
      <c r="BJ197" s="16" t="s">
        <v>144</v>
      </c>
      <c r="BK197" s="116">
        <f>ROUND(I197*H197,2)</f>
        <v>0</v>
      </c>
      <c r="BL197" s="16" t="s">
        <v>513</v>
      </c>
      <c r="BM197" s="115" t="s">
        <v>1138</v>
      </c>
    </row>
    <row r="198" spans="1:65" s="2" customFormat="1" ht="6.95" customHeight="1">
      <c r="A198" s="193"/>
      <c r="B198" s="221"/>
      <c r="C198" s="222"/>
      <c r="D198" s="222"/>
      <c r="E198" s="222"/>
      <c r="F198" s="222"/>
      <c r="G198" s="222"/>
      <c r="H198" s="222"/>
      <c r="I198" s="222"/>
      <c r="J198" s="222"/>
      <c r="K198" s="222"/>
      <c r="L198" s="28"/>
      <c r="M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</row>
    <row r="199" spans="1:65">
      <c r="A199" s="346"/>
      <c r="B199" s="346"/>
      <c r="C199" s="346"/>
      <c r="D199" s="346"/>
      <c r="E199" s="346"/>
      <c r="F199" s="346"/>
      <c r="G199" s="346"/>
      <c r="H199" s="346"/>
      <c r="I199" s="346"/>
      <c r="J199" s="346"/>
      <c r="K199" s="346"/>
    </row>
    <row r="200" spans="1:65">
      <c r="A200" s="346"/>
      <c r="B200" s="346"/>
      <c r="C200" s="346"/>
      <c r="D200" s="346"/>
      <c r="E200" s="346"/>
      <c r="F200" s="346"/>
      <c r="G200" s="346"/>
      <c r="H200" s="346"/>
      <c r="I200" s="346"/>
      <c r="J200" s="346"/>
      <c r="K200" s="346"/>
    </row>
  </sheetData>
  <sheetProtection password="DAFF" sheet="1" objects="1" scenarios="1"/>
  <autoFilter ref="C128:K194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83"/>
  <sheetViews>
    <sheetView showGridLines="0" topLeftCell="A250" workbookViewId="0">
      <selection activeCell="I264" sqref="I26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8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46" s="1" customFormat="1" ht="36.950000000000003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347" t="s">
        <v>5</v>
      </c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83</v>
      </c>
    </row>
    <row r="3" spans="1:46" s="1" customFormat="1" ht="6.95" customHeight="1">
      <c r="A3" s="85"/>
      <c r="B3" s="185"/>
      <c r="C3" s="186"/>
      <c r="D3" s="186"/>
      <c r="E3" s="186"/>
      <c r="F3" s="186"/>
      <c r="G3" s="186"/>
      <c r="H3" s="186"/>
      <c r="I3" s="186"/>
      <c r="J3" s="186"/>
      <c r="K3" s="186"/>
      <c r="L3" s="19"/>
      <c r="AT3" s="16" t="s">
        <v>82</v>
      </c>
    </row>
    <row r="4" spans="1:46" s="1" customFormat="1" ht="24.95" customHeight="1">
      <c r="A4" s="85"/>
      <c r="B4" s="187"/>
      <c r="C4" s="85"/>
      <c r="D4" s="188" t="s">
        <v>90</v>
      </c>
      <c r="E4" s="85"/>
      <c r="F4" s="85"/>
      <c r="G4" s="85"/>
      <c r="H4" s="85"/>
      <c r="I4" s="85"/>
      <c r="J4" s="85"/>
      <c r="K4" s="85"/>
      <c r="L4" s="19"/>
      <c r="M4" s="86" t="s">
        <v>10</v>
      </c>
      <c r="AT4" s="16" t="s">
        <v>3</v>
      </c>
    </row>
    <row r="5" spans="1:46" s="1" customFormat="1" ht="6.95" customHeight="1">
      <c r="A5" s="85"/>
      <c r="B5" s="187"/>
      <c r="C5" s="85"/>
      <c r="D5" s="85"/>
      <c r="E5" s="85"/>
      <c r="F5" s="85"/>
      <c r="G5" s="85"/>
      <c r="H5" s="85"/>
      <c r="I5" s="85"/>
      <c r="J5" s="85"/>
      <c r="K5" s="85"/>
      <c r="L5" s="19"/>
    </row>
    <row r="6" spans="1:46" s="1" customFormat="1" ht="12" customHeight="1">
      <c r="A6" s="85"/>
      <c r="B6" s="187"/>
      <c r="C6" s="85"/>
      <c r="D6" s="189" t="s">
        <v>14</v>
      </c>
      <c r="E6" s="85"/>
      <c r="F6" s="85"/>
      <c r="G6" s="85"/>
      <c r="H6" s="85"/>
      <c r="I6" s="85"/>
      <c r="J6" s="85"/>
      <c r="K6" s="85"/>
      <c r="L6" s="19"/>
    </row>
    <row r="7" spans="1:46" s="1" customFormat="1" ht="16.5" customHeight="1">
      <c r="A7" s="85"/>
      <c r="B7" s="187"/>
      <c r="C7" s="85"/>
      <c r="D7" s="85"/>
      <c r="E7" s="381" t="str">
        <f>'Rekapitulace stavby'!K6</f>
        <v>Stavební úpravy domácnosti  areál Domečky</v>
      </c>
      <c r="F7" s="382"/>
      <c r="G7" s="382"/>
      <c r="H7" s="382"/>
      <c r="I7" s="85"/>
      <c r="J7" s="85"/>
      <c r="K7" s="85"/>
      <c r="L7" s="19"/>
    </row>
    <row r="8" spans="1:46" s="2" customFormat="1" ht="12" customHeight="1">
      <c r="A8" s="191"/>
      <c r="B8" s="192"/>
      <c r="C8" s="191"/>
      <c r="D8" s="189" t="s">
        <v>91</v>
      </c>
      <c r="E8" s="191"/>
      <c r="F8" s="191"/>
      <c r="G8" s="191"/>
      <c r="H8" s="191"/>
      <c r="I8" s="191"/>
      <c r="J8" s="191"/>
      <c r="K8" s="191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191"/>
      <c r="B9" s="192"/>
      <c r="C9" s="191"/>
      <c r="D9" s="191"/>
      <c r="E9" s="383" t="s">
        <v>92</v>
      </c>
      <c r="F9" s="384"/>
      <c r="G9" s="384"/>
      <c r="H9" s="384"/>
      <c r="I9" s="191"/>
      <c r="J9" s="191"/>
      <c r="K9" s="191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191"/>
      <c r="B10" s="192"/>
      <c r="C10" s="191"/>
      <c r="D10" s="191"/>
      <c r="E10" s="191"/>
      <c r="F10" s="191"/>
      <c r="G10" s="191"/>
      <c r="H10" s="191"/>
      <c r="I10" s="191"/>
      <c r="J10" s="191"/>
      <c r="K10" s="191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191"/>
      <c r="B11" s="192"/>
      <c r="C11" s="191"/>
      <c r="D11" s="189" t="s">
        <v>16</v>
      </c>
      <c r="E11" s="191"/>
      <c r="F11" s="194" t="s">
        <v>1</v>
      </c>
      <c r="G11" s="191"/>
      <c r="H11" s="191"/>
      <c r="I11" s="189" t="s">
        <v>17</v>
      </c>
      <c r="J11" s="194" t="s">
        <v>1</v>
      </c>
      <c r="K11" s="191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191"/>
      <c r="B12" s="192"/>
      <c r="C12" s="191"/>
      <c r="D12" s="189" t="s">
        <v>18</v>
      </c>
      <c r="E12" s="191"/>
      <c r="F12" s="194" t="s">
        <v>19</v>
      </c>
      <c r="G12" s="191"/>
      <c r="H12" s="191"/>
      <c r="I12" s="189" t="s">
        <v>20</v>
      </c>
      <c r="J12" s="195" t="str">
        <f>'Rekapitulace stavby'!AN8</f>
        <v>14. 9. 2020</v>
      </c>
      <c r="K12" s="191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191"/>
      <c r="B13" s="192"/>
      <c r="C13" s="191"/>
      <c r="D13" s="191"/>
      <c r="E13" s="191"/>
      <c r="F13" s="191"/>
      <c r="G13" s="191"/>
      <c r="H13" s="191"/>
      <c r="I13" s="191"/>
      <c r="J13" s="191"/>
      <c r="K13" s="191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191"/>
      <c r="B14" s="192"/>
      <c r="C14" s="191"/>
      <c r="D14" s="189" t="s">
        <v>22</v>
      </c>
      <c r="E14" s="191"/>
      <c r="F14" s="191"/>
      <c r="G14" s="191"/>
      <c r="H14" s="191"/>
      <c r="I14" s="189" t="s">
        <v>23</v>
      </c>
      <c r="J14" s="194" t="s">
        <v>1</v>
      </c>
      <c r="K14" s="191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191"/>
      <c r="B15" s="192"/>
      <c r="C15" s="191"/>
      <c r="D15" s="191"/>
      <c r="E15" s="194" t="s">
        <v>24</v>
      </c>
      <c r="F15" s="191"/>
      <c r="G15" s="191"/>
      <c r="H15" s="191"/>
      <c r="I15" s="189" t="s">
        <v>25</v>
      </c>
      <c r="J15" s="194" t="s">
        <v>1</v>
      </c>
      <c r="K15" s="191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191"/>
      <c r="B16" s="192"/>
      <c r="C16" s="191"/>
      <c r="D16" s="191"/>
      <c r="E16" s="191"/>
      <c r="F16" s="191"/>
      <c r="G16" s="191"/>
      <c r="H16" s="191"/>
      <c r="I16" s="191"/>
      <c r="J16" s="191"/>
      <c r="K16" s="191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191"/>
      <c r="B17" s="192"/>
      <c r="C17" s="191"/>
      <c r="D17" s="189" t="s">
        <v>26</v>
      </c>
      <c r="E17" s="191"/>
      <c r="F17" s="191"/>
      <c r="G17" s="191"/>
      <c r="H17" s="191"/>
      <c r="I17" s="189" t="s">
        <v>23</v>
      </c>
      <c r="J17" s="194" t="s">
        <v>1</v>
      </c>
      <c r="K17" s="191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191"/>
      <c r="B18" s="192"/>
      <c r="C18" s="191"/>
      <c r="D18" s="191"/>
      <c r="E18" s="194" t="s">
        <v>27</v>
      </c>
      <c r="F18" s="191"/>
      <c r="G18" s="191"/>
      <c r="H18" s="191"/>
      <c r="I18" s="189" t="s">
        <v>25</v>
      </c>
      <c r="J18" s="194" t="s">
        <v>1</v>
      </c>
      <c r="K18" s="191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191"/>
      <c r="B19" s="192"/>
      <c r="C19" s="191"/>
      <c r="D19" s="191"/>
      <c r="E19" s="191"/>
      <c r="F19" s="191"/>
      <c r="G19" s="191"/>
      <c r="H19" s="191"/>
      <c r="I19" s="191"/>
      <c r="J19" s="191"/>
      <c r="K19" s="191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191"/>
      <c r="B20" s="192"/>
      <c r="C20" s="191"/>
      <c r="D20" s="189" t="s">
        <v>28</v>
      </c>
      <c r="E20" s="191"/>
      <c r="F20" s="191"/>
      <c r="G20" s="191"/>
      <c r="H20" s="191"/>
      <c r="I20" s="189" t="s">
        <v>23</v>
      </c>
      <c r="J20" s="194" t="s">
        <v>1</v>
      </c>
      <c r="K20" s="191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191"/>
      <c r="B21" s="192"/>
      <c r="C21" s="191"/>
      <c r="D21" s="191"/>
      <c r="E21" s="194" t="s">
        <v>29</v>
      </c>
      <c r="F21" s="191"/>
      <c r="G21" s="191"/>
      <c r="H21" s="191"/>
      <c r="I21" s="189" t="s">
        <v>25</v>
      </c>
      <c r="J21" s="194" t="s">
        <v>1</v>
      </c>
      <c r="K21" s="191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191"/>
      <c r="B22" s="192"/>
      <c r="C22" s="191"/>
      <c r="D22" s="191"/>
      <c r="E22" s="191"/>
      <c r="F22" s="191"/>
      <c r="G22" s="191"/>
      <c r="H22" s="191"/>
      <c r="I22" s="191"/>
      <c r="J22" s="191"/>
      <c r="K22" s="191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191"/>
      <c r="B23" s="192"/>
      <c r="C23" s="191"/>
      <c r="D23" s="189" t="s">
        <v>31</v>
      </c>
      <c r="E23" s="191"/>
      <c r="F23" s="191"/>
      <c r="G23" s="191"/>
      <c r="H23" s="191"/>
      <c r="I23" s="189" t="s">
        <v>23</v>
      </c>
      <c r="J23" s="194" t="s">
        <v>1</v>
      </c>
      <c r="K23" s="191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191"/>
      <c r="B24" s="192"/>
      <c r="C24" s="191"/>
      <c r="D24" s="191"/>
      <c r="E24" s="194" t="s">
        <v>32</v>
      </c>
      <c r="F24" s="191"/>
      <c r="G24" s="191"/>
      <c r="H24" s="191"/>
      <c r="I24" s="189" t="s">
        <v>25</v>
      </c>
      <c r="J24" s="194" t="s">
        <v>1</v>
      </c>
      <c r="K24" s="191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191"/>
      <c r="B25" s="192"/>
      <c r="C25" s="191"/>
      <c r="D25" s="191"/>
      <c r="E25" s="191"/>
      <c r="F25" s="191"/>
      <c r="G25" s="191"/>
      <c r="H25" s="191"/>
      <c r="I25" s="191"/>
      <c r="J25" s="191"/>
      <c r="K25" s="191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191"/>
      <c r="B26" s="192"/>
      <c r="C26" s="191"/>
      <c r="D26" s="189" t="s">
        <v>33</v>
      </c>
      <c r="E26" s="191"/>
      <c r="F26" s="191"/>
      <c r="G26" s="191"/>
      <c r="H26" s="191"/>
      <c r="I26" s="191"/>
      <c r="J26" s="191"/>
      <c r="K26" s="191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196"/>
      <c r="B27" s="197"/>
      <c r="C27" s="196"/>
      <c r="D27" s="196"/>
      <c r="E27" s="385" t="s">
        <v>1</v>
      </c>
      <c r="F27" s="385"/>
      <c r="G27" s="385"/>
      <c r="H27" s="385"/>
      <c r="I27" s="196"/>
      <c r="J27" s="196"/>
      <c r="K27" s="196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191"/>
      <c r="B28" s="192"/>
      <c r="C28" s="191"/>
      <c r="D28" s="191"/>
      <c r="E28" s="191"/>
      <c r="F28" s="191"/>
      <c r="G28" s="191"/>
      <c r="H28" s="191"/>
      <c r="I28" s="191"/>
      <c r="J28" s="191"/>
      <c r="K28" s="191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191"/>
      <c r="B29" s="192"/>
      <c r="C29" s="191"/>
      <c r="D29" s="198"/>
      <c r="E29" s="198"/>
      <c r="F29" s="198"/>
      <c r="G29" s="198"/>
      <c r="H29" s="198"/>
      <c r="I29" s="198"/>
      <c r="J29" s="198"/>
      <c r="K29" s="198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191"/>
      <c r="B30" s="192"/>
      <c r="C30" s="191"/>
      <c r="D30" s="199" t="s">
        <v>34</v>
      </c>
      <c r="E30" s="191"/>
      <c r="F30" s="191"/>
      <c r="G30" s="191"/>
      <c r="H30" s="191"/>
      <c r="I30" s="191"/>
      <c r="J30" s="200">
        <f>ROUND(J138, 2)</f>
        <v>0</v>
      </c>
      <c r="K30" s="191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191"/>
      <c r="B31" s="192"/>
      <c r="C31" s="191"/>
      <c r="D31" s="198"/>
      <c r="E31" s="198"/>
      <c r="F31" s="198"/>
      <c r="G31" s="198"/>
      <c r="H31" s="198"/>
      <c r="I31" s="198"/>
      <c r="J31" s="198"/>
      <c r="K31" s="198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191"/>
      <c r="B32" s="192"/>
      <c r="C32" s="191"/>
      <c r="D32" s="191"/>
      <c r="E32" s="191"/>
      <c r="F32" s="201" t="s">
        <v>36</v>
      </c>
      <c r="G32" s="191"/>
      <c r="H32" s="191"/>
      <c r="I32" s="201" t="s">
        <v>35</v>
      </c>
      <c r="J32" s="201" t="s">
        <v>37</v>
      </c>
      <c r="K32" s="191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191"/>
      <c r="B33" s="192"/>
      <c r="C33" s="191"/>
      <c r="D33" s="202" t="s">
        <v>38</v>
      </c>
      <c r="E33" s="189" t="s">
        <v>39</v>
      </c>
      <c r="F33" s="203">
        <f>ROUND((SUM(BE138:BE282)),  2)</f>
        <v>0</v>
      </c>
      <c r="G33" s="191"/>
      <c r="H33" s="191"/>
      <c r="I33" s="204">
        <v>0.21</v>
      </c>
      <c r="J33" s="203">
        <f>ROUND(((SUM(BE138:BE282))*I33),  2)</f>
        <v>0</v>
      </c>
      <c r="K33" s="191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191"/>
      <c r="B34" s="192"/>
      <c r="C34" s="191"/>
      <c r="D34" s="191"/>
      <c r="E34" s="189" t="s">
        <v>40</v>
      </c>
      <c r="F34" s="203">
        <f>ROUND((SUM(BF138:BF282)),  2)</f>
        <v>0</v>
      </c>
      <c r="G34" s="191"/>
      <c r="H34" s="191"/>
      <c r="I34" s="204">
        <v>0.15</v>
      </c>
      <c r="J34" s="203">
        <f>ROUND(((SUM(BF138:BF282))*I34),  2)</f>
        <v>0</v>
      </c>
      <c r="K34" s="191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191"/>
      <c r="B35" s="192"/>
      <c r="C35" s="191"/>
      <c r="D35" s="191"/>
      <c r="E35" s="189" t="s">
        <v>41</v>
      </c>
      <c r="F35" s="203">
        <f>ROUND((SUM(BG138:BG282)),  2)</f>
        <v>0</v>
      </c>
      <c r="G35" s="191"/>
      <c r="H35" s="191"/>
      <c r="I35" s="204">
        <v>0.21</v>
      </c>
      <c r="J35" s="203">
        <f>0</f>
        <v>0</v>
      </c>
      <c r="K35" s="191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191"/>
      <c r="B36" s="192"/>
      <c r="C36" s="191"/>
      <c r="D36" s="191"/>
      <c r="E36" s="189" t="s">
        <v>42</v>
      </c>
      <c r="F36" s="203">
        <f>ROUND((SUM(BH138:BH282)),  2)</f>
        <v>0</v>
      </c>
      <c r="G36" s="191"/>
      <c r="H36" s="191"/>
      <c r="I36" s="204">
        <v>0.15</v>
      </c>
      <c r="J36" s="203">
        <f>0</f>
        <v>0</v>
      </c>
      <c r="K36" s="191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191"/>
      <c r="B37" s="192"/>
      <c r="C37" s="191"/>
      <c r="D37" s="191"/>
      <c r="E37" s="189" t="s">
        <v>43</v>
      </c>
      <c r="F37" s="203">
        <f>ROUND((SUM(BI138:BI282)),  2)</f>
        <v>0</v>
      </c>
      <c r="G37" s="191"/>
      <c r="H37" s="191"/>
      <c r="I37" s="204">
        <v>0</v>
      </c>
      <c r="J37" s="203">
        <f>0</f>
        <v>0</v>
      </c>
      <c r="K37" s="191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191"/>
      <c r="B38" s="192"/>
      <c r="C38" s="191"/>
      <c r="D38" s="191"/>
      <c r="E38" s="191"/>
      <c r="F38" s="191"/>
      <c r="G38" s="191"/>
      <c r="H38" s="191"/>
      <c r="I38" s="191"/>
      <c r="J38" s="191"/>
      <c r="K38" s="191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191"/>
      <c r="B39" s="192"/>
      <c r="C39" s="205"/>
      <c r="D39" s="206" t="s">
        <v>44</v>
      </c>
      <c r="E39" s="207"/>
      <c r="F39" s="207"/>
      <c r="G39" s="208" t="s">
        <v>45</v>
      </c>
      <c r="H39" s="209" t="s">
        <v>46</v>
      </c>
      <c r="I39" s="207"/>
      <c r="J39" s="210">
        <f>SUM(J30:J37)</f>
        <v>0</v>
      </c>
      <c r="K39" s="211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191"/>
      <c r="B40" s="192"/>
      <c r="C40" s="191"/>
      <c r="D40" s="191"/>
      <c r="E40" s="191"/>
      <c r="F40" s="191"/>
      <c r="G40" s="191"/>
      <c r="H40" s="191"/>
      <c r="I40" s="191"/>
      <c r="J40" s="191"/>
      <c r="K40" s="191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>
      <c r="A41" s="85"/>
      <c r="B41" s="187"/>
      <c r="C41" s="85"/>
      <c r="D41" s="85"/>
      <c r="E41" s="85"/>
      <c r="F41" s="85"/>
      <c r="G41" s="85"/>
      <c r="H41" s="85"/>
      <c r="I41" s="85"/>
      <c r="J41" s="85"/>
      <c r="K41" s="85"/>
      <c r="L41" s="19"/>
    </row>
    <row r="42" spans="1:31" s="1" customFormat="1" ht="14.45" customHeight="1">
      <c r="A42" s="85"/>
      <c r="B42" s="187"/>
      <c r="C42" s="85"/>
      <c r="D42" s="85"/>
      <c r="E42" s="85"/>
      <c r="F42" s="85"/>
      <c r="G42" s="85"/>
      <c r="H42" s="85"/>
      <c r="I42" s="85"/>
      <c r="J42" s="85"/>
      <c r="K42" s="85"/>
      <c r="L42" s="19"/>
    </row>
    <row r="43" spans="1:31" s="1" customFormat="1" ht="14.45" customHeight="1">
      <c r="A43" s="85"/>
      <c r="B43" s="187"/>
      <c r="C43" s="85"/>
      <c r="D43" s="85"/>
      <c r="E43" s="85"/>
      <c r="F43" s="85"/>
      <c r="G43" s="85"/>
      <c r="H43" s="85"/>
      <c r="I43" s="85"/>
      <c r="J43" s="85"/>
      <c r="K43" s="85"/>
      <c r="L43" s="19"/>
    </row>
    <row r="44" spans="1:31" s="1" customFormat="1" ht="14.45" customHeight="1">
      <c r="A44" s="85"/>
      <c r="B44" s="187"/>
      <c r="C44" s="85"/>
      <c r="D44" s="85"/>
      <c r="E44" s="85"/>
      <c r="F44" s="85"/>
      <c r="G44" s="85"/>
      <c r="H44" s="85"/>
      <c r="I44" s="85"/>
      <c r="J44" s="85"/>
      <c r="K44" s="85"/>
      <c r="L44" s="19"/>
    </row>
    <row r="45" spans="1:31" s="1" customFormat="1" ht="14.45" customHeight="1">
      <c r="A45" s="85"/>
      <c r="B45" s="187"/>
      <c r="C45" s="85"/>
      <c r="D45" s="85"/>
      <c r="E45" s="85"/>
      <c r="F45" s="85"/>
      <c r="G45" s="85"/>
      <c r="H45" s="85"/>
      <c r="I45" s="85"/>
      <c r="J45" s="85"/>
      <c r="K45" s="85"/>
      <c r="L45" s="19"/>
    </row>
    <row r="46" spans="1:31" s="1" customFormat="1" ht="14.45" customHeight="1">
      <c r="A46" s="85"/>
      <c r="B46" s="187"/>
      <c r="C46" s="85"/>
      <c r="D46" s="85"/>
      <c r="E46" s="85"/>
      <c r="F46" s="85"/>
      <c r="G46" s="85"/>
      <c r="H46" s="85"/>
      <c r="I46" s="85"/>
      <c r="J46" s="85"/>
      <c r="K46" s="85"/>
      <c r="L46" s="19"/>
    </row>
    <row r="47" spans="1:31" s="1" customFormat="1" ht="14.45" customHeight="1">
      <c r="A47" s="85"/>
      <c r="B47" s="187"/>
      <c r="C47" s="85"/>
      <c r="D47" s="85"/>
      <c r="E47" s="85"/>
      <c r="F47" s="85"/>
      <c r="G47" s="85"/>
      <c r="H47" s="85"/>
      <c r="I47" s="85"/>
      <c r="J47" s="85"/>
      <c r="K47" s="85"/>
      <c r="L47" s="19"/>
    </row>
    <row r="48" spans="1:31" s="1" customFormat="1" ht="14.45" customHeight="1">
      <c r="A48" s="85"/>
      <c r="B48" s="187"/>
      <c r="C48" s="85"/>
      <c r="D48" s="85"/>
      <c r="E48" s="85"/>
      <c r="F48" s="85"/>
      <c r="G48" s="85"/>
      <c r="H48" s="85"/>
      <c r="I48" s="85"/>
      <c r="J48" s="85"/>
      <c r="K48" s="85"/>
      <c r="L48" s="19"/>
    </row>
    <row r="49" spans="1:31" s="1" customFormat="1" ht="14.45" customHeight="1">
      <c r="A49" s="85"/>
      <c r="B49" s="187"/>
      <c r="C49" s="85"/>
      <c r="D49" s="85"/>
      <c r="E49" s="85"/>
      <c r="F49" s="85"/>
      <c r="G49" s="85"/>
      <c r="H49" s="85"/>
      <c r="I49" s="85"/>
      <c r="J49" s="85"/>
      <c r="K49" s="85"/>
      <c r="L49" s="19"/>
    </row>
    <row r="50" spans="1:31" s="2" customFormat="1" ht="14.45" customHeight="1">
      <c r="A50" s="212"/>
      <c r="B50" s="213"/>
      <c r="C50" s="212"/>
      <c r="D50" s="214" t="s">
        <v>47</v>
      </c>
      <c r="E50" s="215"/>
      <c r="F50" s="215"/>
      <c r="G50" s="214" t="s">
        <v>48</v>
      </c>
      <c r="H50" s="215"/>
      <c r="I50" s="215"/>
      <c r="J50" s="215"/>
      <c r="K50" s="215"/>
      <c r="L50" s="36"/>
    </row>
    <row r="51" spans="1:31">
      <c r="A51" s="85"/>
      <c r="B51" s="187"/>
      <c r="C51" s="85"/>
      <c r="D51" s="85"/>
      <c r="E51" s="85"/>
      <c r="F51" s="85"/>
      <c r="G51" s="85"/>
      <c r="H51" s="85"/>
      <c r="I51" s="85"/>
      <c r="J51" s="85"/>
      <c r="K51" s="85"/>
      <c r="L51" s="19"/>
    </row>
    <row r="52" spans="1:31">
      <c r="A52" s="85"/>
      <c r="B52" s="187"/>
      <c r="C52" s="85"/>
      <c r="D52" s="85"/>
      <c r="E52" s="85"/>
      <c r="F52" s="85"/>
      <c r="G52" s="85"/>
      <c r="H52" s="85"/>
      <c r="I52" s="85"/>
      <c r="J52" s="85"/>
      <c r="K52" s="85"/>
      <c r="L52" s="19"/>
    </row>
    <row r="53" spans="1:31">
      <c r="A53" s="85"/>
      <c r="B53" s="187"/>
      <c r="C53" s="85"/>
      <c r="D53" s="85"/>
      <c r="E53" s="85"/>
      <c r="F53" s="85"/>
      <c r="G53" s="85"/>
      <c r="H53" s="85"/>
      <c r="I53" s="85"/>
      <c r="J53" s="85"/>
      <c r="K53" s="85"/>
      <c r="L53" s="19"/>
    </row>
    <row r="54" spans="1:31">
      <c r="A54" s="85"/>
      <c r="B54" s="187"/>
      <c r="C54" s="85"/>
      <c r="D54" s="85"/>
      <c r="E54" s="85"/>
      <c r="F54" s="85"/>
      <c r="G54" s="85"/>
      <c r="H54" s="85"/>
      <c r="I54" s="85"/>
      <c r="J54" s="85"/>
      <c r="K54" s="85"/>
      <c r="L54" s="19"/>
    </row>
    <row r="55" spans="1:31">
      <c r="A55" s="85"/>
      <c r="B55" s="187"/>
      <c r="C55" s="85"/>
      <c r="D55" s="85"/>
      <c r="E55" s="85"/>
      <c r="F55" s="85"/>
      <c r="G55" s="85"/>
      <c r="H55" s="85"/>
      <c r="I55" s="85"/>
      <c r="J55" s="85"/>
      <c r="K55" s="85"/>
      <c r="L55" s="19"/>
    </row>
    <row r="56" spans="1:31">
      <c r="A56" s="85"/>
      <c r="B56" s="187"/>
      <c r="C56" s="85"/>
      <c r="D56" s="85"/>
      <c r="E56" s="85"/>
      <c r="F56" s="85"/>
      <c r="G56" s="85"/>
      <c r="H56" s="85"/>
      <c r="I56" s="85"/>
      <c r="J56" s="85"/>
      <c r="K56" s="85"/>
      <c r="L56" s="19"/>
    </row>
    <row r="57" spans="1:31">
      <c r="A57" s="85"/>
      <c r="B57" s="187"/>
      <c r="C57" s="85"/>
      <c r="D57" s="85"/>
      <c r="E57" s="85"/>
      <c r="F57" s="85"/>
      <c r="G57" s="85"/>
      <c r="H57" s="85"/>
      <c r="I57" s="85"/>
      <c r="J57" s="85"/>
      <c r="K57" s="85"/>
      <c r="L57" s="19"/>
    </row>
    <row r="58" spans="1:31">
      <c r="A58" s="85"/>
      <c r="B58" s="187"/>
      <c r="C58" s="85"/>
      <c r="D58" s="85"/>
      <c r="E58" s="85"/>
      <c r="F58" s="85"/>
      <c r="G58" s="85"/>
      <c r="H58" s="85"/>
      <c r="I58" s="85"/>
      <c r="J58" s="85"/>
      <c r="K58" s="85"/>
      <c r="L58" s="19"/>
    </row>
    <row r="59" spans="1:31">
      <c r="A59" s="85"/>
      <c r="B59" s="187"/>
      <c r="C59" s="85"/>
      <c r="D59" s="85"/>
      <c r="E59" s="85"/>
      <c r="F59" s="85"/>
      <c r="G59" s="85"/>
      <c r="H59" s="85"/>
      <c r="I59" s="85"/>
      <c r="J59" s="85"/>
      <c r="K59" s="85"/>
      <c r="L59" s="19"/>
    </row>
    <row r="60" spans="1:31">
      <c r="A60" s="85"/>
      <c r="B60" s="187"/>
      <c r="C60" s="85"/>
      <c r="D60" s="85"/>
      <c r="E60" s="85"/>
      <c r="F60" s="85"/>
      <c r="G60" s="85"/>
      <c r="H60" s="85"/>
      <c r="I60" s="85"/>
      <c r="J60" s="85"/>
      <c r="K60" s="85"/>
      <c r="L60" s="19"/>
    </row>
    <row r="61" spans="1:31" s="2" customFormat="1" ht="12.75">
      <c r="A61" s="191"/>
      <c r="B61" s="192"/>
      <c r="C61" s="191"/>
      <c r="D61" s="216" t="s">
        <v>49</v>
      </c>
      <c r="E61" s="217"/>
      <c r="F61" s="218" t="s">
        <v>50</v>
      </c>
      <c r="G61" s="216" t="s">
        <v>49</v>
      </c>
      <c r="H61" s="217"/>
      <c r="I61" s="217"/>
      <c r="J61" s="219" t="s">
        <v>50</v>
      </c>
      <c r="K61" s="217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A62" s="85"/>
      <c r="B62" s="187"/>
      <c r="C62" s="85"/>
      <c r="D62" s="85"/>
      <c r="E62" s="85"/>
      <c r="F62" s="85"/>
      <c r="G62" s="85"/>
      <c r="H62" s="85"/>
      <c r="I62" s="85"/>
      <c r="J62" s="85"/>
      <c r="K62" s="85"/>
      <c r="L62" s="19"/>
    </row>
    <row r="63" spans="1:31">
      <c r="A63" s="85"/>
      <c r="B63" s="187"/>
      <c r="C63" s="85"/>
      <c r="D63" s="85"/>
      <c r="E63" s="85"/>
      <c r="F63" s="85"/>
      <c r="G63" s="85"/>
      <c r="H63" s="85"/>
      <c r="I63" s="85"/>
      <c r="J63" s="85"/>
      <c r="K63" s="85"/>
      <c r="L63" s="19"/>
    </row>
    <row r="64" spans="1:31">
      <c r="A64" s="85"/>
      <c r="B64" s="187"/>
      <c r="C64" s="85"/>
      <c r="D64" s="85"/>
      <c r="E64" s="85"/>
      <c r="F64" s="85"/>
      <c r="G64" s="85"/>
      <c r="H64" s="85"/>
      <c r="I64" s="85"/>
      <c r="J64" s="85"/>
      <c r="K64" s="85"/>
      <c r="L64" s="19"/>
    </row>
    <row r="65" spans="1:31" s="2" customFormat="1" ht="12.75">
      <c r="A65" s="191"/>
      <c r="B65" s="192"/>
      <c r="C65" s="191"/>
      <c r="D65" s="214" t="s">
        <v>51</v>
      </c>
      <c r="E65" s="220"/>
      <c r="F65" s="220"/>
      <c r="G65" s="214" t="s">
        <v>52</v>
      </c>
      <c r="H65" s="220"/>
      <c r="I65" s="220"/>
      <c r="J65" s="220"/>
      <c r="K65" s="22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A66" s="85"/>
      <c r="B66" s="187"/>
      <c r="C66" s="85"/>
      <c r="D66" s="85"/>
      <c r="E66" s="85"/>
      <c r="F66" s="85"/>
      <c r="G66" s="85"/>
      <c r="H66" s="85"/>
      <c r="I66" s="85"/>
      <c r="J66" s="85"/>
      <c r="K66" s="85"/>
      <c r="L66" s="19"/>
    </row>
    <row r="67" spans="1:31">
      <c r="A67" s="85"/>
      <c r="B67" s="187"/>
      <c r="C67" s="85"/>
      <c r="D67" s="85"/>
      <c r="E67" s="85"/>
      <c r="F67" s="85"/>
      <c r="G67" s="85"/>
      <c r="H67" s="85"/>
      <c r="I67" s="85"/>
      <c r="J67" s="85"/>
      <c r="K67" s="85"/>
      <c r="L67" s="19"/>
    </row>
    <row r="68" spans="1:31">
      <c r="A68" s="85"/>
      <c r="B68" s="187"/>
      <c r="C68" s="85"/>
      <c r="D68" s="85"/>
      <c r="E68" s="85"/>
      <c r="F68" s="85"/>
      <c r="G68" s="85"/>
      <c r="H68" s="85"/>
      <c r="I68" s="85"/>
      <c r="J68" s="85"/>
      <c r="K68" s="85"/>
      <c r="L68" s="19"/>
    </row>
    <row r="69" spans="1:31">
      <c r="A69" s="85"/>
      <c r="B69" s="187"/>
      <c r="C69" s="85"/>
      <c r="D69" s="85"/>
      <c r="E69" s="85"/>
      <c r="F69" s="85"/>
      <c r="G69" s="85"/>
      <c r="H69" s="85"/>
      <c r="I69" s="85"/>
      <c r="J69" s="85"/>
      <c r="K69" s="85"/>
      <c r="L69" s="19"/>
    </row>
    <row r="70" spans="1:31">
      <c r="A70" s="85"/>
      <c r="B70" s="187"/>
      <c r="C70" s="85"/>
      <c r="D70" s="85"/>
      <c r="E70" s="85"/>
      <c r="F70" s="85"/>
      <c r="G70" s="85"/>
      <c r="H70" s="85"/>
      <c r="I70" s="85"/>
      <c r="J70" s="85"/>
      <c r="K70" s="85"/>
      <c r="L70" s="19"/>
    </row>
    <row r="71" spans="1:31">
      <c r="A71" s="85"/>
      <c r="B71" s="187"/>
      <c r="C71" s="85"/>
      <c r="D71" s="85"/>
      <c r="E71" s="85"/>
      <c r="F71" s="85"/>
      <c r="G71" s="85"/>
      <c r="H71" s="85"/>
      <c r="I71" s="85"/>
      <c r="J71" s="85"/>
      <c r="K71" s="85"/>
      <c r="L71" s="19"/>
    </row>
    <row r="72" spans="1:31">
      <c r="A72" s="85"/>
      <c r="B72" s="187"/>
      <c r="C72" s="85"/>
      <c r="D72" s="85"/>
      <c r="E72" s="85"/>
      <c r="F72" s="85"/>
      <c r="G72" s="85"/>
      <c r="H72" s="85"/>
      <c r="I72" s="85"/>
      <c r="J72" s="85"/>
      <c r="K72" s="85"/>
      <c r="L72" s="19"/>
    </row>
    <row r="73" spans="1:31">
      <c r="A73" s="85"/>
      <c r="B73" s="187"/>
      <c r="C73" s="85"/>
      <c r="D73" s="85"/>
      <c r="E73" s="85"/>
      <c r="F73" s="85"/>
      <c r="G73" s="85"/>
      <c r="H73" s="85"/>
      <c r="I73" s="85"/>
      <c r="J73" s="85"/>
      <c r="K73" s="85"/>
      <c r="L73" s="19"/>
    </row>
    <row r="74" spans="1:31">
      <c r="A74" s="85"/>
      <c r="B74" s="187"/>
      <c r="C74" s="85"/>
      <c r="D74" s="85"/>
      <c r="E74" s="85"/>
      <c r="F74" s="85"/>
      <c r="G74" s="85"/>
      <c r="H74" s="85"/>
      <c r="I74" s="85"/>
      <c r="J74" s="85"/>
      <c r="K74" s="85"/>
      <c r="L74" s="19"/>
    </row>
    <row r="75" spans="1:31">
      <c r="A75" s="85"/>
      <c r="B75" s="187"/>
      <c r="C75" s="85"/>
      <c r="D75" s="85"/>
      <c r="E75" s="85"/>
      <c r="F75" s="85"/>
      <c r="G75" s="85"/>
      <c r="H75" s="85"/>
      <c r="I75" s="85"/>
      <c r="J75" s="85"/>
      <c r="K75" s="85"/>
      <c r="L75" s="19"/>
    </row>
    <row r="76" spans="1:31" s="2" customFormat="1" ht="12.75">
      <c r="A76" s="191"/>
      <c r="B76" s="192"/>
      <c r="C76" s="191"/>
      <c r="D76" s="216" t="s">
        <v>49</v>
      </c>
      <c r="E76" s="217"/>
      <c r="F76" s="218" t="s">
        <v>50</v>
      </c>
      <c r="G76" s="216" t="s">
        <v>49</v>
      </c>
      <c r="H76" s="217"/>
      <c r="I76" s="217"/>
      <c r="J76" s="219" t="s">
        <v>50</v>
      </c>
      <c r="K76" s="217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191"/>
      <c r="B77" s="221"/>
      <c r="C77" s="222"/>
      <c r="D77" s="222"/>
      <c r="E77" s="222"/>
      <c r="F77" s="222"/>
      <c r="G77" s="222"/>
      <c r="H77" s="222"/>
      <c r="I77" s="222"/>
      <c r="J77" s="222"/>
      <c r="K77" s="22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31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</row>
    <row r="80" spans="1:31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</row>
    <row r="81" spans="1:47" s="2" customFormat="1" ht="6.95" customHeight="1">
      <c r="A81" s="191"/>
      <c r="B81" s="223"/>
      <c r="C81" s="224"/>
      <c r="D81" s="224"/>
      <c r="E81" s="224"/>
      <c r="F81" s="224"/>
      <c r="G81" s="224"/>
      <c r="H81" s="224"/>
      <c r="I81" s="224"/>
      <c r="J81" s="224"/>
      <c r="K81" s="22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191"/>
      <c r="B82" s="192"/>
      <c r="C82" s="188" t="s">
        <v>93</v>
      </c>
      <c r="D82" s="191"/>
      <c r="E82" s="191"/>
      <c r="F82" s="191"/>
      <c r="G82" s="191"/>
      <c r="H82" s="191"/>
      <c r="I82" s="191"/>
      <c r="J82" s="191"/>
      <c r="K82" s="191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191"/>
      <c r="B83" s="192"/>
      <c r="C83" s="191"/>
      <c r="D83" s="191"/>
      <c r="E83" s="191"/>
      <c r="F83" s="191"/>
      <c r="G83" s="191"/>
      <c r="H83" s="191"/>
      <c r="I83" s="191"/>
      <c r="J83" s="191"/>
      <c r="K83" s="191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191"/>
      <c r="B84" s="192"/>
      <c r="C84" s="189" t="s">
        <v>14</v>
      </c>
      <c r="D84" s="191"/>
      <c r="E84" s="191"/>
      <c r="F84" s="191"/>
      <c r="G84" s="191"/>
      <c r="H84" s="191"/>
      <c r="I84" s="191"/>
      <c r="J84" s="191"/>
      <c r="K84" s="191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191"/>
      <c r="B85" s="192"/>
      <c r="C85" s="191"/>
      <c r="D85" s="191"/>
      <c r="E85" s="381" t="str">
        <f>E7</f>
        <v>Stavební úpravy domácnosti  areál Domečky</v>
      </c>
      <c r="F85" s="382"/>
      <c r="G85" s="382"/>
      <c r="H85" s="382"/>
      <c r="I85" s="191"/>
      <c r="J85" s="191"/>
      <c r="K85" s="191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191"/>
      <c r="B86" s="192"/>
      <c r="C86" s="189" t="s">
        <v>91</v>
      </c>
      <c r="D86" s="191"/>
      <c r="E86" s="191"/>
      <c r="F86" s="191"/>
      <c r="G86" s="191"/>
      <c r="H86" s="191"/>
      <c r="I86" s="191"/>
      <c r="J86" s="191"/>
      <c r="K86" s="191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191"/>
      <c r="B87" s="192"/>
      <c r="C87" s="191"/>
      <c r="D87" s="191"/>
      <c r="E87" s="383" t="str">
        <f>E9</f>
        <v>RK 1 - SO-01-Vlastní objekt</v>
      </c>
      <c r="F87" s="384"/>
      <c r="G87" s="384"/>
      <c r="H87" s="384"/>
      <c r="I87" s="191"/>
      <c r="J87" s="191"/>
      <c r="K87" s="191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191"/>
      <c r="B88" s="192"/>
      <c r="C88" s="191"/>
      <c r="D88" s="191"/>
      <c r="E88" s="191"/>
      <c r="F88" s="191"/>
      <c r="G88" s="191"/>
      <c r="H88" s="191"/>
      <c r="I88" s="191"/>
      <c r="J88" s="191"/>
      <c r="K88" s="191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191"/>
      <c r="B89" s="192"/>
      <c r="C89" s="189" t="s">
        <v>18</v>
      </c>
      <c r="D89" s="191"/>
      <c r="E89" s="191"/>
      <c r="F89" s="194" t="str">
        <f>F12</f>
        <v>Rychnov nad Kněžnou</v>
      </c>
      <c r="G89" s="191"/>
      <c r="H89" s="191"/>
      <c r="I89" s="189" t="s">
        <v>20</v>
      </c>
      <c r="J89" s="195" t="str">
        <f>IF(J12="","",J12)</f>
        <v>14. 9. 2020</v>
      </c>
      <c r="K89" s="191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191"/>
      <c r="B90" s="192"/>
      <c r="C90" s="191"/>
      <c r="D90" s="191"/>
      <c r="E90" s="191"/>
      <c r="F90" s="191"/>
      <c r="G90" s="191"/>
      <c r="H90" s="191"/>
      <c r="I90" s="191"/>
      <c r="J90" s="191"/>
      <c r="K90" s="191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25.7" customHeight="1">
      <c r="A91" s="191"/>
      <c r="B91" s="192"/>
      <c r="C91" s="189" t="s">
        <v>22</v>
      </c>
      <c r="D91" s="191"/>
      <c r="E91" s="191"/>
      <c r="F91" s="194" t="str">
        <f>E15</f>
        <v>Královéhradecký kraj</v>
      </c>
      <c r="G91" s="191"/>
      <c r="H91" s="191"/>
      <c r="I91" s="189" t="s">
        <v>28</v>
      </c>
      <c r="J91" s="225" t="str">
        <f>E21</f>
        <v>PRIDOS Hradec Králové</v>
      </c>
      <c r="K91" s="191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>
      <c r="A92" s="191"/>
      <c r="B92" s="192"/>
      <c r="C92" s="189" t="s">
        <v>26</v>
      </c>
      <c r="D92" s="191"/>
      <c r="E92" s="191"/>
      <c r="F92" s="194" t="str">
        <f>IF(E18="","",E18)</f>
        <v>bude určen ve výběrovém řízení</v>
      </c>
      <c r="G92" s="191"/>
      <c r="H92" s="191"/>
      <c r="I92" s="189" t="s">
        <v>31</v>
      </c>
      <c r="J92" s="225" t="str">
        <f>E24</f>
        <v>Ing.Pavel Michálek</v>
      </c>
      <c r="K92" s="191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191"/>
      <c r="B93" s="192"/>
      <c r="C93" s="191"/>
      <c r="D93" s="191"/>
      <c r="E93" s="191"/>
      <c r="F93" s="191"/>
      <c r="G93" s="191"/>
      <c r="H93" s="191"/>
      <c r="I93" s="191"/>
      <c r="J93" s="191"/>
      <c r="K93" s="191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191"/>
      <c r="B94" s="192"/>
      <c r="C94" s="226" t="s">
        <v>94</v>
      </c>
      <c r="D94" s="205"/>
      <c r="E94" s="205"/>
      <c r="F94" s="205"/>
      <c r="G94" s="205"/>
      <c r="H94" s="205"/>
      <c r="I94" s="205"/>
      <c r="J94" s="227" t="s">
        <v>95</v>
      </c>
      <c r="K94" s="205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191"/>
      <c r="B95" s="192"/>
      <c r="C95" s="191"/>
      <c r="D95" s="191"/>
      <c r="E95" s="191"/>
      <c r="F95" s="191"/>
      <c r="G95" s="191"/>
      <c r="H95" s="191"/>
      <c r="I95" s="191"/>
      <c r="J95" s="191"/>
      <c r="K95" s="191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191"/>
      <c r="B96" s="192"/>
      <c r="C96" s="228" t="s">
        <v>96</v>
      </c>
      <c r="D96" s="191"/>
      <c r="E96" s="191"/>
      <c r="F96" s="191"/>
      <c r="G96" s="191"/>
      <c r="H96" s="191"/>
      <c r="I96" s="191"/>
      <c r="J96" s="200">
        <f>J138</f>
        <v>0</v>
      </c>
      <c r="K96" s="191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97</v>
      </c>
    </row>
    <row r="97" spans="1:12" s="9" customFormat="1" ht="24.95" customHeight="1">
      <c r="A97" s="229"/>
      <c r="B97" s="230"/>
      <c r="C97" s="229"/>
      <c r="D97" s="231" t="s">
        <v>98</v>
      </c>
      <c r="E97" s="232"/>
      <c r="F97" s="232"/>
      <c r="G97" s="232"/>
      <c r="H97" s="232"/>
      <c r="I97" s="232"/>
      <c r="J97" s="233">
        <f>J139</f>
        <v>0</v>
      </c>
      <c r="K97" s="229"/>
      <c r="L97" s="92"/>
    </row>
    <row r="98" spans="1:12" s="10" customFormat="1" ht="19.899999999999999" customHeight="1">
      <c r="A98" s="234"/>
      <c r="B98" s="235"/>
      <c r="C98" s="234"/>
      <c r="D98" s="236" t="s">
        <v>99</v>
      </c>
      <c r="E98" s="237"/>
      <c r="F98" s="237"/>
      <c r="G98" s="237"/>
      <c r="H98" s="237"/>
      <c r="I98" s="237"/>
      <c r="J98" s="238">
        <f>J140</f>
        <v>0</v>
      </c>
      <c r="K98" s="234"/>
      <c r="L98" s="93"/>
    </row>
    <row r="99" spans="1:12" s="10" customFormat="1" ht="19.899999999999999" customHeight="1">
      <c r="A99" s="234"/>
      <c r="B99" s="235"/>
      <c r="C99" s="234"/>
      <c r="D99" s="236" t="s">
        <v>100</v>
      </c>
      <c r="E99" s="237"/>
      <c r="F99" s="237"/>
      <c r="G99" s="237"/>
      <c r="H99" s="237"/>
      <c r="I99" s="237"/>
      <c r="J99" s="238">
        <f>J155</f>
        <v>0</v>
      </c>
      <c r="K99" s="234"/>
      <c r="L99" s="93"/>
    </row>
    <row r="100" spans="1:12" s="10" customFormat="1" ht="19.899999999999999" customHeight="1">
      <c r="A100" s="234"/>
      <c r="B100" s="235"/>
      <c r="C100" s="234"/>
      <c r="D100" s="236" t="s">
        <v>101</v>
      </c>
      <c r="E100" s="237"/>
      <c r="F100" s="237"/>
      <c r="G100" s="237"/>
      <c r="H100" s="237"/>
      <c r="I100" s="237"/>
      <c r="J100" s="238">
        <f>J161</f>
        <v>0</v>
      </c>
      <c r="K100" s="234"/>
      <c r="L100" s="93"/>
    </row>
    <row r="101" spans="1:12" s="9" customFormat="1" ht="24.95" customHeight="1">
      <c r="A101" s="229"/>
      <c r="B101" s="230"/>
      <c r="C101" s="229"/>
      <c r="D101" s="231" t="s">
        <v>102</v>
      </c>
      <c r="E101" s="232"/>
      <c r="F101" s="232"/>
      <c r="G101" s="232"/>
      <c r="H101" s="232"/>
      <c r="I101" s="232"/>
      <c r="J101" s="233">
        <f>J163</f>
        <v>0</v>
      </c>
      <c r="K101" s="229"/>
      <c r="L101" s="92"/>
    </row>
    <row r="102" spans="1:12" s="10" customFormat="1" ht="19.899999999999999" customHeight="1">
      <c r="A102" s="234"/>
      <c r="B102" s="235"/>
      <c r="C102" s="234"/>
      <c r="D102" s="236" t="s">
        <v>103</v>
      </c>
      <c r="E102" s="237"/>
      <c r="F102" s="237"/>
      <c r="G102" s="237"/>
      <c r="H102" s="237"/>
      <c r="I102" s="237"/>
      <c r="J102" s="238">
        <f>J164</f>
        <v>0</v>
      </c>
      <c r="K102" s="234"/>
      <c r="L102" s="93"/>
    </row>
    <row r="103" spans="1:12" s="10" customFormat="1" ht="19.899999999999999" customHeight="1">
      <c r="A103" s="234"/>
      <c r="B103" s="235"/>
      <c r="C103" s="234"/>
      <c r="D103" s="236" t="s">
        <v>104</v>
      </c>
      <c r="E103" s="237"/>
      <c r="F103" s="237"/>
      <c r="G103" s="237"/>
      <c r="H103" s="237"/>
      <c r="I103" s="237"/>
      <c r="J103" s="238">
        <f>J170</f>
        <v>0</v>
      </c>
      <c r="K103" s="234"/>
      <c r="L103" s="93"/>
    </row>
    <row r="104" spans="1:12" s="10" customFormat="1" ht="19.899999999999999" customHeight="1">
      <c r="A104" s="234"/>
      <c r="B104" s="235"/>
      <c r="C104" s="234"/>
      <c r="D104" s="236" t="s">
        <v>105</v>
      </c>
      <c r="E104" s="237"/>
      <c r="F104" s="237"/>
      <c r="G104" s="237"/>
      <c r="H104" s="237"/>
      <c r="I104" s="237"/>
      <c r="J104" s="238">
        <f>J175</f>
        <v>0</v>
      </c>
      <c r="K104" s="234"/>
      <c r="L104" s="93"/>
    </row>
    <row r="105" spans="1:12" s="10" customFormat="1" ht="19.899999999999999" customHeight="1">
      <c r="A105" s="234"/>
      <c r="B105" s="235"/>
      <c r="C105" s="234"/>
      <c r="D105" s="236" t="s">
        <v>106</v>
      </c>
      <c r="E105" s="237"/>
      <c r="F105" s="237"/>
      <c r="G105" s="237"/>
      <c r="H105" s="237"/>
      <c r="I105" s="237"/>
      <c r="J105" s="238">
        <f>J177</f>
        <v>0</v>
      </c>
      <c r="K105" s="234"/>
      <c r="L105" s="93"/>
    </row>
    <row r="106" spans="1:12" s="10" customFormat="1" ht="19.899999999999999" customHeight="1">
      <c r="A106" s="234"/>
      <c r="B106" s="235"/>
      <c r="C106" s="234"/>
      <c r="D106" s="236" t="s">
        <v>107</v>
      </c>
      <c r="E106" s="237"/>
      <c r="F106" s="237"/>
      <c r="G106" s="237"/>
      <c r="H106" s="237"/>
      <c r="I106" s="237"/>
      <c r="J106" s="238">
        <f>J179</f>
        <v>0</v>
      </c>
      <c r="K106" s="234"/>
      <c r="L106" s="93"/>
    </row>
    <row r="107" spans="1:12" s="10" customFormat="1" ht="19.899999999999999" customHeight="1">
      <c r="A107" s="234"/>
      <c r="B107" s="235"/>
      <c r="C107" s="234"/>
      <c r="D107" s="236" t="s">
        <v>108</v>
      </c>
      <c r="E107" s="237"/>
      <c r="F107" s="237"/>
      <c r="G107" s="237"/>
      <c r="H107" s="237"/>
      <c r="I107" s="237"/>
      <c r="J107" s="238">
        <f>J181</f>
        <v>0</v>
      </c>
      <c r="K107" s="234"/>
      <c r="L107" s="93"/>
    </row>
    <row r="108" spans="1:12" s="10" customFormat="1" ht="19.899999999999999" customHeight="1">
      <c r="A108" s="234"/>
      <c r="B108" s="235"/>
      <c r="C108" s="234"/>
      <c r="D108" s="236" t="s">
        <v>109</v>
      </c>
      <c r="E108" s="237"/>
      <c r="F108" s="237"/>
      <c r="G108" s="237"/>
      <c r="H108" s="237"/>
      <c r="I108" s="237"/>
      <c r="J108" s="238">
        <f>J190</f>
        <v>0</v>
      </c>
      <c r="K108" s="234"/>
      <c r="L108" s="93"/>
    </row>
    <row r="109" spans="1:12" s="10" customFormat="1" ht="19.899999999999999" customHeight="1">
      <c r="A109" s="234"/>
      <c r="B109" s="235"/>
      <c r="C109" s="234"/>
      <c r="D109" s="236" t="s">
        <v>110</v>
      </c>
      <c r="E109" s="237"/>
      <c r="F109" s="237"/>
      <c r="G109" s="237"/>
      <c r="H109" s="237"/>
      <c r="I109" s="237"/>
      <c r="J109" s="238">
        <f>J203</f>
        <v>0</v>
      </c>
      <c r="K109" s="234"/>
      <c r="L109" s="93"/>
    </row>
    <row r="110" spans="1:12" s="10" customFormat="1" ht="19.899999999999999" customHeight="1">
      <c r="A110" s="234"/>
      <c r="B110" s="235"/>
      <c r="C110" s="234"/>
      <c r="D110" s="236" t="s">
        <v>111</v>
      </c>
      <c r="E110" s="237"/>
      <c r="F110" s="237"/>
      <c r="G110" s="237"/>
      <c r="H110" s="237"/>
      <c r="I110" s="237"/>
      <c r="J110" s="238">
        <f>J222</f>
        <v>0</v>
      </c>
      <c r="K110" s="234"/>
      <c r="L110" s="93"/>
    </row>
    <row r="111" spans="1:12" s="10" customFormat="1" ht="19.899999999999999" customHeight="1">
      <c r="A111" s="234"/>
      <c r="B111" s="235"/>
      <c r="C111" s="234"/>
      <c r="D111" s="236" t="s">
        <v>112</v>
      </c>
      <c r="E111" s="237"/>
      <c r="F111" s="237"/>
      <c r="G111" s="237"/>
      <c r="H111" s="237"/>
      <c r="I111" s="237"/>
      <c r="J111" s="238">
        <f>J231</f>
        <v>0</v>
      </c>
      <c r="K111" s="234"/>
      <c r="L111" s="93"/>
    </row>
    <row r="112" spans="1:12" s="10" customFormat="1" ht="19.899999999999999" customHeight="1">
      <c r="A112" s="234"/>
      <c r="B112" s="235"/>
      <c r="C112" s="234"/>
      <c r="D112" s="236" t="s">
        <v>113</v>
      </c>
      <c r="E112" s="237"/>
      <c r="F112" s="237"/>
      <c r="G112" s="237"/>
      <c r="H112" s="237"/>
      <c r="I112" s="237"/>
      <c r="J112" s="238">
        <f>J246</f>
        <v>0</v>
      </c>
      <c r="K112" s="234"/>
      <c r="L112" s="93"/>
    </row>
    <row r="113" spans="1:31" s="10" customFormat="1" ht="19.899999999999999" customHeight="1">
      <c r="A113" s="234"/>
      <c r="B113" s="235"/>
      <c r="C113" s="234"/>
      <c r="D113" s="236" t="s">
        <v>114</v>
      </c>
      <c r="E113" s="237"/>
      <c r="F113" s="237"/>
      <c r="G113" s="237"/>
      <c r="H113" s="237"/>
      <c r="I113" s="237"/>
      <c r="J113" s="238">
        <f>J258</f>
        <v>0</v>
      </c>
      <c r="K113" s="234"/>
      <c r="L113" s="93"/>
    </row>
    <row r="114" spans="1:31" s="10" customFormat="1" ht="19.899999999999999" customHeight="1">
      <c r="A114" s="234"/>
      <c r="B114" s="235"/>
      <c r="C114" s="234"/>
      <c r="D114" s="236" t="s">
        <v>115</v>
      </c>
      <c r="E114" s="237"/>
      <c r="F114" s="237"/>
      <c r="G114" s="237"/>
      <c r="H114" s="237"/>
      <c r="I114" s="237"/>
      <c r="J114" s="238">
        <f>J263</f>
        <v>0</v>
      </c>
      <c r="K114" s="234"/>
      <c r="L114" s="93"/>
    </row>
    <row r="115" spans="1:31" s="10" customFormat="1" ht="19.899999999999999" customHeight="1">
      <c r="A115" s="234"/>
      <c r="B115" s="235"/>
      <c r="C115" s="234"/>
      <c r="D115" s="236" t="s">
        <v>116</v>
      </c>
      <c r="E115" s="237"/>
      <c r="F115" s="237"/>
      <c r="G115" s="237"/>
      <c r="H115" s="237"/>
      <c r="I115" s="237"/>
      <c r="J115" s="238">
        <f>J267</f>
        <v>0</v>
      </c>
      <c r="K115" s="234"/>
      <c r="L115" s="93"/>
    </row>
    <row r="116" spans="1:31" s="9" customFormat="1" ht="24.95" customHeight="1">
      <c r="A116" s="229"/>
      <c r="B116" s="230"/>
      <c r="C116" s="229"/>
      <c r="D116" s="231" t="s">
        <v>117</v>
      </c>
      <c r="E116" s="232"/>
      <c r="F116" s="232"/>
      <c r="G116" s="232"/>
      <c r="H116" s="232"/>
      <c r="I116" s="232"/>
      <c r="J116" s="233">
        <f>J274</f>
        <v>0</v>
      </c>
      <c r="K116" s="229"/>
      <c r="L116" s="92"/>
    </row>
    <row r="117" spans="1:31" s="10" customFormat="1" ht="19.899999999999999" customHeight="1">
      <c r="A117" s="234"/>
      <c r="B117" s="235"/>
      <c r="C117" s="234"/>
      <c r="D117" s="236" t="s">
        <v>118</v>
      </c>
      <c r="E117" s="237"/>
      <c r="F117" s="237"/>
      <c r="G117" s="237"/>
      <c r="H117" s="237"/>
      <c r="I117" s="237"/>
      <c r="J117" s="238">
        <f>J275</f>
        <v>0</v>
      </c>
      <c r="K117" s="234"/>
      <c r="L117" s="93"/>
    </row>
    <row r="118" spans="1:31" s="10" customFormat="1" ht="19.899999999999999" customHeight="1">
      <c r="A118" s="234"/>
      <c r="B118" s="235"/>
      <c r="C118" s="234"/>
      <c r="D118" s="236" t="s">
        <v>119</v>
      </c>
      <c r="E118" s="237"/>
      <c r="F118" s="237"/>
      <c r="G118" s="237"/>
      <c r="H118" s="237"/>
      <c r="I118" s="237"/>
      <c r="J118" s="238">
        <f>J278</f>
        <v>0</v>
      </c>
      <c r="K118" s="234"/>
      <c r="L118" s="93"/>
    </row>
    <row r="119" spans="1:31" s="2" customFormat="1" ht="21.75" customHeight="1">
      <c r="A119" s="191"/>
      <c r="B119" s="192"/>
      <c r="C119" s="191"/>
      <c r="D119" s="191"/>
      <c r="E119" s="191"/>
      <c r="F119" s="191"/>
      <c r="G119" s="191"/>
      <c r="H119" s="191"/>
      <c r="I119" s="191"/>
      <c r="J119" s="191"/>
      <c r="K119" s="191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31" s="2" customFormat="1" ht="6.95" customHeight="1">
      <c r="A120" s="191"/>
      <c r="B120" s="221"/>
      <c r="C120" s="222"/>
      <c r="D120" s="222"/>
      <c r="E120" s="222"/>
      <c r="F120" s="222"/>
      <c r="G120" s="222"/>
      <c r="H120" s="222"/>
      <c r="I120" s="222"/>
      <c r="J120" s="222"/>
      <c r="K120" s="222"/>
      <c r="L120" s="36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31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</row>
    <row r="122" spans="1:31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</row>
    <row r="123" spans="1:31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</row>
    <row r="124" spans="1:31" s="2" customFormat="1" ht="6.95" customHeight="1">
      <c r="A124" s="191"/>
      <c r="B124" s="223"/>
      <c r="C124" s="224"/>
      <c r="D124" s="224"/>
      <c r="E124" s="224"/>
      <c r="F124" s="224"/>
      <c r="G124" s="224"/>
      <c r="H124" s="224"/>
      <c r="I124" s="224"/>
      <c r="J124" s="224"/>
      <c r="K124" s="224"/>
      <c r="L124" s="36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1:31" s="2" customFormat="1" ht="24.95" customHeight="1">
      <c r="A125" s="191"/>
      <c r="B125" s="192"/>
      <c r="C125" s="188" t="s">
        <v>120</v>
      </c>
      <c r="D125" s="191"/>
      <c r="E125" s="191"/>
      <c r="F125" s="191"/>
      <c r="G125" s="191"/>
      <c r="H125" s="191"/>
      <c r="I125" s="191"/>
      <c r="J125" s="191"/>
      <c r="K125" s="191"/>
      <c r="L125" s="36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1:31" s="2" customFormat="1" ht="6.95" customHeight="1">
      <c r="A126" s="191"/>
      <c r="B126" s="192"/>
      <c r="C126" s="191"/>
      <c r="D126" s="191"/>
      <c r="E126" s="191"/>
      <c r="F126" s="191"/>
      <c r="G126" s="191"/>
      <c r="H126" s="191"/>
      <c r="I126" s="191"/>
      <c r="J126" s="191"/>
      <c r="K126" s="191"/>
      <c r="L126" s="36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1:31" s="2" customFormat="1" ht="12" customHeight="1">
      <c r="A127" s="191"/>
      <c r="B127" s="192"/>
      <c r="C127" s="189" t="s">
        <v>14</v>
      </c>
      <c r="D127" s="191"/>
      <c r="E127" s="191"/>
      <c r="F127" s="191"/>
      <c r="G127" s="191"/>
      <c r="H127" s="191"/>
      <c r="I127" s="191"/>
      <c r="J127" s="191"/>
      <c r="K127" s="191"/>
      <c r="L127" s="36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1:31" s="2" customFormat="1" ht="16.5" customHeight="1">
      <c r="A128" s="191"/>
      <c r="B128" s="192"/>
      <c r="C128" s="191"/>
      <c r="D128" s="191"/>
      <c r="E128" s="381" t="str">
        <f>E7</f>
        <v>Stavební úpravy domácnosti  areál Domečky</v>
      </c>
      <c r="F128" s="382"/>
      <c r="G128" s="382"/>
      <c r="H128" s="382"/>
      <c r="I128" s="191"/>
      <c r="J128" s="191"/>
      <c r="K128" s="191"/>
      <c r="L128" s="36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65" s="2" customFormat="1" ht="12" customHeight="1">
      <c r="A129" s="191"/>
      <c r="B129" s="192"/>
      <c r="C129" s="189" t="s">
        <v>91</v>
      </c>
      <c r="D129" s="191"/>
      <c r="E129" s="191"/>
      <c r="F129" s="191"/>
      <c r="G129" s="191"/>
      <c r="H129" s="191"/>
      <c r="I129" s="191"/>
      <c r="J129" s="191"/>
      <c r="K129" s="191"/>
      <c r="L129" s="36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65" s="2" customFormat="1" ht="16.5" customHeight="1">
      <c r="A130" s="191"/>
      <c r="B130" s="192"/>
      <c r="C130" s="191"/>
      <c r="D130" s="191"/>
      <c r="E130" s="383" t="str">
        <f>E9</f>
        <v>RK 1 - SO-01-Vlastní objekt</v>
      </c>
      <c r="F130" s="384"/>
      <c r="G130" s="384"/>
      <c r="H130" s="384"/>
      <c r="I130" s="191"/>
      <c r="J130" s="191"/>
      <c r="K130" s="191"/>
      <c r="L130" s="36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  <row r="131" spans="1:65" s="2" customFormat="1" ht="6.95" customHeight="1">
      <c r="A131" s="191"/>
      <c r="B131" s="192"/>
      <c r="C131" s="191"/>
      <c r="D131" s="191"/>
      <c r="E131" s="191"/>
      <c r="F131" s="191"/>
      <c r="G131" s="191"/>
      <c r="H131" s="191"/>
      <c r="I131" s="191"/>
      <c r="J131" s="191"/>
      <c r="K131" s="191"/>
      <c r="L131" s="36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</row>
    <row r="132" spans="1:65" s="2" customFormat="1" ht="12" customHeight="1">
      <c r="A132" s="191"/>
      <c r="B132" s="192"/>
      <c r="C132" s="189" t="s">
        <v>18</v>
      </c>
      <c r="D132" s="191"/>
      <c r="E132" s="191"/>
      <c r="F132" s="194" t="str">
        <f>F12</f>
        <v>Rychnov nad Kněžnou</v>
      </c>
      <c r="G132" s="191"/>
      <c r="H132" s="191"/>
      <c r="I132" s="189" t="s">
        <v>20</v>
      </c>
      <c r="J132" s="195" t="str">
        <f>IF(J12="","",J12)</f>
        <v>14. 9. 2020</v>
      </c>
      <c r="K132" s="191"/>
      <c r="L132" s="36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</row>
    <row r="133" spans="1:65" s="2" customFormat="1" ht="6.95" customHeight="1">
      <c r="A133" s="191"/>
      <c r="B133" s="192"/>
      <c r="C133" s="191"/>
      <c r="D133" s="191"/>
      <c r="E133" s="191"/>
      <c r="F133" s="191"/>
      <c r="G133" s="191"/>
      <c r="H133" s="191"/>
      <c r="I133" s="191"/>
      <c r="J133" s="191"/>
      <c r="K133" s="191"/>
      <c r="L133" s="36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1:65" s="2" customFormat="1" ht="25.7" customHeight="1">
      <c r="A134" s="191"/>
      <c r="B134" s="192"/>
      <c r="C134" s="189" t="s">
        <v>22</v>
      </c>
      <c r="D134" s="191"/>
      <c r="E134" s="191"/>
      <c r="F134" s="194" t="str">
        <f>E15</f>
        <v>Královéhradecký kraj</v>
      </c>
      <c r="G134" s="191"/>
      <c r="H134" s="191"/>
      <c r="I134" s="189" t="s">
        <v>28</v>
      </c>
      <c r="J134" s="225" t="str">
        <f>E21</f>
        <v>PRIDOS Hradec Králové</v>
      </c>
      <c r="K134" s="191"/>
      <c r="L134" s="36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</row>
    <row r="135" spans="1:65" s="2" customFormat="1" ht="15.2" customHeight="1">
      <c r="A135" s="191"/>
      <c r="B135" s="192"/>
      <c r="C135" s="189" t="s">
        <v>26</v>
      </c>
      <c r="D135" s="191"/>
      <c r="E135" s="191"/>
      <c r="F135" s="194" t="str">
        <f>IF(E18="","",E18)</f>
        <v>bude určen ve výběrovém řízení</v>
      </c>
      <c r="G135" s="191"/>
      <c r="H135" s="191"/>
      <c r="I135" s="189" t="s">
        <v>31</v>
      </c>
      <c r="J135" s="225" t="str">
        <f>E24</f>
        <v>Ing.Pavel Michálek</v>
      </c>
      <c r="K135" s="191"/>
      <c r="L135" s="36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  <row r="136" spans="1:65" s="2" customFormat="1" ht="10.35" customHeight="1">
      <c r="A136" s="191"/>
      <c r="B136" s="192"/>
      <c r="C136" s="191"/>
      <c r="D136" s="191"/>
      <c r="E136" s="191"/>
      <c r="F136" s="191"/>
      <c r="G136" s="191"/>
      <c r="H136" s="191"/>
      <c r="I136" s="191"/>
      <c r="J136" s="191"/>
      <c r="K136" s="191"/>
      <c r="L136" s="36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</row>
    <row r="137" spans="1:65" s="11" customFormat="1" ht="29.25" customHeight="1">
      <c r="A137" s="239"/>
      <c r="B137" s="240"/>
      <c r="C137" s="241" t="s">
        <v>121</v>
      </c>
      <c r="D137" s="242" t="s">
        <v>59</v>
      </c>
      <c r="E137" s="242" t="s">
        <v>55</v>
      </c>
      <c r="F137" s="242" t="s">
        <v>56</v>
      </c>
      <c r="G137" s="242" t="s">
        <v>122</v>
      </c>
      <c r="H137" s="242" t="s">
        <v>123</v>
      </c>
      <c r="I137" s="242" t="s">
        <v>124</v>
      </c>
      <c r="J137" s="242" t="s">
        <v>95</v>
      </c>
      <c r="K137" s="243" t="s">
        <v>125</v>
      </c>
      <c r="L137" s="96"/>
      <c r="M137" s="55" t="s">
        <v>1</v>
      </c>
      <c r="N137" s="56" t="s">
        <v>38</v>
      </c>
      <c r="O137" s="56" t="s">
        <v>126</v>
      </c>
      <c r="P137" s="56" t="s">
        <v>127</v>
      </c>
      <c r="Q137" s="56" t="s">
        <v>128</v>
      </c>
      <c r="R137" s="56" t="s">
        <v>129</v>
      </c>
      <c r="S137" s="56" t="s">
        <v>130</v>
      </c>
      <c r="T137" s="57" t="s">
        <v>131</v>
      </c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</row>
    <row r="138" spans="1:65" s="2" customFormat="1" ht="22.9" customHeight="1">
      <c r="A138" s="191"/>
      <c r="B138" s="192"/>
      <c r="C138" s="244" t="s">
        <v>132</v>
      </c>
      <c r="D138" s="191"/>
      <c r="E138" s="191"/>
      <c r="F138" s="191"/>
      <c r="G138" s="191"/>
      <c r="H138" s="191"/>
      <c r="I138" s="191"/>
      <c r="J138" s="245">
        <f>BK138</f>
        <v>0</v>
      </c>
      <c r="K138" s="191"/>
      <c r="L138" s="28"/>
      <c r="M138" s="58"/>
      <c r="N138" s="49"/>
      <c r="O138" s="59"/>
      <c r="P138" s="97">
        <f>P139+P163+P274</f>
        <v>349.257767</v>
      </c>
      <c r="Q138" s="59"/>
      <c r="R138" s="97">
        <f>R139+R163+R274</f>
        <v>4.5134646399999996</v>
      </c>
      <c r="S138" s="59"/>
      <c r="T138" s="98">
        <f>T139+T163+T274</f>
        <v>7.8026930000000005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T138" s="16" t="s">
        <v>73</v>
      </c>
      <c r="AU138" s="16" t="s">
        <v>97</v>
      </c>
      <c r="BK138" s="99">
        <f>BK139+BK163+BK274</f>
        <v>0</v>
      </c>
    </row>
    <row r="139" spans="1:65" s="12" customFormat="1" ht="25.9" customHeight="1">
      <c r="A139" s="246"/>
      <c r="B139" s="247"/>
      <c r="C139" s="246"/>
      <c r="D139" s="248" t="s">
        <v>73</v>
      </c>
      <c r="E139" s="249" t="s">
        <v>133</v>
      </c>
      <c r="F139" s="249" t="s">
        <v>134</v>
      </c>
      <c r="G139" s="246"/>
      <c r="H139" s="246"/>
      <c r="I139" s="246"/>
      <c r="J139" s="250">
        <f>BK139</f>
        <v>0</v>
      </c>
      <c r="K139" s="246"/>
      <c r="L139" s="100"/>
      <c r="M139" s="102"/>
      <c r="N139" s="103"/>
      <c r="O139" s="103"/>
      <c r="P139" s="104">
        <f>P140+P155+P161</f>
        <v>82.277856</v>
      </c>
      <c r="Q139" s="103"/>
      <c r="R139" s="104">
        <f>R140+R155+R161</f>
        <v>4.500989999999999E-3</v>
      </c>
      <c r="S139" s="103"/>
      <c r="T139" s="105">
        <f>T140+T155+T161</f>
        <v>7.5307730000000008</v>
      </c>
      <c r="AR139" s="101" t="s">
        <v>82</v>
      </c>
      <c r="AT139" s="106" t="s">
        <v>73</v>
      </c>
      <c r="AU139" s="106" t="s">
        <v>74</v>
      </c>
      <c r="AY139" s="101" t="s">
        <v>135</v>
      </c>
      <c r="BK139" s="107">
        <f>BK140+BK155+BK161</f>
        <v>0</v>
      </c>
    </row>
    <row r="140" spans="1:65" s="12" customFormat="1" ht="22.9" customHeight="1">
      <c r="A140" s="246"/>
      <c r="B140" s="247"/>
      <c r="C140" s="246"/>
      <c r="D140" s="248" t="s">
        <v>73</v>
      </c>
      <c r="E140" s="251" t="s">
        <v>136</v>
      </c>
      <c r="F140" s="251" t="s">
        <v>137</v>
      </c>
      <c r="G140" s="246"/>
      <c r="H140" s="246"/>
      <c r="I140" s="246"/>
      <c r="J140" s="252">
        <f>BK140</f>
        <v>0</v>
      </c>
      <c r="K140" s="246"/>
      <c r="L140" s="100"/>
      <c r="M140" s="102"/>
      <c r="N140" s="103"/>
      <c r="O140" s="103"/>
      <c r="P140" s="104">
        <f>SUM(P141:P154)</f>
        <v>47.716779000000002</v>
      </c>
      <c r="Q140" s="103"/>
      <c r="R140" s="104">
        <f>SUM(R141:R154)</f>
        <v>4.500989999999999E-3</v>
      </c>
      <c r="S140" s="103"/>
      <c r="T140" s="105">
        <f>SUM(T141:T154)</f>
        <v>7.5307730000000008</v>
      </c>
      <c r="AR140" s="101" t="s">
        <v>82</v>
      </c>
      <c r="AT140" s="106" t="s">
        <v>73</v>
      </c>
      <c r="AU140" s="106" t="s">
        <v>82</v>
      </c>
      <c r="AY140" s="101" t="s">
        <v>135</v>
      </c>
      <c r="BK140" s="107">
        <f>SUM(BK141:BK154)</f>
        <v>0</v>
      </c>
    </row>
    <row r="141" spans="1:65" s="2" customFormat="1" ht="33" customHeight="1">
      <c r="A141" s="191"/>
      <c r="B141" s="192"/>
      <c r="C141" s="253" t="s">
        <v>82</v>
      </c>
      <c r="D141" s="253" t="s">
        <v>138</v>
      </c>
      <c r="E141" s="254" t="s">
        <v>139</v>
      </c>
      <c r="F141" s="255" t="s">
        <v>140</v>
      </c>
      <c r="G141" s="256" t="s">
        <v>141</v>
      </c>
      <c r="H141" s="257">
        <v>34.622999999999998</v>
      </c>
      <c r="I141" s="110"/>
      <c r="J141" s="258">
        <f>ROUND(I141*H141,2)</f>
        <v>0</v>
      </c>
      <c r="K141" s="255" t="s">
        <v>142</v>
      </c>
      <c r="L141" s="28"/>
      <c r="M141" s="111" t="s">
        <v>1</v>
      </c>
      <c r="N141" s="112" t="s">
        <v>40</v>
      </c>
      <c r="O141" s="113">
        <v>0.105</v>
      </c>
      <c r="P141" s="113">
        <f>O141*H141</f>
        <v>3.6354149999999996</v>
      </c>
      <c r="Q141" s="113">
        <v>1.2999999999999999E-4</v>
      </c>
      <c r="R141" s="113">
        <f>Q141*H141</f>
        <v>4.500989999999999E-3</v>
      </c>
      <c r="S141" s="113">
        <v>0</v>
      </c>
      <c r="T141" s="114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15" t="s">
        <v>143</v>
      </c>
      <c r="AT141" s="115" t="s">
        <v>138</v>
      </c>
      <c r="AU141" s="115" t="s">
        <v>144</v>
      </c>
      <c r="AY141" s="16" t="s">
        <v>135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6" t="s">
        <v>144</v>
      </c>
      <c r="BK141" s="116">
        <f>ROUND(I141*H141,2)</f>
        <v>0</v>
      </c>
      <c r="BL141" s="16" t="s">
        <v>143</v>
      </c>
      <c r="BM141" s="115" t="s">
        <v>145</v>
      </c>
    </row>
    <row r="142" spans="1:65" s="13" customFormat="1">
      <c r="A142" s="259"/>
      <c r="B142" s="260"/>
      <c r="C142" s="259"/>
      <c r="D142" s="261" t="s">
        <v>146</v>
      </c>
      <c r="E142" s="262" t="s">
        <v>1</v>
      </c>
      <c r="F142" s="263" t="s">
        <v>147</v>
      </c>
      <c r="G142" s="259"/>
      <c r="H142" s="264">
        <v>34.622999999999998</v>
      </c>
      <c r="I142" s="276"/>
      <c r="J142" s="259"/>
      <c r="K142" s="259"/>
      <c r="L142" s="117"/>
      <c r="M142" s="119"/>
      <c r="N142" s="120"/>
      <c r="O142" s="120"/>
      <c r="P142" s="120"/>
      <c r="Q142" s="120"/>
      <c r="R142" s="120"/>
      <c r="S142" s="120"/>
      <c r="T142" s="121"/>
      <c r="AT142" s="118" t="s">
        <v>146</v>
      </c>
      <c r="AU142" s="118" t="s">
        <v>144</v>
      </c>
      <c r="AV142" s="13" t="s">
        <v>144</v>
      </c>
      <c r="AW142" s="13" t="s">
        <v>30</v>
      </c>
      <c r="AX142" s="13" t="s">
        <v>82</v>
      </c>
      <c r="AY142" s="118" t="s">
        <v>135</v>
      </c>
    </row>
    <row r="143" spans="1:65" s="2" customFormat="1" ht="21.75" customHeight="1">
      <c r="A143" s="191"/>
      <c r="B143" s="192"/>
      <c r="C143" s="253" t="s">
        <v>144</v>
      </c>
      <c r="D143" s="253" t="s">
        <v>138</v>
      </c>
      <c r="E143" s="254" t="s">
        <v>148</v>
      </c>
      <c r="F143" s="255" t="s">
        <v>149</v>
      </c>
      <c r="G143" s="256" t="s">
        <v>141</v>
      </c>
      <c r="H143" s="257">
        <v>34.622999999999998</v>
      </c>
      <c r="I143" s="110"/>
      <c r="J143" s="258">
        <f>ROUND(I143*H143,2)</f>
        <v>0</v>
      </c>
      <c r="K143" s="255" t="s">
        <v>142</v>
      </c>
      <c r="L143" s="28"/>
      <c r="M143" s="111" t="s">
        <v>1</v>
      </c>
      <c r="N143" s="112" t="s">
        <v>40</v>
      </c>
      <c r="O143" s="113">
        <v>0.30599999999999999</v>
      </c>
      <c r="P143" s="113">
        <f>O143*H143</f>
        <v>10.594638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15" t="s">
        <v>143</v>
      </c>
      <c r="AT143" s="115" t="s">
        <v>138</v>
      </c>
      <c r="AU143" s="115" t="s">
        <v>144</v>
      </c>
      <c r="AY143" s="16" t="s">
        <v>135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6" t="s">
        <v>144</v>
      </c>
      <c r="BK143" s="116">
        <f>ROUND(I143*H143,2)</f>
        <v>0</v>
      </c>
      <c r="BL143" s="16" t="s">
        <v>143</v>
      </c>
      <c r="BM143" s="115" t="s">
        <v>150</v>
      </c>
    </row>
    <row r="144" spans="1:65" s="13" customFormat="1">
      <c r="A144" s="259"/>
      <c r="B144" s="260"/>
      <c r="C144" s="259"/>
      <c r="D144" s="261" t="s">
        <v>146</v>
      </c>
      <c r="E144" s="262" t="s">
        <v>1</v>
      </c>
      <c r="F144" s="263" t="s">
        <v>151</v>
      </c>
      <c r="G144" s="259"/>
      <c r="H144" s="264">
        <v>34.622999999999998</v>
      </c>
      <c r="I144" s="276"/>
      <c r="J144" s="259"/>
      <c r="K144" s="259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146</v>
      </c>
      <c r="AU144" s="118" t="s">
        <v>144</v>
      </c>
      <c r="AV144" s="13" t="s">
        <v>144</v>
      </c>
      <c r="AW144" s="13" t="s">
        <v>30</v>
      </c>
      <c r="AX144" s="13" t="s">
        <v>82</v>
      </c>
      <c r="AY144" s="118" t="s">
        <v>135</v>
      </c>
    </row>
    <row r="145" spans="1:65" s="2" customFormat="1" ht="24">
      <c r="A145" s="191"/>
      <c r="B145" s="192"/>
      <c r="C145" s="253" t="s">
        <v>152</v>
      </c>
      <c r="D145" s="253" t="s">
        <v>138</v>
      </c>
      <c r="E145" s="254" t="s">
        <v>153</v>
      </c>
      <c r="F145" s="255" t="s">
        <v>154</v>
      </c>
      <c r="G145" s="256" t="s">
        <v>141</v>
      </c>
      <c r="H145" s="257">
        <v>34.622999999999998</v>
      </c>
      <c r="I145" s="110"/>
      <c r="J145" s="258">
        <f>ROUND(I145*H145,2)</f>
        <v>0</v>
      </c>
      <c r="K145" s="255" t="s">
        <v>142</v>
      </c>
      <c r="L145" s="28"/>
      <c r="M145" s="111" t="s">
        <v>1</v>
      </c>
      <c r="N145" s="112" t="s">
        <v>40</v>
      </c>
      <c r="O145" s="113">
        <v>0.16200000000000001</v>
      </c>
      <c r="P145" s="113">
        <f>O145*H145</f>
        <v>5.6089259999999994</v>
      </c>
      <c r="Q145" s="113">
        <v>0</v>
      </c>
      <c r="R145" s="113">
        <f>Q145*H145</f>
        <v>0</v>
      </c>
      <c r="S145" s="113">
        <v>3.5000000000000003E-2</v>
      </c>
      <c r="T145" s="114">
        <f>S145*H145</f>
        <v>1.211805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15" t="s">
        <v>143</v>
      </c>
      <c r="AT145" s="115" t="s">
        <v>138</v>
      </c>
      <c r="AU145" s="115" t="s">
        <v>144</v>
      </c>
      <c r="AY145" s="16" t="s">
        <v>135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6" t="s">
        <v>144</v>
      </c>
      <c r="BK145" s="116">
        <f>ROUND(I145*H145,2)</f>
        <v>0</v>
      </c>
      <c r="BL145" s="16" t="s">
        <v>143</v>
      </c>
      <c r="BM145" s="115" t="s">
        <v>155</v>
      </c>
    </row>
    <row r="146" spans="1:65" s="13" customFormat="1">
      <c r="A146" s="259"/>
      <c r="B146" s="260"/>
      <c r="C146" s="259"/>
      <c r="D146" s="261" t="s">
        <v>146</v>
      </c>
      <c r="E146" s="262" t="s">
        <v>1</v>
      </c>
      <c r="F146" s="263" t="s">
        <v>147</v>
      </c>
      <c r="G146" s="259"/>
      <c r="H146" s="264">
        <v>34.622999999999998</v>
      </c>
      <c r="I146" s="276"/>
      <c r="J146" s="259"/>
      <c r="K146" s="259"/>
      <c r="L146" s="117"/>
      <c r="M146" s="119"/>
      <c r="N146" s="120"/>
      <c r="O146" s="120"/>
      <c r="P146" s="120"/>
      <c r="Q146" s="120"/>
      <c r="R146" s="120"/>
      <c r="S146" s="120"/>
      <c r="T146" s="121"/>
      <c r="AT146" s="118" t="s">
        <v>146</v>
      </c>
      <c r="AU146" s="118" t="s">
        <v>144</v>
      </c>
      <c r="AV146" s="13" t="s">
        <v>144</v>
      </c>
      <c r="AW146" s="13" t="s">
        <v>30</v>
      </c>
      <c r="AX146" s="13" t="s">
        <v>82</v>
      </c>
      <c r="AY146" s="118" t="s">
        <v>135</v>
      </c>
    </row>
    <row r="147" spans="1:65" s="2" customFormat="1" ht="16.5" customHeight="1">
      <c r="A147" s="191"/>
      <c r="B147" s="192"/>
      <c r="C147" s="253" t="s">
        <v>143</v>
      </c>
      <c r="D147" s="253" t="s">
        <v>138</v>
      </c>
      <c r="E147" s="254" t="s">
        <v>156</v>
      </c>
      <c r="F147" s="255" t="s">
        <v>157</v>
      </c>
      <c r="G147" s="256" t="s">
        <v>158</v>
      </c>
      <c r="H147" s="257">
        <v>8</v>
      </c>
      <c r="I147" s="110"/>
      <c r="J147" s="258">
        <f>ROUND(I147*H147,2)</f>
        <v>0</v>
      </c>
      <c r="K147" s="255" t="s">
        <v>1</v>
      </c>
      <c r="L147" s="28"/>
      <c r="M147" s="111" t="s">
        <v>1</v>
      </c>
      <c r="N147" s="112" t="s">
        <v>40</v>
      </c>
      <c r="O147" s="113">
        <v>0</v>
      </c>
      <c r="P147" s="113">
        <f>O147*H147</f>
        <v>0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15" t="s">
        <v>143</v>
      </c>
      <c r="AT147" s="115" t="s">
        <v>138</v>
      </c>
      <c r="AU147" s="115" t="s">
        <v>144</v>
      </c>
      <c r="AY147" s="16" t="s">
        <v>135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6" t="s">
        <v>144</v>
      </c>
      <c r="BK147" s="116">
        <f>ROUND(I147*H147,2)</f>
        <v>0</v>
      </c>
      <c r="BL147" s="16" t="s">
        <v>143</v>
      </c>
      <c r="BM147" s="115" t="s">
        <v>159</v>
      </c>
    </row>
    <row r="148" spans="1:65" s="13" customFormat="1">
      <c r="A148" s="259"/>
      <c r="B148" s="260"/>
      <c r="C148" s="259"/>
      <c r="D148" s="261" t="s">
        <v>146</v>
      </c>
      <c r="E148" s="262" t="s">
        <v>1</v>
      </c>
      <c r="F148" s="263" t="s">
        <v>160</v>
      </c>
      <c r="G148" s="259"/>
      <c r="H148" s="264">
        <v>8</v>
      </c>
      <c r="I148" s="276"/>
      <c r="J148" s="259"/>
      <c r="K148" s="259"/>
      <c r="L148" s="117"/>
      <c r="M148" s="119"/>
      <c r="N148" s="120"/>
      <c r="O148" s="120"/>
      <c r="P148" s="120"/>
      <c r="Q148" s="120"/>
      <c r="R148" s="120"/>
      <c r="S148" s="120"/>
      <c r="T148" s="121"/>
      <c r="AT148" s="118" t="s">
        <v>146</v>
      </c>
      <c r="AU148" s="118" t="s">
        <v>144</v>
      </c>
      <c r="AV148" s="13" t="s">
        <v>144</v>
      </c>
      <c r="AW148" s="13" t="s">
        <v>30</v>
      </c>
      <c r="AX148" s="13" t="s">
        <v>82</v>
      </c>
      <c r="AY148" s="118" t="s">
        <v>135</v>
      </c>
    </row>
    <row r="149" spans="1:65" s="2" customFormat="1" ht="24">
      <c r="A149" s="191"/>
      <c r="B149" s="192"/>
      <c r="C149" s="253" t="s">
        <v>161</v>
      </c>
      <c r="D149" s="253" t="s">
        <v>138</v>
      </c>
      <c r="E149" s="254" t="s">
        <v>162</v>
      </c>
      <c r="F149" s="255" t="s">
        <v>163</v>
      </c>
      <c r="G149" s="256" t="s">
        <v>141</v>
      </c>
      <c r="H149" s="257">
        <v>92.926000000000002</v>
      </c>
      <c r="I149" s="110"/>
      <c r="J149" s="258">
        <f>ROUND(I149*H149,2)</f>
        <v>0</v>
      </c>
      <c r="K149" s="255" t="s">
        <v>142</v>
      </c>
      <c r="L149" s="28"/>
      <c r="M149" s="111" t="s">
        <v>1</v>
      </c>
      <c r="N149" s="112" t="s">
        <v>40</v>
      </c>
      <c r="O149" s="113">
        <v>0.3</v>
      </c>
      <c r="P149" s="113">
        <f>O149*H149</f>
        <v>27.877800000000001</v>
      </c>
      <c r="Q149" s="113">
        <v>0</v>
      </c>
      <c r="R149" s="113">
        <f>Q149*H149</f>
        <v>0</v>
      </c>
      <c r="S149" s="113">
        <v>6.8000000000000005E-2</v>
      </c>
      <c r="T149" s="114">
        <f>S149*H149</f>
        <v>6.3189680000000008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15" t="s">
        <v>143</v>
      </c>
      <c r="AT149" s="115" t="s">
        <v>138</v>
      </c>
      <c r="AU149" s="115" t="s">
        <v>144</v>
      </c>
      <c r="AY149" s="16" t="s">
        <v>135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6" t="s">
        <v>144</v>
      </c>
      <c r="BK149" s="116">
        <f>ROUND(I149*H149,2)</f>
        <v>0</v>
      </c>
      <c r="BL149" s="16" t="s">
        <v>143</v>
      </c>
      <c r="BM149" s="115" t="s">
        <v>164</v>
      </c>
    </row>
    <row r="150" spans="1:65" s="13" customFormat="1">
      <c r="A150" s="259"/>
      <c r="B150" s="260"/>
      <c r="C150" s="259"/>
      <c r="D150" s="261" t="s">
        <v>146</v>
      </c>
      <c r="E150" s="262" t="s">
        <v>1</v>
      </c>
      <c r="F150" s="263" t="s">
        <v>165</v>
      </c>
      <c r="G150" s="259"/>
      <c r="H150" s="264">
        <v>23.649000000000001</v>
      </c>
      <c r="I150" s="276"/>
      <c r="J150" s="259"/>
      <c r="K150" s="259"/>
      <c r="L150" s="117"/>
      <c r="M150" s="119"/>
      <c r="N150" s="120"/>
      <c r="O150" s="120"/>
      <c r="P150" s="120"/>
      <c r="Q150" s="120"/>
      <c r="R150" s="120"/>
      <c r="S150" s="120"/>
      <c r="T150" s="121"/>
      <c r="AT150" s="118" t="s">
        <v>146</v>
      </c>
      <c r="AU150" s="118" t="s">
        <v>144</v>
      </c>
      <c r="AV150" s="13" t="s">
        <v>144</v>
      </c>
      <c r="AW150" s="13" t="s">
        <v>30</v>
      </c>
      <c r="AX150" s="13" t="s">
        <v>74</v>
      </c>
      <c r="AY150" s="118" t="s">
        <v>135</v>
      </c>
    </row>
    <row r="151" spans="1:65" s="13" customFormat="1">
      <c r="A151" s="259"/>
      <c r="B151" s="260"/>
      <c r="C151" s="259"/>
      <c r="D151" s="261" t="s">
        <v>146</v>
      </c>
      <c r="E151" s="262" t="s">
        <v>1</v>
      </c>
      <c r="F151" s="263" t="s">
        <v>166</v>
      </c>
      <c r="G151" s="259"/>
      <c r="H151" s="264">
        <v>20.277000000000001</v>
      </c>
      <c r="I151" s="276"/>
      <c r="J151" s="259"/>
      <c r="K151" s="259"/>
      <c r="L151" s="117"/>
      <c r="M151" s="119"/>
      <c r="N151" s="120"/>
      <c r="O151" s="120"/>
      <c r="P151" s="120"/>
      <c r="Q151" s="120"/>
      <c r="R151" s="120"/>
      <c r="S151" s="120"/>
      <c r="T151" s="121"/>
      <c r="AT151" s="118" t="s">
        <v>146</v>
      </c>
      <c r="AU151" s="118" t="s">
        <v>144</v>
      </c>
      <c r="AV151" s="13" t="s">
        <v>144</v>
      </c>
      <c r="AW151" s="13" t="s">
        <v>30</v>
      </c>
      <c r="AX151" s="13" t="s">
        <v>74</v>
      </c>
      <c r="AY151" s="118" t="s">
        <v>135</v>
      </c>
    </row>
    <row r="152" spans="1:65" s="13" customFormat="1">
      <c r="A152" s="259"/>
      <c r="B152" s="260"/>
      <c r="C152" s="259"/>
      <c r="D152" s="261" t="s">
        <v>146</v>
      </c>
      <c r="E152" s="262" t="s">
        <v>1</v>
      </c>
      <c r="F152" s="263" t="s">
        <v>167</v>
      </c>
      <c r="G152" s="259"/>
      <c r="H152" s="264">
        <v>28</v>
      </c>
      <c r="I152" s="276"/>
      <c r="J152" s="259"/>
      <c r="K152" s="259"/>
      <c r="L152" s="117"/>
      <c r="M152" s="119"/>
      <c r="N152" s="120"/>
      <c r="O152" s="120"/>
      <c r="P152" s="120"/>
      <c r="Q152" s="120"/>
      <c r="R152" s="120"/>
      <c r="S152" s="120"/>
      <c r="T152" s="121"/>
      <c r="AT152" s="118" t="s">
        <v>146</v>
      </c>
      <c r="AU152" s="118" t="s">
        <v>144</v>
      </c>
      <c r="AV152" s="13" t="s">
        <v>144</v>
      </c>
      <c r="AW152" s="13" t="s">
        <v>30</v>
      </c>
      <c r="AX152" s="13" t="s">
        <v>74</v>
      </c>
      <c r="AY152" s="118" t="s">
        <v>135</v>
      </c>
    </row>
    <row r="153" spans="1:65" s="13" customFormat="1">
      <c r="A153" s="259"/>
      <c r="B153" s="260"/>
      <c r="C153" s="259"/>
      <c r="D153" s="261" t="s">
        <v>146</v>
      </c>
      <c r="E153" s="262" t="s">
        <v>1</v>
      </c>
      <c r="F153" s="263" t="s">
        <v>168</v>
      </c>
      <c r="G153" s="259"/>
      <c r="H153" s="264">
        <v>21</v>
      </c>
      <c r="I153" s="276"/>
      <c r="J153" s="259"/>
      <c r="K153" s="259"/>
      <c r="L153" s="117"/>
      <c r="M153" s="119"/>
      <c r="N153" s="120"/>
      <c r="O153" s="120"/>
      <c r="P153" s="120"/>
      <c r="Q153" s="120"/>
      <c r="R153" s="120"/>
      <c r="S153" s="120"/>
      <c r="T153" s="121"/>
      <c r="AT153" s="118" t="s">
        <v>146</v>
      </c>
      <c r="AU153" s="118" t="s">
        <v>144</v>
      </c>
      <c r="AV153" s="13" t="s">
        <v>144</v>
      </c>
      <c r="AW153" s="13" t="s">
        <v>30</v>
      </c>
      <c r="AX153" s="13" t="s">
        <v>74</v>
      </c>
      <c r="AY153" s="118" t="s">
        <v>135</v>
      </c>
    </row>
    <row r="154" spans="1:65" s="14" customFormat="1">
      <c r="A154" s="265"/>
      <c r="B154" s="266"/>
      <c r="C154" s="265"/>
      <c r="D154" s="261" t="s">
        <v>146</v>
      </c>
      <c r="E154" s="267" t="s">
        <v>1</v>
      </c>
      <c r="F154" s="268" t="s">
        <v>169</v>
      </c>
      <c r="G154" s="265"/>
      <c r="H154" s="269">
        <v>92.926000000000002</v>
      </c>
      <c r="I154" s="277"/>
      <c r="J154" s="265"/>
      <c r="K154" s="265"/>
      <c r="L154" s="122"/>
      <c r="M154" s="124"/>
      <c r="N154" s="125"/>
      <c r="O154" s="125"/>
      <c r="P154" s="125"/>
      <c r="Q154" s="125"/>
      <c r="R154" s="125"/>
      <c r="S154" s="125"/>
      <c r="T154" s="126"/>
      <c r="AT154" s="123" t="s">
        <v>146</v>
      </c>
      <c r="AU154" s="123" t="s">
        <v>144</v>
      </c>
      <c r="AV154" s="14" t="s">
        <v>143</v>
      </c>
      <c r="AW154" s="14" t="s">
        <v>30</v>
      </c>
      <c r="AX154" s="14" t="s">
        <v>82</v>
      </c>
      <c r="AY154" s="123" t="s">
        <v>135</v>
      </c>
    </row>
    <row r="155" spans="1:65" s="12" customFormat="1" ht="22.9" customHeight="1">
      <c r="A155" s="246"/>
      <c r="B155" s="247"/>
      <c r="C155" s="246"/>
      <c r="D155" s="248" t="s">
        <v>73</v>
      </c>
      <c r="E155" s="251" t="s">
        <v>170</v>
      </c>
      <c r="F155" s="251" t="s">
        <v>171</v>
      </c>
      <c r="G155" s="246"/>
      <c r="H155" s="246"/>
      <c r="I155" s="278"/>
      <c r="J155" s="252">
        <f>BK155</f>
        <v>0</v>
      </c>
      <c r="K155" s="246"/>
      <c r="L155" s="100"/>
      <c r="M155" s="102"/>
      <c r="N155" s="103"/>
      <c r="O155" s="103"/>
      <c r="P155" s="104">
        <f>SUM(P156:P160)</f>
        <v>34.559487000000004</v>
      </c>
      <c r="Q155" s="103"/>
      <c r="R155" s="104">
        <f>SUM(R156:R160)</f>
        <v>0</v>
      </c>
      <c r="S155" s="103"/>
      <c r="T155" s="105">
        <f>SUM(T156:T160)</f>
        <v>0</v>
      </c>
      <c r="AR155" s="101" t="s">
        <v>82</v>
      </c>
      <c r="AT155" s="106" t="s">
        <v>73</v>
      </c>
      <c r="AU155" s="106" t="s">
        <v>82</v>
      </c>
      <c r="AY155" s="101" t="s">
        <v>135</v>
      </c>
      <c r="BK155" s="107">
        <f>SUM(BK156:BK160)</f>
        <v>0</v>
      </c>
    </row>
    <row r="156" spans="1:65" s="2" customFormat="1" ht="24">
      <c r="A156" s="191"/>
      <c r="B156" s="192"/>
      <c r="C156" s="253" t="s">
        <v>172</v>
      </c>
      <c r="D156" s="253" t="s">
        <v>138</v>
      </c>
      <c r="E156" s="254" t="s">
        <v>173</v>
      </c>
      <c r="F156" s="255" t="s">
        <v>174</v>
      </c>
      <c r="G156" s="256" t="s">
        <v>175</v>
      </c>
      <c r="H156" s="257">
        <v>7.8029999999999999</v>
      </c>
      <c r="I156" s="110"/>
      <c r="J156" s="258">
        <f>ROUND(I156*H156,2)</f>
        <v>0</v>
      </c>
      <c r="K156" s="255" t="s">
        <v>142</v>
      </c>
      <c r="L156" s="28"/>
      <c r="M156" s="111" t="s">
        <v>1</v>
      </c>
      <c r="N156" s="112" t="s">
        <v>40</v>
      </c>
      <c r="O156" s="113">
        <v>4.25</v>
      </c>
      <c r="P156" s="113">
        <f>O156*H156</f>
        <v>33.162750000000003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15" t="s">
        <v>143</v>
      </c>
      <c r="AT156" s="115" t="s">
        <v>138</v>
      </c>
      <c r="AU156" s="115" t="s">
        <v>144</v>
      </c>
      <c r="AY156" s="16" t="s">
        <v>135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6" t="s">
        <v>144</v>
      </c>
      <c r="BK156" s="116">
        <f>ROUND(I156*H156,2)</f>
        <v>0</v>
      </c>
      <c r="BL156" s="16" t="s">
        <v>143</v>
      </c>
      <c r="BM156" s="115" t="s">
        <v>176</v>
      </c>
    </row>
    <row r="157" spans="1:65" s="2" customFormat="1" ht="24">
      <c r="A157" s="191"/>
      <c r="B157" s="192"/>
      <c r="C157" s="253" t="s">
        <v>177</v>
      </c>
      <c r="D157" s="253" t="s">
        <v>138</v>
      </c>
      <c r="E157" s="254" t="s">
        <v>178</v>
      </c>
      <c r="F157" s="255" t="s">
        <v>179</v>
      </c>
      <c r="G157" s="256" t="s">
        <v>175</v>
      </c>
      <c r="H157" s="257">
        <v>7.8029999999999999</v>
      </c>
      <c r="I157" s="110"/>
      <c r="J157" s="258">
        <f>ROUND(I157*H157,2)</f>
        <v>0</v>
      </c>
      <c r="K157" s="255" t="s">
        <v>142</v>
      </c>
      <c r="L157" s="28"/>
      <c r="M157" s="111" t="s">
        <v>1</v>
      </c>
      <c r="N157" s="112" t="s">
        <v>40</v>
      </c>
      <c r="O157" s="113">
        <v>0.125</v>
      </c>
      <c r="P157" s="113">
        <f>O157*H157</f>
        <v>0.97537499999999999</v>
      </c>
      <c r="Q157" s="113">
        <v>0</v>
      </c>
      <c r="R157" s="113">
        <f>Q157*H157</f>
        <v>0</v>
      </c>
      <c r="S157" s="113">
        <v>0</v>
      </c>
      <c r="T157" s="114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15" t="s">
        <v>143</v>
      </c>
      <c r="AT157" s="115" t="s">
        <v>138</v>
      </c>
      <c r="AU157" s="115" t="s">
        <v>144</v>
      </c>
      <c r="AY157" s="16" t="s">
        <v>135</v>
      </c>
      <c r="BE157" s="116">
        <f>IF(N157="základní",J157,0)</f>
        <v>0</v>
      </c>
      <c r="BF157" s="116">
        <f>IF(N157="snížená",J157,0)</f>
        <v>0</v>
      </c>
      <c r="BG157" s="116">
        <f>IF(N157="zákl. přenesená",J157,0)</f>
        <v>0</v>
      </c>
      <c r="BH157" s="116">
        <f>IF(N157="sníž. přenesená",J157,0)</f>
        <v>0</v>
      </c>
      <c r="BI157" s="116">
        <f>IF(N157="nulová",J157,0)</f>
        <v>0</v>
      </c>
      <c r="BJ157" s="16" t="s">
        <v>144</v>
      </c>
      <c r="BK157" s="116">
        <f>ROUND(I157*H157,2)</f>
        <v>0</v>
      </c>
      <c r="BL157" s="16" t="s">
        <v>143</v>
      </c>
      <c r="BM157" s="115" t="s">
        <v>180</v>
      </c>
    </row>
    <row r="158" spans="1:65" s="2" customFormat="1" ht="24">
      <c r="A158" s="191"/>
      <c r="B158" s="192"/>
      <c r="C158" s="253" t="s">
        <v>181</v>
      </c>
      <c r="D158" s="253" t="s">
        <v>138</v>
      </c>
      <c r="E158" s="254" t="s">
        <v>182</v>
      </c>
      <c r="F158" s="255" t="s">
        <v>183</v>
      </c>
      <c r="G158" s="256" t="s">
        <v>175</v>
      </c>
      <c r="H158" s="257">
        <v>70.227000000000004</v>
      </c>
      <c r="I158" s="110"/>
      <c r="J158" s="258">
        <f>ROUND(I158*H158,2)</f>
        <v>0</v>
      </c>
      <c r="K158" s="255" t="s">
        <v>142</v>
      </c>
      <c r="L158" s="28"/>
      <c r="M158" s="111" t="s">
        <v>1</v>
      </c>
      <c r="N158" s="112" t="s">
        <v>40</v>
      </c>
      <c r="O158" s="113">
        <v>6.0000000000000001E-3</v>
      </c>
      <c r="P158" s="113">
        <f>O158*H158</f>
        <v>0.42136200000000001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15" t="s">
        <v>143</v>
      </c>
      <c r="AT158" s="115" t="s">
        <v>138</v>
      </c>
      <c r="AU158" s="115" t="s">
        <v>144</v>
      </c>
      <c r="AY158" s="16" t="s">
        <v>135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6" t="s">
        <v>144</v>
      </c>
      <c r="BK158" s="116">
        <f>ROUND(I158*H158,2)</f>
        <v>0</v>
      </c>
      <c r="BL158" s="16" t="s">
        <v>143</v>
      </c>
      <c r="BM158" s="115" t="s">
        <v>184</v>
      </c>
    </row>
    <row r="159" spans="1:65" s="13" customFormat="1">
      <c r="A159" s="259"/>
      <c r="B159" s="260"/>
      <c r="C159" s="259"/>
      <c r="D159" s="261" t="s">
        <v>146</v>
      </c>
      <c r="E159" s="262" t="s">
        <v>1</v>
      </c>
      <c r="F159" s="263" t="s">
        <v>185</v>
      </c>
      <c r="G159" s="259"/>
      <c r="H159" s="264">
        <v>70.227000000000004</v>
      </c>
      <c r="I159" s="276"/>
      <c r="J159" s="259"/>
      <c r="K159" s="259"/>
      <c r="L159" s="117"/>
      <c r="M159" s="119"/>
      <c r="N159" s="120"/>
      <c r="O159" s="120"/>
      <c r="P159" s="120"/>
      <c r="Q159" s="120"/>
      <c r="R159" s="120"/>
      <c r="S159" s="120"/>
      <c r="T159" s="121"/>
      <c r="AT159" s="118" t="s">
        <v>146</v>
      </c>
      <c r="AU159" s="118" t="s">
        <v>144</v>
      </c>
      <c r="AV159" s="13" t="s">
        <v>144</v>
      </c>
      <c r="AW159" s="13" t="s">
        <v>30</v>
      </c>
      <c r="AX159" s="13" t="s">
        <v>82</v>
      </c>
      <c r="AY159" s="118" t="s">
        <v>135</v>
      </c>
    </row>
    <row r="160" spans="1:65" s="2" customFormat="1" ht="33" customHeight="1">
      <c r="A160" s="191"/>
      <c r="B160" s="192"/>
      <c r="C160" s="253" t="s">
        <v>136</v>
      </c>
      <c r="D160" s="253" t="s">
        <v>138</v>
      </c>
      <c r="E160" s="254" t="s">
        <v>186</v>
      </c>
      <c r="F160" s="255" t="s">
        <v>187</v>
      </c>
      <c r="G160" s="256" t="s">
        <v>175</v>
      </c>
      <c r="H160" s="257">
        <v>7.8029999999999999</v>
      </c>
      <c r="I160" s="110"/>
      <c r="J160" s="258">
        <f>ROUND(I160*H160,2)</f>
        <v>0</v>
      </c>
      <c r="K160" s="255" t="s">
        <v>142</v>
      </c>
      <c r="L160" s="28"/>
      <c r="M160" s="111" t="s">
        <v>1</v>
      </c>
      <c r="N160" s="112" t="s">
        <v>40</v>
      </c>
      <c r="O160" s="113">
        <v>0</v>
      </c>
      <c r="P160" s="113">
        <f>O160*H160</f>
        <v>0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15" t="s">
        <v>143</v>
      </c>
      <c r="AT160" s="115" t="s">
        <v>138</v>
      </c>
      <c r="AU160" s="115" t="s">
        <v>144</v>
      </c>
      <c r="AY160" s="16" t="s">
        <v>135</v>
      </c>
      <c r="BE160" s="116">
        <f>IF(N160="základní",J160,0)</f>
        <v>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6" t="s">
        <v>144</v>
      </c>
      <c r="BK160" s="116">
        <f>ROUND(I160*H160,2)</f>
        <v>0</v>
      </c>
      <c r="BL160" s="16" t="s">
        <v>143</v>
      </c>
      <c r="BM160" s="115" t="s">
        <v>188</v>
      </c>
    </row>
    <row r="161" spans="1:65" s="12" customFormat="1" ht="22.9" customHeight="1">
      <c r="A161" s="246"/>
      <c r="B161" s="247"/>
      <c r="C161" s="246"/>
      <c r="D161" s="248" t="s">
        <v>73</v>
      </c>
      <c r="E161" s="251" t="s">
        <v>189</v>
      </c>
      <c r="F161" s="251" t="s">
        <v>190</v>
      </c>
      <c r="G161" s="246"/>
      <c r="H161" s="246"/>
      <c r="I161" s="278"/>
      <c r="J161" s="252">
        <f>BK161</f>
        <v>0</v>
      </c>
      <c r="K161" s="246"/>
      <c r="L161" s="100"/>
      <c r="M161" s="102"/>
      <c r="N161" s="103"/>
      <c r="O161" s="103"/>
      <c r="P161" s="104">
        <f>P162</f>
        <v>1.5900000000000001E-3</v>
      </c>
      <c r="Q161" s="103"/>
      <c r="R161" s="104">
        <f>R162</f>
        <v>0</v>
      </c>
      <c r="S161" s="103"/>
      <c r="T161" s="105">
        <f>T162</f>
        <v>0</v>
      </c>
      <c r="AR161" s="101" t="s">
        <v>82</v>
      </c>
      <c r="AT161" s="106" t="s">
        <v>73</v>
      </c>
      <c r="AU161" s="106" t="s">
        <v>82</v>
      </c>
      <c r="AY161" s="101" t="s">
        <v>135</v>
      </c>
      <c r="BK161" s="107">
        <f>BK162</f>
        <v>0</v>
      </c>
    </row>
    <row r="162" spans="1:65" s="2" customFormat="1" ht="16.5" customHeight="1">
      <c r="A162" s="191"/>
      <c r="B162" s="192"/>
      <c r="C162" s="253" t="s">
        <v>191</v>
      </c>
      <c r="D162" s="253" t="s">
        <v>138</v>
      </c>
      <c r="E162" s="254" t="s">
        <v>192</v>
      </c>
      <c r="F162" s="255" t="s">
        <v>193</v>
      </c>
      <c r="G162" s="256" t="s">
        <v>175</v>
      </c>
      <c r="H162" s="257">
        <v>5.0000000000000001E-3</v>
      </c>
      <c r="I162" s="110"/>
      <c r="J162" s="258">
        <f>ROUND(I162*H162,2)</f>
        <v>0</v>
      </c>
      <c r="K162" s="255" t="s">
        <v>142</v>
      </c>
      <c r="L162" s="28"/>
      <c r="M162" s="111" t="s">
        <v>1</v>
      </c>
      <c r="N162" s="112" t="s">
        <v>40</v>
      </c>
      <c r="O162" s="113">
        <v>0.318</v>
      </c>
      <c r="P162" s="113">
        <f>O162*H162</f>
        <v>1.5900000000000001E-3</v>
      </c>
      <c r="Q162" s="113">
        <v>0</v>
      </c>
      <c r="R162" s="113">
        <f>Q162*H162</f>
        <v>0</v>
      </c>
      <c r="S162" s="113">
        <v>0</v>
      </c>
      <c r="T162" s="114">
        <f>S162*H162</f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15" t="s">
        <v>143</v>
      </c>
      <c r="AT162" s="115" t="s">
        <v>138</v>
      </c>
      <c r="AU162" s="115" t="s">
        <v>144</v>
      </c>
      <c r="AY162" s="16" t="s">
        <v>135</v>
      </c>
      <c r="BE162" s="116">
        <f>IF(N162="základní",J162,0)</f>
        <v>0</v>
      </c>
      <c r="BF162" s="116">
        <f>IF(N162="snížená",J162,0)</f>
        <v>0</v>
      </c>
      <c r="BG162" s="116">
        <f>IF(N162="zákl. přenesená",J162,0)</f>
        <v>0</v>
      </c>
      <c r="BH162" s="116">
        <f>IF(N162="sníž. přenesená",J162,0)</f>
        <v>0</v>
      </c>
      <c r="BI162" s="116">
        <f>IF(N162="nulová",J162,0)</f>
        <v>0</v>
      </c>
      <c r="BJ162" s="16" t="s">
        <v>144</v>
      </c>
      <c r="BK162" s="116">
        <f>ROUND(I162*H162,2)</f>
        <v>0</v>
      </c>
      <c r="BL162" s="16" t="s">
        <v>143</v>
      </c>
      <c r="BM162" s="115" t="s">
        <v>194</v>
      </c>
    </row>
    <row r="163" spans="1:65" s="12" customFormat="1" ht="25.9" customHeight="1">
      <c r="A163" s="246"/>
      <c r="B163" s="247"/>
      <c r="C163" s="246"/>
      <c r="D163" s="248" t="s">
        <v>73</v>
      </c>
      <c r="E163" s="249" t="s">
        <v>195</v>
      </c>
      <c r="F163" s="249" t="s">
        <v>196</v>
      </c>
      <c r="G163" s="246"/>
      <c r="H163" s="246"/>
      <c r="I163" s="278"/>
      <c r="J163" s="250">
        <f>BK163</f>
        <v>0</v>
      </c>
      <c r="K163" s="246"/>
      <c r="L163" s="100"/>
      <c r="M163" s="102"/>
      <c r="N163" s="103"/>
      <c r="O163" s="103"/>
      <c r="P163" s="104">
        <f>P164+P170+P175+P177+P179+P181+P190+P203+P222+P231+P246+P258+P263+P267</f>
        <v>266.97991100000002</v>
      </c>
      <c r="Q163" s="103"/>
      <c r="R163" s="104">
        <f>R164+R170+R175+R177+R179+R181+R190+R203+R222+R231+R246+R258+R263+R267</f>
        <v>4.5089636499999992</v>
      </c>
      <c r="S163" s="103"/>
      <c r="T163" s="105">
        <f>T164+T170+T175+T177+T179+T181+T190+T203+T222+T231+T246+T258+T263+T267</f>
        <v>0.27192000000000005</v>
      </c>
      <c r="AR163" s="101" t="s">
        <v>144</v>
      </c>
      <c r="AT163" s="106" t="s">
        <v>73</v>
      </c>
      <c r="AU163" s="106" t="s">
        <v>74</v>
      </c>
      <c r="AY163" s="101" t="s">
        <v>135</v>
      </c>
      <c r="BK163" s="107">
        <f>BK164+BK170+BK175+BK177+BK179+BK181+BK190+BK203+BK222+BK231+BK246+BK258+BK263+BK267</f>
        <v>0</v>
      </c>
    </row>
    <row r="164" spans="1:65" s="12" customFormat="1" ht="22.9" customHeight="1">
      <c r="A164" s="246"/>
      <c r="B164" s="247"/>
      <c r="C164" s="246"/>
      <c r="D164" s="248" t="s">
        <v>73</v>
      </c>
      <c r="E164" s="251" t="s">
        <v>197</v>
      </c>
      <c r="F164" s="251" t="s">
        <v>198</v>
      </c>
      <c r="G164" s="246"/>
      <c r="H164" s="246"/>
      <c r="I164" s="278"/>
      <c r="J164" s="252">
        <f>BK164</f>
        <v>0</v>
      </c>
      <c r="K164" s="246"/>
      <c r="L164" s="100"/>
      <c r="M164" s="102"/>
      <c r="N164" s="103"/>
      <c r="O164" s="103"/>
      <c r="P164" s="104">
        <f>SUM(P165:P169)</f>
        <v>24.364424</v>
      </c>
      <c r="Q164" s="103"/>
      <c r="R164" s="104">
        <f>SUM(R165:R169)</f>
        <v>0</v>
      </c>
      <c r="S164" s="103"/>
      <c r="T164" s="105">
        <f>SUM(T165:T169)</f>
        <v>0</v>
      </c>
      <c r="AR164" s="101" t="s">
        <v>144</v>
      </c>
      <c r="AT164" s="106" t="s">
        <v>73</v>
      </c>
      <c r="AU164" s="106" t="s">
        <v>82</v>
      </c>
      <c r="AY164" s="101" t="s">
        <v>135</v>
      </c>
      <c r="BK164" s="107">
        <f>SUM(BK165:BK169)</f>
        <v>0</v>
      </c>
    </row>
    <row r="165" spans="1:65" s="2" customFormat="1" ht="33" customHeight="1">
      <c r="A165" s="191"/>
      <c r="B165" s="192"/>
      <c r="C165" s="253" t="s">
        <v>199</v>
      </c>
      <c r="D165" s="253" t="s">
        <v>138</v>
      </c>
      <c r="E165" s="254" t="s">
        <v>200</v>
      </c>
      <c r="F165" s="255" t="s">
        <v>201</v>
      </c>
      <c r="G165" s="256" t="s">
        <v>141</v>
      </c>
      <c r="H165" s="257">
        <v>41.58</v>
      </c>
      <c r="I165" s="110"/>
      <c r="J165" s="258">
        <f>ROUND(I165*H165,2)</f>
        <v>0</v>
      </c>
      <c r="K165" s="255" t="s">
        <v>142</v>
      </c>
      <c r="L165" s="28"/>
      <c r="M165" s="111" t="s">
        <v>1</v>
      </c>
      <c r="N165" s="112" t="s">
        <v>40</v>
      </c>
      <c r="O165" s="113">
        <v>0.5</v>
      </c>
      <c r="P165" s="113">
        <f>O165*H165</f>
        <v>20.79</v>
      </c>
      <c r="Q165" s="113">
        <v>0</v>
      </c>
      <c r="R165" s="113">
        <f>Q165*H165</f>
        <v>0</v>
      </c>
      <c r="S165" s="113">
        <v>0</v>
      </c>
      <c r="T165" s="114">
        <f>S165*H165</f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15" t="s">
        <v>202</v>
      </c>
      <c r="AT165" s="115" t="s">
        <v>138</v>
      </c>
      <c r="AU165" s="115" t="s">
        <v>144</v>
      </c>
      <c r="AY165" s="16" t="s">
        <v>135</v>
      </c>
      <c r="BE165" s="116">
        <f>IF(N165="základní",J165,0)</f>
        <v>0</v>
      </c>
      <c r="BF165" s="116">
        <f>IF(N165="snížená",J165,0)</f>
        <v>0</v>
      </c>
      <c r="BG165" s="116">
        <f>IF(N165="zákl. přenesená",J165,0)</f>
        <v>0</v>
      </c>
      <c r="BH165" s="116">
        <f>IF(N165="sníž. přenesená",J165,0)</f>
        <v>0</v>
      </c>
      <c r="BI165" s="116">
        <f>IF(N165="nulová",J165,0)</f>
        <v>0</v>
      </c>
      <c r="BJ165" s="16" t="s">
        <v>144</v>
      </c>
      <c r="BK165" s="116">
        <f>ROUND(I165*H165,2)</f>
        <v>0</v>
      </c>
      <c r="BL165" s="16" t="s">
        <v>202</v>
      </c>
      <c r="BM165" s="115" t="s">
        <v>203</v>
      </c>
    </row>
    <row r="166" spans="1:65" s="13" customFormat="1">
      <c r="A166" s="259"/>
      <c r="B166" s="260"/>
      <c r="C166" s="259"/>
      <c r="D166" s="261" t="s">
        <v>146</v>
      </c>
      <c r="E166" s="262" t="s">
        <v>1</v>
      </c>
      <c r="F166" s="263" t="s">
        <v>204</v>
      </c>
      <c r="G166" s="259"/>
      <c r="H166" s="264">
        <v>41.58</v>
      </c>
      <c r="I166" s="276"/>
      <c r="J166" s="259"/>
      <c r="K166" s="259"/>
      <c r="L166" s="117"/>
      <c r="M166" s="119"/>
      <c r="N166" s="120"/>
      <c r="O166" s="120"/>
      <c r="P166" s="120"/>
      <c r="Q166" s="120"/>
      <c r="R166" s="120"/>
      <c r="S166" s="120"/>
      <c r="T166" s="121"/>
      <c r="AT166" s="118" t="s">
        <v>146</v>
      </c>
      <c r="AU166" s="118" t="s">
        <v>144</v>
      </c>
      <c r="AV166" s="13" t="s">
        <v>144</v>
      </c>
      <c r="AW166" s="13" t="s">
        <v>30</v>
      </c>
      <c r="AX166" s="13" t="s">
        <v>82</v>
      </c>
      <c r="AY166" s="118" t="s">
        <v>135</v>
      </c>
    </row>
    <row r="167" spans="1:65" s="2" customFormat="1" ht="24">
      <c r="A167" s="191"/>
      <c r="B167" s="192"/>
      <c r="C167" s="253" t="s">
        <v>205</v>
      </c>
      <c r="D167" s="253" t="s">
        <v>138</v>
      </c>
      <c r="E167" s="254" t="s">
        <v>206</v>
      </c>
      <c r="F167" s="255" t="s">
        <v>207</v>
      </c>
      <c r="G167" s="256" t="s">
        <v>208</v>
      </c>
      <c r="H167" s="257">
        <v>28.826000000000001</v>
      </c>
      <c r="I167" s="110"/>
      <c r="J167" s="258">
        <f>ROUND(I167*H167,2)</f>
        <v>0</v>
      </c>
      <c r="K167" s="255" t="s">
        <v>142</v>
      </c>
      <c r="L167" s="28"/>
      <c r="M167" s="111" t="s">
        <v>1</v>
      </c>
      <c r="N167" s="112" t="s">
        <v>40</v>
      </c>
      <c r="O167" s="113">
        <v>0.124</v>
      </c>
      <c r="P167" s="113">
        <f>O167*H167</f>
        <v>3.574424</v>
      </c>
      <c r="Q167" s="113">
        <v>0</v>
      </c>
      <c r="R167" s="113">
        <f>Q167*H167</f>
        <v>0</v>
      </c>
      <c r="S167" s="113">
        <v>0</v>
      </c>
      <c r="T167" s="114">
        <f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15" t="s">
        <v>202</v>
      </c>
      <c r="AT167" s="115" t="s">
        <v>138</v>
      </c>
      <c r="AU167" s="115" t="s">
        <v>144</v>
      </c>
      <c r="AY167" s="16" t="s">
        <v>135</v>
      </c>
      <c r="BE167" s="116">
        <f>IF(N167="základní",J167,0)</f>
        <v>0</v>
      </c>
      <c r="BF167" s="116">
        <f>IF(N167="snížená",J167,0)</f>
        <v>0</v>
      </c>
      <c r="BG167" s="116">
        <f>IF(N167="zákl. přenesená",J167,0)</f>
        <v>0</v>
      </c>
      <c r="BH167" s="116">
        <f>IF(N167="sníž. přenesená",J167,0)</f>
        <v>0</v>
      </c>
      <c r="BI167" s="116">
        <f>IF(N167="nulová",J167,0)</f>
        <v>0</v>
      </c>
      <c r="BJ167" s="16" t="s">
        <v>144</v>
      </c>
      <c r="BK167" s="116">
        <f>ROUND(I167*H167,2)</f>
        <v>0</v>
      </c>
      <c r="BL167" s="16" t="s">
        <v>202</v>
      </c>
      <c r="BM167" s="115" t="s">
        <v>209</v>
      </c>
    </row>
    <row r="168" spans="1:65" s="13" customFormat="1">
      <c r="A168" s="259"/>
      <c r="B168" s="260"/>
      <c r="C168" s="259"/>
      <c r="D168" s="261" t="s">
        <v>146</v>
      </c>
      <c r="E168" s="262" t="s">
        <v>1</v>
      </c>
      <c r="F168" s="263" t="s">
        <v>210</v>
      </c>
      <c r="G168" s="259"/>
      <c r="H168" s="264">
        <v>28.826000000000001</v>
      </c>
      <c r="I168" s="276"/>
      <c r="J168" s="259"/>
      <c r="K168" s="259"/>
      <c r="L168" s="117"/>
      <c r="M168" s="119"/>
      <c r="N168" s="120"/>
      <c r="O168" s="120"/>
      <c r="P168" s="120"/>
      <c r="Q168" s="120"/>
      <c r="R168" s="120"/>
      <c r="S168" s="120"/>
      <c r="T168" s="121"/>
      <c r="AT168" s="118" t="s">
        <v>146</v>
      </c>
      <c r="AU168" s="118" t="s">
        <v>144</v>
      </c>
      <c r="AV168" s="13" t="s">
        <v>144</v>
      </c>
      <c r="AW168" s="13" t="s">
        <v>30</v>
      </c>
      <c r="AX168" s="13" t="s">
        <v>82</v>
      </c>
      <c r="AY168" s="118" t="s">
        <v>135</v>
      </c>
    </row>
    <row r="169" spans="1:65" s="2" customFormat="1" ht="24">
      <c r="A169" s="191"/>
      <c r="B169" s="192"/>
      <c r="C169" s="253" t="s">
        <v>211</v>
      </c>
      <c r="D169" s="253" t="s">
        <v>138</v>
      </c>
      <c r="E169" s="254" t="s">
        <v>212</v>
      </c>
      <c r="F169" s="255" t="s">
        <v>213</v>
      </c>
      <c r="G169" s="256" t="s">
        <v>214</v>
      </c>
      <c r="H169" s="257">
        <v>112.56699999999999</v>
      </c>
      <c r="I169" s="110"/>
      <c r="J169" s="258">
        <f>ROUND(I169*H169,2)</f>
        <v>0</v>
      </c>
      <c r="K169" s="255" t="s">
        <v>142</v>
      </c>
      <c r="L169" s="28"/>
      <c r="M169" s="111" t="s">
        <v>1</v>
      </c>
      <c r="N169" s="112" t="s">
        <v>40</v>
      </c>
      <c r="O169" s="113">
        <v>0</v>
      </c>
      <c r="P169" s="113">
        <f>O169*H169</f>
        <v>0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15" t="s">
        <v>202</v>
      </c>
      <c r="AT169" s="115" t="s">
        <v>138</v>
      </c>
      <c r="AU169" s="115" t="s">
        <v>144</v>
      </c>
      <c r="AY169" s="16" t="s">
        <v>135</v>
      </c>
      <c r="BE169" s="116">
        <f>IF(N169="základní",J169,0)</f>
        <v>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6" t="s">
        <v>144</v>
      </c>
      <c r="BK169" s="116">
        <f>ROUND(I169*H169,2)</f>
        <v>0</v>
      </c>
      <c r="BL169" s="16" t="s">
        <v>202</v>
      </c>
      <c r="BM169" s="115" t="s">
        <v>215</v>
      </c>
    </row>
    <row r="170" spans="1:65" s="12" customFormat="1" ht="22.9" customHeight="1">
      <c r="A170" s="246"/>
      <c r="B170" s="247"/>
      <c r="C170" s="246"/>
      <c r="D170" s="248" t="s">
        <v>73</v>
      </c>
      <c r="E170" s="251" t="s">
        <v>216</v>
      </c>
      <c r="F170" s="251" t="s">
        <v>217</v>
      </c>
      <c r="G170" s="246"/>
      <c r="H170" s="246"/>
      <c r="I170" s="278"/>
      <c r="J170" s="252">
        <f>BK170</f>
        <v>0</v>
      </c>
      <c r="K170" s="246"/>
      <c r="L170" s="100"/>
      <c r="M170" s="102"/>
      <c r="N170" s="103"/>
      <c r="O170" s="103"/>
      <c r="P170" s="104">
        <f>SUM(P171:P174)</f>
        <v>0.72</v>
      </c>
      <c r="Q170" s="103"/>
      <c r="R170" s="104">
        <f>SUM(R171:R174)</f>
        <v>4.8960000000000004E-2</v>
      </c>
      <c r="S170" s="103"/>
      <c r="T170" s="105">
        <f>SUM(T171:T174)</f>
        <v>0</v>
      </c>
      <c r="AR170" s="101" t="s">
        <v>144</v>
      </c>
      <c r="AT170" s="106" t="s">
        <v>73</v>
      </c>
      <c r="AU170" s="106" t="s">
        <v>82</v>
      </c>
      <c r="AY170" s="101" t="s">
        <v>135</v>
      </c>
      <c r="BK170" s="107">
        <f>SUM(BK171:BK174)</f>
        <v>0</v>
      </c>
    </row>
    <row r="171" spans="1:65" s="2" customFormat="1" ht="24">
      <c r="A171" s="191"/>
      <c r="B171" s="192"/>
      <c r="C171" s="253" t="s">
        <v>218</v>
      </c>
      <c r="D171" s="253" t="s">
        <v>138</v>
      </c>
      <c r="E171" s="254" t="s">
        <v>219</v>
      </c>
      <c r="F171" s="255" t="s">
        <v>220</v>
      </c>
      <c r="G171" s="256" t="s">
        <v>141</v>
      </c>
      <c r="H171" s="257">
        <v>12</v>
      </c>
      <c r="I171" s="110"/>
      <c r="J171" s="258">
        <f>ROUND(I171*H171,2)</f>
        <v>0</v>
      </c>
      <c r="K171" s="255" t="s">
        <v>142</v>
      </c>
      <c r="L171" s="28"/>
      <c r="M171" s="111" t="s">
        <v>1</v>
      </c>
      <c r="N171" s="112" t="s">
        <v>40</v>
      </c>
      <c r="O171" s="113">
        <v>0.06</v>
      </c>
      <c r="P171" s="113">
        <f>O171*H171</f>
        <v>0.72</v>
      </c>
      <c r="Q171" s="113">
        <v>0</v>
      </c>
      <c r="R171" s="113">
        <f>Q171*H171</f>
        <v>0</v>
      </c>
      <c r="S171" s="113">
        <v>0</v>
      </c>
      <c r="T171" s="114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15" t="s">
        <v>202</v>
      </c>
      <c r="AT171" s="115" t="s">
        <v>138</v>
      </c>
      <c r="AU171" s="115" t="s">
        <v>144</v>
      </c>
      <c r="AY171" s="16" t="s">
        <v>135</v>
      </c>
      <c r="BE171" s="116">
        <f>IF(N171="základní",J171,0)</f>
        <v>0</v>
      </c>
      <c r="BF171" s="116">
        <f>IF(N171="snížená",J171,0)</f>
        <v>0</v>
      </c>
      <c r="BG171" s="116">
        <f>IF(N171="zákl. přenesená",J171,0)</f>
        <v>0</v>
      </c>
      <c r="BH171" s="116">
        <f>IF(N171="sníž. přenesená",J171,0)</f>
        <v>0</v>
      </c>
      <c r="BI171" s="116">
        <f>IF(N171="nulová",J171,0)</f>
        <v>0</v>
      </c>
      <c r="BJ171" s="16" t="s">
        <v>144</v>
      </c>
      <c r="BK171" s="116">
        <f>ROUND(I171*H171,2)</f>
        <v>0</v>
      </c>
      <c r="BL171" s="16" t="s">
        <v>202</v>
      </c>
      <c r="BM171" s="115" t="s">
        <v>221</v>
      </c>
    </row>
    <row r="172" spans="1:65" s="13" customFormat="1">
      <c r="A172" s="259"/>
      <c r="B172" s="260"/>
      <c r="C172" s="259"/>
      <c r="D172" s="261" t="s">
        <v>146</v>
      </c>
      <c r="E172" s="262" t="s">
        <v>1</v>
      </c>
      <c r="F172" s="263" t="s">
        <v>222</v>
      </c>
      <c r="G172" s="259"/>
      <c r="H172" s="264">
        <v>12</v>
      </c>
      <c r="I172" s="276"/>
      <c r="J172" s="259"/>
      <c r="K172" s="259"/>
      <c r="L172" s="117"/>
      <c r="M172" s="119"/>
      <c r="N172" s="120"/>
      <c r="O172" s="120"/>
      <c r="P172" s="120"/>
      <c r="Q172" s="120"/>
      <c r="R172" s="120"/>
      <c r="S172" s="120"/>
      <c r="T172" s="121"/>
      <c r="AT172" s="118" t="s">
        <v>146</v>
      </c>
      <c r="AU172" s="118" t="s">
        <v>144</v>
      </c>
      <c r="AV172" s="13" t="s">
        <v>144</v>
      </c>
      <c r="AW172" s="13" t="s">
        <v>30</v>
      </c>
      <c r="AX172" s="13" t="s">
        <v>82</v>
      </c>
      <c r="AY172" s="118" t="s">
        <v>135</v>
      </c>
    </row>
    <row r="173" spans="1:65" s="2" customFormat="1" ht="24">
      <c r="A173" s="191"/>
      <c r="B173" s="192"/>
      <c r="C173" s="270" t="s">
        <v>223</v>
      </c>
      <c r="D173" s="270" t="s">
        <v>224</v>
      </c>
      <c r="E173" s="271" t="s">
        <v>225</v>
      </c>
      <c r="F173" s="272" t="s">
        <v>226</v>
      </c>
      <c r="G173" s="273" t="s">
        <v>141</v>
      </c>
      <c r="H173" s="274">
        <v>12.24</v>
      </c>
      <c r="I173" s="128"/>
      <c r="J173" s="275">
        <f>ROUND(I173*H173,2)</f>
        <v>0</v>
      </c>
      <c r="K173" s="272" t="s">
        <v>142</v>
      </c>
      <c r="L173" s="129"/>
      <c r="M173" s="130" t="s">
        <v>1</v>
      </c>
      <c r="N173" s="131" t="s">
        <v>40</v>
      </c>
      <c r="O173" s="113">
        <v>0</v>
      </c>
      <c r="P173" s="113">
        <f>O173*H173</f>
        <v>0</v>
      </c>
      <c r="Q173" s="113">
        <v>4.0000000000000001E-3</v>
      </c>
      <c r="R173" s="113">
        <f>Q173*H173</f>
        <v>4.8960000000000004E-2</v>
      </c>
      <c r="S173" s="113">
        <v>0</v>
      </c>
      <c r="T173" s="114">
        <f>S173*H173</f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15" t="s">
        <v>227</v>
      </c>
      <c r="AT173" s="115" t="s">
        <v>224</v>
      </c>
      <c r="AU173" s="115" t="s">
        <v>144</v>
      </c>
      <c r="AY173" s="16" t="s">
        <v>135</v>
      </c>
      <c r="BE173" s="116">
        <f>IF(N173="základní",J173,0)</f>
        <v>0</v>
      </c>
      <c r="BF173" s="116">
        <f>IF(N173="snížená",J173,0)</f>
        <v>0</v>
      </c>
      <c r="BG173" s="116">
        <f>IF(N173="zákl. přenesená",J173,0)</f>
        <v>0</v>
      </c>
      <c r="BH173" s="116">
        <f>IF(N173="sníž. přenesená",J173,0)</f>
        <v>0</v>
      </c>
      <c r="BI173" s="116">
        <f>IF(N173="nulová",J173,0)</f>
        <v>0</v>
      </c>
      <c r="BJ173" s="16" t="s">
        <v>144</v>
      </c>
      <c r="BK173" s="116">
        <f>ROUND(I173*H173,2)</f>
        <v>0</v>
      </c>
      <c r="BL173" s="16" t="s">
        <v>202</v>
      </c>
      <c r="BM173" s="115" t="s">
        <v>228</v>
      </c>
    </row>
    <row r="174" spans="1:65" s="2" customFormat="1" ht="24">
      <c r="A174" s="191"/>
      <c r="B174" s="192"/>
      <c r="C174" s="253" t="s">
        <v>229</v>
      </c>
      <c r="D174" s="253" t="s">
        <v>138</v>
      </c>
      <c r="E174" s="254" t="s">
        <v>230</v>
      </c>
      <c r="F174" s="255" t="s">
        <v>231</v>
      </c>
      <c r="G174" s="256" t="s">
        <v>214</v>
      </c>
      <c r="H174" s="257">
        <v>33.570999999999998</v>
      </c>
      <c r="I174" s="110"/>
      <c r="J174" s="258">
        <f>ROUND(I174*H174,2)</f>
        <v>0</v>
      </c>
      <c r="K174" s="255" t="s">
        <v>142</v>
      </c>
      <c r="L174" s="28"/>
      <c r="M174" s="111" t="s">
        <v>1</v>
      </c>
      <c r="N174" s="112" t="s">
        <v>40</v>
      </c>
      <c r="O174" s="113">
        <v>0</v>
      </c>
      <c r="P174" s="113">
        <f>O174*H174</f>
        <v>0</v>
      </c>
      <c r="Q174" s="113">
        <v>0</v>
      </c>
      <c r="R174" s="113">
        <f>Q174*H174</f>
        <v>0</v>
      </c>
      <c r="S174" s="113">
        <v>0</v>
      </c>
      <c r="T174" s="114">
        <f>S174*H174</f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15" t="s">
        <v>202</v>
      </c>
      <c r="AT174" s="115" t="s">
        <v>138</v>
      </c>
      <c r="AU174" s="115" t="s">
        <v>144</v>
      </c>
      <c r="AY174" s="16" t="s">
        <v>135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6" t="s">
        <v>144</v>
      </c>
      <c r="BK174" s="116">
        <f>ROUND(I174*H174,2)</f>
        <v>0</v>
      </c>
      <c r="BL174" s="16" t="s">
        <v>202</v>
      </c>
      <c r="BM174" s="115" t="s">
        <v>232</v>
      </c>
    </row>
    <row r="175" spans="1:65" s="12" customFormat="1" ht="22.9" customHeight="1">
      <c r="A175" s="246"/>
      <c r="B175" s="247"/>
      <c r="C175" s="246"/>
      <c r="D175" s="248" t="s">
        <v>73</v>
      </c>
      <c r="E175" s="251" t="s">
        <v>233</v>
      </c>
      <c r="F175" s="251" t="s">
        <v>234</v>
      </c>
      <c r="G175" s="246"/>
      <c r="H175" s="246"/>
      <c r="I175" s="278"/>
      <c r="J175" s="252">
        <f>BK175</f>
        <v>0</v>
      </c>
      <c r="K175" s="246"/>
      <c r="L175" s="100"/>
      <c r="M175" s="102"/>
      <c r="N175" s="103"/>
      <c r="O175" s="103"/>
      <c r="P175" s="104">
        <f>P176</f>
        <v>0</v>
      </c>
      <c r="Q175" s="103"/>
      <c r="R175" s="104">
        <f>R176</f>
        <v>0</v>
      </c>
      <c r="S175" s="103"/>
      <c r="T175" s="105">
        <f>T176</f>
        <v>0</v>
      </c>
      <c r="AR175" s="101" t="s">
        <v>144</v>
      </c>
      <c r="AT175" s="106" t="s">
        <v>73</v>
      </c>
      <c r="AU175" s="106" t="s">
        <v>82</v>
      </c>
      <c r="AY175" s="101" t="s">
        <v>135</v>
      </c>
      <c r="BK175" s="107">
        <f>BK176</f>
        <v>0</v>
      </c>
    </row>
    <row r="176" spans="1:65" s="2" customFormat="1" ht="24">
      <c r="A176" s="191"/>
      <c r="B176" s="192"/>
      <c r="C176" s="253" t="s">
        <v>235</v>
      </c>
      <c r="D176" s="253" t="s">
        <v>138</v>
      </c>
      <c r="E176" s="254" t="s">
        <v>236</v>
      </c>
      <c r="F176" s="255" t="s">
        <v>237</v>
      </c>
      <c r="G176" s="256" t="s">
        <v>238</v>
      </c>
      <c r="H176" s="257">
        <v>1</v>
      </c>
      <c r="I176" s="110">
        <f>'721 - ZTI - Položky'!J96</f>
        <v>0</v>
      </c>
      <c r="J176" s="258">
        <f>ROUND(I176*H176,2)</f>
        <v>0</v>
      </c>
      <c r="K176" s="255" t="s">
        <v>1</v>
      </c>
      <c r="L176" s="28"/>
      <c r="M176" s="111" t="s">
        <v>1</v>
      </c>
      <c r="N176" s="112" t="s">
        <v>40</v>
      </c>
      <c r="O176" s="113">
        <v>0</v>
      </c>
      <c r="P176" s="113">
        <f>O176*H176</f>
        <v>0</v>
      </c>
      <c r="Q176" s="113">
        <v>0</v>
      </c>
      <c r="R176" s="113">
        <f>Q176*H176</f>
        <v>0</v>
      </c>
      <c r="S176" s="113">
        <v>0</v>
      </c>
      <c r="T176" s="114">
        <f>S176*H176</f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15" t="s">
        <v>202</v>
      </c>
      <c r="AT176" s="115" t="s">
        <v>138</v>
      </c>
      <c r="AU176" s="115" t="s">
        <v>144</v>
      </c>
      <c r="AY176" s="16" t="s">
        <v>135</v>
      </c>
      <c r="BE176" s="116">
        <f>IF(N176="základní",J176,0)</f>
        <v>0</v>
      </c>
      <c r="BF176" s="116">
        <f>IF(N176="snížená",J176,0)</f>
        <v>0</v>
      </c>
      <c r="BG176" s="116">
        <f>IF(N176="zákl. přenesená",J176,0)</f>
        <v>0</v>
      </c>
      <c r="BH176" s="116">
        <f>IF(N176="sníž. přenesená",J176,0)</f>
        <v>0</v>
      </c>
      <c r="BI176" s="116">
        <f>IF(N176="nulová",J176,0)</f>
        <v>0</v>
      </c>
      <c r="BJ176" s="16" t="s">
        <v>144</v>
      </c>
      <c r="BK176" s="116">
        <f>ROUND(I176*H176,2)</f>
        <v>0</v>
      </c>
      <c r="BL176" s="16" t="s">
        <v>202</v>
      </c>
      <c r="BM176" s="115" t="s">
        <v>239</v>
      </c>
    </row>
    <row r="177" spans="1:65" s="12" customFormat="1" ht="22.9" customHeight="1">
      <c r="A177" s="246"/>
      <c r="B177" s="247"/>
      <c r="C177" s="246"/>
      <c r="D177" s="248" t="s">
        <v>73</v>
      </c>
      <c r="E177" s="251" t="s">
        <v>240</v>
      </c>
      <c r="F177" s="251" t="s">
        <v>241</v>
      </c>
      <c r="G177" s="246"/>
      <c r="H177" s="246"/>
      <c r="I177" s="278"/>
      <c r="J177" s="252">
        <f>BK177</f>
        <v>0</v>
      </c>
      <c r="K177" s="246"/>
      <c r="L177" s="100"/>
      <c r="M177" s="102"/>
      <c r="N177" s="103"/>
      <c r="O177" s="103"/>
      <c r="P177" s="104">
        <f>P178</f>
        <v>0</v>
      </c>
      <c r="Q177" s="103"/>
      <c r="R177" s="104">
        <f>R178</f>
        <v>0</v>
      </c>
      <c r="S177" s="103"/>
      <c r="T177" s="105">
        <f>T178</f>
        <v>0</v>
      </c>
      <c r="AR177" s="101" t="s">
        <v>144</v>
      </c>
      <c r="AT177" s="106" t="s">
        <v>73</v>
      </c>
      <c r="AU177" s="106" t="s">
        <v>82</v>
      </c>
      <c r="AY177" s="101" t="s">
        <v>135</v>
      </c>
      <c r="BK177" s="107">
        <f>BK178</f>
        <v>0</v>
      </c>
    </row>
    <row r="178" spans="1:65" s="2" customFormat="1" ht="16.5" customHeight="1">
      <c r="A178" s="191"/>
      <c r="B178" s="192"/>
      <c r="C178" s="253" t="s">
        <v>8</v>
      </c>
      <c r="D178" s="253" t="s">
        <v>138</v>
      </c>
      <c r="E178" s="254" t="s">
        <v>242</v>
      </c>
      <c r="F178" s="255" t="s">
        <v>243</v>
      </c>
      <c r="G178" s="256" t="s">
        <v>238</v>
      </c>
      <c r="H178" s="257">
        <v>1</v>
      </c>
      <c r="I178" s="110">
        <f>'731 - ÚT - Položky'!J96</f>
        <v>0</v>
      </c>
      <c r="J178" s="258">
        <f>ROUND(I178*H178,2)</f>
        <v>0</v>
      </c>
      <c r="K178" s="255" t="s">
        <v>1</v>
      </c>
      <c r="L178" s="28"/>
      <c r="M178" s="111" t="s">
        <v>1</v>
      </c>
      <c r="N178" s="112" t="s">
        <v>40</v>
      </c>
      <c r="O178" s="113">
        <v>0</v>
      </c>
      <c r="P178" s="113">
        <f>O178*H178</f>
        <v>0</v>
      </c>
      <c r="Q178" s="113">
        <v>0</v>
      </c>
      <c r="R178" s="113">
        <f>Q178*H178</f>
        <v>0</v>
      </c>
      <c r="S178" s="113">
        <v>0</v>
      </c>
      <c r="T178" s="114">
        <f>S178*H178</f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15" t="s">
        <v>202</v>
      </c>
      <c r="AT178" s="115" t="s">
        <v>138</v>
      </c>
      <c r="AU178" s="115" t="s">
        <v>144</v>
      </c>
      <c r="AY178" s="16" t="s">
        <v>135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6" t="s">
        <v>144</v>
      </c>
      <c r="BK178" s="116">
        <f>ROUND(I178*H178,2)</f>
        <v>0</v>
      </c>
      <c r="BL178" s="16" t="s">
        <v>202</v>
      </c>
      <c r="BM178" s="115" t="s">
        <v>244</v>
      </c>
    </row>
    <row r="179" spans="1:65" s="12" customFormat="1" ht="22.9" customHeight="1">
      <c r="A179" s="246"/>
      <c r="B179" s="247"/>
      <c r="C179" s="246"/>
      <c r="D179" s="248" t="s">
        <v>73</v>
      </c>
      <c r="E179" s="251" t="s">
        <v>245</v>
      </c>
      <c r="F179" s="251" t="s">
        <v>246</v>
      </c>
      <c r="G179" s="246"/>
      <c r="H179" s="246"/>
      <c r="I179" s="278"/>
      <c r="J179" s="252">
        <f>BK179</f>
        <v>0</v>
      </c>
      <c r="K179" s="246"/>
      <c r="L179" s="100"/>
      <c r="M179" s="102"/>
      <c r="N179" s="103"/>
      <c r="O179" s="103"/>
      <c r="P179" s="104">
        <f>P180</f>
        <v>0.36799999999999999</v>
      </c>
      <c r="Q179" s="103"/>
      <c r="R179" s="104">
        <f>R180</f>
        <v>0</v>
      </c>
      <c r="S179" s="103"/>
      <c r="T179" s="105">
        <f>T180</f>
        <v>0</v>
      </c>
      <c r="AR179" s="101" t="s">
        <v>144</v>
      </c>
      <c r="AT179" s="106" t="s">
        <v>73</v>
      </c>
      <c r="AU179" s="106" t="s">
        <v>82</v>
      </c>
      <c r="AY179" s="101" t="s">
        <v>135</v>
      </c>
      <c r="BK179" s="107">
        <f>BK180</f>
        <v>0</v>
      </c>
    </row>
    <row r="180" spans="1:65" s="2" customFormat="1" ht="12">
      <c r="A180" s="191"/>
      <c r="B180" s="192"/>
      <c r="C180" s="253" t="s">
        <v>202</v>
      </c>
      <c r="D180" s="253" t="s">
        <v>138</v>
      </c>
      <c r="E180" s="254" t="s">
        <v>247</v>
      </c>
      <c r="F180" s="255" t="s">
        <v>246</v>
      </c>
      <c r="G180" s="256" t="s">
        <v>238</v>
      </c>
      <c r="H180" s="257">
        <v>1</v>
      </c>
      <c r="I180" s="110">
        <f>'741 - EL - Rekapitulace'!N41</f>
        <v>0</v>
      </c>
      <c r="J180" s="258">
        <f>ROUND(I180*H180,2)</f>
        <v>0</v>
      </c>
      <c r="K180" s="255" t="s">
        <v>142</v>
      </c>
      <c r="L180" s="28"/>
      <c r="M180" s="111" t="s">
        <v>1</v>
      </c>
      <c r="N180" s="112" t="s">
        <v>40</v>
      </c>
      <c r="O180" s="113">
        <v>0.36799999999999999</v>
      </c>
      <c r="P180" s="113">
        <f>O180*H180</f>
        <v>0.36799999999999999</v>
      </c>
      <c r="Q180" s="113">
        <v>0</v>
      </c>
      <c r="R180" s="113">
        <f>Q180*H180</f>
        <v>0</v>
      </c>
      <c r="S180" s="113">
        <v>0</v>
      </c>
      <c r="T180" s="114">
        <f>S180*H180</f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15" t="s">
        <v>202</v>
      </c>
      <c r="AT180" s="115" t="s">
        <v>138</v>
      </c>
      <c r="AU180" s="115" t="s">
        <v>144</v>
      </c>
      <c r="AY180" s="16" t="s">
        <v>135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6" t="s">
        <v>144</v>
      </c>
      <c r="BK180" s="116">
        <f>ROUND(I180*H180,2)</f>
        <v>0</v>
      </c>
      <c r="BL180" s="16" t="s">
        <v>202</v>
      </c>
      <c r="BM180" s="115" t="s">
        <v>249</v>
      </c>
    </row>
    <row r="181" spans="1:65" s="12" customFormat="1" ht="22.9" customHeight="1">
      <c r="A181" s="246"/>
      <c r="B181" s="247"/>
      <c r="C181" s="246"/>
      <c r="D181" s="248" t="s">
        <v>73</v>
      </c>
      <c r="E181" s="251" t="s">
        <v>250</v>
      </c>
      <c r="F181" s="251" t="s">
        <v>251</v>
      </c>
      <c r="G181" s="246"/>
      <c r="H181" s="246"/>
      <c r="I181" s="278"/>
      <c r="J181" s="252">
        <f>BK181</f>
        <v>0</v>
      </c>
      <c r="K181" s="246"/>
      <c r="L181" s="100"/>
      <c r="M181" s="102"/>
      <c r="N181" s="103"/>
      <c r="O181" s="103"/>
      <c r="P181" s="104">
        <f>SUM(P182:P189)</f>
        <v>6.3880400000000002</v>
      </c>
      <c r="Q181" s="103"/>
      <c r="R181" s="104">
        <f>SUM(R182:R189)</f>
        <v>0.33456651000000004</v>
      </c>
      <c r="S181" s="103"/>
      <c r="T181" s="105">
        <f>SUM(T182:T189)</f>
        <v>0</v>
      </c>
      <c r="AR181" s="101" t="s">
        <v>144</v>
      </c>
      <c r="AT181" s="106" t="s">
        <v>73</v>
      </c>
      <c r="AU181" s="106" t="s">
        <v>82</v>
      </c>
      <c r="AY181" s="101" t="s">
        <v>135</v>
      </c>
      <c r="BK181" s="107">
        <f>SUM(BK182:BK189)</f>
        <v>0</v>
      </c>
    </row>
    <row r="182" spans="1:65" s="2" customFormat="1" ht="33" customHeight="1">
      <c r="A182" s="191"/>
      <c r="B182" s="192"/>
      <c r="C182" s="253" t="s">
        <v>252</v>
      </c>
      <c r="D182" s="253" t="s">
        <v>138</v>
      </c>
      <c r="E182" s="254" t="s">
        <v>253</v>
      </c>
      <c r="F182" s="255" t="s">
        <v>254</v>
      </c>
      <c r="G182" s="256" t="s">
        <v>255</v>
      </c>
      <c r="H182" s="257">
        <v>0.35899999999999999</v>
      </c>
      <c r="I182" s="110"/>
      <c r="J182" s="258">
        <f>ROUND(I182*H182,2)</f>
        <v>0</v>
      </c>
      <c r="K182" s="255" t="s">
        <v>142</v>
      </c>
      <c r="L182" s="28"/>
      <c r="M182" s="111" t="s">
        <v>1</v>
      </c>
      <c r="N182" s="112" t="s">
        <v>40</v>
      </c>
      <c r="O182" s="113">
        <v>1.56</v>
      </c>
      <c r="P182" s="113">
        <f>O182*H182</f>
        <v>0.56003999999999998</v>
      </c>
      <c r="Q182" s="113">
        <v>1.08E-3</v>
      </c>
      <c r="R182" s="113">
        <f>Q182*H182</f>
        <v>3.8771999999999998E-4</v>
      </c>
      <c r="S182" s="113">
        <v>0</v>
      </c>
      <c r="T182" s="114">
        <f>S182*H182</f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15" t="s">
        <v>202</v>
      </c>
      <c r="AT182" s="115" t="s">
        <v>138</v>
      </c>
      <c r="AU182" s="115" t="s">
        <v>144</v>
      </c>
      <c r="AY182" s="16" t="s">
        <v>135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6" t="s">
        <v>144</v>
      </c>
      <c r="BK182" s="116">
        <f>ROUND(I182*H182,2)</f>
        <v>0</v>
      </c>
      <c r="BL182" s="16" t="s">
        <v>202</v>
      </c>
      <c r="BM182" s="115" t="s">
        <v>256</v>
      </c>
    </row>
    <row r="183" spans="1:65" s="2" customFormat="1" ht="24">
      <c r="A183" s="191"/>
      <c r="B183" s="192"/>
      <c r="C183" s="253" t="s">
        <v>258</v>
      </c>
      <c r="D183" s="253" t="s">
        <v>138</v>
      </c>
      <c r="E183" s="254" t="s">
        <v>259</v>
      </c>
      <c r="F183" s="255" t="s">
        <v>260</v>
      </c>
      <c r="G183" s="256" t="s">
        <v>141</v>
      </c>
      <c r="H183" s="257">
        <v>12</v>
      </c>
      <c r="I183" s="110"/>
      <c r="J183" s="258">
        <f>ROUND(I183*H183,2)</f>
        <v>0</v>
      </c>
      <c r="K183" s="255" t="s">
        <v>142</v>
      </c>
      <c r="L183" s="28"/>
      <c r="M183" s="111" t="s">
        <v>1</v>
      </c>
      <c r="N183" s="112" t="s">
        <v>40</v>
      </c>
      <c r="O183" s="113">
        <v>0.23</v>
      </c>
      <c r="P183" s="113">
        <f>O183*H183</f>
        <v>2.7600000000000002</v>
      </c>
      <c r="Q183" s="113">
        <v>1.1310000000000001E-2</v>
      </c>
      <c r="R183" s="113">
        <f>Q183*H183</f>
        <v>0.13572000000000001</v>
      </c>
      <c r="S183" s="113">
        <v>0</v>
      </c>
      <c r="T183" s="114">
        <f>S183*H183</f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15" t="s">
        <v>202</v>
      </c>
      <c r="AT183" s="115" t="s">
        <v>138</v>
      </c>
      <c r="AU183" s="115" t="s">
        <v>144</v>
      </c>
      <c r="AY183" s="16" t="s">
        <v>135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6" t="s">
        <v>144</v>
      </c>
      <c r="BK183" s="116">
        <f>ROUND(I183*H183,2)</f>
        <v>0</v>
      </c>
      <c r="BL183" s="16" t="s">
        <v>202</v>
      </c>
      <c r="BM183" s="115" t="s">
        <v>261</v>
      </c>
    </row>
    <row r="184" spans="1:65" s="2" customFormat="1" ht="24">
      <c r="A184" s="191"/>
      <c r="B184" s="192"/>
      <c r="C184" s="253" t="s">
        <v>262</v>
      </c>
      <c r="D184" s="253" t="s">
        <v>138</v>
      </c>
      <c r="E184" s="254" t="s">
        <v>263</v>
      </c>
      <c r="F184" s="255" t="s">
        <v>264</v>
      </c>
      <c r="G184" s="256" t="s">
        <v>208</v>
      </c>
      <c r="H184" s="257">
        <v>26</v>
      </c>
      <c r="I184" s="110"/>
      <c r="J184" s="258">
        <f>ROUND(I184*H184,2)</f>
        <v>0</v>
      </c>
      <c r="K184" s="255" t="s">
        <v>142</v>
      </c>
      <c r="L184" s="28"/>
      <c r="M184" s="111" t="s">
        <v>1</v>
      </c>
      <c r="N184" s="112" t="s">
        <v>40</v>
      </c>
      <c r="O184" s="113">
        <v>0.11799999999999999</v>
      </c>
      <c r="P184" s="113">
        <f>O184*H184</f>
        <v>3.0679999999999996</v>
      </c>
      <c r="Q184" s="113">
        <v>0</v>
      </c>
      <c r="R184" s="113">
        <f>Q184*H184</f>
        <v>0</v>
      </c>
      <c r="S184" s="113">
        <v>0</v>
      </c>
      <c r="T184" s="114">
        <f>S184*H184</f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15" t="s">
        <v>202</v>
      </c>
      <c r="AT184" s="115" t="s">
        <v>138</v>
      </c>
      <c r="AU184" s="115" t="s">
        <v>144</v>
      </c>
      <c r="AY184" s="16" t="s">
        <v>135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6" t="s">
        <v>144</v>
      </c>
      <c r="BK184" s="116">
        <f>ROUND(I184*H184,2)</f>
        <v>0</v>
      </c>
      <c r="BL184" s="16" t="s">
        <v>202</v>
      </c>
      <c r="BM184" s="115" t="s">
        <v>265</v>
      </c>
    </row>
    <row r="185" spans="1:65" s="13" customFormat="1">
      <c r="A185" s="259"/>
      <c r="B185" s="260"/>
      <c r="C185" s="259"/>
      <c r="D185" s="261" t="s">
        <v>146</v>
      </c>
      <c r="E185" s="262" t="s">
        <v>1</v>
      </c>
      <c r="F185" s="263" t="s">
        <v>266</v>
      </c>
      <c r="G185" s="259"/>
      <c r="H185" s="264">
        <v>26</v>
      </c>
      <c r="I185" s="276"/>
      <c r="J185" s="259"/>
      <c r="K185" s="259"/>
      <c r="L185" s="117"/>
      <c r="M185" s="119"/>
      <c r="N185" s="120"/>
      <c r="O185" s="120"/>
      <c r="P185" s="120"/>
      <c r="Q185" s="120"/>
      <c r="R185" s="120"/>
      <c r="S185" s="120"/>
      <c r="T185" s="121"/>
      <c r="AT185" s="118" t="s">
        <v>146</v>
      </c>
      <c r="AU185" s="118" t="s">
        <v>144</v>
      </c>
      <c r="AV185" s="13" t="s">
        <v>144</v>
      </c>
      <c r="AW185" s="13" t="s">
        <v>30</v>
      </c>
      <c r="AX185" s="13" t="s">
        <v>82</v>
      </c>
      <c r="AY185" s="118" t="s">
        <v>135</v>
      </c>
    </row>
    <row r="186" spans="1:65" s="2" customFormat="1" ht="21.75" customHeight="1">
      <c r="A186" s="191"/>
      <c r="B186" s="192"/>
      <c r="C186" s="270" t="s">
        <v>7</v>
      </c>
      <c r="D186" s="270" t="s">
        <v>224</v>
      </c>
      <c r="E186" s="271" t="s">
        <v>267</v>
      </c>
      <c r="F186" s="272" t="s">
        <v>268</v>
      </c>
      <c r="G186" s="273" t="s">
        <v>255</v>
      </c>
      <c r="H186" s="274">
        <v>0.35899999999999999</v>
      </c>
      <c r="I186" s="128"/>
      <c r="J186" s="275">
        <f>ROUND(I186*H186,2)</f>
        <v>0</v>
      </c>
      <c r="K186" s="272" t="s">
        <v>142</v>
      </c>
      <c r="L186" s="129"/>
      <c r="M186" s="130" t="s">
        <v>1</v>
      </c>
      <c r="N186" s="131" t="s">
        <v>40</v>
      </c>
      <c r="O186" s="113">
        <v>0</v>
      </c>
      <c r="P186" s="113">
        <f>O186*H186</f>
        <v>0</v>
      </c>
      <c r="Q186" s="113">
        <v>0.55000000000000004</v>
      </c>
      <c r="R186" s="113">
        <f>Q186*H186</f>
        <v>0.19745000000000001</v>
      </c>
      <c r="S186" s="113">
        <v>0</v>
      </c>
      <c r="T186" s="114">
        <f>S186*H186</f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15" t="s">
        <v>227</v>
      </c>
      <c r="AT186" s="115" t="s">
        <v>224</v>
      </c>
      <c r="AU186" s="115" t="s">
        <v>144</v>
      </c>
      <c r="AY186" s="16" t="s">
        <v>135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6" t="s">
        <v>144</v>
      </c>
      <c r="BK186" s="116">
        <f>ROUND(I186*H186,2)</f>
        <v>0</v>
      </c>
      <c r="BL186" s="16" t="s">
        <v>202</v>
      </c>
      <c r="BM186" s="115" t="s">
        <v>269</v>
      </c>
    </row>
    <row r="187" spans="1:65" s="13" customFormat="1">
      <c r="A187" s="259"/>
      <c r="B187" s="260"/>
      <c r="C187" s="259"/>
      <c r="D187" s="261" t="s">
        <v>146</v>
      </c>
      <c r="E187" s="262" t="s">
        <v>1</v>
      </c>
      <c r="F187" s="263" t="s">
        <v>270</v>
      </c>
      <c r="G187" s="259"/>
      <c r="H187" s="264">
        <v>0.35899999999999999</v>
      </c>
      <c r="I187" s="276"/>
      <c r="J187" s="259"/>
      <c r="K187" s="259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146</v>
      </c>
      <c r="AU187" s="118" t="s">
        <v>144</v>
      </c>
      <c r="AV187" s="13" t="s">
        <v>144</v>
      </c>
      <c r="AW187" s="13" t="s">
        <v>30</v>
      </c>
      <c r="AX187" s="13" t="s">
        <v>82</v>
      </c>
      <c r="AY187" s="118" t="s">
        <v>135</v>
      </c>
    </row>
    <row r="188" spans="1:65" s="2" customFormat="1" ht="24">
      <c r="A188" s="191"/>
      <c r="B188" s="192"/>
      <c r="C188" s="253" t="s">
        <v>271</v>
      </c>
      <c r="D188" s="253" t="s">
        <v>138</v>
      </c>
      <c r="E188" s="254" t="s">
        <v>272</v>
      </c>
      <c r="F188" s="255" t="s">
        <v>273</v>
      </c>
      <c r="G188" s="256" t="s">
        <v>255</v>
      </c>
      <c r="H188" s="257">
        <v>0.35899999999999999</v>
      </c>
      <c r="I188" s="110"/>
      <c r="J188" s="258">
        <f>ROUND(I188*H188,2)</f>
        <v>0</v>
      </c>
      <c r="K188" s="255" t="s">
        <v>142</v>
      </c>
      <c r="L188" s="28"/>
      <c r="M188" s="111" t="s">
        <v>1</v>
      </c>
      <c r="N188" s="112" t="s">
        <v>40</v>
      </c>
      <c r="O188" s="113">
        <v>0</v>
      </c>
      <c r="P188" s="113">
        <f>O188*H188</f>
        <v>0</v>
      </c>
      <c r="Q188" s="113">
        <v>2.81E-3</v>
      </c>
      <c r="R188" s="113">
        <f>Q188*H188</f>
        <v>1.0087899999999999E-3</v>
      </c>
      <c r="S188" s="113">
        <v>0</v>
      </c>
      <c r="T188" s="114">
        <f>S188*H188</f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15" t="s">
        <v>202</v>
      </c>
      <c r="AT188" s="115" t="s">
        <v>138</v>
      </c>
      <c r="AU188" s="115" t="s">
        <v>144</v>
      </c>
      <c r="AY188" s="16" t="s">
        <v>135</v>
      </c>
      <c r="BE188" s="116">
        <f>IF(N188="základní",J188,0)</f>
        <v>0</v>
      </c>
      <c r="BF188" s="116">
        <f>IF(N188="snížená",J188,0)</f>
        <v>0</v>
      </c>
      <c r="BG188" s="116">
        <f>IF(N188="zákl. přenesená",J188,0)</f>
        <v>0</v>
      </c>
      <c r="BH188" s="116">
        <f>IF(N188="sníž. přenesená",J188,0)</f>
        <v>0</v>
      </c>
      <c r="BI188" s="116">
        <f>IF(N188="nulová",J188,0)</f>
        <v>0</v>
      </c>
      <c r="BJ188" s="16" t="s">
        <v>144</v>
      </c>
      <c r="BK188" s="116">
        <f>ROUND(I188*H188,2)</f>
        <v>0</v>
      </c>
      <c r="BL188" s="16" t="s">
        <v>202</v>
      </c>
      <c r="BM188" s="115" t="s">
        <v>274</v>
      </c>
    </row>
    <row r="189" spans="1:65" s="2" customFormat="1" ht="24">
      <c r="A189" s="191"/>
      <c r="B189" s="192"/>
      <c r="C189" s="253" t="s">
        <v>275</v>
      </c>
      <c r="D189" s="253" t="s">
        <v>138</v>
      </c>
      <c r="E189" s="254" t="s">
        <v>276</v>
      </c>
      <c r="F189" s="255" t="s">
        <v>277</v>
      </c>
      <c r="G189" s="256" t="s">
        <v>214</v>
      </c>
      <c r="H189" s="257">
        <v>191.285</v>
      </c>
      <c r="I189" s="110"/>
      <c r="J189" s="258">
        <f>ROUND(I189*H189,2)</f>
        <v>0</v>
      </c>
      <c r="K189" s="255" t="s">
        <v>142</v>
      </c>
      <c r="L189" s="28"/>
      <c r="M189" s="111" t="s">
        <v>1</v>
      </c>
      <c r="N189" s="112" t="s">
        <v>40</v>
      </c>
      <c r="O189" s="113">
        <v>0</v>
      </c>
      <c r="P189" s="113">
        <f>O189*H189</f>
        <v>0</v>
      </c>
      <c r="Q189" s="113">
        <v>0</v>
      </c>
      <c r="R189" s="113">
        <f>Q189*H189</f>
        <v>0</v>
      </c>
      <c r="S189" s="113">
        <v>0</v>
      </c>
      <c r="T189" s="114">
        <f>S189*H189</f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15" t="s">
        <v>202</v>
      </c>
      <c r="AT189" s="115" t="s">
        <v>138</v>
      </c>
      <c r="AU189" s="115" t="s">
        <v>144</v>
      </c>
      <c r="AY189" s="16" t="s">
        <v>135</v>
      </c>
      <c r="BE189" s="116">
        <f>IF(N189="základní",J189,0)</f>
        <v>0</v>
      </c>
      <c r="BF189" s="116">
        <f>IF(N189="snížená",J189,0)</f>
        <v>0</v>
      </c>
      <c r="BG189" s="116">
        <f>IF(N189="zákl. přenesená",J189,0)</f>
        <v>0</v>
      </c>
      <c r="BH189" s="116">
        <f>IF(N189="sníž. přenesená",J189,0)</f>
        <v>0</v>
      </c>
      <c r="BI189" s="116">
        <f>IF(N189="nulová",J189,0)</f>
        <v>0</v>
      </c>
      <c r="BJ189" s="16" t="s">
        <v>144</v>
      </c>
      <c r="BK189" s="116">
        <f>ROUND(I189*H189,2)</f>
        <v>0</v>
      </c>
      <c r="BL189" s="16" t="s">
        <v>202</v>
      </c>
      <c r="BM189" s="115" t="s">
        <v>278</v>
      </c>
    </row>
    <row r="190" spans="1:65" s="12" customFormat="1" ht="22.9" customHeight="1">
      <c r="A190" s="246"/>
      <c r="B190" s="247"/>
      <c r="C190" s="246"/>
      <c r="D190" s="248" t="s">
        <v>73</v>
      </c>
      <c r="E190" s="251" t="s">
        <v>279</v>
      </c>
      <c r="F190" s="251" t="s">
        <v>280</v>
      </c>
      <c r="G190" s="246"/>
      <c r="H190" s="246"/>
      <c r="I190" s="278"/>
      <c r="J190" s="252">
        <f>BK190</f>
        <v>0</v>
      </c>
      <c r="K190" s="246"/>
      <c r="L190" s="100"/>
      <c r="M190" s="102"/>
      <c r="N190" s="103"/>
      <c r="O190" s="103"/>
      <c r="P190" s="104">
        <f>SUM(P191:P202)</f>
        <v>61.11936</v>
      </c>
      <c r="Q190" s="103"/>
      <c r="R190" s="104">
        <f>SUM(R191:R202)</f>
        <v>1.7994122399999999</v>
      </c>
      <c r="S190" s="103"/>
      <c r="T190" s="105">
        <f>SUM(T191:T202)</f>
        <v>0</v>
      </c>
      <c r="AR190" s="101" t="s">
        <v>144</v>
      </c>
      <c r="AT190" s="106" t="s">
        <v>73</v>
      </c>
      <c r="AU190" s="106" t="s">
        <v>82</v>
      </c>
      <c r="AY190" s="101" t="s">
        <v>135</v>
      </c>
      <c r="BK190" s="107">
        <f>SUM(BK191:BK202)</f>
        <v>0</v>
      </c>
    </row>
    <row r="191" spans="1:65" s="2" customFormat="1" ht="33" customHeight="1">
      <c r="A191" s="191"/>
      <c r="B191" s="192"/>
      <c r="C191" s="253" t="s">
        <v>281</v>
      </c>
      <c r="D191" s="253" t="s">
        <v>138</v>
      </c>
      <c r="E191" s="254" t="s">
        <v>282</v>
      </c>
      <c r="F191" s="255" t="s">
        <v>283</v>
      </c>
      <c r="G191" s="256" t="s">
        <v>141</v>
      </c>
      <c r="H191" s="257">
        <v>27.175999999999998</v>
      </c>
      <c r="I191" s="110"/>
      <c r="J191" s="258">
        <f>ROUND(I191*H191,2)</f>
        <v>0</v>
      </c>
      <c r="K191" s="255" t="s">
        <v>1</v>
      </c>
      <c r="L191" s="28"/>
      <c r="M191" s="111" t="s">
        <v>1</v>
      </c>
      <c r="N191" s="112" t="s">
        <v>40</v>
      </c>
      <c r="O191" s="113">
        <v>1.296</v>
      </c>
      <c r="P191" s="113">
        <f>O191*H191</f>
        <v>35.220095999999998</v>
      </c>
      <c r="Q191" s="113">
        <v>4.6289999999999998E-2</v>
      </c>
      <c r="R191" s="113">
        <f>Q191*H191</f>
        <v>1.2579770399999999</v>
      </c>
      <c r="S191" s="113">
        <v>0</v>
      </c>
      <c r="T191" s="114">
        <f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15" t="s">
        <v>202</v>
      </c>
      <c r="AT191" s="115" t="s">
        <v>138</v>
      </c>
      <c r="AU191" s="115" t="s">
        <v>144</v>
      </c>
      <c r="AY191" s="16" t="s">
        <v>135</v>
      </c>
      <c r="BE191" s="116">
        <f>IF(N191="základní",J191,0)</f>
        <v>0</v>
      </c>
      <c r="BF191" s="116">
        <f>IF(N191="snížená",J191,0)</f>
        <v>0</v>
      </c>
      <c r="BG191" s="116">
        <f>IF(N191="zákl. přenesená",J191,0)</f>
        <v>0</v>
      </c>
      <c r="BH191" s="116">
        <f>IF(N191="sníž. přenesená",J191,0)</f>
        <v>0</v>
      </c>
      <c r="BI191" s="116">
        <f>IF(N191="nulová",J191,0)</f>
        <v>0</v>
      </c>
      <c r="BJ191" s="16" t="s">
        <v>144</v>
      </c>
      <c r="BK191" s="116">
        <f>ROUND(I191*H191,2)</f>
        <v>0</v>
      </c>
      <c r="BL191" s="16" t="s">
        <v>202</v>
      </c>
      <c r="BM191" s="115" t="s">
        <v>284</v>
      </c>
    </row>
    <row r="192" spans="1:65" s="13" customFormat="1">
      <c r="A192" s="259"/>
      <c r="B192" s="260"/>
      <c r="C192" s="259"/>
      <c r="D192" s="261" t="s">
        <v>146</v>
      </c>
      <c r="E192" s="262" t="s">
        <v>1</v>
      </c>
      <c r="F192" s="263" t="s">
        <v>285</v>
      </c>
      <c r="G192" s="259"/>
      <c r="H192" s="264">
        <v>4.7279999999999998</v>
      </c>
      <c r="I192" s="276"/>
      <c r="J192" s="259"/>
      <c r="K192" s="259"/>
      <c r="L192" s="117"/>
      <c r="M192" s="119"/>
      <c r="N192" s="120"/>
      <c r="O192" s="120"/>
      <c r="P192" s="120"/>
      <c r="Q192" s="120"/>
      <c r="R192" s="120"/>
      <c r="S192" s="120"/>
      <c r="T192" s="121"/>
      <c r="AT192" s="118" t="s">
        <v>146</v>
      </c>
      <c r="AU192" s="118" t="s">
        <v>144</v>
      </c>
      <c r="AV192" s="13" t="s">
        <v>144</v>
      </c>
      <c r="AW192" s="13" t="s">
        <v>30</v>
      </c>
      <c r="AX192" s="13" t="s">
        <v>74</v>
      </c>
      <c r="AY192" s="118" t="s">
        <v>135</v>
      </c>
    </row>
    <row r="193" spans="1:65" s="13" customFormat="1">
      <c r="A193" s="259"/>
      <c r="B193" s="260"/>
      <c r="C193" s="259"/>
      <c r="D193" s="261" t="s">
        <v>146</v>
      </c>
      <c r="E193" s="262" t="s">
        <v>1</v>
      </c>
      <c r="F193" s="263" t="s">
        <v>286</v>
      </c>
      <c r="G193" s="259"/>
      <c r="H193" s="264">
        <v>22.448</v>
      </c>
      <c r="I193" s="276"/>
      <c r="J193" s="259"/>
      <c r="K193" s="259"/>
      <c r="L193" s="117"/>
      <c r="M193" s="119"/>
      <c r="N193" s="120"/>
      <c r="O193" s="120"/>
      <c r="P193" s="120"/>
      <c r="Q193" s="120"/>
      <c r="R193" s="120"/>
      <c r="S193" s="120"/>
      <c r="T193" s="121"/>
      <c r="AT193" s="118" t="s">
        <v>146</v>
      </c>
      <c r="AU193" s="118" t="s">
        <v>144</v>
      </c>
      <c r="AV193" s="13" t="s">
        <v>144</v>
      </c>
      <c r="AW193" s="13" t="s">
        <v>30</v>
      </c>
      <c r="AX193" s="13" t="s">
        <v>74</v>
      </c>
      <c r="AY193" s="118" t="s">
        <v>135</v>
      </c>
    </row>
    <row r="194" spans="1:65" s="14" customFormat="1">
      <c r="A194" s="265"/>
      <c r="B194" s="266"/>
      <c r="C194" s="265"/>
      <c r="D194" s="261" t="s">
        <v>146</v>
      </c>
      <c r="E194" s="267" t="s">
        <v>1</v>
      </c>
      <c r="F194" s="268" t="s">
        <v>169</v>
      </c>
      <c r="G194" s="265"/>
      <c r="H194" s="269">
        <v>27.176000000000002</v>
      </c>
      <c r="I194" s="277"/>
      <c r="J194" s="265"/>
      <c r="K194" s="265"/>
      <c r="L194" s="122"/>
      <c r="M194" s="124"/>
      <c r="N194" s="125"/>
      <c r="O194" s="125"/>
      <c r="P194" s="125"/>
      <c r="Q194" s="125"/>
      <c r="R194" s="125"/>
      <c r="S194" s="125"/>
      <c r="T194" s="126"/>
      <c r="AT194" s="123" t="s">
        <v>146</v>
      </c>
      <c r="AU194" s="123" t="s">
        <v>144</v>
      </c>
      <c r="AV194" s="14" t="s">
        <v>143</v>
      </c>
      <c r="AW194" s="14" t="s">
        <v>30</v>
      </c>
      <c r="AX194" s="14" t="s">
        <v>82</v>
      </c>
      <c r="AY194" s="123" t="s">
        <v>135</v>
      </c>
    </row>
    <row r="195" spans="1:65" s="2" customFormat="1" ht="21.75" customHeight="1">
      <c r="A195" s="191"/>
      <c r="B195" s="192"/>
      <c r="C195" s="253" t="s">
        <v>287</v>
      </c>
      <c r="D195" s="253" t="s">
        <v>138</v>
      </c>
      <c r="E195" s="254" t="s">
        <v>288</v>
      </c>
      <c r="F195" s="255" t="s">
        <v>289</v>
      </c>
      <c r="G195" s="256" t="s">
        <v>141</v>
      </c>
      <c r="H195" s="257">
        <v>27.175999999999998</v>
      </c>
      <c r="I195" s="110"/>
      <c r="J195" s="258">
        <f t="shared" ref="J195:J202" si="0">ROUND(I195*H195,2)</f>
        <v>0</v>
      </c>
      <c r="K195" s="255" t="s">
        <v>142</v>
      </c>
      <c r="L195" s="28"/>
      <c r="M195" s="111" t="s">
        <v>1</v>
      </c>
      <c r="N195" s="112" t="s">
        <v>40</v>
      </c>
      <c r="O195" s="113">
        <v>6.4000000000000001E-2</v>
      </c>
      <c r="P195" s="113">
        <f t="shared" ref="P195:P202" si="1">O195*H195</f>
        <v>1.7392639999999999</v>
      </c>
      <c r="Q195" s="113">
        <v>2.0000000000000001E-4</v>
      </c>
      <c r="R195" s="113">
        <f t="shared" ref="R195:R202" si="2">Q195*H195</f>
        <v>5.4352000000000003E-3</v>
      </c>
      <c r="S195" s="113">
        <v>0</v>
      </c>
      <c r="T195" s="114">
        <f t="shared" ref="T195:T202" si="3">S195*H195</f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15" t="s">
        <v>202</v>
      </c>
      <c r="AT195" s="115" t="s">
        <v>138</v>
      </c>
      <c r="AU195" s="115" t="s">
        <v>144</v>
      </c>
      <c r="AY195" s="16" t="s">
        <v>135</v>
      </c>
      <c r="BE195" s="116">
        <f t="shared" ref="BE195:BE202" si="4">IF(N195="základní",J195,0)</f>
        <v>0</v>
      </c>
      <c r="BF195" s="116">
        <f t="shared" ref="BF195:BF202" si="5">IF(N195="snížená",J195,0)</f>
        <v>0</v>
      </c>
      <c r="BG195" s="116">
        <f t="shared" ref="BG195:BG202" si="6">IF(N195="zákl. přenesená",J195,0)</f>
        <v>0</v>
      </c>
      <c r="BH195" s="116">
        <f t="shared" ref="BH195:BH202" si="7">IF(N195="sníž. přenesená",J195,0)</f>
        <v>0</v>
      </c>
      <c r="BI195" s="116">
        <f t="shared" ref="BI195:BI202" si="8">IF(N195="nulová",J195,0)</f>
        <v>0</v>
      </c>
      <c r="BJ195" s="16" t="s">
        <v>144</v>
      </c>
      <c r="BK195" s="116">
        <f t="shared" ref="BK195:BK202" si="9">ROUND(I195*H195,2)</f>
        <v>0</v>
      </c>
      <c r="BL195" s="16" t="s">
        <v>202</v>
      </c>
      <c r="BM195" s="115" t="s">
        <v>290</v>
      </c>
    </row>
    <row r="196" spans="1:65" s="2" customFormat="1" ht="24">
      <c r="A196" s="191"/>
      <c r="B196" s="192"/>
      <c r="C196" s="253" t="s">
        <v>291</v>
      </c>
      <c r="D196" s="253" t="s">
        <v>138</v>
      </c>
      <c r="E196" s="254" t="s">
        <v>292</v>
      </c>
      <c r="F196" s="255" t="s">
        <v>293</v>
      </c>
      <c r="G196" s="256" t="s">
        <v>141</v>
      </c>
      <c r="H196" s="257">
        <v>12</v>
      </c>
      <c r="I196" s="110"/>
      <c r="J196" s="258">
        <f t="shared" si="0"/>
        <v>0</v>
      </c>
      <c r="K196" s="255" t="s">
        <v>142</v>
      </c>
      <c r="L196" s="28"/>
      <c r="M196" s="111" t="s">
        <v>1</v>
      </c>
      <c r="N196" s="112" t="s">
        <v>40</v>
      </c>
      <c r="O196" s="113">
        <v>0.99</v>
      </c>
      <c r="P196" s="113">
        <f t="shared" si="1"/>
        <v>11.879999999999999</v>
      </c>
      <c r="Q196" s="113">
        <v>1.3849999999999999E-2</v>
      </c>
      <c r="R196" s="113">
        <f t="shared" si="2"/>
        <v>0.16619999999999999</v>
      </c>
      <c r="S196" s="113">
        <v>0</v>
      </c>
      <c r="T196" s="114">
        <f t="shared" si="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15" t="s">
        <v>202</v>
      </c>
      <c r="AT196" s="115" t="s">
        <v>138</v>
      </c>
      <c r="AU196" s="115" t="s">
        <v>144</v>
      </c>
      <c r="AY196" s="16" t="s">
        <v>135</v>
      </c>
      <c r="BE196" s="116">
        <f t="shared" si="4"/>
        <v>0</v>
      </c>
      <c r="BF196" s="116">
        <f t="shared" si="5"/>
        <v>0</v>
      </c>
      <c r="BG196" s="116">
        <f t="shared" si="6"/>
        <v>0</v>
      </c>
      <c r="BH196" s="116">
        <f t="shared" si="7"/>
        <v>0</v>
      </c>
      <c r="BI196" s="116">
        <f t="shared" si="8"/>
        <v>0</v>
      </c>
      <c r="BJ196" s="16" t="s">
        <v>144</v>
      </c>
      <c r="BK196" s="116">
        <f t="shared" si="9"/>
        <v>0</v>
      </c>
      <c r="BL196" s="16" t="s">
        <v>202</v>
      </c>
      <c r="BM196" s="115" t="s">
        <v>294</v>
      </c>
    </row>
    <row r="197" spans="1:65" s="2" customFormat="1" ht="16.5" customHeight="1">
      <c r="A197" s="191"/>
      <c r="B197" s="192"/>
      <c r="C197" s="253" t="s">
        <v>295</v>
      </c>
      <c r="D197" s="253" t="s">
        <v>138</v>
      </c>
      <c r="E197" s="254" t="s">
        <v>296</v>
      </c>
      <c r="F197" s="255" t="s">
        <v>297</v>
      </c>
      <c r="G197" s="256" t="s">
        <v>141</v>
      </c>
      <c r="H197" s="257">
        <v>12</v>
      </c>
      <c r="I197" s="110"/>
      <c r="J197" s="258">
        <f t="shared" si="0"/>
        <v>0</v>
      </c>
      <c r="K197" s="255" t="s">
        <v>142</v>
      </c>
      <c r="L197" s="28"/>
      <c r="M197" s="111" t="s">
        <v>1</v>
      </c>
      <c r="N197" s="112" t="s">
        <v>40</v>
      </c>
      <c r="O197" s="113">
        <v>0.04</v>
      </c>
      <c r="P197" s="113">
        <f t="shared" si="1"/>
        <v>0.48</v>
      </c>
      <c r="Q197" s="113">
        <v>1E-4</v>
      </c>
      <c r="R197" s="113">
        <f t="shared" si="2"/>
        <v>1.2000000000000001E-3</v>
      </c>
      <c r="S197" s="113">
        <v>0</v>
      </c>
      <c r="T197" s="114">
        <f t="shared" si="3"/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15" t="s">
        <v>202</v>
      </c>
      <c r="AT197" s="115" t="s">
        <v>138</v>
      </c>
      <c r="AU197" s="115" t="s">
        <v>144</v>
      </c>
      <c r="AY197" s="16" t="s">
        <v>135</v>
      </c>
      <c r="BE197" s="116">
        <f t="shared" si="4"/>
        <v>0</v>
      </c>
      <c r="BF197" s="116">
        <f t="shared" si="5"/>
        <v>0</v>
      </c>
      <c r="BG197" s="116">
        <f t="shared" si="6"/>
        <v>0</v>
      </c>
      <c r="BH197" s="116">
        <f t="shared" si="7"/>
        <v>0</v>
      </c>
      <c r="BI197" s="116">
        <f t="shared" si="8"/>
        <v>0</v>
      </c>
      <c r="BJ197" s="16" t="s">
        <v>144</v>
      </c>
      <c r="BK197" s="116">
        <f t="shared" si="9"/>
        <v>0</v>
      </c>
      <c r="BL197" s="16" t="s">
        <v>202</v>
      </c>
      <c r="BM197" s="115" t="s">
        <v>298</v>
      </c>
    </row>
    <row r="198" spans="1:65" s="2" customFormat="1" ht="24">
      <c r="A198" s="191"/>
      <c r="B198" s="192"/>
      <c r="C198" s="253" t="s">
        <v>299</v>
      </c>
      <c r="D198" s="253" t="s">
        <v>138</v>
      </c>
      <c r="E198" s="254" t="s">
        <v>300</v>
      </c>
      <c r="F198" s="255" t="s">
        <v>301</v>
      </c>
      <c r="G198" s="256" t="s">
        <v>141</v>
      </c>
      <c r="H198" s="257">
        <v>12</v>
      </c>
      <c r="I198" s="110"/>
      <c r="J198" s="258">
        <f t="shared" si="0"/>
        <v>0</v>
      </c>
      <c r="K198" s="255" t="s">
        <v>142</v>
      </c>
      <c r="L198" s="28"/>
      <c r="M198" s="111" t="s">
        <v>1</v>
      </c>
      <c r="N198" s="112" t="s">
        <v>40</v>
      </c>
      <c r="O198" s="113">
        <v>0.8</v>
      </c>
      <c r="P198" s="113">
        <f t="shared" si="1"/>
        <v>9.6000000000000014</v>
      </c>
      <c r="Q198" s="113">
        <v>2.6499999999999999E-2</v>
      </c>
      <c r="R198" s="113">
        <f t="shared" si="2"/>
        <v>0.318</v>
      </c>
      <c r="S198" s="113">
        <v>0</v>
      </c>
      <c r="T198" s="114">
        <f t="shared" si="3"/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15" t="s">
        <v>202</v>
      </c>
      <c r="AT198" s="115" t="s">
        <v>138</v>
      </c>
      <c r="AU198" s="115" t="s">
        <v>144</v>
      </c>
      <c r="AY198" s="16" t="s">
        <v>135</v>
      </c>
      <c r="BE198" s="116">
        <f t="shared" si="4"/>
        <v>0</v>
      </c>
      <c r="BF198" s="116">
        <f t="shared" si="5"/>
        <v>0</v>
      </c>
      <c r="BG198" s="116">
        <f t="shared" si="6"/>
        <v>0</v>
      </c>
      <c r="BH198" s="116">
        <f t="shared" si="7"/>
        <v>0</v>
      </c>
      <c r="BI198" s="116">
        <f t="shared" si="8"/>
        <v>0</v>
      </c>
      <c r="BJ198" s="16" t="s">
        <v>144</v>
      </c>
      <c r="BK198" s="116">
        <f t="shared" si="9"/>
        <v>0</v>
      </c>
      <c r="BL198" s="16" t="s">
        <v>202</v>
      </c>
      <c r="BM198" s="115" t="s">
        <v>302</v>
      </c>
    </row>
    <row r="199" spans="1:65" s="2" customFormat="1" ht="16.5" customHeight="1">
      <c r="A199" s="191"/>
      <c r="B199" s="192"/>
      <c r="C199" s="253" t="s">
        <v>303</v>
      </c>
      <c r="D199" s="253" t="s">
        <v>138</v>
      </c>
      <c r="E199" s="254" t="s">
        <v>304</v>
      </c>
      <c r="F199" s="255" t="s">
        <v>305</v>
      </c>
      <c r="G199" s="256" t="s">
        <v>248</v>
      </c>
      <c r="H199" s="257">
        <v>2</v>
      </c>
      <c r="I199" s="110"/>
      <c r="J199" s="258">
        <f t="shared" si="0"/>
        <v>0</v>
      </c>
      <c r="K199" s="255" t="s">
        <v>142</v>
      </c>
      <c r="L199" s="28"/>
      <c r="M199" s="111" t="s">
        <v>1</v>
      </c>
      <c r="N199" s="112" t="s">
        <v>40</v>
      </c>
      <c r="O199" s="113">
        <v>1.1000000000000001</v>
      </c>
      <c r="P199" s="113">
        <f t="shared" si="1"/>
        <v>2.2000000000000002</v>
      </c>
      <c r="Q199" s="113">
        <v>2.2000000000000001E-4</v>
      </c>
      <c r="R199" s="113">
        <f t="shared" si="2"/>
        <v>4.4000000000000002E-4</v>
      </c>
      <c r="S199" s="113">
        <v>0</v>
      </c>
      <c r="T199" s="114">
        <f t="shared" si="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15" t="s">
        <v>202</v>
      </c>
      <c r="AT199" s="115" t="s">
        <v>138</v>
      </c>
      <c r="AU199" s="115" t="s">
        <v>144</v>
      </c>
      <c r="AY199" s="16" t="s">
        <v>135</v>
      </c>
      <c r="BE199" s="116">
        <f t="shared" si="4"/>
        <v>0</v>
      </c>
      <c r="BF199" s="116">
        <f t="shared" si="5"/>
        <v>0</v>
      </c>
      <c r="BG199" s="116">
        <f t="shared" si="6"/>
        <v>0</v>
      </c>
      <c r="BH199" s="116">
        <f t="shared" si="7"/>
        <v>0</v>
      </c>
      <c r="BI199" s="116">
        <f t="shared" si="8"/>
        <v>0</v>
      </c>
      <c r="BJ199" s="16" t="s">
        <v>144</v>
      </c>
      <c r="BK199" s="116">
        <f t="shared" si="9"/>
        <v>0</v>
      </c>
      <c r="BL199" s="16" t="s">
        <v>202</v>
      </c>
      <c r="BM199" s="115" t="s">
        <v>306</v>
      </c>
    </row>
    <row r="200" spans="1:65" s="2" customFormat="1" ht="21.75" customHeight="1">
      <c r="A200" s="191"/>
      <c r="B200" s="192"/>
      <c r="C200" s="270" t="s">
        <v>307</v>
      </c>
      <c r="D200" s="270" t="s">
        <v>224</v>
      </c>
      <c r="E200" s="271" t="s">
        <v>308</v>
      </c>
      <c r="F200" s="272" t="s">
        <v>309</v>
      </c>
      <c r="G200" s="273" t="s">
        <v>248</v>
      </c>
      <c r="H200" s="274">
        <v>1</v>
      </c>
      <c r="I200" s="128"/>
      <c r="J200" s="275">
        <f t="shared" si="0"/>
        <v>0</v>
      </c>
      <c r="K200" s="272" t="s">
        <v>142</v>
      </c>
      <c r="L200" s="129"/>
      <c r="M200" s="130" t="s">
        <v>1</v>
      </c>
      <c r="N200" s="131" t="s">
        <v>40</v>
      </c>
      <c r="O200" s="113">
        <v>0</v>
      </c>
      <c r="P200" s="113">
        <f t="shared" si="1"/>
        <v>0</v>
      </c>
      <c r="Q200" s="113">
        <v>2.4740000000000002E-2</v>
      </c>
      <c r="R200" s="113">
        <f t="shared" si="2"/>
        <v>2.4740000000000002E-2</v>
      </c>
      <c r="S200" s="113">
        <v>0</v>
      </c>
      <c r="T200" s="114">
        <f t="shared" si="3"/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15" t="s">
        <v>227</v>
      </c>
      <c r="AT200" s="115" t="s">
        <v>224</v>
      </c>
      <c r="AU200" s="115" t="s">
        <v>144</v>
      </c>
      <c r="AY200" s="16" t="s">
        <v>135</v>
      </c>
      <c r="BE200" s="116">
        <f t="shared" si="4"/>
        <v>0</v>
      </c>
      <c r="BF200" s="116">
        <f t="shared" si="5"/>
        <v>0</v>
      </c>
      <c r="BG200" s="116">
        <f t="shared" si="6"/>
        <v>0</v>
      </c>
      <c r="BH200" s="116">
        <f t="shared" si="7"/>
        <v>0</v>
      </c>
      <c r="BI200" s="116">
        <f t="shared" si="8"/>
        <v>0</v>
      </c>
      <c r="BJ200" s="16" t="s">
        <v>144</v>
      </c>
      <c r="BK200" s="116">
        <f t="shared" si="9"/>
        <v>0</v>
      </c>
      <c r="BL200" s="16" t="s">
        <v>202</v>
      </c>
      <c r="BM200" s="115" t="s">
        <v>310</v>
      </c>
    </row>
    <row r="201" spans="1:65" s="2" customFormat="1" ht="21.75" customHeight="1">
      <c r="A201" s="191"/>
      <c r="B201" s="192"/>
      <c r="C201" s="270" t="s">
        <v>311</v>
      </c>
      <c r="D201" s="270" t="s">
        <v>224</v>
      </c>
      <c r="E201" s="271" t="s">
        <v>312</v>
      </c>
      <c r="F201" s="272" t="s">
        <v>313</v>
      </c>
      <c r="G201" s="273" t="s">
        <v>248</v>
      </c>
      <c r="H201" s="274">
        <v>1</v>
      </c>
      <c r="I201" s="128"/>
      <c r="J201" s="275">
        <f t="shared" si="0"/>
        <v>0</v>
      </c>
      <c r="K201" s="272" t="s">
        <v>142</v>
      </c>
      <c r="L201" s="129"/>
      <c r="M201" s="130" t="s">
        <v>1</v>
      </c>
      <c r="N201" s="131" t="s">
        <v>40</v>
      </c>
      <c r="O201" s="113">
        <v>0</v>
      </c>
      <c r="P201" s="113">
        <f t="shared" si="1"/>
        <v>0</v>
      </c>
      <c r="Q201" s="113">
        <v>2.5420000000000002E-2</v>
      </c>
      <c r="R201" s="113">
        <f t="shared" si="2"/>
        <v>2.5420000000000002E-2</v>
      </c>
      <c r="S201" s="113">
        <v>0</v>
      </c>
      <c r="T201" s="114">
        <f t="shared" si="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15" t="s">
        <v>227</v>
      </c>
      <c r="AT201" s="115" t="s">
        <v>224</v>
      </c>
      <c r="AU201" s="115" t="s">
        <v>144</v>
      </c>
      <c r="AY201" s="16" t="s">
        <v>135</v>
      </c>
      <c r="BE201" s="116">
        <f t="shared" si="4"/>
        <v>0</v>
      </c>
      <c r="BF201" s="116">
        <f t="shared" si="5"/>
        <v>0</v>
      </c>
      <c r="BG201" s="116">
        <f t="shared" si="6"/>
        <v>0</v>
      </c>
      <c r="BH201" s="116">
        <f t="shared" si="7"/>
        <v>0</v>
      </c>
      <c r="BI201" s="116">
        <f t="shared" si="8"/>
        <v>0</v>
      </c>
      <c r="BJ201" s="16" t="s">
        <v>144</v>
      </c>
      <c r="BK201" s="116">
        <f t="shared" si="9"/>
        <v>0</v>
      </c>
      <c r="BL201" s="16" t="s">
        <v>202</v>
      </c>
      <c r="BM201" s="115" t="s">
        <v>314</v>
      </c>
    </row>
    <row r="202" spans="1:65" s="2" customFormat="1" ht="24">
      <c r="A202" s="191"/>
      <c r="B202" s="192"/>
      <c r="C202" s="253" t="s">
        <v>227</v>
      </c>
      <c r="D202" s="253" t="s">
        <v>138</v>
      </c>
      <c r="E202" s="254" t="s">
        <v>315</v>
      </c>
      <c r="F202" s="255" t="s">
        <v>316</v>
      </c>
      <c r="G202" s="256" t="s">
        <v>214</v>
      </c>
      <c r="H202" s="257">
        <v>531.70100000000002</v>
      </c>
      <c r="I202" s="110"/>
      <c r="J202" s="258">
        <f t="shared" si="0"/>
        <v>0</v>
      </c>
      <c r="K202" s="255" t="s">
        <v>142</v>
      </c>
      <c r="L202" s="28"/>
      <c r="M202" s="111" t="s">
        <v>1</v>
      </c>
      <c r="N202" s="112" t="s">
        <v>40</v>
      </c>
      <c r="O202" s="113">
        <v>0</v>
      </c>
      <c r="P202" s="113">
        <f t="shared" si="1"/>
        <v>0</v>
      </c>
      <c r="Q202" s="113">
        <v>0</v>
      </c>
      <c r="R202" s="113">
        <f t="shared" si="2"/>
        <v>0</v>
      </c>
      <c r="S202" s="113">
        <v>0</v>
      </c>
      <c r="T202" s="114">
        <f t="shared" si="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15" t="s">
        <v>202</v>
      </c>
      <c r="AT202" s="115" t="s">
        <v>138</v>
      </c>
      <c r="AU202" s="115" t="s">
        <v>144</v>
      </c>
      <c r="AY202" s="16" t="s">
        <v>135</v>
      </c>
      <c r="BE202" s="116">
        <f t="shared" si="4"/>
        <v>0</v>
      </c>
      <c r="BF202" s="116">
        <f t="shared" si="5"/>
        <v>0</v>
      </c>
      <c r="BG202" s="116">
        <f t="shared" si="6"/>
        <v>0</v>
      </c>
      <c r="BH202" s="116">
        <f t="shared" si="7"/>
        <v>0</v>
      </c>
      <c r="BI202" s="116">
        <f t="shared" si="8"/>
        <v>0</v>
      </c>
      <c r="BJ202" s="16" t="s">
        <v>144</v>
      </c>
      <c r="BK202" s="116">
        <f t="shared" si="9"/>
        <v>0</v>
      </c>
      <c r="BL202" s="16" t="s">
        <v>202</v>
      </c>
      <c r="BM202" s="115" t="s">
        <v>317</v>
      </c>
    </row>
    <row r="203" spans="1:65" s="12" customFormat="1" ht="22.9" customHeight="1">
      <c r="A203" s="246"/>
      <c r="B203" s="247"/>
      <c r="C203" s="246"/>
      <c r="D203" s="248" t="s">
        <v>73</v>
      </c>
      <c r="E203" s="251" t="s">
        <v>318</v>
      </c>
      <c r="F203" s="251" t="s">
        <v>319</v>
      </c>
      <c r="G203" s="246"/>
      <c r="H203" s="246"/>
      <c r="I203" s="278"/>
      <c r="J203" s="252">
        <f>BK203</f>
        <v>0</v>
      </c>
      <c r="K203" s="246"/>
      <c r="L203" s="100"/>
      <c r="M203" s="102"/>
      <c r="N203" s="103"/>
      <c r="O203" s="103"/>
      <c r="P203" s="104">
        <f>SUM(P204:P221)</f>
        <v>1.9600000000000002</v>
      </c>
      <c r="Q203" s="103"/>
      <c r="R203" s="104">
        <f>SUM(R204:R221)</f>
        <v>1.3750000000000001E-3</v>
      </c>
      <c r="S203" s="103"/>
      <c r="T203" s="105">
        <f>SUM(T204:T221)</f>
        <v>0.17292000000000002</v>
      </c>
      <c r="AR203" s="101" t="s">
        <v>144</v>
      </c>
      <c r="AT203" s="106" t="s">
        <v>73</v>
      </c>
      <c r="AU203" s="106" t="s">
        <v>82</v>
      </c>
      <c r="AY203" s="101" t="s">
        <v>135</v>
      </c>
      <c r="BK203" s="107">
        <f>SUM(BK204:BK221)</f>
        <v>0</v>
      </c>
    </row>
    <row r="204" spans="1:65" s="2" customFormat="1" ht="36">
      <c r="A204" s="191"/>
      <c r="B204" s="192"/>
      <c r="C204" s="253" t="s">
        <v>320</v>
      </c>
      <c r="D204" s="253" t="s">
        <v>138</v>
      </c>
      <c r="E204" s="254" t="s">
        <v>321</v>
      </c>
      <c r="F204" s="255" t="s">
        <v>1117</v>
      </c>
      <c r="G204" s="256" t="s">
        <v>158</v>
      </c>
      <c r="H204" s="257">
        <v>1</v>
      </c>
      <c r="I204" s="110"/>
      <c r="J204" s="258">
        <f>ROUND(I204*H204,2)</f>
        <v>0</v>
      </c>
      <c r="K204" s="255" t="s">
        <v>1</v>
      </c>
      <c r="L204" s="28"/>
      <c r="M204" s="111" t="s">
        <v>1</v>
      </c>
      <c r="N204" s="112" t="s">
        <v>40</v>
      </c>
      <c r="O204" s="113">
        <v>0</v>
      </c>
      <c r="P204" s="113">
        <f>O204*H204</f>
        <v>0</v>
      </c>
      <c r="Q204" s="113">
        <v>0</v>
      </c>
      <c r="R204" s="113">
        <f>Q204*H204</f>
        <v>0</v>
      </c>
      <c r="S204" s="113">
        <v>0</v>
      </c>
      <c r="T204" s="114">
        <f>S204*H204</f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15" t="s">
        <v>202</v>
      </c>
      <c r="AT204" s="115" t="s">
        <v>138</v>
      </c>
      <c r="AU204" s="115" t="s">
        <v>144</v>
      </c>
      <c r="AY204" s="16" t="s">
        <v>135</v>
      </c>
      <c r="BE204" s="116">
        <f>IF(N204="základní",J204,0)</f>
        <v>0</v>
      </c>
      <c r="BF204" s="116">
        <f>IF(N204="snížená",J204,0)</f>
        <v>0</v>
      </c>
      <c r="BG204" s="116">
        <f>IF(N204="zákl. přenesená",J204,0)</f>
        <v>0</v>
      </c>
      <c r="BH204" s="116">
        <f>IF(N204="sníž. přenesená",J204,0)</f>
        <v>0</v>
      </c>
      <c r="BI204" s="116">
        <f>IF(N204="nulová",J204,0)</f>
        <v>0</v>
      </c>
      <c r="BJ204" s="16" t="s">
        <v>144</v>
      </c>
      <c r="BK204" s="116">
        <f>ROUND(I204*H204,2)</f>
        <v>0</v>
      </c>
      <c r="BL204" s="16" t="s">
        <v>202</v>
      </c>
      <c r="BM204" s="115" t="s">
        <v>322</v>
      </c>
    </row>
    <row r="205" spans="1:65" s="13" customFormat="1">
      <c r="A205" s="259"/>
      <c r="B205" s="260"/>
      <c r="C205" s="259"/>
      <c r="D205" s="261" t="s">
        <v>146</v>
      </c>
      <c r="E205" s="262" t="s">
        <v>1</v>
      </c>
      <c r="F205" s="263" t="s">
        <v>323</v>
      </c>
      <c r="G205" s="259"/>
      <c r="H205" s="264">
        <v>1</v>
      </c>
      <c r="I205" s="276"/>
      <c r="J205" s="259"/>
      <c r="K205" s="259"/>
      <c r="L205" s="117"/>
      <c r="M205" s="119"/>
      <c r="N205" s="120"/>
      <c r="O205" s="120"/>
      <c r="P205" s="120"/>
      <c r="Q205" s="120"/>
      <c r="R205" s="120"/>
      <c r="S205" s="120"/>
      <c r="T205" s="121"/>
      <c r="AT205" s="118" t="s">
        <v>146</v>
      </c>
      <c r="AU205" s="118" t="s">
        <v>144</v>
      </c>
      <c r="AV205" s="13" t="s">
        <v>144</v>
      </c>
      <c r="AW205" s="13" t="s">
        <v>30</v>
      </c>
      <c r="AX205" s="13" t="s">
        <v>82</v>
      </c>
      <c r="AY205" s="118" t="s">
        <v>135</v>
      </c>
    </row>
    <row r="206" spans="1:65" s="2" customFormat="1" ht="16.5" customHeight="1">
      <c r="A206" s="191"/>
      <c r="B206" s="192"/>
      <c r="C206" s="253" t="s">
        <v>324</v>
      </c>
      <c r="D206" s="253" t="s">
        <v>138</v>
      </c>
      <c r="E206" s="254" t="s">
        <v>325</v>
      </c>
      <c r="F206" s="255" t="s">
        <v>326</v>
      </c>
      <c r="G206" s="256" t="s">
        <v>158</v>
      </c>
      <c r="H206" s="257">
        <v>33</v>
      </c>
      <c r="I206" s="110"/>
      <c r="J206" s="258">
        <f>ROUND(I206*H206,2)</f>
        <v>0</v>
      </c>
      <c r="K206" s="255" t="s">
        <v>1</v>
      </c>
      <c r="L206" s="28"/>
      <c r="M206" s="111" t="s">
        <v>1</v>
      </c>
      <c r="N206" s="112" t="s">
        <v>40</v>
      </c>
      <c r="O206" s="113">
        <v>0</v>
      </c>
      <c r="P206" s="113">
        <f>O206*H206</f>
        <v>0</v>
      </c>
      <c r="Q206" s="113">
        <v>0</v>
      </c>
      <c r="R206" s="113">
        <f>Q206*H206</f>
        <v>0</v>
      </c>
      <c r="S206" s="113">
        <v>0</v>
      </c>
      <c r="T206" s="114">
        <f>S206*H206</f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15" t="s">
        <v>202</v>
      </c>
      <c r="AT206" s="115" t="s">
        <v>138</v>
      </c>
      <c r="AU206" s="115" t="s">
        <v>144</v>
      </c>
      <c r="AY206" s="16" t="s">
        <v>135</v>
      </c>
      <c r="BE206" s="116">
        <f>IF(N206="základní",J206,0)</f>
        <v>0</v>
      </c>
      <c r="BF206" s="116">
        <f>IF(N206="snížená",J206,0)</f>
        <v>0</v>
      </c>
      <c r="BG206" s="116">
        <f>IF(N206="zákl. přenesená",J206,0)</f>
        <v>0</v>
      </c>
      <c r="BH206" s="116">
        <f>IF(N206="sníž. přenesená",J206,0)</f>
        <v>0</v>
      </c>
      <c r="BI206" s="116">
        <f>IF(N206="nulová",J206,0)</f>
        <v>0</v>
      </c>
      <c r="BJ206" s="16" t="s">
        <v>144</v>
      </c>
      <c r="BK206" s="116">
        <f>ROUND(I206*H206,2)</f>
        <v>0</v>
      </c>
      <c r="BL206" s="16" t="s">
        <v>202</v>
      </c>
      <c r="BM206" s="115" t="s">
        <v>327</v>
      </c>
    </row>
    <row r="207" spans="1:65" s="2" customFormat="1" ht="24">
      <c r="A207" s="191"/>
      <c r="B207" s="192"/>
      <c r="C207" s="253" t="s">
        <v>328</v>
      </c>
      <c r="D207" s="253" t="s">
        <v>138</v>
      </c>
      <c r="E207" s="254" t="s">
        <v>329</v>
      </c>
      <c r="F207" s="255" t="s">
        <v>330</v>
      </c>
      <c r="G207" s="256" t="s">
        <v>158</v>
      </c>
      <c r="H207" s="257">
        <v>1</v>
      </c>
      <c r="I207" s="110"/>
      <c r="J207" s="258">
        <f>ROUND(I207*H207,2)</f>
        <v>0</v>
      </c>
      <c r="K207" s="255" t="s">
        <v>1</v>
      </c>
      <c r="L207" s="28"/>
      <c r="M207" s="111" t="s">
        <v>1</v>
      </c>
      <c r="N207" s="112" t="s">
        <v>40</v>
      </c>
      <c r="O207" s="113">
        <v>0</v>
      </c>
      <c r="P207" s="113">
        <f>O207*H207</f>
        <v>0</v>
      </c>
      <c r="Q207" s="113">
        <v>0</v>
      </c>
      <c r="R207" s="113">
        <f>Q207*H207</f>
        <v>0</v>
      </c>
      <c r="S207" s="113">
        <v>0</v>
      </c>
      <c r="T207" s="114">
        <f>S207*H207</f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15" t="s">
        <v>202</v>
      </c>
      <c r="AT207" s="115" t="s">
        <v>138</v>
      </c>
      <c r="AU207" s="115" t="s">
        <v>144</v>
      </c>
      <c r="AY207" s="16" t="s">
        <v>135</v>
      </c>
      <c r="BE207" s="116">
        <f>IF(N207="základní",J207,0)</f>
        <v>0</v>
      </c>
      <c r="BF207" s="116">
        <f>IF(N207="snížená",J207,0)</f>
        <v>0</v>
      </c>
      <c r="BG207" s="116">
        <f>IF(N207="zákl. přenesená",J207,0)</f>
        <v>0</v>
      </c>
      <c r="BH207" s="116">
        <f>IF(N207="sníž. přenesená",J207,0)</f>
        <v>0</v>
      </c>
      <c r="BI207" s="116">
        <f>IF(N207="nulová",J207,0)</f>
        <v>0</v>
      </c>
      <c r="BJ207" s="16" t="s">
        <v>144</v>
      </c>
      <c r="BK207" s="116">
        <f>ROUND(I207*H207,2)</f>
        <v>0</v>
      </c>
      <c r="BL207" s="16" t="s">
        <v>202</v>
      </c>
      <c r="BM207" s="115" t="s">
        <v>331</v>
      </c>
    </row>
    <row r="208" spans="1:65" s="13" customFormat="1">
      <c r="A208" s="259"/>
      <c r="B208" s="260"/>
      <c r="C208" s="259"/>
      <c r="D208" s="261" t="s">
        <v>146</v>
      </c>
      <c r="E208" s="262" t="s">
        <v>1</v>
      </c>
      <c r="F208" s="263" t="s">
        <v>332</v>
      </c>
      <c r="G208" s="259"/>
      <c r="H208" s="264">
        <v>1</v>
      </c>
      <c r="I208" s="276"/>
      <c r="J208" s="259"/>
      <c r="K208" s="259"/>
      <c r="L208" s="117"/>
      <c r="M208" s="119"/>
      <c r="N208" s="120"/>
      <c r="O208" s="120"/>
      <c r="P208" s="120"/>
      <c r="Q208" s="120"/>
      <c r="R208" s="120"/>
      <c r="S208" s="120"/>
      <c r="T208" s="121"/>
      <c r="AT208" s="118" t="s">
        <v>146</v>
      </c>
      <c r="AU208" s="118" t="s">
        <v>144</v>
      </c>
      <c r="AV208" s="13" t="s">
        <v>144</v>
      </c>
      <c r="AW208" s="13" t="s">
        <v>30</v>
      </c>
      <c r="AX208" s="13" t="s">
        <v>82</v>
      </c>
      <c r="AY208" s="118" t="s">
        <v>135</v>
      </c>
    </row>
    <row r="209" spans="1:65" s="2" customFormat="1" ht="16.5" customHeight="1">
      <c r="A209" s="191"/>
      <c r="B209" s="192"/>
      <c r="C209" s="253" t="s">
        <v>333</v>
      </c>
      <c r="D209" s="253" t="s">
        <v>138</v>
      </c>
      <c r="E209" s="254" t="s">
        <v>334</v>
      </c>
      <c r="F209" s="255" t="s">
        <v>335</v>
      </c>
      <c r="G209" s="256" t="s">
        <v>158</v>
      </c>
      <c r="H209" s="257">
        <v>2</v>
      </c>
      <c r="I209" s="110"/>
      <c r="J209" s="258">
        <f>ROUND(I209*H209,2)</f>
        <v>0</v>
      </c>
      <c r="K209" s="255" t="s">
        <v>1</v>
      </c>
      <c r="L209" s="28"/>
      <c r="M209" s="111" t="s">
        <v>1</v>
      </c>
      <c r="N209" s="112" t="s">
        <v>40</v>
      </c>
      <c r="O209" s="113">
        <v>0</v>
      </c>
      <c r="P209" s="113">
        <f>O209*H209</f>
        <v>0</v>
      </c>
      <c r="Q209" s="113">
        <v>0</v>
      </c>
      <c r="R209" s="113">
        <f>Q209*H209</f>
        <v>0</v>
      </c>
      <c r="S209" s="113">
        <v>0</v>
      </c>
      <c r="T209" s="114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15" t="s">
        <v>202</v>
      </c>
      <c r="AT209" s="115" t="s">
        <v>138</v>
      </c>
      <c r="AU209" s="115" t="s">
        <v>144</v>
      </c>
      <c r="AY209" s="16" t="s">
        <v>135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6" t="s">
        <v>144</v>
      </c>
      <c r="BK209" s="116">
        <f>ROUND(I209*H209,2)</f>
        <v>0</v>
      </c>
      <c r="BL209" s="16" t="s">
        <v>202</v>
      </c>
      <c r="BM209" s="115" t="s">
        <v>336</v>
      </c>
    </row>
    <row r="210" spans="1:65" s="2" customFormat="1" ht="16.5" customHeight="1">
      <c r="A210" s="191"/>
      <c r="B210" s="192"/>
      <c r="C210" s="253" t="s">
        <v>337</v>
      </c>
      <c r="D210" s="253" t="s">
        <v>138</v>
      </c>
      <c r="E210" s="254" t="s">
        <v>338</v>
      </c>
      <c r="F210" s="255" t="s">
        <v>339</v>
      </c>
      <c r="G210" s="256" t="s">
        <v>158</v>
      </c>
      <c r="H210" s="257">
        <v>1</v>
      </c>
      <c r="I210" s="110"/>
      <c r="J210" s="258">
        <f>ROUND(I210*H210,2)</f>
        <v>0</v>
      </c>
      <c r="K210" s="255" t="s">
        <v>1</v>
      </c>
      <c r="L210" s="28"/>
      <c r="M210" s="111" t="s">
        <v>1</v>
      </c>
      <c r="N210" s="112" t="s">
        <v>40</v>
      </c>
      <c r="O210" s="113">
        <v>0</v>
      </c>
      <c r="P210" s="113">
        <f>O210*H210</f>
        <v>0</v>
      </c>
      <c r="Q210" s="113">
        <v>0</v>
      </c>
      <c r="R210" s="113">
        <f>Q210*H210</f>
        <v>0</v>
      </c>
      <c r="S210" s="113">
        <v>0</v>
      </c>
      <c r="T210" s="114">
        <f>S210*H210</f>
        <v>0</v>
      </c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R210" s="115" t="s">
        <v>202</v>
      </c>
      <c r="AT210" s="115" t="s">
        <v>138</v>
      </c>
      <c r="AU210" s="115" t="s">
        <v>144</v>
      </c>
      <c r="AY210" s="16" t="s">
        <v>135</v>
      </c>
      <c r="BE210" s="116">
        <f>IF(N210="základní",J210,0)</f>
        <v>0</v>
      </c>
      <c r="BF210" s="116">
        <f>IF(N210="snížená",J210,0)</f>
        <v>0</v>
      </c>
      <c r="BG210" s="116">
        <f>IF(N210="zákl. přenesená",J210,0)</f>
        <v>0</v>
      </c>
      <c r="BH210" s="116">
        <f>IF(N210="sníž. přenesená",J210,0)</f>
        <v>0</v>
      </c>
      <c r="BI210" s="116">
        <f>IF(N210="nulová",J210,0)</f>
        <v>0</v>
      </c>
      <c r="BJ210" s="16" t="s">
        <v>144</v>
      </c>
      <c r="BK210" s="116">
        <f>ROUND(I210*H210,2)</f>
        <v>0</v>
      </c>
      <c r="BL210" s="16" t="s">
        <v>202</v>
      </c>
      <c r="BM210" s="115" t="s">
        <v>340</v>
      </c>
    </row>
    <row r="211" spans="1:65" s="13" customFormat="1">
      <c r="A211" s="259"/>
      <c r="B211" s="260"/>
      <c r="C211" s="259"/>
      <c r="D211" s="261" t="s">
        <v>146</v>
      </c>
      <c r="E211" s="262" t="s">
        <v>1</v>
      </c>
      <c r="F211" s="263" t="s">
        <v>341</v>
      </c>
      <c r="G211" s="259"/>
      <c r="H211" s="264">
        <v>1</v>
      </c>
      <c r="I211" s="276"/>
      <c r="J211" s="259"/>
      <c r="K211" s="259"/>
      <c r="L211" s="117"/>
      <c r="M211" s="119"/>
      <c r="N211" s="120"/>
      <c r="O211" s="120"/>
      <c r="P211" s="120"/>
      <c r="Q211" s="120"/>
      <c r="R211" s="120"/>
      <c r="S211" s="120"/>
      <c r="T211" s="121"/>
      <c r="AT211" s="118" t="s">
        <v>146</v>
      </c>
      <c r="AU211" s="118" t="s">
        <v>144</v>
      </c>
      <c r="AV211" s="13" t="s">
        <v>144</v>
      </c>
      <c r="AW211" s="13" t="s">
        <v>30</v>
      </c>
      <c r="AX211" s="13" t="s">
        <v>82</v>
      </c>
      <c r="AY211" s="118" t="s">
        <v>135</v>
      </c>
    </row>
    <row r="212" spans="1:65" s="2" customFormat="1" ht="24">
      <c r="A212" s="191"/>
      <c r="B212" s="192"/>
      <c r="C212" s="253" t="s">
        <v>342</v>
      </c>
      <c r="D212" s="253" t="s">
        <v>138</v>
      </c>
      <c r="E212" s="254" t="s">
        <v>343</v>
      </c>
      <c r="F212" s="255" t="s">
        <v>344</v>
      </c>
      <c r="G212" s="256" t="s">
        <v>141</v>
      </c>
      <c r="H212" s="257">
        <v>18.588000000000001</v>
      </c>
      <c r="I212" s="110"/>
      <c r="J212" s="258">
        <f>ROUND(I212*H212,2)</f>
        <v>0</v>
      </c>
      <c r="K212" s="255" t="s">
        <v>1</v>
      </c>
      <c r="L212" s="28"/>
      <c r="M212" s="111" t="s">
        <v>1</v>
      </c>
      <c r="N212" s="112" t="s">
        <v>40</v>
      </c>
      <c r="O212" s="113">
        <v>0</v>
      </c>
      <c r="P212" s="113">
        <f>O212*H212</f>
        <v>0</v>
      </c>
      <c r="Q212" s="113">
        <v>0</v>
      </c>
      <c r="R212" s="113">
        <f>Q212*H212</f>
        <v>0</v>
      </c>
      <c r="S212" s="113">
        <v>0</v>
      </c>
      <c r="T212" s="114">
        <f>S212*H212</f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15" t="s">
        <v>202</v>
      </c>
      <c r="AT212" s="115" t="s">
        <v>138</v>
      </c>
      <c r="AU212" s="115" t="s">
        <v>144</v>
      </c>
      <c r="AY212" s="16" t="s">
        <v>135</v>
      </c>
      <c r="BE212" s="116">
        <f>IF(N212="základní",J212,0)</f>
        <v>0</v>
      </c>
      <c r="BF212" s="116">
        <f>IF(N212="snížená",J212,0)</f>
        <v>0</v>
      </c>
      <c r="BG212" s="116">
        <f>IF(N212="zákl. přenesená",J212,0)</f>
        <v>0</v>
      </c>
      <c r="BH212" s="116">
        <f>IF(N212="sníž. přenesená",J212,0)</f>
        <v>0</v>
      </c>
      <c r="BI212" s="116">
        <f>IF(N212="nulová",J212,0)</f>
        <v>0</v>
      </c>
      <c r="BJ212" s="16" t="s">
        <v>144</v>
      </c>
      <c r="BK212" s="116">
        <f>ROUND(I212*H212,2)</f>
        <v>0</v>
      </c>
      <c r="BL212" s="16" t="s">
        <v>202</v>
      </c>
      <c r="BM212" s="115" t="s">
        <v>345</v>
      </c>
    </row>
    <row r="213" spans="1:65" s="13" customFormat="1" ht="22.5">
      <c r="A213" s="259"/>
      <c r="B213" s="260"/>
      <c r="C213" s="259"/>
      <c r="D213" s="261" t="s">
        <v>146</v>
      </c>
      <c r="E213" s="262" t="s">
        <v>1</v>
      </c>
      <c r="F213" s="263" t="s">
        <v>346</v>
      </c>
      <c r="G213" s="259"/>
      <c r="H213" s="264">
        <v>6.3460000000000001</v>
      </c>
      <c r="I213" s="276"/>
      <c r="J213" s="259"/>
      <c r="K213" s="259"/>
      <c r="L213" s="117"/>
      <c r="M213" s="119"/>
      <c r="N213" s="120"/>
      <c r="O213" s="120"/>
      <c r="P213" s="120"/>
      <c r="Q213" s="120"/>
      <c r="R213" s="120"/>
      <c r="S213" s="120"/>
      <c r="T213" s="121"/>
      <c r="AT213" s="118" t="s">
        <v>146</v>
      </c>
      <c r="AU213" s="118" t="s">
        <v>144</v>
      </c>
      <c r="AV213" s="13" t="s">
        <v>144</v>
      </c>
      <c r="AW213" s="13" t="s">
        <v>30</v>
      </c>
      <c r="AX213" s="13" t="s">
        <v>74</v>
      </c>
      <c r="AY213" s="118" t="s">
        <v>135</v>
      </c>
    </row>
    <row r="214" spans="1:65" s="13" customFormat="1">
      <c r="A214" s="259"/>
      <c r="B214" s="260"/>
      <c r="C214" s="259"/>
      <c r="D214" s="261" t="s">
        <v>146</v>
      </c>
      <c r="E214" s="262" t="s">
        <v>1</v>
      </c>
      <c r="F214" s="263" t="s">
        <v>347</v>
      </c>
      <c r="G214" s="259"/>
      <c r="H214" s="264">
        <v>7.2370000000000001</v>
      </c>
      <c r="I214" s="276"/>
      <c r="J214" s="259"/>
      <c r="K214" s="259"/>
      <c r="L214" s="117"/>
      <c r="M214" s="119"/>
      <c r="N214" s="120"/>
      <c r="O214" s="120"/>
      <c r="P214" s="120"/>
      <c r="Q214" s="120"/>
      <c r="R214" s="120"/>
      <c r="S214" s="120"/>
      <c r="T214" s="121"/>
      <c r="AT214" s="118" t="s">
        <v>146</v>
      </c>
      <c r="AU214" s="118" t="s">
        <v>144</v>
      </c>
      <c r="AV214" s="13" t="s">
        <v>144</v>
      </c>
      <c r="AW214" s="13" t="s">
        <v>30</v>
      </c>
      <c r="AX214" s="13" t="s">
        <v>74</v>
      </c>
      <c r="AY214" s="118" t="s">
        <v>135</v>
      </c>
    </row>
    <row r="215" spans="1:65" s="13" customFormat="1">
      <c r="A215" s="259"/>
      <c r="B215" s="260"/>
      <c r="C215" s="259"/>
      <c r="D215" s="261" t="s">
        <v>146</v>
      </c>
      <c r="E215" s="262" t="s">
        <v>1</v>
      </c>
      <c r="F215" s="263" t="s">
        <v>348</v>
      </c>
      <c r="G215" s="259"/>
      <c r="H215" s="264">
        <v>5.0049999999999999</v>
      </c>
      <c r="I215" s="276"/>
      <c r="J215" s="259"/>
      <c r="K215" s="259"/>
      <c r="L215" s="117"/>
      <c r="M215" s="119"/>
      <c r="N215" s="120"/>
      <c r="O215" s="120"/>
      <c r="P215" s="120"/>
      <c r="Q215" s="120"/>
      <c r="R215" s="120"/>
      <c r="S215" s="120"/>
      <c r="T215" s="121"/>
      <c r="AT215" s="118" t="s">
        <v>146</v>
      </c>
      <c r="AU215" s="118" t="s">
        <v>144</v>
      </c>
      <c r="AV215" s="13" t="s">
        <v>144</v>
      </c>
      <c r="AW215" s="13" t="s">
        <v>30</v>
      </c>
      <c r="AX215" s="13" t="s">
        <v>74</v>
      </c>
      <c r="AY215" s="118" t="s">
        <v>135</v>
      </c>
    </row>
    <row r="216" spans="1:65" s="14" customFormat="1">
      <c r="A216" s="265"/>
      <c r="B216" s="266"/>
      <c r="C216" s="265"/>
      <c r="D216" s="261" t="s">
        <v>146</v>
      </c>
      <c r="E216" s="267" t="s">
        <v>1</v>
      </c>
      <c r="F216" s="268" t="s">
        <v>169</v>
      </c>
      <c r="G216" s="265"/>
      <c r="H216" s="269">
        <v>18.588000000000001</v>
      </c>
      <c r="I216" s="277"/>
      <c r="J216" s="265"/>
      <c r="K216" s="265"/>
      <c r="L216" s="122"/>
      <c r="M216" s="124"/>
      <c r="N216" s="125"/>
      <c r="O216" s="125"/>
      <c r="P216" s="125"/>
      <c r="Q216" s="125"/>
      <c r="R216" s="125"/>
      <c r="S216" s="125"/>
      <c r="T216" s="126"/>
      <c r="AT216" s="123" t="s">
        <v>146</v>
      </c>
      <c r="AU216" s="123" t="s">
        <v>144</v>
      </c>
      <c r="AV216" s="14" t="s">
        <v>143</v>
      </c>
      <c r="AW216" s="14" t="s">
        <v>30</v>
      </c>
      <c r="AX216" s="14" t="s">
        <v>82</v>
      </c>
      <c r="AY216" s="123" t="s">
        <v>135</v>
      </c>
    </row>
    <row r="217" spans="1:65" s="2" customFormat="1" ht="16.5" customHeight="1">
      <c r="A217" s="191"/>
      <c r="B217" s="192"/>
      <c r="C217" s="253" t="s">
        <v>349</v>
      </c>
      <c r="D217" s="253" t="s">
        <v>138</v>
      </c>
      <c r="E217" s="254" t="s">
        <v>350</v>
      </c>
      <c r="F217" s="255" t="s">
        <v>351</v>
      </c>
      <c r="G217" s="256" t="s">
        <v>208</v>
      </c>
      <c r="H217" s="257">
        <v>8.8000000000000007</v>
      </c>
      <c r="I217" s="110"/>
      <c r="J217" s="258">
        <f>ROUND(I217*H217,2)</f>
        <v>0</v>
      </c>
      <c r="K217" s="255" t="s">
        <v>142</v>
      </c>
      <c r="L217" s="28"/>
      <c r="M217" s="111" t="s">
        <v>1</v>
      </c>
      <c r="N217" s="112" t="s">
        <v>40</v>
      </c>
      <c r="O217" s="113">
        <v>0.17</v>
      </c>
      <c r="P217" s="113">
        <f>O217*H217</f>
        <v>1.4960000000000002</v>
      </c>
      <c r="Q217" s="113">
        <v>0</v>
      </c>
      <c r="R217" s="113">
        <f>Q217*H217</f>
        <v>0</v>
      </c>
      <c r="S217" s="113">
        <v>1.9650000000000001E-2</v>
      </c>
      <c r="T217" s="114">
        <f>S217*H217</f>
        <v>0.17292000000000002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15" t="s">
        <v>202</v>
      </c>
      <c r="AT217" s="115" t="s">
        <v>138</v>
      </c>
      <c r="AU217" s="115" t="s">
        <v>144</v>
      </c>
      <c r="AY217" s="16" t="s">
        <v>135</v>
      </c>
      <c r="BE217" s="116">
        <f>IF(N217="základní",J217,0)</f>
        <v>0</v>
      </c>
      <c r="BF217" s="116">
        <f>IF(N217="snížená",J217,0)</f>
        <v>0</v>
      </c>
      <c r="BG217" s="116">
        <f>IF(N217="zákl. přenesená",J217,0)</f>
        <v>0</v>
      </c>
      <c r="BH217" s="116">
        <f>IF(N217="sníž. přenesená",J217,0)</f>
        <v>0</v>
      </c>
      <c r="BI217" s="116">
        <f>IF(N217="nulová",J217,0)</f>
        <v>0</v>
      </c>
      <c r="BJ217" s="16" t="s">
        <v>144</v>
      </c>
      <c r="BK217" s="116">
        <f>ROUND(I217*H217,2)</f>
        <v>0</v>
      </c>
      <c r="BL217" s="16" t="s">
        <v>202</v>
      </c>
      <c r="BM217" s="115" t="s">
        <v>352</v>
      </c>
    </row>
    <row r="218" spans="1:65" s="13" customFormat="1">
      <c r="A218" s="259"/>
      <c r="B218" s="260"/>
      <c r="C218" s="259"/>
      <c r="D218" s="261" t="s">
        <v>146</v>
      </c>
      <c r="E218" s="262" t="s">
        <v>1</v>
      </c>
      <c r="F218" s="263" t="s">
        <v>353</v>
      </c>
      <c r="G218" s="259"/>
      <c r="H218" s="264">
        <v>8.8000000000000007</v>
      </c>
      <c r="I218" s="276"/>
      <c r="J218" s="259"/>
      <c r="K218" s="259"/>
      <c r="L218" s="117"/>
      <c r="M218" s="119"/>
      <c r="N218" s="120"/>
      <c r="O218" s="120"/>
      <c r="P218" s="120"/>
      <c r="Q218" s="120"/>
      <c r="R218" s="120"/>
      <c r="S218" s="120"/>
      <c r="T218" s="121"/>
      <c r="AT218" s="118" t="s">
        <v>146</v>
      </c>
      <c r="AU218" s="118" t="s">
        <v>144</v>
      </c>
      <c r="AV218" s="13" t="s">
        <v>144</v>
      </c>
      <c r="AW218" s="13" t="s">
        <v>30</v>
      </c>
      <c r="AX218" s="13" t="s">
        <v>82</v>
      </c>
      <c r="AY218" s="118" t="s">
        <v>135</v>
      </c>
    </row>
    <row r="219" spans="1:65" s="2" customFormat="1" ht="24">
      <c r="A219" s="191"/>
      <c r="B219" s="192"/>
      <c r="C219" s="253" t="s">
        <v>354</v>
      </c>
      <c r="D219" s="253" t="s">
        <v>138</v>
      </c>
      <c r="E219" s="254" t="s">
        <v>355</v>
      </c>
      <c r="F219" s="255" t="s">
        <v>356</v>
      </c>
      <c r="G219" s="256" t="s">
        <v>248</v>
      </c>
      <c r="H219" s="257">
        <v>1</v>
      </c>
      <c r="I219" s="110"/>
      <c r="J219" s="258">
        <f>ROUND(I219*H219,2)</f>
        <v>0</v>
      </c>
      <c r="K219" s="255" t="s">
        <v>142</v>
      </c>
      <c r="L219" s="28"/>
      <c r="M219" s="111" t="s">
        <v>1</v>
      </c>
      <c r="N219" s="112" t="s">
        <v>40</v>
      </c>
      <c r="O219" s="113">
        <v>0.46400000000000002</v>
      </c>
      <c r="P219" s="113">
        <f>O219*H219</f>
        <v>0.46400000000000002</v>
      </c>
      <c r="Q219" s="113">
        <v>0</v>
      </c>
      <c r="R219" s="113">
        <f>Q219*H219</f>
        <v>0</v>
      </c>
      <c r="S219" s="113">
        <v>0</v>
      </c>
      <c r="T219" s="114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15" t="s">
        <v>202</v>
      </c>
      <c r="AT219" s="115" t="s">
        <v>138</v>
      </c>
      <c r="AU219" s="115" t="s">
        <v>144</v>
      </c>
      <c r="AY219" s="16" t="s">
        <v>135</v>
      </c>
      <c r="BE219" s="116">
        <f>IF(N219="základní",J219,0)</f>
        <v>0</v>
      </c>
      <c r="BF219" s="116">
        <f>IF(N219="snížená",J219,0)</f>
        <v>0</v>
      </c>
      <c r="BG219" s="116">
        <f>IF(N219="zákl. přenesená",J219,0)</f>
        <v>0</v>
      </c>
      <c r="BH219" s="116">
        <f>IF(N219="sníž. přenesená",J219,0)</f>
        <v>0</v>
      </c>
      <c r="BI219" s="116">
        <f>IF(N219="nulová",J219,0)</f>
        <v>0</v>
      </c>
      <c r="BJ219" s="16" t="s">
        <v>144</v>
      </c>
      <c r="BK219" s="116">
        <f>ROUND(I219*H219,2)</f>
        <v>0</v>
      </c>
      <c r="BL219" s="16" t="s">
        <v>202</v>
      </c>
      <c r="BM219" s="115" t="s">
        <v>357</v>
      </c>
    </row>
    <row r="220" spans="1:65" s="2" customFormat="1" ht="21.75" customHeight="1">
      <c r="A220" s="191"/>
      <c r="B220" s="192"/>
      <c r="C220" s="270" t="s">
        <v>358</v>
      </c>
      <c r="D220" s="270" t="s">
        <v>224</v>
      </c>
      <c r="E220" s="271" t="s">
        <v>359</v>
      </c>
      <c r="F220" s="272" t="s">
        <v>360</v>
      </c>
      <c r="G220" s="273" t="s">
        <v>208</v>
      </c>
      <c r="H220" s="274">
        <v>1.25</v>
      </c>
      <c r="I220" s="128"/>
      <c r="J220" s="275">
        <f>ROUND(I220*H220,2)</f>
        <v>0</v>
      </c>
      <c r="K220" s="272" t="s">
        <v>142</v>
      </c>
      <c r="L220" s="129"/>
      <c r="M220" s="130" t="s">
        <v>1</v>
      </c>
      <c r="N220" s="131" t="s">
        <v>40</v>
      </c>
      <c r="O220" s="113">
        <v>0</v>
      </c>
      <c r="P220" s="113">
        <f>O220*H220</f>
        <v>0</v>
      </c>
      <c r="Q220" s="113">
        <v>1.1000000000000001E-3</v>
      </c>
      <c r="R220" s="113">
        <f>Q220*H220</f>
        <v>1.3750000000000001E-3</v>
      </c>
      <c r="S220" s="113">
        <v>0</v>
      </c>
      <c r="T220" s="114">
        <f>S220*H220</f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15" t="s">
        <v>227</v>
      </c>
      <c r="AT220" s="115" t="s">
        <v>224</v>
      </c>
      <c r="AU220" s="115" t="s">
        <v>144</v>
      </c>
      <c r="AY220" s="16" t="s">
        <v>135</v>
      </c>
      <c r="BE220" s="116">
        <f>IF(N220="základní",J220,0)</f>
        <v>0</v>
      </c>
      <c r="BF220" s="116">
        <f>IF(N220="snížená",J220,0)</f>
        <v>0</v>
      </c>
      <c r="BG220" s="116">
        <f>IF(N220="zákl. přenesená",J220,0)</f>
        <v>0</v>
      </c>
      <c r="BH220" s="116">
        <f>IF(N220="sníž. přenesená",J220,0)</f>
        <v>0</v>
      </c>
      <c r="BI220" s="116">
        <f>IF(N220="nulová",J220,0)</f>
        <v>0</v>
      </c>
      <c r="BJ220" s="16" t="s">
        <v>144</v>
      </c>
      <c r="BK220" s="116">
        <f>ROUND(I220*H220,2)</f>
        <v>0</v>
      </c>
      <c r="BL220" s="16" t="s">
        <v>202</v>
      </c>
      <c r="BM220" s="115" t="s">
        <v>361</v>
      </c>
    </row>
    <row r="221" spans="1:65" s="2" customFormat="1" ht="24">
      <c r="A221" s="191"/>
      <c r="B221" s="192"/>
      <c r="C221" s="253" t="s">
        <v>362</v>
      </c>
      <c r="D221" s="253" t="s">
        <v>138</v>
      </c>
      <c r="E221" s="254" t="s">
        <v>363</v>
      </c>
      <c r="F221" s="255" t="s">
        <v>364</v>
      </c>
      <c r="G221" s="256" t="s">
        <v>214</v>
      </c>
      <c r="H221" s="257">
        <v>720.84400000000005</v>
      </c>
      <c r="I221" s="110"/>
      <c r="J221" s="258">
        <f>ROUND(I221*H221,2)</f>
        <v>0</v>
      </c>
      <c r="K221" s="255" t="s">
        <v>142</v>
      </c>
      <c r="L221" s="28"/>
      <c r="M221" s="111" t="s">
        <v>1</v>
      </c>
      <c r="N221" s="112" t="s">
        <v>40</v>
      </c>
      <c r="O221" s="113">
        <v>0</v>
      </c>
      <c r="P221" s="113">
        <f>O221*H221</f>
        <v>0</v>
      </c>
      <c r="Q221" s="113">
        <v>0</v>
      </c>
      <c r="R221" s="113">
        <f>Q221*H221</f>
        <v>0</v>
      </c>
      <c r="S221" s="113">
        <v>0</v>
      </c>
      <c r="T221" s="114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15" t="s">
        <v>202</v>
      </c>
      <c r="AT221" s="115" t="s">
        <v>138</v>
      </c>
      <c r="AU221" s="115" t="s">
        <v>144</v>
      </c>
      <c r="AY221" s="16" t="s">
        <v>135</v>
      </c>
      <c r="BE221" s="116">
        <f>IF(N221="základní",J221,0)</f>
        <v>0</v>
      </c>
      <c r="BF221" s="116">
        <f>IF(N221="snížená",J221,0)</f>
        <v>0</v>
      </c>
      <c r="BG221" s="116">
        <f>IF(N221="zákl. přenesená",J221,0)</f>
        <v>0</v>
      </c>
      <c r="BH221" s="116">
        <f>IF(N221="sníž. přenesená",J221,0)</f>
        <v>0</v>
      </c>
      <c r="BI221" s="116">
        <f>IF(N221="nulová",J221,0)</f>
        <v>0</v>
      </c>
      <c r="BJ221" s="16" t="s">
        <v>144</v>
      </c>
      <c r="BK221" s="116">
        <f>ROUND(I221*H221,2)</f>
        <v>0</v>
      </c>
      <c r="BL221" s="16" t="s">
        <v>202</v>
      </c>
      <c r="BM221" s="115" t="s">
        <v>365</v>
      </c>
    </row>
    <row r="222" spans="1:65" s="12" customFormat="1" ht="22.9" customHeight="1">
      <c r="A222" s="246"/>
      <c r="B222" s="247"/>
      <c r="C222" s="246"/>
      <c r="D222" s="248" t="s">
        <v>73</v>
      </c>
      <c r="E222" s="251" t="s">
        <v>366</v>
      </c>
      <c r="F222" s="251" t="s">
        <v>367</v>
      </c>
      <c r="G222" s="246"/>
      <c r="H222" s="246"/>
      <c r="I222" s="278"/>
      <c r="J222" s="252">
        <f>BK222</f>
        <v>0</v>
      </c>
      <c r="K222" s="246"/>
      <c r="L222" s="100"/>
      <c r="M222" s="102"/>
      <c r="N222" s="103"/>
      <c r="O222" s="103"/>
      <c r="P222" s="104">
        <f>SUM(P223:P230)</f>
        <v>6.21</v>
      </c>
      <c r="Q222" s="103"/>
      <c r="R222" s="104">
        <f>SUM(R223:R230)</f>
        <v>0</v>
      </c>
      <c r="S222" s="103"/>
      <c r="T222" s="105">
        <f>SUM(T223:T230)</f>
        <v>9.9000000000000005E-2</v>
      </c>
      <c r="AR222" s="101" t="s">
        <v>144</v>
      </c>
      <c r="AT222" s="106" t="s">
        <v>73</v>
      </c>
      <c r="AU222" s="106" t="s">
        <v>82</v>
      </c>
      <c r="AY222" s="101" t="s">
        <v>135</v>
      </c>
      <c r="BK222" s="107">
        <f>SUM(BK223:BK230)</f>
        <v>0</v>
      </c>
    </row>
    <row r="223" spans="1:65" s="2" customFormat="1" ht="24">
      <c r="A223" s="191"/>
      <c r="B223" s="192"/>
      <c r="C223" s="253" t="s">
        <v>368</v>
      </c>
      <c r="D223" s="253" t="s">
        <v>138</v>
      </c>
      <c r="E223" s="254" t="s">
        <v>369</v>
      </c>
      <c r="F223" s="255" t="s">
        <v>370</v>
      </c>
      <c r="G223" s="256" t="s">
        <v>371</v>
      </c>
      <c r="H223" s="257">
        <v>135.13</v>
      </c>
      <c r="I223" s="110"/>
      <c r="J223" s="258">
        <f>ROUND(I223*H223,2)</f>
        <v>0</v>
      </c>
      <c r="K223" s="255" t="s">
        <v>1</v>
      </c>
      <c r="L223" s="28"/>
      <c r="M223" s="111" t="s">
        <v>1</v>
      </c>
      <c r="N223" s="112" t="s">
        <v>40</v>
      </c>
      <c r="O223" s="113">
        <v>0</v>
      </c>
      <c r="P223" s="113">
        <f>O223*H223</f>
        <v>0</v>
      </c>
      <c r="Q223" s="113">
        <v>0</v>
      </c>
      <c r="R223" s="113">
        <f>Q223*H223</f>
        <v>0</v>
      </c>
      <c r="S223" s="113">
        <v>0</v>
      </c>
      <c r="T223" s="114">
        <f>S223*H223</f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15" t="s">
        <v>202</v>
      </c>
      <c r="AT223" s="115" t="s">
        <v>138</v>
      </c>
      <c r="AU223" s="115" t="s">
        <v>144</v>
      </c>
      <c r="AY223" s="16" t="s">
        <v>135</v>
      </c>
      <c r="BE223" s="116">
        <f>IF(N223="základní",J223,0)</f>
        <v>0</v>
      </c>
      <c r="BF223" s="116">
        <f>IF(N223="snížená",J223,0)</f>
        <v>0</v>
      </c>
      <c r="BG223" s="116">
        <f>IF(N223="zákl. přenesená",J223,0)</f>
        <v>0</v>
      </c>
      <c r="BH223" s="116">
        <f>IF(N223="sníž. přenesená",J223,0)</f>
        <v>0</v>
      </c>
      <c r="BI223" s="116">
        <f>IF(N223="nulová",J223,0)</f>
        <v>0</v>
      </c>
      <c r="BJ223" s="16" t="s">
        <v>144</v>
      </c>
      <c r="BK223" s="116">
        <f>ROUND(I223*H223,2)</f>
        <v>0</v>
      </c>
      <c r="BL223" s="16" t="s">
        <v>202</v>
      </c>
      <c r="BM223" s="115" t="s">
        <v>372</v>
      </c>
    </row>
    <row r="224" spans="1:65" s="13" customFormat="1">
      <c r="A224" s="259"/>
      <c r="B224" s="260"/>
      <c r="C224" s="259"/>
      <c r="D224" s="261" t="s">
        <v>146</v>
      </c>
      <c r="E224" s="262" t="s">
        <v>1</v>
      </c>
      <c r="F224" s="263" t="s">
        <v>373</v>
      </c>
      <c r="G224" s="259"/>
      <c r="H224" s="264">
        <v>135.13</v>
      </c>
      <c r="I224" s="276"/>
      <c r="J224" s="259"/>
      <c r="K224" s="259"/>
      <c r="L224" s="117"/>
      <c r="M224" s="119"/>
      <c r="N224" s="120"/>
      <c r="O224" s="120"/>
      <c r="P224" s="120"/>
      <c r="Q224" s="120"/>
      <c r="R224" s="120"/>
      <c r="S224" s="120"/>
      <c r="T224" s="121"/>
      <c r="AT224" s="118" t="s">
        <v>146</v>
      </c>
      <c r="AU224" s="118" t="s">
        <v>144</v>
      </c>
      <c r="AV224" s="13" t="s">
        <v>144</v>
      </c>
      <c r="AW224" s="13" t="s">
        <v>30</v>
      </c>
      <c r="AX224" s="13" t="s">
        <v>82</v>
      </c>
      <c r="AY224" s="118" t="s">
        <v>135</v>
      </c>
    </row>
    <row r="225" spans="1:65" s="2" customFormat="1" ht="16.5" customHeight="1">
      <c r="A225" s="191"/>
      <c r="B225" s="192"/>
      <c r="C225" s="253" t="s">
        <v>374</v>
      </c>
      <c r="D225" s="253" t="s">
        <v>138</v>
      </c>
      <c r="E225" s="254" t="s">
        <v>375</v>
      </c>
      <c r="F225" s="255" t="s">
        <v>376</v>
      </c>
      <c r="G225" s="256" t="s">
        <v>158</v>
      </c>
      <c r="H225" s="257">
        <v>4</v>
      </c>
      <c r="I225" s="110"/>
      <c r="J225" s="258">
        <f>ROUND(I225*H225,2)</f>
        <v>0</v>
      </c>
      <c r="K225" s="255" t="s">
        <v>1</v>
      </c>
      <c r="L225" s="28"/>
      <c r="M225" s="111" t="s">
        <v>1</v>
      </c>
      <c r="N225" s="112" t="s">
        <v>40</v>
      </c>
      <c r="O225" s="113">
        <v>0</v>
      </c>
      <c r="P225" s="113">
        <f>O225*H225</f>
        <v>0</v>
      </c>
      <c r="Q225" s="113">
        <v>0</v>
      </c>
      <c r="R225" s="113">
        <f>Q225*H225</f>
        <v>0</v>
      </c>
      <c r="S225" s="113">
        <v>0</v>
      </c>
      <c r="T225" s="114">
        <f>S225*H225</f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15" t="s">
        <v>202</v>
      </c>
      <c r="AT225" s="115" t="s">
        <v>138</v>
      </c>
      <c r="AU225" s="115" t="s">
        <v>144</v>
      </c>
      <c r="AY225" s="16" t="s">
        <v>135</v>
      </c>
      <c r="BE225" s="116">
        <f>IF(N225="základní",J225,0)</f>
        <v>0</v>
      </c>
      <c r="BF225" s="116">
        <f>IF(N225="snížená",J225,0)</f>
        <v>0</v>
      </c>
      <c r="BG225" s="116">
        <f>IF(N225="zákl. přenesená",J225,0)</f>
        <v>0</v>
      </c>
      <c r="BH225" s="116">
        <f>IF(N225="sníž. přenesená",J225,0)</f>
        <v>0</v>
      </c>
      <c r="BI225" s="116">
        <f>IF(N225="nulová",J225,0)</f>
        <v>0</v>
      </c>
      <c r="BJ225" s="16" t="s">
        <v>144</v>
      </c>
      <c r="BK225" s="116">
        <f>ROUND(I225*H225,2)</f>
        <v>0</v>
      </c>
      <c r="BL225" s="16" t="s">
        <v>202</v>
      </c>
      <c r="BM225" s="115" t="s">
        <v>377</v>
      </c>
    </row>
    <row r="226" spans="1:65" s="2" customFormat="1" ht="16.5" customHeight="1">
      <c r="A226" s="191"/>
      <c r="B226" s="192"/>
      <c r="C226" s="253" t="s">
        <v>378</v>
      </c>
      <c r="D226" s="253" t="s">
        <v>138</v>
      </c>
      <c r="E226" s="254" t="s">
        <v>379</v>
      </c>
      <c r="F226" s="255" t="s">
        <v>380</v>
      </c>
      <c r="G226" s="256" t="s">
        <v>158</v>
      </c>
      <c r="H226" s="257">
        <v>3</v>
      </c>
      <c r="I226" s="110"/>
      <c r="J226" s="258">
        <f>ROUND(I226*H226,2)</f>
        <v>0</v>
      </c>
      <c r="K226" s="255" t="s">
        <v>1</v>
      </c>
      <c r="L226" s="28"/>
      <c r="M226" s="111" t="s">
        <v>1</v>
      </c>
      <c r="N226" s="112" t="s">
        <v>40</v>
      </c>
      <c r="O226" s="113">
        <v>0</v>
      </c>
      <c r="P226" s="113">
        <f>O226*H226</f>
        <v>0</v>
      </c>
      <c r="Q226" s="113">
        <v>0</v>
      </c>
      <c r="R226" s="113">
        <f>Q226*H226</f>
        <v>0</v>
      </c>
      <c r="S226" s="113">
        <v>0</v>
      </c>
      <c r="T226" s="114">
        <f>S226*H226</f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15" t="s">
        <v>202</v>
      </c>
      <c r="AT226" s="115" t="s">
        <v>138</v>
      </c>
      <c r="AU226" s="115" t="s">
        <v>144</v>
      </c>
      <c r="AY226" s="16" t="s">
        <v>135</v>
      </c>
      <c r="BE226" s="116">
        <f>IF(N226="základní",J226,0)</f>
        <v>0</v>
      </c>
      <c r="BF226" s="116">
        <f>IF(N226="snížená",J226,0)</f>
        <v>0</v>
      </c>
      <c r="BG226" s="116">
        <f>IF(N226="zákl. přenesená",J226,0)</f>
        <v>0</v>
      </c>
      <c r="BH226" s="116">
        <f>IF(N226="sníž. přenesená",J226,0)</f>
        <v>0</v>
      </c>
      <c r="BI226" s="116">
        <f>IF(N226="nulová",J226,0)</f>
        <v>0</v>
      </c>
      <c r="BJ226" s="16" t="s">
        <v>144</v>
      </c>
      <c r="BK226" s="116">
        <f>ROUND(I226*H226,2)</f>
        <v>0</v>
      </c>
      <c r="BL226" s="16" t="s">
        <v>202</v>
      </c>
      <c r="BM226" s="115" t="s">
        <v>381</v>
      </c>
    </row>
    <row r="227" spans="1:65" s="13" customFormat="1">
      <c r="A227" s="259"/>
      <c r="B227" s="260"/>
      <c r="C227" s="259"/>
      <c r="D227" s="261" t="s">
        <v>146</v>
      </c>
      <c r="E227" s="262" t="s">
        <v>1</v>
      </c>
      <c r="F227" s="263" t="s">
        <v>382</v>
      </c>
      <c r="G227" s="259"/>
      <c r="H227" s="264">
        <v>3</v>
      </c>
      <c r="I227" s="276"/>
      <c r="J227" s="259"/>
      <c r="K227" s="259"/>
      <c r="L227" s="117"/>
      <c r="M227" s="119"/>
      <c r="N227" s="120"/>
      <c r="O227" s="120"/>
      <c r="P227" s="120"/>
      <c r="Q227" s="120"/>
      <c r="R227" s="120"/>
      <c r="S227" s="120"/>
      <c r="T227" s="121"/>
      <c r="AT227" s="118" t="s">
        <v>146</v>
      </c>
      <c r="AU227" s="118" t="s">
        <v>144</v>
      </c>
      <c r="AV227" s="13" t="s">
        <v>144</v>
      </c>
      <c r="AW227" s="13" t="s">
        <v>30</v>
      </c>
      <c r="AX227" s="13" t="s">
        <v>82</v>
      </c>
      <c r="AY227" s="118" t="s">
        <v>135</v>
      </c>
    </row>
    <row r="228" spans="1:65" s="2" customFormat="1" ht="16.5" customHeight="1">
      <c r="A228" s="191"/>
      <c r="B228" s="192"/>
      <c r="C228" s="253" t="s">
        <v>383</v>
      </c>
      <c r="D228" s="253" t="s">
        <v>138</v>
      </c>
      <c r="E228" s="254" t="s">
        <v>384</v>
      </c>
      <c r="F228" s="255" t="s">
        <v>385</v>
      </c>
      <c r="G228" s="256" t="s">
        <v>158</v>
      </c>
      <c r="H228" s="257">
        <v>23</v>
      </c>
      <c r="I228" s="110"/>
      <c r="J228" s="258">
        <f>ROUND(I228*H228,2)</f>
        <v>0</v>
      </c>
      <c r="K228" s="255" t="s">
        <v>1</v>
      </c>
      <c r="L228" s="28"/>
      <c r="M228" s="111" t="s">
        <v>1</v>
      </c>
      <c r="N228" s="112" t="s">
        <v>40</v>
      </c>
      <c r="O228" s="113">
        <v>0</v>
      </c>
      <c r="P228" s="113">
        <f>O228*H228</f>
        <v>0</v>
      </c>
      <c r="Q228" s="113">
        <v>0</v>
      </c>
      <c r="R228" s="113">
        <f>Q228*H228</f>
        <v>0</v>
      </c>
      <c r="S228" s="113">
        <v>0</v>
      </c>
      <c r="T228" s="114">
        <f>S228*H228</f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R228" s="115" t="s">
        <v>202</v>
      </c>
      <c r="AT228" s="115" t="s">
        <v>138</v>
      </c>
      <c r="AU228" s="115" t="s">
        <v>144</v>
      </c>
      <c r="AY228" s="16" t="s">
        <v>135</v>
      </c>
      <c r="BE228" s="116">
        <f>IF(N228="základní",J228,0)</f>
        <v>0</v>
      </c>
      <c r="BF228" s="116">
        <f>IF(N228="snížená",J228,0)</f>
        <v>0</v>
      </c>
      <c r="BG228" s="116">
        <f>IF(N228="zákl. přenesená",J228,0)</f>
        <v>0</v>
      </c>
      <c r="BH228" s="116">
        <f>IF(N228="sníž. přenesená",J228,0)</f>
        <v>0</v>
      </c>
      <c r="BI228" s="116">
        <f>IF(N228="nulová",J228,0)</f>
        <v>0</v>
      </c>
      <c r="BJ228" s="16" t="s">
        <v>144</v>
      </c>
      <c r="BK228" s="116">
        <f>ROUND(I228*H228,2)</f>
        <v>0</v>
      </c>
      <c r="BL228" s="16" t="s">
        <v>202</v>
      </c>
      <c r="BM228" s="115" t="s">
        <v>386</v>
      </c>
    </row>
    <row r="229" spans="1:65" s="2" customFormat="1" ht="33" customHeight="1">
      <c r="A229" s="191"/>
      <c r="B229" s="192"/>
      <c r="C229" s="253" t="s">
        <v>387</v>
      </c>
      <c r="D229" s="253" t="s">
        <v>138</v>
      </c>
      <c r="E229" s="254" t="s">
        <v>388</v>
      </c>
      <c r="F229" s="255" t="s">
        <v>389</v>
      </c>
      <c r="G229" s="256" t="s">
        <v>248</v>
      </c>
      <c r="H229" s="257">
        <v>1</v>
      </c>
      <c r="I229" s="110"/>
      <c r="J229" s="258">
        <f>ROUND(I229*H229,2)</f>
        <v>0</v>
      </c>
      <c r="K229" s="255" t="s">
        <v>142</v>
      </c>
      <c r="L229" s="28"/>
      <c r="M229" s="111" t="s">
        <v>1</v>
      </c>
      <c r="N229" s="112" t="s">
        <v>40</v>
      </c>
      <c r="O229" s="113">
        <v>6.21</v>
      </c>
      <c r="P229" s="113">
        <f>O229*H229</f>
        <v>6.21</v>
      </c>
      <c r="Q229" s="113">
        <v>0</v>
      </c>
      <c r="R229" s="113">
        <f>Q229*H229</f>
        <v>0</v>
      </c>
      <c r="S229" s="113">
        <v>9.9000000000000005E-2</v>
      </c>
      <c r="T229" s="114">
        <f>S229*H229</f>
        <v>9.9000000000000005E-2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15" t="s">
        <v>202</v>
      </c>
      <c r="AT229" s="115" t="s">
        <v>138</v>
      </c>
      <c r="AU229" s="115" t="s">
        <v>144</v>
      </c>
      <c r="AY229" s="16" t="s">
        <v>135</v>
      </c>
      <c r="BE229" s="116">
        <f>IF(N229="základní",J229,0)</f>
        <v>0</v>
      </c>
      <c r="BF229" s="116">
        <f>IF(N229="snížená",J229,0)</f>
        <v>0</v>
      </c>
      <c r="BG229" s="116">
        <f>IF(N229="zákl. přenesená",J229,0)</f>
        <v>0</v>
      </c>
      <c r="BH229" s="116">
        <f>IF(N229="sníž. přenesená",J229,0)</f>
        <v>0</v>
      </c>
      <c r="BI229" s="116">
        <f>IF(N229="nulová",J229,0)</f>
        <v>0</v>
      </c>
      <c r="BJ229" s="16" t="s">
        <v>144</v>
      </c>
      <c r="BK229" s="116">
        <f>ROUND(I229*H229,2)</f>
        <v>0</v>
      </c>
      <c r="BL229" s="16" t="s">
        <v>202</v>
      </c>
      <c r="BM229" s="115" t="s">
        <v>390</v>
      </c>
    </row>
    <row r="230" spans="1:65" s="2" customFormat="1" ht="24">
      <c r="A230" s="191"/>
      <c r="B230" s="192"/>
      <c r="C230" s="253" t="s">
        <v>391</v>
      </c>
      <c r="D230" s="253" t="s">
        <v>138</v>
      </c>
      <c r="E230" s="254" t="s">
        <v>392</v>
      </c>
      <c r="F230" s="255" t="s">
        <v>393</v>
      </c>
      <c r="G230" s="256" t="s">
        <v>214</v>
      </c>
      <c r="H230" s="257">
        <v>311.96100000000001</v>
      </c>
      <c r="I230" s="110"/>
      <c r="J230" s="258">
        <f>ROUND(I230*H230,2)</f>
        <v>0</v>
      </c>
      <c r="K230" s="255" t="s">
        <v>142</v>
      </c>
      <c r="L230" s="28"/>
      <c r="M230" s="111" t="s">
        <v>1</v>
      </c>
      <c r="N230" s="112" t="s">
        <v>40</v>
      </c>
      <c r="O230" s="113">
        <v>0</v>
      </c>
      <c r="P230" s="113">
        <f>O230*H230</f>
        <v>0</v>
      </c>
      <c r="Q230" s="113">
        <v>0</v>
      </c>
      <c r="R230" s="113">
        <f>Q230*H230</f>
        <v>0</v>
      </c>
      <c r="S230" s="113">
        <v>0</v>
      </c>
      <c r="T230" s="114">
        <f>S230*H230</f>
        <v>0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R230" s="115" t="s">
        <v>202</v>
      </c>
      <c r="AT230" s="115" t="s">
        <v>138</v>
      </c>
      <c r="AU230" s="115" t="s">
        <v>144</v>
      </c>
      <c r="AY230" s="16" t="s">
        <v>135</v>
      </c>
      <c r="BE230" s="116">
        <f>IF(N230="základní",J230,0)</f>
        <v>0</v>
      </c>
      <c r="BF230" s="116">
        <f>IF(N230="snížená",J230,0)</f>
        <v>0</v>
      </c>
      <c r="BG230" s="116">
        <f>IF(N230="zákl. přenesená",J230,0)</f>
        <v>0</v>
      </c>
      <c r="BH230" s="116">
        <f>IF(N230="sníž. přenesená",J230,0)</f>
        <v>0</v>
      </c>
      <c r="BI230" s="116">
        <f>IF(N230="nulová",J230,0)</f>
        <v>0</v>
      </c>
      <c r="BJ230" s="16" t="s">
        <v>144</v>
      </c>
      <c r="BK230" s="116">
        <f>ROUND(I230*H230,2)</f>
        <v>0</v>
      </c>
      <c r="BL230" s="16" t="s">
        <v>202</v>
      </c>
      <c r="BM230" s="115" t="s">
        <v>394</v>
      </c>
    </row>
    <row r="231" spans="1:65" s="12" customFormat="1" ht="22.9" customHeight="1">
      <c r="A231" s="246"/>
      <c r="B231" s="247"/>
      <c r="C231" s="246"/>
      <c r="D231" s="248" t="s">
        <v>73</v>
      </c>
      <c r="E231" s="251" t="s">
        <v>395</v>
      </c>
      <c r="F231" s="251" t="s">
        <v>396</v>
      </c>
      <c r="G231" s="246"/>
      <c r="H231" s="246"/>
      <c r="I231" s="278"/>
      <c r="J231" s="252">
        <f>BK231</f>
        <v>0</v>
      </c>
      <c r="K231" s="246"/>
      <c r="L231" s="100"/>
      <c r="M231" s="102"/>
      <c r="N231" s="103"/>
      <c r="O231" s="103"/>
      <c r="P231" s="104">
        <f>SUM(P232:P245)</f>
        <v>23.071529999999999</v>
      </c>
      <c r="Q231" s="103"/>
      <c r="R231" s="104">
        <f>SUM(R232:R245)</f>
        <v>0.43220458</v>
      </c>
      <c r="S231" s="103"/>
      <c r="T231" s="105">
        <f>SUM(T232:T245)</f>
        <v>0</v>
      </c>
      <c r="AR231" s="101" t="s">
        <v>144</v>
      </c>
      <c r="AT231" s="106" t="s">
        <v>73</v>
      </c>
      <c r="AU231" s="106" t="s">
        <v>82</v>
      </c>
      <c r="AY231" s="101" t="s">
        <v>135</v>
      </c>
      <c r="BK231" s="107">
        <f>SUM(BK232:BK245)</f>
        <v>0</v>
      </c>
    </row>
    <row r="232" spans="1:65" s="2" customFormat="1" ht="33" customHeight="1">
      <c r="A232" s="191"/>
      <c r="B232" s="192"/>
      <c r="C232" s="253" t="s">
        <v>397</v>
      </c>
      <c r="D232" s="253" t="s">
        <v>138</v>
      </c>
      <c r="E232" s="254" t="s">
        <v>398</v>
      </c>
      <c r="F232" s="255" t="s">
        <v>399</v>
      </c>
      <c r="G232" s="256" t="s">
        <v>141</v>
      </c>
      <c r="H232" s="257">
        <v>51.284999999999997</v>
      </c>
      <c r="I232" s="110"/>
      <c r="J232" s="258">
        <f>ROUND(I232*H232,2)</f>
        <v>0</v>
      </c>
      <c r="K232" s="255" t="s">
        <v>142</v>
      </c>
      <c r="L232" s="28"/>
      <c r="M232" s="111" t="s">
        <v>1</v>
      </c>
      <c r="N232" s="112" t="s">
        <v>40</v>
      </c>
      <c r="O232" s="113">
        <v>5.8000000000000003E-2</v>
      </c>
      <c r="P232" s="113">
        <f>O232*H232</f>
        <v>2.9745300000000001</v>
      </c>
      <c r="Q232" s="113">
        <v>3.0000000000000001E-5</v>
      </c>
      <c r="R232" s="113">
        <f>Q232*H232</f>
        <v>1.5385499999999999E-3</v>
      </c>
      <c r="S232" s="113">
        <v>0</v>
      </c>
      <c r="T232" s="114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15" t="s">
        <v>202</v>
      </c>
      <c r="AT232" s="115" t="s">
        <v>138</v>
      </c>
      <c r="AU232" s="115" t="s">
        <v>144</v>
      </c>
      <c r="AY232" s="16" t="s">
        <v>135</v>
      </c>
      <c r="BE232" s="116">
        <f>IF(N232="základní",J232,0)</f>
        <v>0</v>
      </c>
      <c r="BF232" s="116">
        <f>IF(N232="snížená",J232,0)</f>
        <v>0</v>
      </c>
      <c r="BG232" s="116">
        <f>IF(N232="zákl. přenesená",J232,0)</f>
        <v>0</v>
      </c>
      <c r="BH232" s="116">
        <f>IF(N232="sníž. přenesená",J232,0)</f>
        <v>0</v>
      </c>
      <c r="BI232" s="116">
        <f>IF(N232="nulová",J232,0)</f>
        <v>0</v>
      </c>
      <c r="BJ232" s="16" t="s">
        <v>144</v>
      </c>
      <c r="BK232" s="116">
        <f>ROUND(I232*H232,2)</f>
        <v>0</v>
      </c>
      <c r="BL232" s="16" t="s">
        <v>202</v>
      </c>
      <c r="BM232" s="115" t="s">
        <v>400</v>
      </c>
    </row>
    <row r="233" spans="1:65" s="13" customFormat="1">
      <c r="A233" s="259"/>
      <c r="B233" s="260"/>
      <c r="C233" s="259"/>
      <c r="D233" s="261" t="s">
        <v>146</v>
      </c>
      <c r="E233" s="262" t="s">
        <v>1</v>
      </c>
      <c r="F233" s="263" t="s">
        <v>401</v>
      </c>
      <c r="G233" s="259"/>
      <c r="H233" s="264">
        <v>51.284999999999997</v>
      </c>
      <c r="I233" s="276"/>
      <c r="J233" s="259"/>
      <c r="K233" s="259"/>
      <c r="L233" s="117"/>
      <c r="M233" s="119"/>
      <c r="N233" s="120"/>
      <c r="O233" s="120"/>
      <c r="P233" s="120"/>
      <c r="Q233" s="120"/>
      <c r="R233" s="120"/>
      <c r="S233" s="120"/>
      <c r="T233" s="121"/>
      <c r="AT233" s="118" t="s">
        <v>146</v>
      </c>
      <c r="AU233" s="118" t="s">
        <v>144</v>
      </c>
      <c r="AV233" s="13" t="s">
        <v>144</v>
      </c>
      <c r="AW233" s="13" t="s">
        <v>30</v>
      </c>
      <c r="AX233" s="13" t="s">
        <v>82</v>
      </c>
      <c r="AY233" s="118" t="s">
        <v>135</v>
      </c>
    </row>
    <row r="234" spans="1:65" s="2" customFormat="1" ht="24">
      <c r="A234" s="191"/>
      <c r="B234" s="192"/>
      <c r="C234" s="253" t="s">
        <v>402</v>
      </c>
      <c r="D234" s="253" t="s">
        <v>138</v>
      </c>
      <c r="E234" s="254" t="s">
        <v>403</v>
      </c>
      <c r="F234" s="255" t="s">
        <v>404</v>
      </c>
      <c r="G234" s="256" t="s">
        <v>141</v>
      </c>
      <c r="H234" s="257">
        <v>51.284999999999997</v>
      </c>
      <c r="I234" s="110"/>
      <c r="J234" s="258">
        <f>ROUND(I234*H234,2)</f>
        <v>0</v>
      </c>
      <c r="K234" s="255" t="s">
        <v>142</v>
      </c>
      <c r="L234" s="28"/>
      <c r="M234" s="111" t="s">
        <v>1</v>
      </c>
      <c r="N234" s="112" t="s">
        <v>40</v>
      </c>
      <c r="O234" s="113">
        <v>0.192</v>
      </c>
      <c r="P234" s="113">
        <f>O234*H234</f>
        <v>9.8467199999999995</v>
      </c>
      <c r="Q234" s="113">
        <v>4.5500000000000002E-3</v>
      </c>
      <c r="R234" s="113">
        <f>Q234*H234</f>
        <v>0.23334674999999999</v>
      </c>
      <c r="S234" s="113">
        <v>0</v>
      </c>
      <c r="T234" s="114">
        <f>S234*H234</f>
        <v>0</v>
      </c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R234" s="115" t="s">
        <v>202</v>
      </c>
      <c r="AT234" s="115" t="s">
        <v>138</v>
      </c>
      <c r="AU234" s="115" t="s">
        <v>144</v>
      </c>
      <c r="AY234" s="16" t="s">
        <v>135</v>
      </c>
      <c r="BE234" s="116">
        <f>IF(N234="základní",J234,0)</f>
        <v>0</v>
      </c>
      <c r="BF234" s="116">
        <f>IF(N234="snížená",J234,0)</f>
        <v>0</v>
      </c>
      <c r="BG234" s="116">
        <f>IF(N234="zákl. přenesená",J234,0)</f>
        <v>0</v>
      </c>
      <c r="BH234" s="116">
        <f>IF(N234="sníž. přenesená",J234,0)</f>
        <v>0</v>
      </c>
      <c r="BI234" s="116">
        <f>IF(N234="nulová",J234,0)</f>
        <v>0</v>
      </c>
      <c r="BJ234" s="16" t="s">
        <v>144</v>
      </c>
      <c r="BK234" s="116">
        <f>ROUND(I234*H234,2)</f>
        <v>0</v>
      </c>
      <c r="BL234" s="16" t="s">
        <v>202</v>
      </c>
      <c r="BM234" s="115" t="s">
        <v>405</v>
      </c>
    </row>
    <row r="235" spans="1:65" s="2" customFormat="1" ht="16.5" customHeight="1">
      <c r="A235" s="191"/>
      <c r="B235" s="192"/>
      <c r="C235" s="253" t="s">
        <v>406</v>
      </c>
      <c r="D235" s="253" t="s">
        <v>138</v>
      </c>
      <c r="E235" s="254" t="s">
        <v>407</v>
      </c>
      <c r="F235" s="255" t="s">
        <v>408</v>
      </c>
      <c r="G235" s="256" t="s">
        <v>141</v>
      </c>
      <c r="H235" s="257">
        <v>13.2</v>
      </c>
      <c r="I235" s="110"/>
      <c r="J235" s="258">
        <f>ROUND(I235*H235,2)</f>
        <v>0</v>
      </c>
      <c r="K235" s="255" t="s">
        <v>142</v>
      </c>
      <c r="L235" s="28"/>
      <c r="M235" s="111" t="s">
        <v>1</v>
      </c>
      <c r="N235" s="112" t="s">
        <v>40</v>
      </c>
      <c r="O235" s="113">
        <v>0.23300000000000001</v>
      </c>
      <c r="P235" s="113">
        <f>O235*H235</f>
        <v>3.0756000000000001</v>
      </c>
      <c r="Q235" s="113">
        <v>2.9999999999999997E-4</v>
      </c>
      <c r="R235" s="113">
        <f>Q235*H235</f>
        <v>3.9599999999999991E-3</v>
      </c>
      <c r="S235" s="113">
        <v>0</v>
      </c>
      <c r="T235" s="114">
        <f>S235*H235</f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15" t="s">
        <v>202</v>
      </c>
      <c r="AT235" s="115" t="s">
        <v>138</v>
      </c>
      <c r="AU235" s="115" t="s">
        <v>144</v>
      </c>
      <c r="AY235" s="16" t="s">
        <v>135</v>
      </c>
      <c r="BE235" s="116">
        <f>IF(N235="základní",J235,0)</f>
        <v>0</v>
      </c>
      <c r="BF235" s="116">
        <f>IF(N235="snížená",J235,0)</f>
        <v>0</v>
      </c>
      <c r="BG235" s="116">
        <f>IF(N235="zákl. přenesená",J235,0)</f>
        <v>0</v>
      </c>
      <c r="BH235" s="116">
        <f>IF(N235="sníž. přenesená",J235,0)</f>
        <v>0</v>
      </c>
      <c r="BI235" s="116">
        <f>IF(N235="nulová",J235,0)</f>
        <v>0</v>
      </c>
      <c r="BJ235" s="16" t="s">
        <v>144</v>
      </c>
      <c r="BK235" s="116">
        <f>ROUND(I235*H235,2)</f>
        <v>0</v>
      </c>
      <c r="BL235" s="16" t="s">
        <v>202</v>
      </c>
      <c r="BM235" s="115" t="s">
        <v>409</v>
      </c>
    </row>
    <row r="236" spans="1:65" s="13" customFormat="1">
      <c r="A236" s="259"/>
      <c r="B236" s="260"/>
      <c r="C236" s="259"/>
      <c r="D236" s="261" t="s">
        <v>146</v>
      </c>
      <c r="E236" s="262" t="s">
        <v>1</v>
      </c>
      <c r="F236" s="263" t="s">
        <v>410</v>
      </c>
      <c r="G236" s="259"/>
      <c r="H236" s="264">
        <v>13.2</v>
      </c>
      <c r="I236" s="276"/>
      <c r="J236" s="259"/>
      <c r="K236" s="259"/>
      <c r="L236" s="117"/>
      <c r="M236" s="119"/>
      <c r="N236" s="120"/>
      <c r="O236" s="120"/>
      <c r="P236" s="120"/>
      <c r="Q236" s="120"/>
      <c r="R236" s="120"/>
      <c r="S236" s="120"/>
      <c r="T236" s="121"/>
      <c r="AT236" s="118" t="s">
        <v>146</v>
      </c>
      <c r="AU236" s="118" t="s">
        <v>144</v>
      </c>
      <c r="AV236" s="13" t="s">
        <v>144</v>
      </c>
      <c r="AW236" s="13" t="s">
        <v>30</v>
      </c>
      <c r="AX236" s="13" t="s">
        <v>82</v>
      </c>
      <c r="AY236" s="118" t="s">
        <v>135</v>
      </c>
    </row>
    <row r="237" spans="1:65" s="2" customFormat="1" ht="36">
      <c r="A237" s="191"/>
      <c r="B237" s="192"/>
      <c r="C237" s="270" t="s">
        <v>411</v>
      </c>
      <c r="D237" s="270" t="s">
        <v>224</v>
      </c>
      <c r="E237" s="271" t="s">
        <v>412</v>
      </c>
      <c r="F237" s="272" t="s">
        <v>1118</v>
      </c>
      <c r="G237" s="273" t="s">
        <v>141</v>
      </c>
      <c r="H237" s="274">
        <v>14.52</v>
      </c>
      <c r="I237" s="128"/>
      <c r="J237" s="275">
        <f>ROUND(I237*H237,2)</f>
        <v>0</v>
      </c>
      <c r="K237" s="272" t="s">
        <v>142</v>
      </c>
      <c r="L237" s="129"/>
      <c r="M237" s="130" t="s">
        <v>1</v>
      </c>
      <c r="N237" s="131" t="s">
        <v>40</v>
      </c>
      <c r="O237" s="113">
        <v>0</v>
      </c>
      <c r="P237" s="113">
        <f>O237*H237</f>
        <v>0</v>
      </c>
      <c r="Q237" s="113">
        <v>3.2000000000000002E-3</v>
      </c>
      <c r="R237" s="113">
        <f>Q237*H237</f>
        <v>4.6463999999999998E-2</v>
      </c>
      <c r="S237" s="113">
        <v>0</v>
      </c>
      <c r="T237" s="114">
        <f>S237*H237</f>
        <v>0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R237" s="115" t="s">
        <v>227</v>
      </c>
      <c r="AT237" s="115" t="s">
        <v>224</v>
      </c>
      <c r="AU237" s="115" t="s">
        <v>144</v>
      </c>
      <c r="AY237" s="16" t="s">
        <v>135</v>
      </c>
      <c r="BE237" s="116">
        <f>IF(N237="základní",J237,0)</f>
        <v>0</v>
      </c>
      <c r="BF237" s="116">
        <f>IF(N237="snížená",J237,0)</f>
        <v>0</v>
      </c>
      <c r="BG237" s="116">
        <f>IF(N237="zákl. přenesená",J237,0)</f>
        <v>0</v>
      </c>
      <c r="BH237" s="116">
        <f>IF(N237="sníž. přenesená",J237,0)</f>
        <v>0</v>
      </c>
      <c r="BI237" s="116">
        <f>IF(N237="nulová",J237,0)</f>
        <v>0</v>
      </c>
      <c r="BJ237" s="16" t="s">
        <v>144</v>
      </c>
      <c r="BK237" s="116">
        <f>ROUND(I237*H237,2)</f>
        <v>0</v>
      </c>
      <c r="BL237" s="16" t="s">
        <v>202</v>
      </c>
      <c r="BM237" s="115" t="s">
        <v>413</v>
      </c>
    </row>
    <row r="238" spans="1:65" s="13" customFormat="1">
      <c r="A238" s="259"/>
      <c r="B238" s="260"/>
      <c r="C238" s="259"/>
      <c r="D238" s="261" t="s">
        <v>146</v>
      </c>
      <c r="E238" s="259"/>
      <c r="F238" s="263" t="s">
        <v>414</v>
      </c>
      <c r="G238" s="259"/>
      <c r="H238" s="264">
        <v>14.52</v>
      </c>
      <c r="I238" s="276"/>
      <c r="J238" s="259"/>
      <c r="K238" s="259"/>
      <c r="L238" s="117"/>
      <c r="M238" s="119"/>
      <c r="N238" s="120"/>
      <c r="O238" s="120"/>
      <c r="P238" s="120"/>
      <c r="Q238" s="120"/>
      <c r="R238" s="120"/>
      <c r="S238" s="120"/>
      <c r="T238" s="121"/>
      <c r="AT238" s="118" t="s">
        <v>146</v>
      </c>
      <c r="AU238" s="118" t="s">
        <v>144</v>
      </c>
      <c r="AV238" s="13" t="s">
        <v>144</v>
      </c>
      <c r="AW238" s="13" t="s">
        <v>3</v>
      </c>
      <c r="AX238" s="13" t="s">
        <v>82</v>
      </c>
      <c r="AY238" s="118" t="s">
        <v>135</v>
      </c>
    </row>
    <row r="239" spans="1:65" s="2" customFormat="1" ht="16.5" customHeight="1">
      <c r="A239" s="191"/>
      <c r="B239" s="192"/>
      <c r="C239" s="253" t="s">
        <v>415</v>
      </c>
      <c r="D239" s="253" t="s">
        <v>138</v>
      </c>
      <c r="E239" s="254" t="s">
        <v>416</v>
      </c>
      <c r="F239" s="255" t="s">
        <v>417</v>
      </c>
      <c r="G239" s="256" t="s">
        <v>141</v>
      </c>
      <c r="H239" s="257">
        <v>38.085000000000001</v>
      </c>
      <c r="I239" s="110"/>
      <c r="J239" s="258">
        <f>ROUND(I239*H239,2)</f>
        <v>0</v>
      </c>
      <c r="K239" s="255" t="s">
        <v>142</v>
      </c>
      <c r="L239" s="28"/>
      <c r="M239" s="111" t="s">
        <v>1</v>
      </c>
      <c r="N239" s="112" t="s">
        <v>40</v>
      </c>
      <c r="O239" s="113">
        <v>0.16</v>
      </c>
      <c r="P239" s="113">
        <f>O239*H239</f>
        <v>6.0936000000000003</v>
      </c>
      <c r="Q239" s="113">
        <v>6.9999999999999999E-4</v>
      </c>
      <c r="R239" s="113">
        <f>Q239*H239</f>
        <v>2.6659499999999999E-2</v>
      </c>
      <c r="S239" s="113">
        <v>0</v>
      </c>
      <c r="T239" s="114">
        <f>S239*H239</f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R239" s="115" t="s">
        <v>202</v>
      </c>
      <c r="AT239" s="115" t="s">
        <v>138</v>
      </c>
      <c r="AU239" s="115" t="s">
        <v>144</v>
      </c>
      <c r="AY239" s="16" t="s">
        <v>135</v>
      </c>
      <c r="BE239" s="116">
        <f>IF(N239="základní",J239,0)</f>
        <v>0</v>
      </c>
      <c r="BF239" s="116">
        <f>IF(N239="snížená",J239,0)</f>
        <v>0</v>
      </c>
      <c r="BG239" s="116">
        <f>IF(N239="zákl. přenesená",J239,0)</f>
        <v>0</v>
      </c>
      <c r="BH239" s="116">
        <f>IF(N239="sníž. přenesená",J239,0)</f>
        <v>0</v>
      </c>
      <c r="BI239" s="116">
        <f>IF(N239="nulová",J239,0)</f>
        <v>0</v>
      </c>
      <c r="BJ239" s="16" t="s">
        <v>144</v>
      </c>
      <c r="BK239" s="116">
        <f>ROUND(I239*H239,2)</f>
        <v>0</v>
      </c>
      <c r="BL239" s="16" t="s">
        <v>202</v>
      </c>
      <c r="BM239" s="115" t="s">
        <v>418</v>
      </c>
    </row>
    <row r="240" spans="1:65" s="13" customFormat="1">
      <c r="A240" s="259"/>
      <c r="B240" s="260"/>
      <c r="C240" s="259"/>
      <c r="D240" s="261" t="s">
        <v>146</v>
      </c>
      <c r="E240" s="262" t="s">
        <v>1</v>
      </c>
      <c r="F240" s="263" t="s">
        <v>419</v>
      </c>
      <c r="G240" s="259"/>
      <c r="H240" s="264">
        <v>38.085000000000001</v>
      </c>
      <c r="I240" s="276"/>
      <c r="J240" s="259"/>
      <c r="K240" s="259"/>
      <c r="L240" s="117"/>
      <c r="M240" s="119"/>
      <c r="N240" s="120"/>
      <c r="O240" s="120"/>
      <c r="P240" s="120"/>
      <c r="Q240" s="120"/>
      <c r="R240" s="120"/>
      <c r="S240" s="120"/>
      <c r="T240" s="121"/>
      <c r="AT240" s="118" t="s">
        <v>146</v>
      </c>
      <c r="AU240" s="118" t="s">
        <v>144</v>
      </c>
      <c r="AV240" s="13" t="s">
        <v>144</v>
      </c>
      <c r="AW240" s="13" t="s">
        <v>30</v>
      </c>
      <c r="AX240" s="13" t="s">
        <v>82</v>
      </c>
      <c r="AY240" s="118" t="s">
        <v>135</v>
      </c>
    </row>
    <row r="241" spans="1:65" s="2" customFormat="1" ht="60">
      <c r="A241" s="191"/>
      <c r="B241" s="192"/>
      <c r="C241" s="270" t="s">
        <v>420</v>
      </c>
      <c r="D241" s="270" t="s">
        <v>224</v>
      </c>
      <c r="E241" s="271" t="s">
        <v>421</v>
      </c>
      <c r="F241" s="272" t="s">
        <v>1119</v>
      </c>
      <c r="G241" s="273" t="s">
        <v>141</v>
      </c>
      <c r="H241" s="274">
        <v>41.893999999999998</v>
      </c>
      <c r="I241" s="128"/>
      <c r="J241" s="275">
        <f>ROUND(I241*H241,2)</f>
        <v>0</v>
      </c>
      <c r="K241" s="272" t="s">
        <v>142</v>
      </c>
      <c r="L241" s="129"/>
      <c r="M241" s="130" t="s">
        <v>1</v>
      </c>
      <c r="N241" s="131" t="s">
        <v>40</v>
      </c>
      <c r="O241" s="113">
        <v>0</v>
      </c>
      <c r="P241" s="113">
        <f>O241*H241</f>
        <v>0</v>
      </c>
      <c r="Q241" s="113">
        <v>2.8700000000000002E-3</v>
      </c>
      <c r="R241" s="113">
        <f>Q241*H241</f>
        <v>0.12023578</v>
      </c>
      <c r="S241" s="113">
        <v>0</v>
      </c>
      <c r="T241" s="114">
        <f>S241*H241</f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15" t="s">
        <v>227</v>
      </c>
      <c r="AT241" s="115" t="s">
        <v>224</v>
      </c>
      <c r="AU241" s="115" t="s">
        <v>144</v>
      </c>
      <c r="AY241" s="16" t="s">
        <v>135</v>
      </c>
      <c r="BE241" s="116">
        <f>IF(N241="základní",J241,0)</f>
        <v>0</v>
      </c>
      <c r="BF241" s="116">
        <f>IF(N241="snížená",J241,0)</f>
        <v>0</v>
      </c>
      <c r="BG241" s="116">
        <f>IF(N241="zákl. přenesená",J241,0)</f>
        <v>0</v>
      </c>
      <c r="BH241" s="116">
        <f>IF(N241="sníž. přenesená",J241,0)</f>
        <v>0</v>
      </c>
      <c r="BI241" s="116">
        <f>IF(N241="nulová",J241,0)</f>
        <v>0</v>
      </c>
      <c r="BJ241" s="16" t="s">
        <v>144</v>
      </c>
      <c r="BK241" s="116">
        <f>ROUND(I241*H241,2)</f>
        <v>0</v>
      </c>
      <c r="BL241" s="16" t="s">
        <v>202</v>
      </c>
      <c r="BM241" s="115" t="s">
        <v>422</v>
      </c>
    </row>
    <row r="242" spans="1:65" s="13" customFormat="1">
      <c r="A242" s="259"/>
      <c r="B242" s="260"/>
      <c r="C242" s="259"/>
      <c r="D242" s="261" t="s">
        <v>146</v>
      </c>
      <c r="E242" s="259"/>
      <c r="F242" s="263" t="s">
        <v>423</v>
      </c>
      <c r="G242" s="259"/>
      <c r="H242" s="264">
        <v>41.893999999999998</v>
      </c>
      <c r="I242" s="276"/>
      <c r="J242" s="259"/>
      <c r="K242" s="259"/>
      <c r="L242" s="117"/>
      <c r="M242" s="119"/>
      <c r="N242" s="120"/>
      <c r="O242" s="120"/>
      <c r="P242" s="120"/>
      <c r="Q242" s="120"/>
      <c r="R242" s="120"/>
      <c r="S242" s="120"/>
      <c r="T242" s="121"/>
      <c r="AT242" s="118" t="s">
        <v>146</v>
      </c>
      <c r="AU242" s="118" t="s">
        <v>144</v>
      </c>
      <c r="AV242" s="13" t="s">
        <v>144</v>
      </c>
      <c r="AW242" s="13" t="s">
        <v>3</v>
      </c>
      <c r="AX242" s="13" t="s">
        <v>82</v>
      </c>
      <c r="AY242" s="118" t="s">
        <v>135</v>
      </c>
    </row>
    <row r="243" spans="1:65" s="2" customFormat="1" ht="24">
      <c r="A243" s="191"/>
      <c r="B243" s="192"/>
      <c r="C243" s="253" t="s">
        <v>424</v>
      </c>
      <c r="D243" s="253" t="s">
        <v>138</v>
      </c>
      <c r="E243" s="254" t="s">
        <v>425</v>
      </c>
      <c r="F243" s="255" t="s">
        <v>426</v>
      </c>
      <c r="G243" s="256" t="s">
        <v>208</v>
      </c>
      <c r="H243" s="257">
        <v>9.24</v>
      </c>
      <c r="I243" s="110"/>
      <c r="J243" s="258">
        <f>ROUND(I243*H243,2)</f>
        <v>0</v>
      </c>
      <c r="K243" s="255" t="s">
        <v>142</v>
      </c>
      <c r="L243" s="28"/>
      <c r="M243" s="111" t="s">
        <v>1</v>
      </c>
      <c r="N243" s="112" t="s">
        <v>40</v>
      </c>
      <c r="O243" s="113">
        <v>0.11700000000000001</v>
      </c>
      <c r="P243" s="113">
        <f>O243*H243</f>
        <v>1.08108</v>
      </c>
      <c r="Q243" s="113">
        <v>0</v>
      </c>
      <c r="R243" s="113">
        <f>Q243*H243</f>
        <v>0</v>
      </c>
      <c r="S243" s="113">
        <v>0</v>
      </c>
      <c r="T243" s="114">
        <f>S243*H243</f>
        <v>0</v>
      </c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R243" s="115" t="s">
        <v>202</v>
      </c>
      <c r="AT243" s="115" t="s">
        <v>138</v>
      </c>
      <c r="AU243" s="115" t="s">
        <v>144</v>
      </c>
      <c r="AY243" s="16" t="s">
        <v>135</v>
      </c>
      <c r="BE243" s="116">
        <f>IF(N243="základní",J243,0)</f>
        <v>0</v>
      </c>
      <c r="BF243" s="116">
        <f>IF(N243="snížená",J243,0)</f>
        <v>0</v>
      </c>
      <c r="BG243" s="116">
        <f>IF(N243="zákl. přenesená",J243,0)</f>
        <v>0</v>
      </c>
      <c r="BH243" s="116">
        <f>IF(N243="sníž. přenesená",J243,0)</f>
        <v>0</v>
      </c>
      <c r="BI243" s="116">
        <f>IF(N243="nulová",J243,0)</f>
        <v>0</v>
      </c>
      <c r="BJ243" s="16" t="s">
        <v>144</v>
      </c>
      <c r="BK243" s="116">
        <f>ROUND(I243*H243,2)</f>
        <v>0</v>
      </c>
      <c r="BL243" s="16" t="s">
        <v>202</v>
      </c>
      <c r="BM243" s="115" t="s">
        <v>427</v>
      </c>
    </row>
    <row r="244" spans="1:65" s="13" customFormat="1">
      <c r="A244" s="259"/>
      <c r="B244" s="260"/>
      <c r="C244" s="259"/>
      <c r="D244" s="261" t="s">
        <v>146</v>
      </c>
      <c r="E244" s="262" t="s">
        <v>1</v>
      </c>
      <c r="F244" s="263" t="s">
        <v>428</v>
      </c>
      <c r="G244" s="259"/>
      <c r="H244" s="264">
        <v>9.24</v>
      </c>
      <c r="I244" s="276"/>
      <c r="J244" s="259"/>
      <c r="K244" s="259"/>
      <c r="L244" s="117"/>
      <c r="M244" s="119"/>
      <c r="N244" s="120"/>
      <c r="O244" s="120"/>
      <c r="P244" s="120"/>
      <c r="Q244" s="120"/>
      <c r="R244" s="120"/>
      <c r="S244" s="120"/>
      <c r="T244" s="121"/>
      <c r="AT244" s="118" t="s">
        <v>146</v>
      </c>
      <c r="AU244" s="118" t="s">
        <v>144</v>
      </c>
      <c r="AV244" s="13" t="s">
        <v>144</v>
      </c>
      <c r="AW244" s="13" t="s">
        <v>30</v>
      </c>
      <c r="AX244" s="13" t="s">
        <v>82</v>
      </c>
      <c r="AY244" s="118" t="s">
        <v>135</v>
      </c>
    </row>
    <row r="245" spans="1:65" s="2" customFormat="1" ht="24">
      <c r="A245" s="191"/>
      <c r="B245" s="192"/>
      <c r="C245" s="253" t="s">
        <v>429</v>
      </c>
      <c r="D245" s="253" t="s">
        <v>138</v>
      </c>
      <c r="E245" s="254" t="s">
        <v>430</v>
      </c>
      <c r="F245" s="255" t="s">
        <v>431</v>
      </c>
      <c r="G245" s="256" t="s">
        <v>214</v>
      </c>
      <c r="H245" s="257">
        <v>503.798</v>
      </c>
      <c r="I245" s="110"/>
      <c r="J245" s="258">
        <f>ROUND(I245*H245,2)</f>
        <v>0</v>
      </c>
      <c r="K245" s="255" t="s">
        <v>142</v>
      </c>
      <c r="L245" s="28"/>
      <c r="M245" s="111" t="s">
        <v>1</v>
      </c>
      <c r="N245" s="112" t="s">
        <v>40</v>
      </c>
      <c r="O245" s="113">
        <v>0</v>
      </c>
      <c r="P245" s="113">
        <f>O245*H245</f>
        <v>0</v>
      </c>
      <c r="Q245" s="113">
        <v>0</v>
      </c>
      <c r="R245" s="113">
        <f>Q245*H245</f>
        <v>0</v>
      </c>
      <c r="S245" s="113">
        <v>0</v>
      </c>
      <c r="T245" s="114">
        <f>S245*H245</f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R245" s="115" t="s">
        <v>202</v>
      </c>
      <c r="AT245" s="115" t="s">
        <v>138</v>
      </c>
      <c r="AU245" s="115" t="s">
        <v>144</v>
      </c>
      <c r="AY245" s="16" t="s">
        <v>135</v>
      </c>
      <c r="BE245" s="116">
        <f>IF(N245="základní",J245,0)</f>
        <v>0</v>
      </c>
      <c r="BF245" s="116">
        <f>IF(N245="snížená",J245,0)</f>
        <v>0</v>
      </c>
      <c r="BG245" s="116">
        <f>IF(N245="zákl. přenesená",J245,0)</f>
        <v>0</v>
      </c>
      <c r="BH245" s="116">
        <f>IF(N245="sníž. přenesená",J245,0)</f>
        <v>0</v>
      </c>
      <c r="BI245" s="116">
        <f>IF(N245="nulová",J245,0)</f>
        <v>0</v>
      </c>
      <c r="BJ245" s="16" t="s">
        <v>144</v>
      </c>
      <c r="BK245" s="116">
        <f>ROUND(I245*H245,2)</f>
        <v>0</v>
      </c>
      <c r="BL245" s="16" t="s">
        <v>202</v>
      </c>
      <c r="BM245" s="115" t="s">
        <v>432</v>
      </c>
    </row>
    <row r="246" spans="1:65" s="12" customFormat="1" ht="22.9" customHeight="1">
      <c r="A246" s="246"/>
      <c r="B246" s="247"/>
      <c r="C246" s="246"/>
      <c r="D246" s="248" t="s">
        <v>73</v>
      </c>
      <c r="E246" s="251" t="s">
        <v>433</v>
      </c>
      <c r="F246" s="251" t="s">
        <v>434</v>
      </c>
      <c r="G246" s="246"/>
      <c r="H246" s="246"/>
      <c r="I246" s="278"/>
      <c r="J246" s="252">
        <f>BK246</f>
        <v>0</v>
      </c>
      <c r="K246" s="246"/>
      <c r="L246" s="100"/>
      <c r="M246" s="102"/>
      <c r="N246" s="103"/>
      <c r="O246" s="103"/>
      <c r="P246" s="104">
        <f>SUM(P247:P257)</f>
        <v>71.553156000000001</v>
      </c>
      <c r="Q246" s="103"/>
      <c r="R246" s="104">
        <f>SUM(R247:R257)</f>
        <v>1.8191563999999998</v>
      </c>
      <c r="S246" s="103"/>
      <c r="T246" s="105">
        <f>SUM(T247:T257)</f>
        <v>0</v>
      </c>
      <c r="AR246" s="101" t="s">
        <v>144</v>
      </c>
      <c r="AT246" s="106" t="s">
        <v>73</v>
      </c>
      <c r="AU246" s="106" t="s">
        <v>82</v>
      </c>
      <c r="AY246" s="101" t="s">
        <v>135</v>
      </c>
      <c r="BK246" s="107">
        <f>SUM(BK247:BK257)</f>
        <v>0</v>
      </c>
    </row>
    <row r="247" spans="1:65" s="2" customFormat="1" ht="16.5" customHeight="1">
      <c r="A247" s="191"/>
      <c r="B247" s="192"/>
      <c r="C247" s="253" t="s">
        <v>435</v>
      </c>
      <c r="D247" s="253" t="s">
        <v>138</v>
      </c>
      <c r="E247" s="254" t="s">
        <v>436</v>
      </c>
      <c r="F247" s="255" t="s">
        <v>437</v>
      </c>
      <c r="G247" s="256" t="s">
        <v>141</v>
      </c>
      <c r="H247" s="257">
        <v>92.926000000000002</v>
      </c>
      <c r="I247" s="110"/>
      <c r="J247" s="258">
        <f>ROUND(I247*H247,2)</f>
        <v>0</v>
      </c>
      <c r="K247" s="255" t="s">
        <v>142</v>
      </c>
      <c r="L247" s="28"/>
      <c r="M247" s="111" t="s">
        <v>1</v>
      </c>
      <c r="N247" s="112" t="s">
        <v>40</v>
      </c>
      <c r="O247" s="113">
        <v>4.3999999999999997E-2</v>
      </c>
      <c r="P247" s="113">
        <f>O247*H247</f>
        <v>4.0887440000000002</v>
      </c>
      <c r="Q247" s="113">
        <v>2.9999999999999997E-4</v>
      </c>
      <c r="R247" s="113">
        <f>Q247*H247</f>
        <v>2.7877799999999998E-2</v>
      </c>
      <c r="S247" s="113">
        <v>0</v>
      </c>
      <c r="T247" s="114">
        <f>S247*H247</f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15" t="s">
        <v>202</v>
      </c>
      <c r="AT247" s="115" t="s">
        <v>138</v>
      </c>
      <c r="AU247" s="115" t="s">
        <v>144</v>
      </c>
      <c r="AY247" s="16" t="s">
        <v>135</v>
      </c>
      <c r="BE247" s="116">
        <f>IF(N247="základní",J247,0)</f>
        <v>0</v>
      </c>
      <c r="BF247" s="116">
        <f>IF(N247="snížená",J247,0)</f>
        <v>0</v>
      </c>
      <c r="BG247" s="116">
        <f>IF(N247="zákl. přenesená",J247,0)</f>
        <v>0</v>
      </c>
      <c r="BH247" s="116">
        <f>IF(N247="sníž. přenesená",J247,0)</f>
        <v>0</v>
      </c>
      <c r="BI247" s="116">
        <f>IF(N247="nulová",J247,0)</f>
        <v>0</v>
      </c>
      <c r="BJ247" s="16" t="s">
        <v>144</v>
      </c>
      <c r="BK247" s="116">
        <f>ROUND(I247*H247,2)</f>
        <v>0</v>
      </c>
      <c r="BL247" s="16" t="s">
        <v>202</v>
      </c>
      <c r="BM247" s="115" t="s">
        <v>438</v>
      </c>
    </row>
    <row r="248" spans="1:65" s="2" customFormat="1" ht="24">
      <c r="A248" s="191"/>
      <c r="B248" s="192"/>
      <c r="C248" s="253" t="s">
        <v>439</v>
      </c>
      <c r="D248" s="253" t="s">
        <v>138</v>
      </c>
      <c r="E248" s="254" t="s">
        <v>440</v>
      </c>
      <c r="F248" s="255" t="s">
        <v>441</v>
      </c>
      <c r="G248" s="256" t="s">
        <v>141</v>
      </c>
      <c r="H248" s="257">
        <v>92.926000000000002</v>
      </c>
      <c r="I248" s="110"/>
      <c r="J248" s="258">
        <f>ROUND(I248*H248,2)</f>
        <v>0</v>
      </c>
      <c r="K248" s="255" t="s">
        <v>142</v>
      </c>
      <c r="L248" s="28"/>
      <c r="M248" s="111" t="s">
        <v>1</v>
      </c>
      <c r="N248" s="112" t="s">
        <v>40</v>
      </c>
      <c r="O248" s="113">
        <v>0.64200000000000002</v>
      </c>
      <c r="P248" s="113">
        <f>O248*H248</f>
        <v>59.658492000000003</v>
      </c>
      <c r="Q248" s="113">
        <v>6.0000000000000001E-3</v>
      </c>
      <c r="R248" s="113">
        <f>Q248*H248</f>
        <v>0.55755600000000005</v>
      </c>
      <c r="S248" s="113">
        <v>0</v>
      </c>
      <c r="T248" s="114">
        <f>S248*H248</f>
        <v>0</v>
      </c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R248" s="115" t="s">
        <v>202</v>
      </c>
      <c r="AT248" s="115" t="s">
        <v>138</v>
      </c>
      <c r="AU248" s="115" t="s">
        <v>144</v>
      </c>
      <c r="AY248" s="16" t="s">
        <v>135</v>
      </c>
      <c r="BE248" s="116">
        <f>IF(N248="základní",J248,0)</f>
        <v>0</v>
      </c>
      <c r="BF248" s="116">
        <f>IF(N248="snížená",J248,0)</f>
        <v>0</v>
      </c>
      <c r="BG248" s="116">
        <f>IF(N248="zákl. přenesená",J248,0)</f>
        <v>0</v>
      </c>
      <c r="BH248" s="116">
        <f>IF(N248="sníž. přenesená",J248,0)</f>
        <v>0</v>
      </c>
      <c r="BI248" s="116">
        <f>IF(N248="nulová",J248,0)</f>
        <v>0</v>
      </c>
      <c r="BJ248" s="16" t="s">
        <v>144</v>
      </c>
      <c r="BK248" s="116">
        <f>ROUND(I248*H248,2)</f>
        <v>0</v>
      </c>
      <c r="BL248" s="16" t="s">
        <v>202</v>
      </c>
      <c r="BM248" s="115" t="s">
        <v>442</v>
      </c>
    </row>
    <row r="249" spans="1:65" s="2" customFormat="1" ht="16.5" customHeight="1">
      <c r="A249" s="191"/>
      <c r="B249" s="192"/>
      <c r="C249" s="270" t="s">
        <v>443</v>
      </c>
      <c r="D249" s="270" t="s">
        <v>224</v>
      </c>
      <c r="E249" s="271" t="s">
        <v>444</v>
      </c>
      <c r="F249" s="272" t="s">
        <v>445</v>
      </c>
      <c r="G249" s="273" t="s">
        <v>141</v>
      </c>
      <c r="H249" s="274">
        <v>102.21899999999999</v>
      </c>
      <c r="I249" s="128"/>
      <c r="J249" s="275">
        <f>ROUND(I249*H249,2)</f>
        <v>0</v>
      </c>
      <c r="K249" s="272" t="s">
        <v>142</v>
      </c>
      <c r="L249" s="129"/>
      <c r="M249" s="130" t="s">
        <v>1</v>
      </c>
      <c r="N249" s="131" t="s">
        <v>40</v>
      </c>
      <c r="O249" s="113">
        <v>0</v>
      </c>
      <c r="P249" s="113">
        <f>O249*H249</f>
        <v>0</v>
      </c>
      <c r="Q249" s="113">
        <v>1.18E-2</v>
      </c>
      <c r="R249" s="113">
        <f>Q249*H249</f>
        <v>1.2061841999999998</v>
      </c>
      <c r="S249" s="113">
        <v>0</v>
      </c>
      <c r="T249" s="114">
        <f>S249*H249</f>
        <v>0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R249" s="115" t="s">
        <v>227</v>
      </c>
      <c r="AT249" s="115" t="s">
        <v>224</v>
      </c>
      <c r="AU249" s="115" t="s">
        <v>144</v>
      </c>
      <c r="AY249" s="16" t="s">
        <v>135</v>
      </c>
      <c r="BE249" s="116">
        <f>IF(N249="základní",J249,0)</f>
        <v>0</v>
      </c>
      <c r="BF249" s="116">
        <f>IF(N249="snížená",J249,0)</f>
        <v>0</v>
      </c>
      <c r="BG249" s="116">
        <f>IF(N249="zákl. přenesená",J249,0)</f>
        <v>0</v>
      </c>
      <c r="BH249" s="116">
        <f>IF(N249="sníž. přenesená",J249,0)</f>
        <v>0</v>
      </c>
      <c r="BI249" s="116">
        <f>IF(N249="nulová",J249,0)</f>
        <v>0</v>
      </c>
      <c r="BJ249" s="16" t="s">
        <v>144</v>
      </c>
      <c r="BK249" s="116">
        <f>ROUND(I249*H249,2)</f>
        <v>0</v>
      </c>
      <c r="BL249" s="16" t="s">
        <v>202</v>
      </c>
      <c r="BM249" s="115" t="s">
        <v>446</v>
      </c>
    </row>
    <row r="250" spans="1:65" s="13" customFormat="1">
      <c r="A250" s="259"/>
      <c r="B250" s="260"/>
      <c r="C250" s="259"/>
      <c r="D250" s="261" t="s">
        <v>146</v>
      </c>
      <c r="E250" s="259"/>
      <c r="F250" s="263" t="s">
        <v>447</v>
      </c>
      <c r="G250" s="259"/>
      <c r="H250" s="264">
        <v>102.21899999999999</v>
      </c>
      <c r="I250" s="276"/>
      <c r="J250" s="259"/>
      <c r="K250" s="259"/>
      <c r="L250" s="117"/>
      <c r="M250" s="119"/>
      <c r="N250" s="120"/>
      <c r="O250" s="120"/>
      <c r="P250" s="120"/>
      <c r="Q250" s="120"/>
      <c r="R250" s="120"/>
      <c r="S250" s="120"/>
      <c r="T250" s="121"/>
      <c r="AT250" s="118" t="s">
        <v>146</v>
      </c>
      <c r="AU250" s="118" t="s">
        <v>144</v>
      </c>
      <c r="AV250" s="13" t="s">
        <v>144</v>
      </c>
      <c r="AW250" s="13" t="s">
        <v>3</v>
      </c>
      <c r="AX250" s="13" t="s">
        <v>82</v>
      </c>
      <c r="AY250" s="118" t="s">
        <v>135</v>
      </c>
    </row>
    <row r="251" spans="1:65" s="2" customFormat="1" ht="24">
      <c r="A251" s="191"/>
      <c r="B251" s="192"/>
      <c r="C251" s="253" t="s">
        <v>448</v>
      </c>
      <c r="D251" s="253" t="s">
        <v>138</v>
      </c>
      <c r="E251" s="254" t="s">
        <v>449</v>
      </c>
      <c r="F251" s="255" t="s">
        <v>450</v>
      </c>
      <c r="G251" s="256" t="s">
        <v>141</v>
      </c>
      <c r="H251" s="257">
        <v>0.48</v>
      </c>
      <c r="I251" s="110"/>
      <c r="J251" s="258">
        <f>ROUND(I251*H251,2)</f>
        <v>0</v>
      </c>
      <c r="K251" s="255" t="s">
        <v>142</v>
      </c>
      <c r="L251" s="28"/>
      <c r="M251" s="111" t="s">
        <v>1</v>
      </c>
      <c r="N251" s="112" t="s">
        <v>40</v>
      </c>
      <c r="O251" s="113">
        <v>0.72899999999999998</v>
      </c>
      <c r="P251" s="113">
        <f>O251*H251</f>
        <v>0.34991999999999995</v>
      </c>
      <c r="Q251" s="113">
        <v>5.8E-4</v>
      </c>
      <c r="R251" s="113">
        <f>Q251*H251</f>
        <v>2.7839999999999999E-4</v>
      </c>
      <c r="S251" s="113">
        <v>0</v>
      </c>
      <c r="T251" s="114">
        <f>S251*H251</f>
        <v>0</v>
      </c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R251" s="115" t="s">
        <v>202</v>
      </c>
      <c r="AT251" s="115" t="s">
        <v>138</v>
      </c>
      <c r="AU251" s="115" t="s">
        <v>144</v>
      </c>
      <c r="AY251" s="16" t="s">
        <v>135</v>
      </c>
      <c r="BE251" s="116">
        <f>IF(N251="základní",J251,0)</f>
        <v>0</v>
      </c>
      <c r="BF251" s="116">
        <f>IF(N251="snížená",J251,0)</f>
        <v>0</v>
      </c>
      <c r="BG251" s="116">
        <f>IF(N251="zákl. přenesená",J251,0)</f>
        <v>0</v>
      </c>
      <c r="BH251" s="116">
        <f>IF(N251="sníž. přenesená",J251,0)</f>
        <v>0</v>
      </c>
      <c r="BI251" s="116">
        <f>IF(N251="nulová",J251,0)</f>
        <v>0</v>
      </c>
      <c r="BJ251" s="16" t="s">
        <v>144</v>
      </c>
      <c r="BK251" s="116">
        <f>ROUND(I251*H251,2)</f>
        <v>0</v>
      </c>
      <c r="BL251" s="16" t="s">
        <v>202</v>
      </c>
      <c r="BM251" s="115" t="s">
        <v>451</v>
      </c>
    </row>
    <row r="252" spans="1:65" s="13" customFormat="1">
      <c r="A252" s="259"/>
      <c r="B252" s="260"/>
      <c r="C252" s="259"/>
      <c r="D252" s="261" t="s">
        <v>146</v>
      </c>
      <c r="E252" s="262" t="s">
        <v>1</v>
      </c>
      <c r="F252" s="263" t="s">
        <v>452</v>
      </c>
      <c r="G252" s="259"/>
      <c r="H252" s="264">
        <v>0.48</v>
      </c>
      <c r="I252" s="276"/>
      <c r="J252" s="259"/>
      <c r="K252" s="259"/>
      <c r="L252" s="117"/>
      <c r="M252" s="119"/>
      <c r="N252" s="120"/>
      <c r="O252" s="120"/>
      <c r="P252" s="120"/>
      <c r="Q252" s="120"/>
      <c r="R252" s="120"/>
      <c r="S252" s="120"/>
      <c r="T252" s="121"/>
      <c r="AT252" s="118" t="s">
        <v>146</v>
      </c>
      <c r="AU252" s="118" t="s">
        <v>144</v>
      </c>
      <c r="AV252" s="13" t="s">
        <v>144</v>
      </c>
      <c r="AW252" s="13" t="s">
        <v>30</v>
      </c>
      <c r="AX252" s="13" t="s">
        <v>82</v>
      </c>
      <c r="AY252" s="118" t="s">
        <v>135</v>
      </c>
    </row>
    <row r="253" spans="1:65" s="2" customFormat="1" ht="24">
      <c r="A253" s="191"/>
      <c r="B253" s="192"/>
      <c r="C253" s="270" t="s">
        <v>453</v>
      </c>
      <c r="D253" s="270" t="s">
        <v>224</v>
      </c>
      <c r="E253" s="271" t="s">
        <v>454</v>
      </c>
      <c r="F253" s="272" t="s">
        <v>455</v>
      </c>
      <c r="G253" s="273" t="s">
        <v>141</v>
      </c>
      <c r="H253" s="274">
        <v>0.52800000000000002</v>
      </c>
      <c r="I253" s="128"/>
      <c r="J253" s="275">
        <f>ROUND(I253*H253,2)</f>
        <v>0</v>
      </c>
      <c r="K253" s="272" t="s">
        <v>142</v>
      </c>
      <c r="L253" s="129"/>
      <c r="M253" s="130" t="s">
        <v>1</v>
      </c>
      <c r="N253" s="131" t="s">
        <v>40</v>
      </c>
      <c r="O253" s="113">
        <v>0</v>
      </c>
      <c r="P253" s="113">
        <f>O253*H253</f>
        <v>0</v>
      </c>
      <c r="Q253" s="113">
        <v>7.4999999999999997E-3</v>
      </c>
      <c r="R253" s="113">
        <f>Q253*H253</f>
        <v>3.96E-3</v>
      </c>
      <c r="S253" s="113">
        <v>0</v>
      </c>
      <c r="T253" s="114">
        <f>S253*H253</f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15" t="s">
        <v>227</v>
      </c>
      <c r="AT253" s="115" t="s">
        <v>224</v>
      </c>
      <c r="AU253" s="115" t="s">
        <v>144</v>
      </c>
      <c r="AY253" s="16" t="s">
        <v>135</v>
      </c>
      <c r="BE253" s="116">
        <f>IF(N253="základní",J253,0)</f>
        <v>0</v>
      </c>
      <c r="BF253" s="116">
        <f>IF(N253="snížená",J253,0)</f>
        <v>0</v>
      </c>
      <c r="BG253" s="116">
        <f>IF(N253="zákl. přenesená",J253,0)</f>
        <v>0</v>
      </c>
      <c r="BH253" s="116">
        <f>IF(N253="sníž. přenesená",J253,0)</f>
        <v>0</v>
      </c>
      <c r="BI253" s="116">
        <f>IF(N253="nulová",J253,0)</f>
        <v>0</v>
      </c>
      <c r="BJ253" s="16" t="s">
        <v>144</v>
      </c>
      <c r="BK253" s="116">
        <f>ROUND(I253*H253,2)</f>
        <v>0</v>
      </c>
      <c r="BL253" s="16" t="s">
        <v>202</v>
      </c>
      <c r="BM253" s="115" t="s">
        <v>456</v>
      </c>
    </row>
    <row r="254" spans="1:65" s="13" customFormat="1">
      <c r="A254" s="259"/>
      <c r="B254" s="260"/>
      <c r="C254" s="259"/>
      <c r="D254" s="261" t="s">
        <v>146</v>
      </c>
      <c r="E254" s="259"/>
      <c r="F254" s="263" t="s">
        <v>457</v>
      </c>
      <c r="G254" s="259"/>
      <c r="H254" s="264">
        <v>0.52800000000000002</v>
      </c>
      <c r="I254" s="276"/>
      <c r="J254" s="259"/>
      <c r="K254" s="259"/>
      <c r="L254" s="117"/>
      <c r="M254" s="119"/>
      <c r="N254" s="120"/>
      <c r="O254" s="120"/>
      <c r="P254" s="120"/>
      <c r="Q254" s="120"/>
      <c r="R254" s="120"/>
      <c r="S254" s="120"/>
      <c r="T254" s="121"/>
      <c r="AT254" s="118" t="s">
        <v>146</v>
      </c>
      <c r="AU254" s="118" t="s">
        <v>144</v>
      </c>
      <c r="AV254" s="13" t="s">
        <v>144</v>
      </c>
      <c r="AW254" s="13" t="s">
        <v>3</v>
      </c>
      <c r="AX254" s="13" t="s">
        <v>82</v>
      </c>
      <c r="AY254" s="118" t="s">
        <v>135</v>
      </c>
    </row>
    <row r="255" spans="1:65" s="2" customFormat="1" ht="21.75" customHeight="1">
      <c r="A255" s="191"/>
      <c r="B255" s="192"/>
      <c r="C255" s="253" t="s">
        <v>458</v>
      </c>
      <c r="D255" s="253" t="s">
        <v>138</v>
      </c>
      <c r="E255" s="254" t="s">
        <v>459</v>
      </c>
      <c r="F255" s="255" t="s">
        <v>460</v>
      </c>
      <c r="G255" s="256" t="s">
        <v>208</v>
      </c>
      <c r="H255" s="257">
        <v>46.6</v>
      </c>
      <c r="I255" s="110"/>
      <c r="J255" s="258">
        <f>ROUND(I255*H255,2)</f>
        <v>0</v>
      </c>
      <c r="K255" s="255" t="s">
        <v>142</v>
      </c>
      <c r="L255" s="28"/>
      <c r="M255" s="111" t="s">
        <v>1</v>
      </c>
      <c r="N255" s="112" t="s">
        <v>40</v>
      </c>
      <c r="O255" s="113">
        <v>0.16</v>
      </c>
      <c r="P255" s="113">
        <f>O255*H255</f>
        <v>7.4560000000000004</v>
      </c>
      <c r="Q255" s="113">
        <v>5.0000000000000001E-4</v>
      </c>
      <c r="R255" s="113">
        <f>Q255*H255</f>
        <v>2.3300000000000001E-2</v>
      </c>
      <c r="S255" s="113">
        <v>0</v>
      </c>
      <c r="T255" s="114">
        <f>S255*H255</f>
        <v>0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R255" s="115" t="s">
        <v>202</v>
      </c>
      <c r="AT255" s="115" t="s">
        <v>138</v>
      </c>
      <c r="AU255" s="115" t="s">
        <v>144</v>
      </c>
      <c r="AY255" s="16" t="s">
        <v>135</v>
      </c>
      <c r="BE255" s="116">
        <f>IF(N255="základní",J255,0)</f>
        <v>0</v>
      </c>
      <c r="BF255" s="116">
        <f>IF(N255="snížená",J255,0)</f>
        <v>0</v>
      </c>
      <c r="BG255" s="116">
        <f>IF(N255="zákl. přenesená",J255,0)</f>
        <v>0</v>
      </c>
      <c r="BH255" s="116">
        <f>IF(N255="sníž. přenesená",J255,0)</f>
        <v>0</v>
      </c>
      <c r="BI255" s="116">
        <f>IF(N255="nulová",J255,0)</f>
        <v>0</v>
      </c>
      <c r="BJ255" s="16" t="s">
        <v>144</v>
      </c>
      <c r="BK255" s="116">
        <f>ROUND(I255*H255,2)</f>
        <v>0</v>
      </c>
      <c r="BL255" s="16" t="s">
        <v>202</v>
      </c>
      <c r="BM255" s="115" t="s">
        <v>461</v>
      </c>
    </row>
    <row r="256" spans="1:65" s="13" customFormat="1">
      <c r="A256" s="259"/>
      <c r="B256" s="260"/>
      <c r="C256" s="259"/>
      <c r="D256" s="261" t="s">
        <v>146</v>
      </c>
      <c r="E256" s="262" t="s">
        <v>1</v>
      </c>
      <c r="F256" s="263" t="s">
        <v>462</v>
      </c>
      <c r="G256" s="259"/>
      <c r="H256" s="264">
        <v>46.6</v>
      </c>
      <c r="I256" s="276"/>
      <c r="J256" s="259"/>
      <c r="K256" s="259"/>
      <c r="L256" s="117"/>
      <c r="M256" s="119"/>
      <c r="N256" s="120"/>
      <c r="O256" s="120"/>
      <c r="P256" s="120"/>
      <c r="Q256" s="120"/>
      <c r="R256" s="120"/>
      <c r="S256" s="120"/>
      <c r="T256" s="121"/>
      <c r="AT256" s="118" t="s">
        <v>146</v>
      </c>
      <c r="AU256" s="118" t="s">
        <v>144</v>
      </c>
      <c r="AV256" s="13" t="s">
        <v>144</v>
      </c>
      <c r="AW256" s="13" t="s">
        <v>30</v>
      </c>
      <c r="AX256" s="13" t="s">
        <v>82</v>
      </c>
      <c r="AY256" s="118" t="s">
        <v>135</v>
      </c>
    </row>
    <row r="257" spans="1:65" s="2" customFormat="1" ht="24">
      <c r="A257" s="191"/>
      <c r="B257" s="192"/>
      <c r="C257" s="253" t="s">
        <v>463</v>
      </c>
      <c r="D257" s="253" t="s">
        <v>138</v>
      </c>
      <c r="E257" s="254" t="s">
        <v>464</v>
      </c>
      <c r="F257" s="255" t="s">
        <v>465</v>
      </c>
      <c r="G257" s="256" t="s">
        <v>214</v>
      </c>
      <c r="H257" s="257">
        <v>894.91099999999994</v>
      </c>
      <c r="I257" s="110"/>
      <c r="J257" s="258">
        <f>ROUND(I257*H257,2)</f>
        <v>0</v>
      </c>
      <c r="K257" s="255" t="s">
        <v>142</v>
      </c>
      <c r="L257" s="28"/>
      <c r="M257" s="111" t="s">
        <v>1</v>
      </c>
      <c r="N257" s="112" t="s">
        <v>40</v>
      </c>
      <c r="O257" s="113">
        <v>0</v>
      </c>
      <c r="P257" s="113">
        <f>O257*H257</f>
        <v>0</v>
      </c>
      <c r="Q257" s="113">
        <v>0</v>
      </c>
      <c r="R257" s="113">
        <f>Q257*H257</f>
        <v>0</v>
      </c>
      <c r="S257" s="113">
        <v>0</v>
      </c>
      <c r="T257" s="114">
        <f>S257*H257</f>
        <v>0</v>
      </c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R257" s="115" t="s">
        <v>202</v>
      </c>
      <c r="AT257" s="115" t="s">
        <v>138</v>
      </c>
      <c r="AU257" s="115" t="s">
        <v>144</v>
      </c>
      <c r="AY257" s="16" t="s">
        <v>135</v>
      </c>
      <c r="BE257" s="116">
        <f>IF(N257="základní",J257,0)</f>
        <v>0</v>
      </c>
      <c r="BF257" s="116">
        <f>IF(N257="snížená",J257,0)</f>
        <v>0</v>
      </c>
      <c r="BG257" s="116">
        <f>IF(N257="zákl. přenesená",J257,0)</f>
        <v>0</v>
      </c>
      <c r="BH257" s="116">
        <f>IF(N257="sníž. přenesená",J257,0)</f>
        <v>0</v>
      </c>
      <c r="BI257" s="116">
        <f>IF(N257="nulová",J257,0)</f>
        <v>0</v>
      </c>
      <c r="BJ257" s="16" t="s">
        <v>144</v>
      </c>
      <c r="BK257" s="116">
        <f>ROUND(I257*H257,2)</f>
        <v>0</v>
      </c>
      <c r="BL257" s="16" t="s">
        <v>202</v>
      </c>
      <c r="BM257" s="115" t="s">
        <v>466</v>
      </c>
    </row>
    <row r="258" spans="1:65" s="12" customFormat="1" ht="22.9" customHeight="1">
      <c r="A258" s="246"/>
      <c r="B258" s="247"/>
      <c r="C258" s="246"/>
      <c r="D258" s="248" t="s">
        <v>73</v>
      </c>
      <c r="E258" s="251" t="s">
        <v>467</v>
      </c>
      <c r="F258" s="251" t="s">
        <v>468</v>
      </c>
      <c r="G258" s="246"/>
      <c r="H258" s="246"/>
      <c r="I258" s="278"/>
      <c r="J258" s="252">
        <f>BK258</f>
        <v>0</v>
      </c>
      <c r="K258" s="246"/>
      <c r="L258" s="100"/>
      <c r="M258" s="102"/>
      <c r="N258" s="103"/>
      <c r="O258" s="103"/>
      <c r="P258" s="104">
        <f>SUM(P259:P262)</f>
        <v>1.1484000000000001</v>
      </c>
      <c r="Q258" s="103"/>
      <c r="R258" s="104">
        <f>SUM(R259:R262)</f>
        <v>8.3600000000000005E-4</v>
      </c>
      <c r="S258" s="103"/>
      <c r="T258" s="105">
        <f>SUM(T259:T262)</f>
        <v>0</v>
      </c>
      <c r="AR258" s="101" t="s">
        <v>144</v>
      </c>
      <c r="AT258" s="106" t="s">
        <v>73</v>
      </c>
      <c r="AU258" s="106" t="s">
        <v>82</v>
      </c>
      <c r="AY258" s="101" t="s">
        <v>135</v>
      </c>
      <c r="BK258" s="107">
        <f>SUM(BK259:BK262)</f>
        <v>0</v>
      </c>
    </row>
    <row r="259" spans="1:65" s="2" customFormat="1" ht="24">
      <c r="A259" s="191"/>
      <c r="B259" s="192"/>
      <c r="C259" s="253" t="s">
        <v>469</v>
      </c>
      <c r="D259" s="253" t="s">
        <v>138</v>
      </c>
      <c r="E259" s="254" t="s">
        <v>470</v>
      </c>
      <c r="F259" s="255" t="s">
        <v>471</v>
      </c>
      <c r="G259" s="256" t="s">
        <v>141</v>
      </c>
      <c r="H259" s="257">
        <v>2.2000000000000002</v>
      </c>
      <c r="I259" s="110"/>
      <c r="J259" s="258">
        <f>ROUND(I259*H259,2)</f>
        <v>0</v>
      </c>
      <c r="K259" s="255" t="s">
        <v>142</v>
      </c>
      <c r="L259" s="28"/>
      <c r="M259" s="111" t="s">
        <v>1</v>
      </c>
      <c r="N259" s="112" t="s">
        <v>40</v>
      </c>
      <c r="O259" s="113">
        <v>0.184</v>
      </c>
      <c r="P259" s="113">
        <f>O259*H259</f>
        <v>0.40480000000000005</v>
      </c>
      <c r="Q259" s="113">
        <v>1.3999999999999999E-4</v>
      </c>
      <c r="R259" s="113">
        <f>Q259*H259</f>
        <v>3.0800000000000001E-4</v>
      </c>
      <c r="S259" s="113">
        <v>0</v>
      </c>
      <c r="T259" s="114">
        <f>S259*H259</f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15" t="s">
        <v>202</v>
      </c>
      <c r="AT259" s="115" t="s">
        <v>138</v>
      </c>
      <c r="AU259" s="115" t="s">
        <v>144</v>
      </c>
      <c r="AY259" s="16" t="s">
        <v>135</v>
      </c>
      <c r="BE259" s="116">
        <f>IF(N259="základní",J259,0)</f>
        <v>0</v>
      </c>
      <c r="BF259" s="116">
        <f>IF(N259="snížená",J259,0)</f>
        <v>0</v>
      </c>
      <c r="BG259" s="116">
        <f>IF(N259="zákl. přenesená",J259,0)</f>
        <v>0</v>
      </c>
      <c r="BH259" s="116">
        <f>IF(N259="sníž. přenesená",J259,0)</f>
        <v>0</v>
      </c>
      <c r="BI259" s="116">
        <f>IF(N259="nulová",J259,0)</f>
        <v>0</v>
      </c>
      <c r="BJ259" s="16" t="s">
        <v>144</v>
      </c>
      <c r="BK259" s="116">
        <f>ROUND(I259*H259,2)</f>
        <v>0</v>
      </c>
      <c r="BL259" s="16" t="s">
        <v>202</v>
      </c>
      <c r="BM259" s="115" t="s">
        <v>472</v>
      </c>
    </row>
    <row r="260" spans="1:65" s="13" customFormat="1">
      <c r="A260" s="259"/>
      <c r="B260" s="260"/>
      <c r="C260" s="259"/>
      <c r="D260" s="261" t="s">
        <v>146</v>
      </c>
      <c r="E260" s="262" t="s">
        <v>1</v>
      </c>
      <c r="F260" s="263" t="s">
        <v>473</v>
      </c>
      <c r="G260" s="259"/>
      <c r="H260" s="264">
        <v>2.2000000000000002</v>
      </c>
      <c r="I260" s="276"/>
      <c r="J260" s="259"/>
      <c r="K260" s="259"/>
      <c r="L260" s="117"/>
      <c r="M260" s="119"/>
      <c r="N260" s="120"/>
      <c r="O260" s="120"/>
      <c r="P260" s="120"/>
      <c r="Q260" s="120"/>
      <c r="R260" s="120"/>
      <c r="S260" s="120"/>
      <c r="T260" s="121"/>
      <c r="AT260" s="118" t="s">
        <v>146</v>
      </c>
      <c r="AU260" s="118" t="s">
        <v>144</v>
      </c>
      <c r="AV260" s="13" t="s">
        <v>144</v>
      </c>
      <c r="AW260" s="13" t="s">
        <v>30</v>
      </c>
      <c r="AX260" s="13" t="s">
        <v>82</v>
      </c>
      <c r="AY260" s="118" t="s">
        <v>135</v>
      </c>
    </row>
    <row r="261" spans="1:65" s="2" customFormat="1" ht="24">
      <c r="A261" s="191"/>
      <c r="B261" s="192"/>
      <c r="C261" s="253" t="s">
        <v>474</v>
      </c>
      <c r="D261" s="253" t="s">
        <v>138</v>
      </c>
      <c r="E261" s="254" t="s">
        <v>475</v>
      </c>
      <c r="F261" s="255" t="s">
        <v>476</v>
      </c>
      <c r="G261" s="256" t="s">
        <v>141</v>
      </c>
      <c r="H261" s="257">
        <v>2.2000000000000002</v>
      </c>
      <c r="I261" s="110"/>
      <c r="J261" s="258">
        <f>ROUND(I261*H261,2)</f>
        <v>0</v>
      </c>
      <c r="K261" s="255" t="s">
        <v>142</v>
      </c>
      <c r="L261" s="28"/>
      <c r="M261" s="111" t="s">
        <v>1</v>
      </c>
      <c r="N261" s="112" t="s">
        <v>40</v>
      </c>
      <c r="O261" s="113">
        <v>0.16600000000000001</v>
      </c>
      <c r="P261" s="113">
        <f>O261*H261</f>
        <v>0.36520000000000002</v>
      </c>
      <c r="Q261" s="113">
        <v>1.2E-4</v>
      </c>
      <c r="R261" s="113">
        <f>Q261*H261</f>
        <v>2.6400000000000002E-4</v>
      </c>
      <c r="S261" s="113">
        <v>0</v>
      </c>
      <c r="T261" s="114">
        <f>S261*H261</f>
        <v>0</v>
      </c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R261" s="115" t="s">
        <v>202</v>
      </c>
      <c r="AT261" s="115" t="s">
        <v>138</v>
      </c>
      <c r="AU261" s="115" t="s">
        <v>144</v>
      </c>
      <c r="AY261" s="16" t="s">
        <v>135</v>
      </c>
      <c r="BE261" s="116">
        <f>IF(N261="základní",J261,0)</f>
        <v>0</v>
      </c>
      <c r="BF261" s="116">
        <f>IF(N261="snížená",J261,0)</f>
        <v>0</v>
      </c>
      <c r="BG261" s="116">
        <f>IF(N261="zákl. přenesená",J261,0)</f>
        <v>0</v>
      </c>
      <c r="BH261" s="116">
        <f>IF(N261="sníž. přenesená",J261,0)</f>
        <v>0</v>
      </c>
      <c r="BI261" s="116">
        <f>IF(N261="nulová",J261,0)</f>
        <v>0</v>
      </c>
      <c r="BJ261" s="16" t="s">
        <v>144</v>
      </c>
      <c r="BK261" s="116">
        <f>ROUND(I261*H261,2)</f>
        <v>0</v>
      </c>
      <c r="BL261" s="16" t="s">
        <v>202</v>
      </c>
      <c r="BM261" s="115" t="s">
        <v>477</v>
      </c>
    </row>
    <row r="262" spans="1:65" s="2" customFormat="1" ht="24">
      <c r="A262" s="191"/>
      <c r="B262" s="192"/>
      <c r="C262" s="253" t="s">
        <v>478</v>
      </c>
      <c r="D262" s="253" t="s">
        <v>138</v>
      </c>
      <c r="E262" s="254" t="s">
        <v>479</v>
      </c>
      <c r="F262" s="255" t="s">
        <v>480</v>
      </c>
      <c r="G262" s="256" t="s">
        <v>141</v>
      </c>
      <c r="H262" s="257">
        <v>2.2000000000000002</v>
      </c>
      <c r="I262" s="110"/>
      <c r="J262" s="258">
        <f>ROUND(I262*H262,2)</f>
        <v>0</v>
      </c>
      <c r="K262" s="255" t="s">
        <v>142</v>
      </c>
      <c r="L262" s="28"/>
      <c r="M262" s="111" t="s">
        <v>1</v>
      </c>
      <c r="N262" s="112" t="s">
        <v>40</v>
      </c>
      <c r="O262" s="113">
        <v>0.17199999999999999</v>
      </c>
      <c r="P262" s="113">
        <f>O262*H262</f>
        <v>0.37840000000000001</v>
      </c>
      <c r="Q262" s="113">
        <v>1.2E-4</v>
      </c>
      <c r="R262" s="113">
        <f>Q262*H262</f>
        <v>2.6400000000000002E-4</v>
      </c>
      <c r="S262" s="113">
        <v>0</v>
      </c>
      <c r="T262" s="114">
        <f>S262*H262</f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15" t="s">
        <v>202</v>
      </c>
      <c r="AT262" s="115" t="s">
        <v>138</v>
      </c>
      <c r="AU262" s="115" t="s">
        <v>144</v>
      </c>
      <c r="AY262" s="16" t="s">
        <v>135</v>
      </c>
      <c r="BE262" s="116">
        <f>IF(N262="základní",J262,0)</f>
        <v>0</v>
      </c>
      <c r="BF262" s="116">
        <f>IF(N262="snížená",J262,0)</f>
        <v>0</v>
      </c>
      <c r="BG262" s="116">
        <f>IF(N262="zákl. přenesená",J262,0)</f>
        <v>0</v>
      </c>
      <c r="BH262" s="116">
        <f>IF(N262="sníž. přenesená",J262,0)</f>
        <v>0</v>
      </c>
      <c r="BI262" s="116">
        <f>IF(N262="nulová",J262,0)</f>
        <v>0</v>
      </c>
      <c r="BJ262" s="16" t="s">
        <v>144</v>
      </c>
      <c r="BK262" s="116">
        <f>ROUND(I262*H262,2)</f>
        <v>0</v>
      </c>
      <c r="BL262" s="16" t="s">
        <v>202</v>
      </c>
      <c r="BM262" s="115" t="s">
        <v>481</v>
      </c>
    </row>
    <row r="263" spans="1:65" s="12" customFormat="1" ht="22.9" customHeight="1">
      <c r="A263" s="246"/>
      <c r="B263" s="247"/>
      <c r="C263" s="246"/>
      <c r="D263" s="248" t="s">
        <v>73</v>
      </c>
      <c r="E263" s="251" t="s">
        <v>482</v>
      </c>
      <c r="F263" s="251" t="s">
        <v>483</v>
      </c>
      <c r="G263" s="246"/>
      <c r="H263" s="246"/>
      <c r="I263" s="278"/>
      <c r="J263" s="252">
        <f>BK263</f>
        <v>0</v>
      </c>
      <c r="K263" s="246"/>
      <c r="L263" s="100"/>
      <c r="M263" s="102"/>
      <c r="N263" s="103"/>
      <c r="O263" s="103"/>
      <c r="P263" s="104">
        <f>SUM(P264:P266)</f>
        <v>16.174336</v>
      </c>
      <c r="Q263" s="103"/>
      <c r="R263" s="104">
        <f>SUM(R264:R266)</f>
        <v>5.793791999999999E-2</v>
      </c>
      <c r="S263" s="103"/>
      <c r="T263" s="105">
        <f>SUM(T264:T266)</f>
        <v>0</v>
      </c>
      <c r="AR263" s="101" t="s">
        <v>144</v>
      </c>
      <c r="AT263" s="106" t="s">
        <v>73</v>
      </c>
      <c r="AU263" s="106" t="s">
        <v>82</v>
      </c>
      <c r="AY263" s="101" t="s">
        <v>135</v>
      </c>
      <c r="BK263" s="107">
        <f>SUM(BK264:BK266)</f>
        <v>0</v>
      </c>
    </row>
    <row r="264" spans="1:65" s="2" customFormat="1" ht="24">
      <c r="A264" s="191"/>
      <c r="B264" s="192"/>
      <c r="C264" s="253" t="s">
        <v>484</v>
      </c>
      <c r="D264" s="253" t="s">
        <v>138</v>
      </c>
      <c r="E264" s="254" t="s">
        <v>485</v>
      </c>
      <c r="F264" s="255" t="s">
        <v>486</v>
      </c>
      <c r="G264" s="256" t="s">
        <v>141</v>
      </c>
      <c r="H264" s="257">
        <v>120.70399999999999</v>
      </c>
      <c r="I264" s="110"/>
      <c r="J264" s="258">
        <f>ROUND(I264*H264,2)</f>
        <v>0</v>
      </c>
      <c r="K264" s="255" t="s">
        <v>142</v>
      </c>
      <c r="L264" s="28"/>
      <c r="M264" s="111" t="s">
        <v>1</v>
      </c>
      <c r="N264" s="112" t="s">
        <v>40</v>
      </c>
      <c r="O264" s="113">
        <v>3.3000000000000002E-2</v>
      </c>
      <c r="P264" s="113">
        <f>O264*H264</f>
        <v>3.9832320000000001</v>
      </c>
      <c r="Q264" s="113">
        <v>2.0000000000000001E-4</v>
      </c>
      <c r="R264" s="113">
        <f>Q264*H264</f>
        <v>2.41408E-2</v>
      </c>
      <c r="S264" s="113">
        <v>0</v>
      </c>
      <c r="T264" s="114">
        <f>S264*H264</f>
        <v>0</v>
      </c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R264" s="115" t="s">
        <v>202</v>
      </c>
      <c r="AT264" s="115" t="s">
        <v>138</v>
      </c>
      <c r="AU264" s="115" t="s">
        <v>144</v>
      </c>
      <c r="AY264" s="16" t="s">
        <v>135</v>
      </c>
      <c r="BE264" s="116">
        <f>IF(N264="základní",J264,0)</f>
        <v>0</v>
      </c>
      <c r="BF264" s="116">
        <f>IF(N264="snížená",J264,0)</f>
        <v>0</v>
      </c>
      <c r="BG264" s="116">
        <f>IF(N264="zákl. přenesená",J264,0)</f>
        <v>0</v>
      </c>
      <c r="BH264" s="116">
        <f>IF(N264="sníž. přenesená",J264,0)</f>
        <v>0</v>
      </c>
      <c r="BI264" s="116">
        <f>IF(N264="nulová",J264,0)</f>
        <v>0</v>
      </c>
      <c r="BJ264" s="16" t="s">
        <v>144</v>
      </c>
      <c r="BK264" s="116">
        <f>ROUND(I264*H264,2)</f>
        <v>0</v>
      </c>
      <c r="BL264" s="16" t="s">
        <v>202</v>
      </c>
      <c r="BM264" s="115" t="s">
        <v>487</v>
      </c>
    </row>
    <row r="265" spans="1:65" s="13" customFormat="1">
      <c r="A265" s="259"/>
      <c r="B265" s="260"/>
      <c r="C265" s="259"/>
      <c r="D265" s="261" t="s">
        <v>146</v>
      </c>
      <c r="E265" s="262" t="s">
        <v>1</v>
      </c>
      <c r="F265" s="263" t="s">
        <v>488</v>
      </c>
      <c r="G265" s="259"/>
      <c r="H265" s="264">
        <v>120.70399999999999</v>
      </c>
      <c r="I265" s="276"/>
      <c r="J265" s="259"/>
      <c r="K265" s="259"/>
      <c r="L265" s="117"/>
      <c r="M265" s="119"/>
      <c r="N265" s="120"/>
      <c r="O265" s="120"/>
      <c r="P265" s="120"/>
      <c r="Q265" s="120"/>
      <c r="R265" s="120"/>
      <c r="S265" s="120"/>
      <c r="T265" s="121"/>
      <c r="AT265" s="118" t="s">
        <v>146</v>
      </c>
      <c r="AU265" s="118" t="s">
        <v>144</v>
      </c>
      <c r="AV265" s="13" t="s">
        <v>144</v>
      </c>
      <c r="AW265" s="13" t="s">
        <v>30</v>
      </c>
      <c r="AX265" s="13" t="s">
        <v>82</v>
      </c>
      <c r="AY265" s="118" t="s">
        <v>135</v>
      </c>
    </row>
    <row r="266" spans="1:65" s="2" customFormat="1" ht="33" customHeight="1">
      <c r="A266" s="191"/>
      <c r="B266" s="192"/>
      <c r="C266" s="253" t="s">
        <v>489</v>
      </c>
      <c r="D266" s="253" t="s">
        <v>138</v>
      </c>
      <c r="E266" s="254" t="s">
        <v>490</v>
      </c>
      <c r="F266" s="255" t="s">
        <v>491</v>
      </c>
      <c r="G266" s="256" t="s">
        <v>141</v>
      </c>
      <c r="H266" s="257">
        <v>120.70399999999999</v>
      </c>
      <c r="I266" s="110"/>
      <c r="J266" s="258">
        <f>ROUND(I266*H266,2)</f>
        <v>0</v>
      </c>
      <c r="K266" s="255" t="s">
        <v>142</v>
      </c>
      <c r="L266" s="28"/>
      <c r="M266" s="111" t="s">
        <v>1</v>
      </c>
      <c r="N266" s="112" t="s">
        <v>40</v>
      </c>
      <c r="O266" s="113">
        <v>0.10100000000000001</v>
      </c>
      <c r="P266" s="113">
        <f>O266*H266</f>
        <v>12.191103999999999</v>
      </c>
      <c r="Q266" s="113">
        <v>2.7999999999999998E-4</v>
      </c>
      <c r="R266" s="113">
        <f>Q266*H266</f>
        <v>3.3797119999999993E-2</v>
      </c>
      <c r="S266" s="113">
        <v>0</v>
      </c>
      <c r="T266" s="114">
        <f>S266*H266</f>
        <v>0</v>
      </c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R266" s="115" t="s">
        <v>202</v>
      </c>
      <c r="AT266" s="115" t="s">
        <v>138</v>
      </c>
      <c r="AU266" s="115" t="s">
        <v>144</v>
      </c>
      <c r="AY266" s="16" t="s">
        <v>135</v>
      </c>
      <c r="BE266" s="116">
        <f>IF(N266="základní",J266,0)</f>
        <v>0</v>
      </c>
      <c r="BF266" s="116">
        <f>IF(N266="snížená",J266,0)</f>
        <v>0</v>
      </c>
      <c r="BG266" s="116">
        <f>IF(N266="zákl. přenesená",J266,0)</f>
        <v>0</v>
      </c>
      <c r="BH266" s="116">
        <f>IF(N266="sníž. přenesená",J266,0)</f>
        <v>0</v>
      </c>
      <c r="BI266" s="116">
        <f>IF(N266="nulová",J266,0)</f>
        <v>0</v>
      </c>
      <c r="BJ266" s="16" t="s">
        <v>144</v>
      </c>
      <c r="BK266" s="116">
        <f>ROUND(I266*H266,2)</f>
        <v>0</v>
      </c>
      <c r="BL266" s="16" t="s">
        <v>202</v>
      </c>
      <c r="BM266" s="115" t="s">
        <v>492</v>
      </c>
    </row>
    <row r="267" spans="1:65" s="12" customFormat="1" ht="22.9" customHeight="1">
      <c r="A267" s="246"/>
      <c r="B267" s="247"/>
      <c r="C267" s="246"/>
      <c r="D267" s="248" t="s">
        <v>73</v>
      </c>
      <c r="E267" s="251" t="s">
        <v>493</v>
      </c>
      <c r="F267" s="251" t="s">
        <v>494</v>
      </c>
      <c r="G267" s="246"/>
      <c r="H267" s="246"/>
      <c r="I267" s="278"/>
      <c r="J267" s="252">
        <f>BK267</f>
        <v>0</v>
      </c>
      <c r="K267" s="246"/>
      <c r="L267" s="100"/>
      <c r="M267" s="102"/>
      <c r="N267" s="103"/>
      <c r="O267" s="103"/>
      <c r="P267" s="104">
        <f>SUM(P268:P273)</f>
        <v>53.902664999999999</v>
      </c>
      <c r="Q267" s="103"/>
      <c r="R267" s="104">
        <f>SUM(R268:R273)</f>
        <v>1.4515000000000002E-2</v>
      </c>
      <c r="S267" s="103"/>
      <c r="T267" s="105">
        <f>SUM(T268:T273)</f>
        <v>0</v>
      </c>
      <c r="AR267" s="101" t="s">
        <v>144</v>
      </c>
      <c r="AT267" s="106" t="s">
        <v>73</v>
      </c>
      <c r="AU267" s="106" t="s">
        <v>82</v>
      </c>
      <c r="AY267" s="101" t="s">
        <v>135</v>
      </c>
      <c r="BK267" s="107">
        <f>SUM(BK268:BK273)</f>
        <v>0</v>
      </c>
    </row>
    <row r="268" spans="1:65" s="2" customFormat="1" ht="16.5" customHeight="1">
      <c r="A268" s="191"/>
      <c r="B268" s="192"/>
      <c r="C268" s="253" t="s">
        <v>495</v>
      </c>
      <c r="D268" s="253" t="s">
        <v>138</v>
      </c>
      <c r="E268" s="254" t="s">
        <v>496</v>
      </c>
      <c r="F268" s="255" t="s">
        <v>1120</v>
      </c>
      <c r="G268" s="256" t="s">
        <v>141</v>
      </c>
      <c r="H268" s="257">
        <v>70.460999999999999</v>
      </c>
      <c r="I268" s="110"/>
      <c r="J268" s="258">
        <f>ROUND(I268*H268,2)</f>
        <v>0</v>
      </c>
      <c r="K268" s="255" t="s">
        <v>142</v>
      </c>
      <c r="L268" s="28"/>
      <c r="M268" s="111" t="s">
        <v>1</v>
      </c>
      <c r="N268" s="112" t="s">
        <v>40</v>
      </c>
      <c r="O268" s="113">
        <v>0.76500000000000001</v>
      </c>
      <c r="P268" s="113">
        <f>O268*H268</f>
        <v>53.902664999999999</v>
      </c>
      <c r="Q268" s="113">
        <v>0</v>
      </c>
      <c r="R268" s="113">
        <f>Q268*H268</f>
        <v>0</v>
      </c>
      <c r="S268" s="113">
        <v>0</v>
      </c>
      <c r="T268" s="114">
        <f>S268*H268</f>
        <v>0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15" t="s">
        <v>202</v>
      </c>
      <c r="AT268" s="115" t="s">
        <v>138</v>
      </c>
      <c r="AU268" s="115" t="s">
        <v>144</v>
      </c>
      <c r="AY268" s="16" t="s">
        <v>135</v>
      </c>
      <c r="BE268" s="116">
        <f>IF(N268="základní",J268,0)</f>
        <v>0</v>
      </c>
      <c r="BF268" s="116">
        <f>IF(N268="snížená",J268,0)</f>
        <v>0</v>
      </c>
      <c r="BG268" s="116">
        <f>IF(N268="zákl. přenesená",J268,0)</f>
        <v>0</v>
      </c>
      <c r="BH268" s="116">
        <f>IF(N268="sníž. přenesená",J268,0)</f>
        <v>0</v>
      </c>
      <c r="BI268" s="116">
        <f>IF(N268="nulová",J268,0)</f>
        <v>0</v>
      </c>
      <c r="BJ268" s="16" t="s">
        <v>144</v>
      </c>
      <c r="BK268" s="116">
        <f>ROUND(I268*H268,2)</f>
        <v>0</v>
      </c>
      <c r="BL268" s="16" t="s">
        <v>202</v>
      </c>
      <c r="BM268" s="115" t="s">
        <v>497</v>
      </c>
    </row>
    <row r="269" spans="1:65" s="13" customFormat="1">
      <c r="A269" s="259"/>
      <c r="B269" s="260"/>
      <c r="C269" s="259"/>
      <c r="D269" s="261" t="s">
        <v>146</v>
      </c>
      <c r="E269" s="262" t="s">
        <v>1</v>
      </c>
      <c r="F269" s="263" t="s">
        <v>498</v>
      </c>
      <c r="G269" s="259"/>
      <c r="H269" s="264">
        <v>15.413</v>
      </c>
      <c r="I269" s="276"/>
      <c r="J269" s="259"/>
      <c r="K269" s="259"/>
      <c r="L269" s="117"/>
      <c r="M269" s="119"/>
      <c r="N269" s="120"/>
      <c r="O269" s="120"/>
      <c r="P269" s="120"/>
      <c r="Q269" s="120"/>
      <c r="R269" s="120"/>
      <c r="S269" s="120"/>
      <c r="T269" s="121"/>
      <c r="AT269" s="118" t="s">
        <v>146</v>
      </c>
      <c r="AU269" s="118" t="s">
        <v>144</v>
      </c>
      <c r="AV269" s="13" t="s">
        <v>144</v>
      </c>
      <c r="AW269" s="13" t="s">
        <v>30</v>
      </c>
      <c r="AX269" s="13" t="s">
        <v>74</v>
      </c>
      <c r="AY269" s="118" t="s">
        <v>135</v>
      </c>
    </row>
    <row r="270" spans="1:65" s="13" customFormat="1" ht="22.5">
      <c r="A270" s="259"/>
      <c r="B270" s="260"/>
      <c r="C270" s="259"/>
      <c r="D270" s="261" t="s">
        <v>146</v>
      </c>
      <c r="E270" s="262" t="s">
        <v>1</v>
      </c>
      <c r="F270" s="263" t="s">
        <v>499</v>
      </c>
      <c r="G270" s="259"/>
      <c r="H270" s="264">
        <v>55.048000000000002</v>
      </c>
      <c r="I270" s="276"/>
      <c r="J270" s="259"/>
      <c r="K270" s="259"/>
      <c r="L270" s="117"/>
      <c r="M270" s="119"/>
      <c r="N270" s="120"/>
      <c r="O270" s="120"/>
      <c r="P270" s="120"/>
      <c r="Q270" s="120"/>
      <c r="R270" s="120"/>
      <c r="S270" s="120"/>
      <c r="T270" s="121"/>
      <c r="AT270" s="118" t="s">
        <v>146</v>
      </c>
      <c r="AU270" s="118" t="s">
        <v>144</v>
      </c>
      <c r="AV270" s="13" t="s">
        <v>144</v>
      </c>
      <c r="AW270" s="13" t="s">
        <v>30</v>
      </c>
      <c r="AX270" s="13" t="s">
        <v>74</v>
      </c>
      <c r="AY270" s="118" t="s">
        <v>135</v>
      </c>
    </row>
    <row r="271" spans="1:65" s="14" customFormat="1">
      <c r="A271" s="265"/>
      <c r="B271" s="266"/>
      <c r="C271" s="265"/>
      <c r="D271" s="261" t="s">
        <v>146</v>
      </c>
      <c r="E271" s="267" t="s">
        <v>1</v>
      </c>
      <c r="F271" s="268" t="s">
        <v>169</v>
      </c>
      <c r="G271" s="265"/>
      <c r="H271" s="269">
        <v>70.460999999999999</v>
      </c>
      <c r="I271" s="277"/>
      <c r="J271" s="265"/>
      <c r="K271" s="265"/>
      <c r="L271" s="122"/>
      <c r="M271" s="124"/>
      <c r="N271" s="125"/>
      <c r="O271" s="125"/>
      <c r="P271" s="125"/>
      <c r="Q271" s="125"/>
      <c r="R271" s="125"/>
      <c r="S271" s="125"/>
      <c r="T271" s="126"/>
      <c r="AT271" s="123" t="s">
        <v>146</v>
      </c>
      <c r="AU271" s="123" t="s">
        <v>144</v>
      </c>
      <c r="AV271" s="14" t="s">
        <v>143</v>
      </c>
      <c r="AW271" s="14" t="s">
        <v>30</v>
      </c>
      <c r="AX271" s="14" t="s">
        <v>82</v>
      </c>
      <c r="AY271" s="123" t="s">
        <v>135</v>
      </c>
    </row>
    <row r="272" spans="1:65" s="2" customFormat="1" ht="16.5" customHeight="1">
      <c r="A272" s="191"/>
      <c r="B272" s="192"/>
      <c r="C272" s="270" t="s">
        <v>500</v>
      </c>
      <c r="D272" s="270" t="s">
        <v>224</v>
      </c>
      <c r="E272" s="271" t="s">
        <v>501</v>
      </c>
      <c r="F272" s="272" t="s">
        <v>502</v>
      </c>
      <c r="G272" s="273" t="s">
        <v>141</v>
      </c>
      <c r="H272" s="274">
        <v>72.575000000000003</v>
      </c>
      <c r="I272" s="128"/>
      <c r="J272" s="275">
        <f>ROUND(I272*H272,2)</f>
        <v>0</v>
      </c>
      <c r="K272" s="272" t="s">
        <v>142</v>
      </c>
      <c r="L272" s="129"/>
      <c r="M272" s="130" t="s">
        <v>1</v>
      </c>
      <c r="N272" s="131" t="s">
        <v>40</v>
      </c>
      <c r="O272" s="113">
        <v>0</v>
      </c>
      <c r="P272" s="113">
        <f>O272*H272</f>
        <v>0</v>
      </c>
      <c r="Q272" s="113">
        <v>2.0000000000000001E-4</v>
      </c>
      <c r="R272" s="113">
        <f>Q272*H272</f>
        <v>1.4515000000000002E-2</v>
      </c>
      <c r="S272" s="113">
        <v>0</v>
      </c>
      <c r="T272" s="114">
        <f>S272*H272</f>
        <v>0</v>
      </c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R272" s="115" t="s">
        <v>227</v>
      </c>
      <c r="AT272" s="115" t="s">
        <v>224</v>
      </c>
      <c r="AU272" s="115" t="s">
        <v>144</v>
      </c>
      <c r="AY272" s="16" t="s">
        <v>135</v>
      </c>
      <c r="BE272" s="116">
        <f>IF(N272="základní",J272,0)</f>
        <v>0</v>
      </c>
      <c r="BF272" s="116">
        <f>IF(N272="snížená",J272,0)</f>
        <v>0</v>
      </c>
      <c r="BG272" s="116">
        <f>IF(N272="zákl. přenesená",J272,0)</f>
        <v>0</v>
      </c>
      <c r="BH272" s="116">
        <f>IF(N272="sníž. přenesená",J272,0)</f>
        <v>0</v>
      </c>
      <c r="BI272" s="116">
        <f>IF(N272="nulová",J272,0)</f>
        <v>0</v>
      </c>
      <c r="BJ272" s="16" t="s">
        <v>144</v>
      </c>
      <c r="BK272" s="116">
        <f>ROUND(I272*H272,2)</f>
        <v>0</v>
      </c>
      <c r="BL272" s="16" t="s">
        <v>202</v>
      </c>
      <c r="BM272" s="115" t="s">
        <v>503</v>
      </c>
    </row>
    <row r="273" spans="1:65" s="13" customFormat="1">
      <c r="A273" s="259"/>
      <c r="B273" s="260"/>
      <c r="C273" s="259"/>
      <c r="D273" s="261" t="s">
        <v>146</v>
      </c>
      <c r="E273" s="259"/>
      <c r="F273" s="263" t="s">
        <v>504</v>
      </c>
      <c r="G273" s="259"/>
      <c r="H273" s="264">
        <v>72.575000000000003</v>
      </c>
      <c r="I273" s="276"/>
      <c r="J273" s="259"/>
      <c r="K273" s="259"/>
      <c r="L273" s="117"/>
      <c r="M273" s="119"/>
      <c r="N273" s="120"/>
      <c r="O273" s="120"/>
      <c r="P273" s="120"/>
      <c r="Q273" s="120"/>
      <c r="R273" s="120"/>
      <c r="S273" s="120"/>
      <c r="T273" s="121"/>
      <c r="AT273" s="118" t="s">
        <v>146</v>
      </c>
      <c r="AU273" s="118" t="s">
        <v>144</v>
      </c>
      <c r="AV273" s="13" t="s">
        <v>144</v>
      </c>
      <c r="AW273" s="13" t="s">
        <v>3</v>
      </c>
      <c r="AX273" s="13" t="s">
        <v>82</v>
      </c>
      <c r="AY273" s="118" t="s">
        <v>135</v>
      </c>
    </row>
    <row r="274" spans="1:65" s="12" customFormat="1" ht="25.9" customHeight="1">
      <c r="A274" s="246"/>
      <c r="B274" s="247"/>
      <c r="C274" s="246"/>
      <c r="D274" s="248" t="s">
        <v>73</v>
      </c>
      <c r="E274" s="249" t="s">
        <v>505</v>
      </c>
      <c r="F274" s="249" t="s">
        <v>506</v>
      </c>
      <c r="G274" s="246"/>
      <c r="H274" s="246"/>
      <c r="I274" s="278"/>
      <c r="J274" s="250">
        <f>BK274</f>
        <v>0</v>
      </c>
      <c r="K274" s="246"/>
      <c r="L274" s="100"/>
      <c r="M274" s="102"/>
      <c r="N274" s="103"/>
      <c r="O274" s="103"/>
      <c r="P274" s="104">
        <f>P275+P278</f>
        <v>0</v>
      </c>
      <c r="Q274" s="103"/>
      <c r="R274" s="104">
        <f>R275+R278</f>
        <v>0</v>
      </c>
      <c r="S274" s="103"/>
      <c r="T274" s="105">
        <f>T275+T278</f>
        <v>0</v>
      </c>
      <c r="AR274" s="101" t="s">
        <v>161</v>
      </c>
      <c r="AT274" s="106" t="s">
        <v>73</v>
      </c>
      <c r="AU274" s="106" t="s">
        <v>74</v>
      </c>
      <c r="AY274" s="101" t="s">
        <v>135</v>
      </c>
      <c r="BK274" s="107">
        <f>BK275+BK278</f>
        <v>0</v>
      </c>
    </row>
    <row r="275" spans="1:65" s="12" customFormat="1" ht="22.9" customHeight="1">
      <c r="A275" s="246"/>
      <c r="B275" s="247"/>
      <c r="C275" s="246"/>
      <c r="D275" s="248" t="s">
        <v>73</v>
      </c>
      <c r="E275" s="251" t="s">
        <v>507</v>
      </c>
      <c r="F275" s="251" t="s">
        <v>508</v>
      </c>
      <c r="G275" s="246"/>
      <c r="H275" s="246"/>
      <c r="I275" s="278"/>
      <c r="J275" s="252">
        <f>BK275</f>
        <v>0</v>
      </c>
      <c r="K275" s="246"/>
      <c r="L275" s="100"/>
      <c r="M275" s="102"/>
      <c r="N275" s="103"/>
      <c r="O275" s="103"/>
      <c r="P275" s="104">
        <f>SUM(P276:P277)</f>
        <v>0</v>
      </c>
      <c r="Q275" s="103"/>
      <c r="R275" s="104">
        <f>SUM(R276:R277)</f>
        <v>0</v>
      </c>
      <c r="S275" s="103"/>
      <c r="T275" s="105">
        <f>SUM(T276:T277)</f>
        <v>0</v>
      </c>
      <c r="AR275" s="101" t="s">
        <v>161</v>
      </c>
      <c r="AT275" s="106" t="s">
        <v>73</v>
      </c>
      <c r="AU275" s="106" t="s">
        <v>82</v>
      </c>
      <c r="AY275" s="101" t="s">
        <v>135</v>
      </c>
      <c r="BK275" s="107">
        <f>SUM(BK276:BK277)</f>
        <v>0</v>
      </c>
    </row>
    <row r="276" spans="1:65" s="2" customFormat="1" ht="16.5" customHeight="1">
      <c r="A276" s="191"/>
      <c r="B276" s="192"/>
      <c r="C276" s="253" t="s">
        <v>509</v>
      </c>
      <c r="D276" s="253" t="s">
        <v>138</v>
      </c>
      <c r="E276" s="254" t="s">
        <v>510</v>
      </c>
      <c r="F276" s="255" t="s">
        <v>511</v>
      </c>
      <c r="G276" s="256" t="s">
        <v>512</v>
      </c>
      <c r="H276" s="257">
        <v>1</v>
      </c>
      <c r="I276" s="110"/>
      <c r="J276" s="258">
        <f>ROUND(I276*H276,2)</f>
        <v>0</v>
      </c>
      <c r="K276" s="255" t="s">
        <v>142</v>
      </c>
      <c r="L276" s="28"/>
      <c r="M276" s="111" t="s">
        <v>1</v>
      </c>
      <c r="N276" s="112" t="s">
        <v>40</v>
      </c>
      <c r="O276" s="113">
        <v>0</v>
      </c>
      <c r="P276" s="113">
        <f>O276*H276</f>
        <v>0</v>
      </c>
      <c r="Q276" s="113">
        <v>0</v>
      </c>
      <c r="R276" s="113">
        <f>Q276*H276</f>
        <v>0</v>
      </c>
      <c r="S276" s="113">
        <v>0</v>
      </c>
      <c r="T276" s="114">
        <f>S276*H276</f>
        <v>0</v>
      </c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R276" s="115" t="s">
        <v>513</v>
      </c>
      <c r="AT276" s="115" t="s">
        <v>138</v>
      </c>
      <c r="AU276" s="115" t="s">
        <v>144</v>
      </c>
      <c r="AY276" s="16" t="s">
        <v>135</v>
      </c>
      <c r="BE276" s="116">
        <f>IF(N276="základní",J276,0)</f>
        <v>0</v>
      </c>
      <c r="BF276" s="116">
        <f>IF(N276="snížená",J276,0)</f>
        <v>0</v>
      </c>
      <c r="BG276" s="116">
        <f>IF(N276="zákl. přenesená",J276,0)</f>
        <v>0</v>
      </c>
      <c r="BH276" s="116">
        <f>IF(N276="sníž. přenesená",J276,0)</f>
        <v>0</v>
      </c>
      <c r="BI276" s="116">
        <f>IF(N276="nulová",J276,0)</f>
        <v>0</v>
      </c>
      <c r="BJ276" s="16" t="s">
        <v>144</v>
      </c>
      <c r="BK276" s="116">
        <f>ROUND(I276*H276,2)</f>
        <v>0</v>
      </c>
      <c r="BL276" s="16" t="s">
        <v>513</v>
      </c>
      <c r="BM276" s="115" t="s">
        <v>514</v>
      </c>
    </row>
    <row r="277" spans="1:65" s="2" customFormat="1" ht="21.75" customHeight="1">
      <c r="A277" s="191"/>
      <c r="B277" s="192"/>
      <c r="C277" s="253" t="s">
        <v>515</v>
      </c>
      <c r="D277" s="253" t="s">
        <v>138</v>
      </c>
      <c r="E277" s="254" t="s">
        <v>516</v>
      </c>
      <c r="F277" s="255" t="s">
        <v>517</v>
      </c>
      <c r="G277" s="256" t="s">
        <v>512</v>
      </c>
      <c r="H277" s="257">
        <v>1</v>
      </c>
      <c r="I277" s="110"/>
      <c r="J277" s="258">
        <f>ROUND(I277*H277,2)</f>
        <v>0</v>
      </c>
      <c r="K277" s="255" t="s">
        <v>142</v>
      </c>
      <c r="L277" s="28"/>
      <c r="M277" s="111" t="s">
        <v>1</v>
      </c>
      <c r="N277" s="112" t="s">
        <v>40</v>
      </c>
      <c r="O277" s="113">
        <v>0</v>
      </c>
      <c r="P277" s="113">
        <f>O277*H277</f>
        <v>0</v>
      </c>
      <c r="Q277" s="113">
        <v>0</v>
      </c>
      <c r="R277" s="113">
        <f>Q277*H277</f>
        <v>0</v>
      </c>
      <c r="S277" s="113">
        <v>0</v>
      </c>
      <c r="T277" s="114">
        <f>S277*H277</f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15" t="s">
        <v>513</v>
      </c>
      <c r="AT277" s="115" t="s">
        <v>138</v>
      </c>
      <c r="AU277" s="115" t="s">
        <v>144</v>
      </c>
      <c r="AY277" s="16" t="s">
        <v>135</v>
      </c>
      <c r="BE277" s="116">
        <f>IF(N277="základní",J277,0)</f>
        <v>0</v>
      </c>
      <c r="BF277" s="116">
        <f>IF(N277="snížená",J277,0)</f>
        <v>0</v>
      </c>
      <c r="BG277" s="116">
        <f>IF(N277="zákl. přenesená",J277,0)</f>
        <v>0</v>
      </c>
      <c r="BH277" s="116">
        <f>IF(N277="sníž. přenesená",J277,0)</f>
        <v>0</v>
      </c>
      <c r="BI277" s="116">
        <f>IF(N277="nulová",J277,0)</f>
        <v>0</v>
      </c>
      <c r="BJ277" s="16" t="s">
        <v>144</v>
      </c>
      <c r="BK277" s="116">
        <f>ROUND(I277*H277,2)</f>
        <v>0</v>
      </c>
      <c r="BL277" s="16" t="s">
        <v>513</v>
      </c>
      <c r="BM277" s="115" t="s">
        <v>518</v>
      </c>
    </row>
    <row r="278" spans="1:65" s="12" customFormat="1" ht="22.9" customHeight="1">
      <c r="A278" s="246"/>
      <c r="B278" s="247"/>
      <c r="C278" s="246"/>
      <c r="D278" s="248" t="s">
        <v>73</v>
      </c>
      <c r="E278" s="251" t="s">
        <v>519</v>
      </c>
      <c r="F278" s="251" t="s">
        <v>520</v>
      </c>
      <c r="G278" s="246"/>
      <c r="H278" s="246"/>
      <c r="I278" s="278"/>
      <c r="J278" s="252">
        <f>BK278</f>
        <v>0</v>
      </c>
      <c r="K278" s="246"/>
      <c r="L278" s="100"/>
      <c r="M278" s="102"/>
      <c r="N278" s="103"/>
      <c r="O278" s="103"/>
      <c r="P278" s="104">
        <f>SUM(P279:P282)</f>
        <v>0</v>
      </c>
      <c r="Q278" s="103"/>
      <c r="R278" s="104">
        <f>SUM(R279:R282)</f>
        <v>0</v>
      </c>
      <c r="S278" s="103"/>
      <c r="T278" s="105">
        <f>SUM(T279:T282)</f>
        <v>0</v>
      </c>
      <c r="AR278" s="101" t="s">
        <v>161</v>
      </c>
      <c r="AT278" s="106" t="s">
        <v>73</v>
      </c>
      <c r="AU278" s="106" t="s">
        <v>82</v>
      </c>
      <c r="AY278" s="101" t="s">
        <v>135</v>
      </c>
      <c r="BK278" s="107">
        <f>SUM(BK279:BK282)</f>
        <v>0</v>
      </c>
    </row>
    <row r="279" spans="1:65" s="2" customFormat="1" ht="16.5" customHeight="1">
      <c r="A279" s="191"/>
      <c r="B279" s="192"/>
      <c r="C279" s="253" t="s">
        <v>521</v>
      </c>
      <c r="D279" s="253" t="s">
        <v>138</v>
      </c>
      <c r="E279" s="254" t="s">
        <v>522</v>
      </c>
      <c r="F279" s="255" t="s">
        <v>523</v>
      </c>
      <c r="G279" s="256" t="s">
        <v>512</v>
      </c>
      <c r="H279" s="257">
        <v>1</v>
      </c>
      <c r="I279" s="110"/>
      <c r="J279" s="258">
        <f>ROUND(I279*H279,2)</f>
        <v>0</v>
      </c>
      <c r="K279" s="255" t="s">
        <v>142</v>
      </c>
      <c r="L279" s="28"/>
      <c r="M279" s="111" t="s">
        <v>1</v>
      </c>
      <c r="N279" s="112" t="s">
        <v>40</v>
      </c>
      <c r="O279" s="113">
        <v>0</v>
      </c>
      <c r="P279" s="113">
        <f>O279*H279</f>
        <v>0</v>
      </c>
      <c r="Q279" s="113">
        <v>0</v>
      </c>
      <c r="R279" s="113">
        <f>Q279*H279</f>
        <v>0</v>
      </c>
      <c r="S279" s="113">
        <v>0</v>
      </c>
      <c r="T279" s="114">
        <f>S279*H279</f>
        <v>0</v>
      </c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R279" s="115" t="s">
        <v>513</v>
      </c>
      <c r="AT279" s="115" t="s">
        <v>138</v>
      </c>
      <c r="AU279" s="115" t="s">
        <v>144</v>
      </c>
      <c r="AY279" s="16" t="s">
        <v>135</v>
      </c>
      <c r="BE279" s="116">
        <f>IF(N279="základní",J279,0)</f>
        <v>0</v>
      </c>
      <c r="BF279" s="116">
        <f>IF(N279="snížená",J279,0)</f>
        <v>0</v>
      </c>
      <c r="BG279" s="116">
        <f>IF(N279="zákl. přenesená",J279,0)</f>
        <v>0</v>
      </c>
      <c r="BH279" s="116">
        <f>IF(N279="sníž. přenesená",J279,0)</f>
        <v>0</v>
      </c>
      <c r="BI279" s="116">
        <f>IF(N279="nulová",J279,0)</f>
        <v>0</v>
      </c>
      <c r="BJ279" s="16" t="s">
        <v>144</v>
      </c>
      <c r="BK279" s="116">
        <f>ROUND(I279*H279,2)</f>
        <v>0</v>
      </c>
      <c r="BL279" s="16" t="s">
        <v>513</v>
      </c>
      <c r="BM279" s="115" t="s">
        <v>524</v>
      </c>
    </row>
    <row r="280" spans="1:65" s="2" customFormat="1" ht="16.5" customHeight="1">
      <c r="A280" s="191"/>
      <c r="B280" s="192"/>
      <c r="C280" s="253" t="s">
        <v>525</v>
      </c>
      <c r="D280" s="253" t="s">
        <v>138</v>
      </c>
      <c r="E280" s="254" t="s">
        <v>526</v>
      </c>
      <c r="F280" s="255" t="s">
        <v>527</v>
      </c>
      <c r="G280" s="256" t="s">
        <v>512</v>
      </c>
      <c r="H280" s="257">
        <v>1</v>
      </c>
      <c r="I280" s="110"/>
      <c r="J280" s="258">
        <f>ROUND(I280*H280,2)</f>
        <v>0</v>
      </c>
      <c r="K280" s="255" t="s">
        <v>142</v>
      </c>
      <c r="L280" s="28"/>
      <c r="M280" s="111" t="s">
        <v>1</v>
      </c>
      <c r="N280" s="112" t="s">
        <v>40</v>
      </c>
      <c r="O280" s="113">
        <v>0</v>
      </c>
      <c r="P280" s="113">
        <f>O280*H280</f>
        <v>0</v>
      </c>
      <c r="Q280" s="113">
        <v>0</v>
      </c>
      <c r="R280" s="113">
        <f>Q280*H280</f>
        <v>0</v>
      </c>
      <c r="S280" s="113">
        <v>0</v>
      </c>
      <c r="T280" s="114">
        <f>S280*H280</f>
        <v>0</v>
      </c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R280" s="115" t="s">
        <v>513</v>
      </c>
      <c r="AT280" s="115" t="s">
        <v>138</v>
      </c>
      <c r="AU280" s="115" t="s">
        <v>144</v>
      </c>
      <c r="AY280" s="16" t="s">
        <v>135</v>
      </c>
      <c r="BE280" s="116">
        <f>IF(N280="základní",J280,0)</f>
        <v>0</v>
      </c>
      <c r="BF280" s="116">
        <f>IF(N280="snížená",J280,0)</f>
        <v>0</v>
      </c>
      <c r="BG280" s="116">
        <f>IF(N280="zákl. přenesená",J280,0)</f>
        <v>0</v>
      </c>
      <c r="BH280" s="116">
        <f>IF(N280="sníž. přenesená",J280,0)</f>
        <v>0</v>
      </c>
      <c r="BI280" s="116">
        <f>IF(N280="nulová",J280,0)</f>
        <v>0</v>
      </c>
      <c r="BJ280" s="16" t="s">
        <v>144</v>
      </c>
      <c r="BK280" s="116">
        <f>ROUND(I280*H280,2)</f>
        <v>0</v>
      </c>
      <c r="BL280" s="16" t="s">
        <v>513</v>
      </c>
      <c r="BM280" s="115" t="s">
        <v>528</v>
      </c>
    </row>
    <row r="281" spans="1:65" s="2" customFormat="1" ht="16.5" customHeight="1">
      <c r="A281" s="191"/>
      <c r="B281" s="192"/>
      <c r="C281" s="253" t="s">
        <v>529</v>
      </c>
      <c r="D281" s="253" t="s">
        <v>138</v>
      </c>
      <c r="E281" s="254" t="s">
        <v>530</v>
      </c>
      <c r="F281" s="255" t="s">
        <v>531</v>
      </c>
      <c r="G281" s="256" t="s">
        <v>512</v>
      </c>
      <c r="H281" s="257">
        <v>1</v>
      </c>
      <c r="I281" s="110"/>
      <c r="J281" s="258">
        <f>ROUND(I281*H281,2)</f>
        <v>0</v>
      </c>
      <c r="K281" s="255" t="s">
        <v>142</v>
      </c>
      <c r="L281" s="28"/>
      <c r="M281" s="111" t="s">
        <v>1</v>
      </c>
      <c r="N281" s="112" t="s">
        <v>40</v>
      </c>
      <c r="O281" s="113">
        <v>0</v>
      </c>
      <c r="P281" s="113">
        <f>O281*H281</f>
        <v>0</v>
      </c>
      <c r="Q281" s="113">
        <v>0</v>
      </c>
      <c r="R281" s="113">
        <f>Q281*H281</f>
        <v>0</v>
      </c>
      <c r="S281" s="113">
        <v>0</v>
      </c>
      <c r="T281" s="114">
        <f>S281*H281</f>
        <v>0</v>
      </c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R281" s="115" t="s">
        <v>513</v>
      </c>
      <c r="AT281" s="115" t="s">
        <v>138</v>
      </c>
      <c r="AU281" s="115" t="s">
        <v>144</v>
      </c>
      <c r="AY281" s="16" t="s">
        <v>135</v>
      </c>
      <c r="BE281" s="116">
        <f>IF(N281="základní",J281,0)</f>
        <v>0</v>
      </c>
      <c r="BF281" s="116">
        <f>IF(N281="snížená",J281,0)</f>
        <v>0</v>
      </c>
      <c r="BG281" s="116">
        <f>IF(N281="zákl. přenesená",J281,0)</f>
        <v>0</v>
      </c>
      <c r="BH281" s="116">
        <f>IF(N281="sníž. přenesená",J281,0)</f>
        <v>0</v>
      </c>
      <c r="BI281" s="116">
        <f>IF(N281="nulová",J281,0)</f>
        <v>0</v>
      </c>
      <c r="BJ281" s="16" t="s">
        <v>144</v>
      </c>
      <c r="BK281" s="116">
        <f>ROUND(I281*H281,2)</f>
        <v>0</v>
      </c>
      <c r="BL281" s="16" t="s">
        <v>513</v>
      </c>
      <c r="BM281" s="115" t="s">
        <v>532</v>
      </c>
    </row>
    <row r="282" spans="1:65" s="2" customFormat="1" ht="16.5" customHeight="1">
      <c r="A282" s="191"/>
      <c r="B282" s="192"/>
      <c r="C282" s="253" t="s">
        <v>533</v>
      </c>
      <c r="D282" s="253" t="s">
        <v>138</v>
      </c>
      <c r="E282" s="254" t="s">
        <v>534</v>
      </c>
      <c r="F282" s="255" t="s">
        <v>535</v>
      </c>
      <c r="G282" s="256" t="s">
        <v>512</v>
      </c>
      <c r="H282" s="257">
        <v>1</v>
      </c>
      <c r="I282" s="110"/>
      <c r="J282" s="258">
        <f>ROUND(I282*H282,2)</f>
        <v>0</v>
      </c>
      <c r="K282" s="255" t="s">
        <v>142</v>
      </c>
      <c r="L282" s="28"/>
      <c r="M282" s="132" t="s">
        <v>1</v>
      </c>
      <c r="N282" s="133" t="s">
        <v>40</v>
      </c>
      <c r="O282" s="134">
        <v>0</v>
      </c>
      <c r="P282" s="134">
        <f>O282*H282</f>
        <v>0</v>
      </c>
      <c r="Q282" s="134">
        <v>0</v>
      </c>
      <c r="R282" s="134">
        <f>Q282*H282</f>
        <v>0</v>
      </c>
      <c r="S282" s="134">
        <v>0</v>
      </c>
      <c r="T282" s="135">
        <f>S282*H282</f>
        <v>0</v>
      </c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R282" s="115" t="s">
        <v>513</v>
      </c>
      <c r="AT282" s="115" t="s">
        <v>138</v>
      </c>
      <c r="AU282" s="115" t="s">
        <v>144</v>
      </c>
      <c r="AY282" s="16" t="s">
        <v>135</v>
      </c>
      <c r="BE282" s="116">
        <f>IF(N282="základní",J282,0)</f>
        <v>0</v>
      </c>
      <c r="BF282" s="116">
        <f>IF(N282="snížená",J282,0)</f>
        <v>0</v>
      </c>
      <c r="BG282" s="116">
        <f>IF(N282="zákl. přenesená",J282,0)</f>
        <v>0</v>
      </c>
      <c r="BH282" s="116">
        <f>IF(N282="sníž. přenesená",J282,0)</f>
        <v>0</v>
      </c>
      <c r="BI282" s="116">
        <f>IF(N282="nulová",J282,0)</f>
        <v>0</v>
      </c>
      <c r="BJ282" s="16" t="s">
        <v>144</v>
      </c>
      <c r="BK282" s="116">
        <f>ROUND(I282*H282,2)</f>
        <v>0</v>
      </c>
      <c r="BL282" s="16" t="s">
        <v>513</v>
      </c>
      <c r="BM282" s="115" t="s">
        <v>536</v>
      </c>
    </row>
    <row r="283" spans="1:65" s="2" customFormat="1" ht="6.95" customHeight="1">
      <c r="A283" s="191"/>
      <c r="B283" s="221"/>
      <c r="C283" s="222"/>
      <c r="D283" s="222"/>
      <c r="E283" s="222"/>
      <c r="F283" s="222"/>
      <c r="G283" s="222"/>
      <c r="H283" s="222"/>
      <c r="I283" s="222"/>
      <c r="J283" s="222"/>
      <c r="K283" s="222"/>
      <c r="L283" s="28"/>
      <c r="M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</row>
  </sheetData>
  <sheetProtection password="DAFF" sheet="1" objects="1" scenarios="1"/>
  <autoFilter ref="C137:K282"/>
  <mergeCells count="8">
    <mergeCell ref="E128:H128"/>
    <mergeCell ref="E130:H13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opLeftCell="A52" zoomScaleNormal="100" workbookViewId="0">
      <selection activeCell="AG94" sqref="AG94:AM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58" max="70" width="9.33203125" style="1"/>
    <col min="71" max="82" width="0" style="1" hidden="1" customWidth="1"/>
    <col min="83" max="16384" width="9.33203125" style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700</v>
      </c>
    </row>
    <row r="2" spans="1:74" ht="36.950000000000003" customHeight="1">
      <c r="AR2" s="347" t="s">
        <v>5</v>
      </c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375" t="s">
        <v>701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R5" s="19"/>
      <c r="BS5" s="16" t="s">
        <v>6</v>
      </c>
    </row>
    <row r="6" spans="1:74" ht="36.950000000000003" customHeight="1">
      <c r="B6" s="19"/>
      <c r="D6" s="24" t="s">
        <v>14</v>
      </c>
      <c r="K6" s="376" t="s">
        <v>702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137">
        <v>44181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703</v>
      </c>
      <c r="AK11" s="25" t="s">
        <v>25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703</v>
      </c>
      <c r="AK14" s="25" t="s">
        <v>25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28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704</v>
      </c>
      <c r="AK17" s="25" t="s">
        <v>25</v>
      </c>
      <c r="AN17" s="23" t="s">
        <v>1</v>
      </c>
      <c r="AR17" s="19"/>
      <c r="BS17" s="16" t="s">
        <v>30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31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705</v>
      </c>
      <c r="AK20" s="25" t="s">
        <v>25</v>
      </c>
      <c r="AN20" s="23" t="s">
        <v>1</v>
      </c>
      <c r="AR20" s="19"/>
      <c r="BS20" s="16" t="s">
        <v>3</v>
      </c>
    </row>
    <row r="21" spans="2:71" ht="6.95" customHeight="1">
      <c r="B21" s="19"/>
      <c r="AR21" s="19"/>
    </row>
    <row r="22" spans="2:71" ht="12" customHeight="1">
      <c r="B22" s="19"/>
      <c r="D22" s="25" t="s">
        <v>33</v>
      </c>
      <c r="AR22" s="19"/>
    </row>
    <row r="23" spans="2:71" ht="16.5" customHeight="1">
      <c r="B23" s="19"/>
      <c r="E23" s="377" t="s">
        <v>1</v>
      </c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  <c r="AI23" s="377"/>
      <c r="AJ23" s="377"/>
      <c r="AK23" s="377"/>
      <c r="AL23" s="377"/>
      <c r="AM23" s="377"/>
      <c r="AN23" s="377"/>
      <c r="AR23" s="19"/>
    </row>
    <row r="24" spans="2:71" ht="6.95" customHeight="1">
      <c r="B24" s="19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27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78">
        <f>ROUND(AG94,2)</f>
        <v>0</v>
      </c>
      <c r="AL26" s="379"/>
      <c r="AM26" s="379"/>
      <c r="AN26" s="379"/>
      <c r="AO26" s="379"/>
      <c r="AR26" s="28"/>
    </row>
    <row r="27" spans="2:71" s="27" customFormat="1" ht="6.95" customHeight="1">
      <c r="B27" s="28"/>
      <c r="AR27" s="28"/>
    </row>
    <row r="28" spans="2:71" s="27" customFormat="1" ht="12.75">
      <c r="B28" s="28"/>
      <c r="L28" s="380" t="s">
        <v>35</v>
      </c>
      <c r="M28" s="380"/>
      <c r="N28" s="380"/>
      <c r="O28" s="380"/>
      <c r="P28" s="380"/>
      <c r="W28" s="380" t="s">
        <v>36</v>
      </c>
      <c r="X28" s="380"/>
      <c r="Y28" s="380"/>
      <c r="Z28" s="380"/>
      <c r="AA28" s="380"/>
      <c r="AB28" s="380"/>
      <c r="AC28" s="380"/>
      <c r="AD28" s="380"/>
      <c r="AE28" s="380"/>
      <c r="AK28" s="380" t="s">
        <v>37</v>
      </c>
      <c r="AL28" s="380"/>
      <c r="AM28" s="380"/>
      <c r="AN28" s="380"/>
      <c r="AO28" s="380"/>
      <c r="AR28" s="28"/>
    </row>
    <row r="29" spans="2:71" s="3" customFormat="1" ht="14.45" customHeight="1">
      <c r="B29" s="31"/>
      <c r="D29" s="25" t="s">
        <v>38</v>
      </c>
      <c r="F29" s="25" t="s">
        <v>39</v>
      </c>
      <c r="L29" s="363">
        <v>0.21</v>
      </c>
      <c r="M29" s="362"/>
      <c r="N29" s="362"/>
      <c r="O29" s="362"/>
      <c r="P29" s="362"/>
      <c r="W29" s="361">
        <v>0</v>
      </c>
      <c r="X29" s="362"/>
      <c r="Y29" s="362"/>
      <c r="Z29" s="362"/>
      <c r="AA29" s="362"/>
      <c r="AB29" s="362"/>
      <c r="AC29" s="362"/>
      <c r="AD29" s="362"/>
      <c r="AE29" s="362"/>
      <c r="AK29" s="361">
        <v>0</v>
      </c>
      <c r="AL29" s="362"/>
      <c r="AM29" s="362"/>
      <c r="AN29" s="362"/>
      <c r="AO29" s="362"/>
      <c r="AR29" s="31"/>
    </row>
    <row r="30" spans="2:71" s="3" customFormat="1" ht="14.45" customHeight="1">
      <c r="B30" s="31"/>
      <c r="F30" s="25" t="s">
        <v>40</v>
      </c>
      <c r="L30" s="363">
        <v>0.15</v>
      </c>
      <c r="M30" s="362"/>
      <c r="N30" s="362"/>
      <c r="O30" s="362"/>
      <c r="P30" s="362"/>
      <c r="W30" s="361">
        <f>AK26</f>
        <v>0</v>
      </c>
      <c r="X30" s="362"/>
      <c r="Y30" s="362"/>
      <c r="Z30" s="362"/>
      <c r="AA30" s="362"/>
      <c r="AB30" s="362"/>
      <c r="AC30" s="362"/>
      <c r="AD30" s="362"/>
      <c r="AE30" s="362"/>
      <c r="AK30" s="361">
        <f>W30*0.15</f>
        <v>0</v>
      </c>
      <c r="AL30" s="362"/>
      <c r="AM30" s="362"/>
      <c r="AN30" s="362"/>
      <c r="AO30" s="362"/>
      <c r="AR30" s="31"/>
    </row>
    <row r="31" spans="2:71" s="3" customFormat="1" ht="14.45" hidden="1" customHeight="1">
      <c r="B31" s="31"/>
      <c r="F31" s="25" t="s">
        <v>41</v>
      </c>
      <c r="L31" s="363">
        <v>0.21</v>
      </c>
      <c r="M31" s="362"/>
      <c r="N31" s="362"/>
      <c r="O31" s="362"/>
      <c r="P31" s="362"/>
      <c r="W31" s="361">
        <f>ROUND(BB94, 2)</f>
        <v>0</v>
      </c>
      <c r="X31" s="362"/>
      <c r="Y31" s="362"/>
      <c r="Z31" s="362"/>
      <c r="AA31" s="362"/>
      <c r="AB31" s="362"/>
      <c r="AC31" s="362"/>
      <c r="AD31" s="362"/>
      <c r="AE31" s="362"/>
      <c r="AK31" s="361">
        <v>0</v>
      </c>
      <c r="AL31" s="362"/>
      <c r="AM31" s="362"/>
      <c r="AN31" s="362"/>
      <c r="AO31" s="362"/>
      <c r="AR31" s="31"/>
    </row>
    <row r="32" spans="2:71" s="3" customFormat="1" ht="14.45" hidden="1" customHeight="1">
      <c r="B32" s="31"/>
      <c r="F32" s="25" t="s">
        <v>42</v>
      </c>
      <c r="L32" s="363">
        <v>0.15</v>
      </c>
      <c r="M32" s="362"/>
      <c r="N32" s="362"/>
      <c r="O32" s="362"/>
      <c r="P32" s="362"/>
      <c r="W32" s="361">
        <f>ROUND(BC94, 2)</f>
        <v>0</v>
      </c>
      <c r="X32" s="362"/>
      <c r="Y32" s="362"/>
      <c r="Z32" s="362"/>
      <c r="AA32" s="362"/>
      <c r="AB32" s="362"/>
      <c r="AC32" s="362"/>
      <c r="AD32" s="362"/>
      <c r="AE32" s="362"/>
      <c r="AK32" s="361">
        <v>0</v>
      </c>
      <c r="AL32" s="362"/>
      <c r="AM32" s="362"/>
      <c r="AN32" s="362"/>
      <c r="AO32" s="362"/>
      <c r="AR32" s="31"/>
    </row>
    <row r="33" spans="2:44" s="3" customFormat="1" ht="14.45" hidden="1" customHeight="1">
      <c r="B33" s="31"/>
      <c r="F33" s="25" t="s">
        <v>43</v>
      </c>
      <c r="L33" s="363">
        <v>0</v>
      </c>
      <c r="M33" s="362"/>
      <c r="N33" s="362"/>
      <c r="O33" s="362"/>
      <c r="P33" s="362"/>
      <c r="W33" s="361">
        <f>ROUND(BD94, 2)</f>
        <v>0</v>
      </c>
      <c r="X33" s="362"/>
      <c r="Y33" s="362"/>
      <c r="Z33" s="362"/>
      <c r="AA33" s="362"/>
      <c r="AB33" s="362"/>
      <c r="AC33" s="362"/>
      <c r="AD33" s="362"/>
      <c r="AE33" s="362"/>
      <c r="AK33" s="361">
        <v>0</v>
      </c>
      <c r="AL33" s="362"/>
      <c r="AM33" s="362"/>
      <c r="AN33" s="362"/>
      <c r="AO33" s="362"/>
      <c r="AR33" s="31"/>
    </row>
    <row r="34" spans="2:44" s="27" customFormat="1" ht="6.95" customHeight="1">
      <c r="B34" s="28"/>
      <c r="AR34" s="28"/>
    </row>
    <row r="35" spans="2:44" s="27" customFormat="1" ht="25.9" customHeight="1">
      <c r="B35" s="28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4" t="s">
        <v>46</v>
      </c>
      <c r="Y35" s="365"/>
      <c r="Z35" s="365"/>
      <c r="AA35" s="365"/>
      <c r="AB35" s="365"/>
      <c r="AC35" s="34"/>
      <c r="AD35" s="34"/>
      <c r="AE35" s="34"/>
      <c r="AF35" s="34"/>
      <c r="AG35" s="34"/>
      <c r="AH35" s="34"/>
      <c r="AI35" s="34"/>
      <c r="AJ35" s="34"/>
      <c r="AK35" s="366">
        <f>SUM(AK26:AK33)</f>
        <v>0</v>
      </c>
      <c r="AL35" s="365"/>
      <c r="AM35" s="365"/>
      <c r="AN35" s="365"/>
      <c r="AO35" s="367"/>
      <c r="AP35" s="32"/>
      <c r="AQ35" s="32"/>
      <c r="AR35" s="28"/>
    </row>
    <row r="36" spans="2:44" s="27" customFormat="1" ht="6.95" customHeight="1">
      <c r="B36" s="28"/>
      <c r="AR36" s="28"/>
    </row>
    <row r="37" spans="2:44" s="27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27" customFormat="1" ht="14.45" customHeight="1">
      <c r="B49" s="28"/>
      <c r="D49" s="37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7" t="s">
        <v>48</v>
      </c>
      <c r="AI49" s="40"/>
      <c r="AJ49" s="40"/>
      <c r="AK49" s="40"/>
      <c r="AL49" s="40"/>
      <c r="AM49" s="40"/>
      <c r="AN49" s="40"/>
      <c r="AO49" s="40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27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27" customFormat="1" ht="12.75">
      <c r="B64" s="28"/>
      <c r="D64" s="37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52</v>
      </c>
      <c r="AI64" s="40"/>
      <c r="AJ64" s="40"/>
      <c r="AK64" s="40"/>
      <c r="AL64" s="40"/>
      <c r="AM64" s="40"/>
      <c r="AN64" s="40"/>
      <c r="AO64" s="40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27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27" customFormat="1">
      <c r="B76" s="28"/>
      <c r="AR76" s="28"/>
    </row>
    <row r="77" spans="2:44" s="27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1" s="27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1" s="27" customFormat="1" ht="24.95" customHeight="1">
      <c r="B82" s="28"/>
      <c r="C82" s="20" t="s">
        <v>53</v>
      </c>
      <c r="AR82" s="28"/>
    </row>
    <row r="83" spans="1:91" s="27" customFormat="1" ht="6.95" customHeight="1">
      <c r="B83" s="28"/>
      <c r="AR83" s="28"/>
    </row>
    <row r="84" spans="1:91" s="4" customFormat="1" ht="12" customHeight="1">
      <c r="B84" s="45"/>
      <c r="C84" s="25" t="s">
        <v>12</v>
      </c>
      <c r="L84" s="4" t="str">
        <f>K5</f>
        <v>25-2020</v>
      </c>
      <c r="AR84" s="45"/>
    </row>
    <row r="85" spans="1:91" s="5" customFormat="1" ht="36.950000000000003" customHeight="1">
      <c r="B85" s="46"/>
      <c r="C85" s="47" t="s">
        <v>14</v>
      </c>
      <c r="L85" s="352" t="str">
        <f>K6</f>
        <v>STAVEBNÍ ÚPRAVY DOMÁCNOSTI PRO SPECIFICKOU CÍLOVOU SKUPINU - osoby s PAS, Rychnov nad Kněžnou</v>
      </c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  <c r="AJ85" s="353"/>
      <c r="AK85" s="353"/>
      <c r="AL85" s="353"/>
      <c r="AM85" s="353"/>
      <c r="AN85" s="353"/>
      <c r="AO85" s="353"/>
      <c r="AR85" s="46"/>
    </row>
    <row r="86" spans="1:91" s="27" customFormat="1" ht="6.95" customHeight="1">
      <c r="B86" s="28"/>
      <c r="AR86" s="28"/>
    </row>
    <row r="87" spans="1:91" s="27" customFormat="1" ht="12" customHeight="1">
      <c r="B87" s="28"/>
      <c r="C87" s="25" t="s">
        <v>18</v>
      </c>
      <c r="L87" s="48" t="str">
        <f>IF(K8="","",K8)</f>
        <v>Rychnov nad Kněžnou</v>
      </c>
      <c r="AI87" s="25" t="s">
        <v>20</v>
      </c>
      <c r="AM87" s="354">
        <f>IF(AN8= "","",AN8)</f>
        <v>44181</v>
      </c>
      <c r="AN87" s="354"/>
      <c r="AR87" s="28"/>
    </row>
    <row r="88" spans="1:91" s="27" customFormat="1" ht="6.95" customHeight="1">
      <c r="B88" s="28"/>
      <c r="AR88" s="28"/>
    </row>
    <row r="89" spans="1:91" s="27" customFormat="1" ht="15.2" customHeight="1">
      <c r="B89" s="28"/>
      <c r="C89" s="25" t="s">
        <v>22</v>
      </c>
      <c r="L89" s="4" t="str">
        <f>IF(E11= "","",E11)</f>
        <v xml:space="preserve"> </v>
      </c>
      <c r="AI89" s="25" t="s">
        <v>28</v>
      </c>
      <c r="AM89" s="355" t="str">
        <f>IF(E17="","",E17)</f>
        <v>Radko Vondra - PRIDOS</v>
      </c>
      <c r="AN89" s="356"/>
      <c r="AO89" s="356"/>
      <c r="AP89" s="356"/>
      <c r="AR89" s="28"/>
      <c r="AS89" s="357" t="s">
        <v>54</v>
      </c>
      <c r="AT89" s="3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</row>
    <row r="90" spans="1:91" s="27" customFormat="1" ht="15.2" customHeight="1">
      <c r="B90" s="28"/>
      <c r="C90" s="25" t="s">
        <v>26</v>
      </c>
      <c r="L90" s="4" t="str">
        <f>IF(E14="","",E14)</f>
        <v xml:space="preserve"> </v>
      </c>
      <c r="AI90" s="25" t="s">
        <v>31</v>
      </c>
      <c r="AM90" s="355" t="str">
        <f>IF(E20="","",E20)</f>
        <v>T. Balažovič</v>
      </c>
      <c r="AN90" s="356"/>
      <c r="AO90" s="356"/>
      <c r="AP90" s="356"/>
      <c r="AR90" s="28"/>
      <c r="AS90" s="359"/>
      <c r="AT90" s="360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27" customFormat="1" ht="10.9" customHeight="1">
      <c r="B91" s="28"/>
      <c r="AR91" s="28"/>
      <c r="AS91" s="359"/>
      <c r="AT91" s="360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27" customFormat="1" ht="29.25" customHeight="1">
      <c r="B92" s="28"/>
      <c r="C92" s="368" t="s">
        <v>55</v>
      </c>
      <c r="D92" s="369"/>
      <c r="E92" s="369"/>
      <c r="F92" s="369"/>
      <c r="G92" s="369"/>
      <c r="H92" s="53"/>
      <c r="I92" s="370" t="s">
        <v>56</v>
      </c>
      <c r="J92" s="369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69"/>
      <c r="V92" s="369"/>
      <c r="W92" s="369"/>
      <c r="X92" s="369"/>
      <c r="Y92" s="369"/>
      <c r="Z92" s="369"/>
      <c r="AA92" s="369"/>
      <c r="AB92" s="369"/>
      <c r="AC92" s="369"/>
      <c r="AD92" s="369"/>
      <c r="AE92" s="369"/>
      <c r="AF92" s="369"/>
      <c r="AG92" s="371" t="s">
        <v>57</v>
      </c>
      <c r="AH92" s="369"/>
      <c r="AI92" s="369"/>
      <c r="AJ92" s="369"/>
      <c r="AK92" s="369"/>
      <c r="AL92" s="369"/>
      <c r="AM92" s="369"/>
      <c r="AN92" s="370" t="s">
        <v>58</v>
      </c>
      <c r="AO92" s="369"/>
      <c r="AP92" s="372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1" s="27" customFormat="1" ht="10.9" customHeight="1">
      <c r="B93" s="28"/>
      <c r="AR93" s="28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</row>
    <row r="94" spans="1:91" s="6" customFormat="1" ht="32.450000000000003" customHeight="1">
      <c r="B94" s="61"/>
      <c r="C94" s="62" t="s">
        <v>72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373">
        <f>ROUND(AG95,2)</f>
        <v>0</v>
      </c>
      <c r="AH94" s="373"/>
      <c r="AI94" s="373"/>
      <c r="AJ94" s="373"/>
      <c r="AK94" s="373"/>
      <c r="AL94" s="373"/>
      <c r="AM94" s="373"/>
      <c r="AN94" s="374">
        <f>AG94*1.15</f>
        <v>0</v>
      </c>
      <c r="AO94" s="374"/>
      <c r="AP94" s="374"/>
      <c r="AQ94" s="64" t="s">
        <v>1</v>
      </c>
      <c r="AR94" s="61"/>
      <c r="AS94" s="65">
        <f>ROUND(AS95,2)</f>
        <v>0</v>
      </c>
      <c r="AT94" s="66">
        <f>ROUND(SUM(AV94:AW94),2)</f>
        <v>0</v>
      </c>
      <c r="AU94" s="67">
        <f>ROUND(AU95,5)</f>
        <v>143.00399999999999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73</v>
      </c>
      <c r="BT94" s="69" t="s">
        <v>74</v>
      </c>
      <c r="BU94" s="70" t="s">
        <v>75</v>
      </c>
      <c r="BV94" s="69" t="s">
        <v>76</v>
      </c>
      <c r="BW94" s="69" t="s">
        <v>700</v>
      </c>
      <c r="BX94" s="69" t="s">
        <v>77</v>
      </c>
      <c r="CL94" s="69" t="s">
        <v>1</v>
      </c>
    </row>
    <row r="95" spans="1:91" s="7" customFormat="1" ht="40.5" customHeight="1">
      <c r="A95" s="71" t="s">
        <v>78</v>
      </c>
      <c r="B95" s="72"/>
      <c r="C95" s="73"/>
      <c r="D95" s="351" t="s">
        <v>706</v>
      </c>
      <c r="E95" s="351"/>
      <c r="F95" s="351"/>
      <c r="G95" s="351"/>
      <c r="H95" s="351"/>
      <c r="I95" s="74"/>
      <c r="J95" s="351" t="s">
        <v>707</v>
      </c>
      <c r="K95" s="351"/>
      <c r="L95" s="351"/>
      <c r="M95" s="351"/>
      <c r="N95" s="351"/>
      <c r="O95" s="351"/>
      <c r="P95" s="351"/>
      <c r="Q95" s="351"/>
      <c r="R95" s="351"/>
      <c r="S95" s="351"/>
      <c r="T95" s="351"/>
      <c r="U95" s="351"/>
      <c r="V95" s="351"/>
      <c r="W95" s="351"/>
      <c r="X95" s="351"/>
      <c r="Y95" s="351"/>
      <c r="Z95" s="351"/>
      <c r="AA95" s="351"/>
      <c r="AB95" s="351"/>
      <c r="AC95" s="351"/>
      <c r="AD95" s="351"/>
      <c r="AE95" s="351"/>
      <c r="AF95" s="351"/>
      <c r="AG95" s="349">
        <f>'721 - ZTI - Položky'!J30</f>
        <v>0</v>
      </c>
      <c r="AH95" s="350"/>
      <c r="AI95" s="350"/>
      <c r="AJ95" s="350"/>
      <c r="AK95" s="350"/>
      <c r="AL95" s="350"/>
      <c r="AM95" s="350"/>
      <c r="AN95" s="349">
        <f>AG95*1.15</f>
        <v>0</v>
      </c>
      <c r="AO95" s="350"/>
      <c r="AP95" s="350"/>
      <c r="AQ95" s="75" t="s">
        <v>81</v>
      </c>
      <c r="AR95" s="72"/>
      <c r="AS95" s="81">
        <v>0</v>
      </c>
      <c r="AT95" s="82">
        <f>ROUND(SUM(AV95:AW95),2)</f>
        <v>0</v>
      </c>
      <c r="AU95" s="83">
        <f>'721 - ZTI - Položky'!P124</f>
        <v>143.00400000000002</v>
      </c>
      <c r="AV95" s="82">
        <f>'721 - ZTI - Položky'!J33</f>
        <v>0</v>
      </c>
      <c r="AW95" s="82">
        <f>'721 - ZTI - Položky'!J34</f>
        <v>0</v>
      </c>
      <c r="AX95" s="82">
        <f>'721 - ZTI - Položky'!J35</f>
        <v>0</v>
      </c>
      <c r="AY95" s="82">
        <f>'721 - ZTI - Položky'!J36</f>
        <v>0</v>
      </c>
      <c r="AZ95" s="82">
        <f>'721 - ZTI - Položky'!F33</f>
        <v>0</v>
      </c>
      <c r="BA95" s="82">
        <f>'721 - ZTI - Položky'!F34</f>
        <v>0</v>
      </c>
      <c r="BB95" s="82">
        <f>'721 - ZTI - Položky'!F35</f>
        <v>0</v>
      </c>
      <c r="BC95" s="82">
        <f>'721 - ZTI - Položky'!F36</f>
        <v>0</v>
      </c>
      <c r="BD95" s="84">
        <f>'721 - ZTI - Položky'!F37</f>
        <v>0</v>
      </c>
      <c r="BT95" s="80" t="s">
        <v>82</v>
      </c>
      <c r="BV95" s="80" t="s">
        <v>76</v>
      </c>
      <c r="BW95" s="80" t="s">
        <v>708</v>
      </c>
      <c r="BX95" s="80" t="s">
        <v>700</v>
      </c>
      <c r="CL95" s="80" t="s">
        <v>1</v>
      </c>
      <c r="CM95" s="80" t="s">
        <v>144</v>
      </c>
    </row>
    <row r="96" spans="1:91" s="27" customFormat="1" ht="30" customHeight="1">
      <c r="B96" s="28"/>
      <c r="AR96" s="28"/>
    </row>
    <row r="97" spans="2:44" s="27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8"/>
    </row>
  </sheetData>
  <sheetProtection password="DAFF" sheet="1" objects="1" scenarios="1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D1.4.ZTI - 1. část - budo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92"/>
  <sheetViews>
    <sheetView showGridLines="0" topLeftCell="A156" zoomScaleNormal="100" workbookViewId="0">
      <selection activeCell="J212" sqref="J2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42" width="9.33203125" style="1"/>
    <col min="43" max="76" width="0" style="1" hidden="1" customWidth="1"/>
    <col min="77" max="16384" width="9.33203125" style="1"/>
  </cols>
  <sheetData>
    <row r="1" spans="1:46">
      <c r="A1" s="85"/>
      <c r="B1" s="85"/>
      <c r="C1" s="85"/>
      <c r="D1" s="85"/>
      <c r="E1" s="85"/>
      <c r="F1" s="85"/>
      <c r="G1" s="85"/>
      <c r="H1" s="85"/>
      <c r="I1" s="85"/>
      <c r="J1" s="85"/>
    </row>
    <row r="2" spans="1:46">
      <c r="A2" s="85"/>
      <c r="B2" s="85"/>
      <c r="C2" s="85"/>
      <c r="D2" s="85"/>
      <c r="E2" s="85"/>
      <c r="F2" s="85"/>
      <c r="G2" s="85"/>
      <c r="H2" s="85"/>
      <c r="I2" s="85"/>
      <c r="J2" s="85"/>
      <c r="L2" s="347" t="s">
        <v>5</v>
      </c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708</v>
      </c>
    </row>
    <row r="3" spans="1:46">
      <c r="A3" s="85"/>
      <c r="B3" s="185"/>
      <c r="C3" s="186"/>
      <c r="D3" s="186"/>
      <c r="E3" s="186"/>
      <c r="F3" s="186"/>
      <c r="G3" s="186"/>
      <c r="H3" s="186"/>
      <c r="I3" s="186"/>
      <c r="J3" s="186"/>
      <c r="K3" s="18"/>
      <c r="L3" s="19"/>
      <c r="AT3" s="16" t="s">
        <v>144</v>
      </c>
    </row>
    <row r="4" spans="1:46" ht="18">
      <c r="A4" s="85"/>
      <c r="B4" s="187"/>
      <c r="C4" s="85"/>
      <c r="D4" s="188" t="s">
        <v>90</v>
      </c>
      <c r="E4" s="85"/>
      <c r="F4" s="85"/>
      <c r="G4" s="85"/>
      <c r="H4" s="85"/>
      <c r="I4" s="85"/>
      <c r="J4" s="85"/>
      <c r="L4" s="19"/>
      <c r="M4" s="86" t="s">
        <v>10</v>
      </c>
      <c r="AT4" s="16" t="s">
        <v>3</v>
      </c>
    </row>
    <row r="5" spans="1:46">
      <c r="A5" s="85"/>
      <c r="B5" s="187"/>
      <c r="C5" s="85"/>
      <c r="D5" s="85"/>
      <c r="E5" s="85"/>
      <c r="F5" s="85"/>
      <c r="G5" s="85"/>
      <c r="H5" s="85"/>
      <c r="I5" s="85"/>
      <c r="J5" s="85"/>
      <c r="L5" s="19"/>
    </row>
    <row r="6" spans="1:46" ht="12.75">
      <c r="A6" s="85"/>
      <c r="B6" s="187"/>
      <c r="C6" s="85"/>
      <c r="D6" s="189" t="s">
        <v>14</v>
      </c>
      <c r="E6" s="85"/>
      <c r="F6" s="85"/>
      <c r="G6" s="85"/>
      <c r="H6" s="85"/>
      <c r="I6" s="85"/>
      <c r="J6" s="85"/>
      <c r="L6" s="19"/>
    </row>
    <row r="7" spans="1:46" ht="12.75">
      <c r="A7" s="85"/>
      <c r="B7" s="187"/>
      <c r="C7" s="85"/>
      <c r="D7" s="85"/>
      <c r="E7" s="381" t="str">
        <f>'721 - ZTI - Krycí list'!K6</f>
        <v>STAVEBNÍ ÚPRAVY DOMÁCNOSTI PRO SPECIFICKOU CÍLOVOU SKUPINU - osoby s PAS, Rychnov nad Kněžnou</v>
      </c>
      <c r="F7" s="382"/>
      <c r="G7" s="382"/>
      <c r="H7" s="382"/>
      <c r="I7" s="85"/>
      <c r="J7" s="85"/>
      <c r="L7" s="19"/>
    </row>
    <row r="8" spans="1:46" s="27" customFormat="1" ht="12.75">
      <c r="A8" s="191"/>
      <c r="B8" s="192"/>
      <c r="C8" s="191"/>
      <c r="D8" s="189" t="s">
        <v>91</v>
      </c>
      <c r="E8" s="191"/>
      <c r="F8" s="191"/>
      <c r="G8" s="191"/>
      <c r="H8" s="191"/>
      <c r="I8" s="191"/>
      <c r="J8" s="191"/>
      <c r="L8" s="28"/>
    </row>
    <row r="9" spans="1:46" s="27" customFormat="1" ht="15" customHeight="1">
      <c r="A9" s="191"/>
      <c r="B9" s="192"/>
      <c r="C9" s="191"/>
      <c r="D9" s="191"/>
      <c r="E9" s="383" t="s">
        <v>707</v>
      </c>
      <c r="F9" s="384"/>
      <c r="G9" s="384"/>
      <c r="H9" s="384"/>
      <c r="I9" s="191"/>
      <c r="J9" s="191"/>
      <c r="L9" s="28"/>
    </row>
    <row r="10" spans="1:46" s="27" customFormat="1">
      <c r="A10" s="191"/>
      <c r="B10" s="192"/>
      <c r="C10" s="191"/>
      <c r="D10" s="191"/>
      <c r="E10" s="191"/>
      <c r="F10" s="191"/>
      <c r="G10" s="191"/>
      <c r="H10" s="191"/>
      <c r="I10" s="191"/>
      <c r="J10" s="191"/>
      <c r="L10" s="28"/>
    </row>
    <row r="11" spans="1:46" s="27" customFormat="1" ht="12.75">
      <c r="A11" s="191"/>
      <c r="B11" s="192"/>
      <c r="C11" s="191"/>
      <c r="D11" s="189" t="s">
        <v>16</v>
      </c>
      <c r="E11" s="191"/>
      <c r="F11" s="194" t="s">
        <v>1</v>
      </c>
      <c r="G11" s="191"/>
      <c r="H11" s="191"/>
      <c r="I11" s="189" t="s">
        <v>17</v>
      </c>
      <c r="J11" s="194" t="s">
        <v>1</v>
      </c>
      <c r="L11" s="28"/>
    </row>
    <row r="12" spans="1:46" s="27" customFormat="1" ht="12.75">
      <c r="A12" s="191"/>
      <c r="B12" s="192"/>
      <c r="C12" s="191"/>
      <c r="D12" s="189" t="s">
        <v>18</v>
      </c>
      <c r="E12" s="191"/>
      <c r="F12" s="194" t="str">
        <f>'[2]Rekapitulace stavby'!K8</f>
        <v>Rychnov nad Kněžnou</v>
      </c>
      <c r="G12" s="191"/>
      <c r="H12" s="191"/>
      <c r="I12" s="189" t="s">
        <v>20</v>
      </c>
      <c r="J12" s="195">
        <f>'[2]Rekapitulace stavby'!AN8</f>
        <v>44181</v>
      </c>
      <c r="L12" s="28"/>
    </row>
    <row r="13" spans="1:46" s="27" customFormat="1">
      <c r="A13" s="191"/>
      <c r="B13" s="192"/>
      <c r="C13" s="191"/>
      <c r="D13" s="191"/>
      <c r="E13" s="191"/>
      <c r="F13" s="191"/>
      <c r="G13" s="191"/>
      <c r="H13" s="191"/>
      <c r="I13" s="191"/>
      <c r="J13" s="191"/>
      <c r="L13" s="28"/>
    </row>
    <row r="14" spans="1:46" s="27" customFormat="1" ht="12.75">
      <c r="A14" s="191"/>
      <c r="B14" s="192"/>
      <c r="C14" s="191"/>
      <c r="D14" s="189" t="s">
        <v>22</v>
      </c>
      <c r="E14" s="191"/>
      <c r="F14" s="191"/>
      <c r="G14" s="191"/>
      <c r="H14" s="191"/>
      <c r="I14" s="189" t="s">
        <v>23</v>
      </c>
      <c r="J14" s="194" t="str">
        <f>IF('[2]Rekapitulace stavby'!AN10="","",'[2]Rekapitulace stavby'!AN10)</f>
        <v/>
      </c>
      <c r="L14" s="28"/>
    </row>
    <row r="15" spans="1:46" s="27" customFormat="1" ht="12.75">
      <c r="A15" s="191"/>
      <c r="B15" s="192"/>
      <c r="C15" s="191"/>
      <c r="D15" s="191"/>
      <c r="E15" s="194" t="str">
        <f>IF('[2]Rekapitulace stavby'!E11="","",'[2]Rekapitulace stavby'!E11)</f>
        <v xml:space="preserve"> </v>
      </c>
      <c r="F15" s="191"/>
      <c r="G15" s="191"/>
      <c r="H15" s="191"/>
      <c r="I15" s="189" t="s">
        <v>25</v>
      </c>
      <c r="J15" s="194" t="str">
        <f>IF('[2]Rekapitulace stavby'!AN11="","",'[2]Rekapitulace stavby'!AN11)</f>
        <v/>
      </c>
      <c r="L15" s="28"/>
    </row>
    <row r="16" spans="1:46" s="27" customFormat="1">
      <c r="A16" s="191"/>
      <c r="B16" s="192"/>
      <c r="C16" s="191"/>
      <c r="D16" s="191"/>
      <c r="E16" s="191"/>
      <c r="F16" s="191"/>
      <c r="G16" s="191"/>
      <c r="H16" s="191"/>
      <c r="I16" s="191"/>
      <c r="J16" s="191"/>
      <c r="L16" s="28"/>
    </row>
    <row r="17" spans="1:12" s="27" customFormat="1" ht="12.75">
      <c r="A17" s="191"/>
      <c r="B17" s="192"/>
      <c r="C17" s="191"/>
      <c r="D17" s="189" t="s">
        <v>26</v>
      </c>
      <c r="E17" s="191"/>
      <c r="F17" s="191"/>
      <c r="G17" s="191"/>
      <c r="H17" s="191"/>
      <c r="I17" s="189" t="s">
        <v>23</v>
      </c>
      <c r="J17" s="194" t="str">
        <f>'[2]Rekapitulace stavby'!AN13</f>
        <v/>
      </c>
      <c r="L17" s="28"/>
    </row>
    <row r="18" spans="1:12" s="27" customFormat="1" ht="12.75">
      <c r="A18" s="191"/>
      <c r="B18" s="192"/>
      <c r="C18" s="191"/>
      <c r="D18" s="191"/>
      <c r="E18" s="386"/>
      <c r="F18" s="386"/>
      <c r="G18" s="386"/>
      <c r="H18" s="386"/>
      <c r="I18" s="189" t="s">
        <v>25</v>
      </c>
      <c r="J18" s="194" t="str">
        <f>'[2]Rekapitulace stavby'!AN14</f>
        <v/>
      </c>
      <c r="L18" s="28"/>
    </row>
    <row r="19" spans="1:12" s="27" customFormat="1">
      <c r="A19" s="191"/>
      <c r="B19" s="192"/>
      <c r="C19" s="191"/>
      <c r="D19" s="191"/>
      <c r="E19" s="191"/>
      <c r="F19" s="191"/>
      <c r="G19" s="191"/>
      <c r="H19" s="191"/>
      <c r="I19" s="191"/>
      <c r="J19" s="191"/>
      <c r="L19" s="28"/>
    </row>
    <row r="20" spans="1:12" s="27" customFormat="1" ht="12.75">
      <c r="A20" s="191"/>
      <c r="B20" s="192"/>
      <c r="C20" s="191"/>
      <c r="D20" s="189" t="s">
        <v>28</v>
      </c>
      <c r="E20" s="191"/>
      <c r="F20" s="191"/>
      <c r="G20" s="191"/>
      <c r="H20" s="191"/>
      <c r="I20" s="189" t="s">
        <v>23</v>
      </c>
      <c r="J20" s="194" t="s">
        <v>1</v>
      </c>
      <c r="L20" s="28"/>
    </row>
    <row r="21" spans="1:12" s="27" customFormat="1" ht="12.75">
      <c r="A21" s="191"/>
      <c r="B21" s="192"/>
      <c r="C21" s="191"/>
      <c r="D21" s="191"/>
      <c r="E21" s="194" t="str">
        <f>'[2]Rekapitulace stavby'!E17</f>
        <v>Radko Vondra - PRIDOS</v>
      </c>
      <c r="F21" s="191"/>
      <c r="G21" s="191"/>
      <c r="H21" s="191"/>
      <c r="I21" s="189" t="s">
        <v>25</v>
      </c>
      <c r="J21" s="194" t="s">
        <v>1</v>
      </c>
      <c r="L21" s="28"/>
    </row>
    <row r="22" spans="1:12" s="27" customFormat="1">
      <c r="A22" s="191"/>
      <c r="B22" s="192"/>
      <c r="C22" s="191"/>
      <c r="D22" s="191"/>
      <c r="E22" s="191"/>
      <c r="F22" s="191"/>
      <c r="G22" s="191"/>
      <c r="H22" s="191"/>
      <c r="I22" s="191"/>
      <c r="J22" s="191"/>
      <c r="L22" s="28"/>
    </row>
    <row r="23" spans="1:12" s="27" customFormat="1" ht="12.75">
      <c r="A23" s="191"/>
      <c r="B23" s="192"/>
      <c r="C23" s="191"/>
      <c r="D23" s="189" t="s">
        <v>31</v>
      </c>
      <c r="E23" s="191"/>
      <c r="F23" s="191"/>
      <c r="G23" s="191"/>
      <c r="H23" s="191"/>
      <c r="I23" s="189" t="s">
        <v>23</v>
      </c>
      <c r="J23" s="194" t="str">
        <f>IF('[2]Rekapitulace stavby'!AN19="","",'[2]Rekapitulace stavby'!AN19)</f>
        <v/>
      </c>
      <c r="L23" s="28"/>
    </row>
    <row r="24" spans="1:12" s="27" customFormat="1" ht="12.75">
      <c r="A24" s="191"/>
      <c r="B24" s="192"/>
      <c r="C24" s="191"/>
      <c r="D24" s="191"/>
      <c r="E24" s="194" t="str">
        <f>IF('[2]Rekapitulace stavby'!E20="","",'[2]Rekapitulace stavby'!E20)</f>
        <v>T. Balažovič</v>
      </c>
      <c r="F24" s="191"/>
      <c r="G24" s="191"/>
      <c r="H24" s="191"/>
      <c r="I24" s="189" t="s">
        <v>25</v>
      </c>
      <c r="J24" s="194" t="str">
        <f>IF('[2]Rekapitulace stavby'!AN20="","",'[2]Rekapitulace stavby'!AN20)</f>
        <v/>
      </c>
      <c r="L24" s="28"/>
    </row>
    <row r="25" spans="1:12" s="27" customFormat="1">
      <c r="A25" s="191"/>
      <c r="B25" s="192"/>
      <c r="C25" s="191"/>
      <c r="D25" s="191"/>
      <c r="E25" s="191"/>
      <c r="F25" s="191"/>
      <c r="G25" s="191"/>
      <c r="H25" s="191"/>
      <c r="I25" s="191"/>
      <c r="J25" s="191"/>
      <c r="L25" s="28"/>
    </row>
    <row r="26" spans="1:12" s="27" customFormat="1" ht="12.75">
      <c r="A26" s="191"/>
      <c r="B26" s="192"/>
      <c r="C26" s="191"/>
      <c r="D26" s="189" t="s">
        <v>33</v>
      </c>
      <c r="E26" s="191"/>
      <c r="F26" s="191"/>
      <c r="G26" s="191"/>
      <c r="H26" s="191"/>
      <c r="I26" s="191"/>
      <c r="J26" s="191"/>
      <c r="L26" s="28"/>
    </row>
    <row r="27" spans="1:12" s="87" customFormat="1" ht="12.75">
      <c r="A27" s="196"/>
      <c r="B27" s="197"/>
      <c r="C27" s="196"/>
      <c r="D27" s="196"/>
      <c r="E27" s="385" t="s">
        <v>1</v>
      </c>
      <c r="F27" s="385"/>
      <c r="G27" s="385"/>
      <c r="H27" s="385"/>
      <c r="I27" s="196"/>
      <c r="J27" s="196"/>
      <c r="L27" s="88"/>
    </row>
    <row r="28" spans="1:12" s="27" customFormat="1">
      <c r="A28" s="191"/>
      <c r="B28" s="192"/>
      <c r="C28" s="191"/>
      <c r="D28" s="191"/>
      <c r="E28" s="191"/>
      <c r="F28" s="191"/>
      <c r="G28" s="191"/>
      <c r="H28" s="191"/>
      <c r="I28" s="191"/>
      <c r="J28" s="191"/>
      <c r="L28" s="28"/>
    </row>
    <row r="29" spans="1:12" s="27" customFormat="1">
      <c r="A29" s="191"/>
      <c r="B29" s="192"/>
      <c r="C29" s="191"/>
      <c r="D29" s="198"/>
      <c r="E29" s="198"/>
      <c r="F29" s="198"/>
      <c r="G29" s="198"/>
      <c r="H29" s="198"/>
      <c r="I29" s="198"/>
      <c r="J29" s="198"/>
      <c r="K29" s="59"/>
      <c r="L29" s="28"/>
    </row>
    <row r="30" spans="1:12" s="27" customFormat="1" ht="15.75">
      <c r="A30" s="191"/>
      <c r="B30" s="192"/>
      <c r="C30" s="191"/>
      <c r="D30" s="199" t="s">
        <v>34</v>
      </c>
      <c r="E30" s="191"/>
      <c r="F30" s="191"/>
      <c r="G30" s="191"/>
      <c r="H30" s="191"/>
      <c r="I30" s="191"/>
      <c r="J30" s="200">
        <f>ROUND(J124, 2)</f>
        <v>0</v>
      </c>
      <c r="L30" s="28"/>
    </row>
    <row r="31" spans="1:12" s="27" customFormat="1">
      <c r="A31" s="191"/>
      <c r="B31" s="192"/>
      <c r="C31" s="191"/>
      <c r="D31" s="198"/>
      <c r="E31" s="198"/>
      <c r="F31" s="198"/>
      <c r="G31" s="198"/>
      <c r="H31" s="198"/>
      <c r="I31" s="198"/>
      <c r="J31" s="198"/>
      <c r="K31" s="59"/>
      <c r="L31" s="28"/>
    </row>
    <row r="32" spans="1:12" s="27" customFormat="1" ht="12.75">
      <c r="A32" s="191"/>
      <c r="B32" s="192"/>
      <c r="C32" s="191"/>
      <c r="D32" s="191"/>
      <c r="E32" s="191"/>
      <c r="F32" s="201" t="s">
        <v>36</v>
      </c>
      <c r="G32" s="191"/>
      <c r="H32" s="191"/>
      <c r="I32" s="201" t="s">
        <v>35</v>
      </c>
      <c r="J32" s="201" t="s">
        <v>37</v>
      </c>
      <c r="L32" s="28"/>
    </row>
    <row r="33" spans="1:12" s="27" customFormat="1" ht="12.75">
      <c r="A33" s="191"/>
      <c r="B33" s="192"/>
      <c r="C33" s="191"/>
      <c r="D33" s="202" t="s">
        <v>38</v>
      </c>
      <c r="E33" s="189" t="s">
        <v>39</v>
      </c>
      <c r="F33" s="203">
        <v>0</v>
      </c>
      <c r="G33" s="191"/>
      <c r="H33" s="191"/>
      <c r="I33" s="204">
        <v>0.21</v>
      </c>
      <c r="J33" s="203">
        <v>0</v>
      </c>
      <c r="L33" s="28"/>
    </row>
    <row r="34" spans="1:12" s="27" customFormat="1" ht="12.75">
      <c r="A34" s="191"/>
      <c r="B34" s="192"/>
      <c r="C34" s="191"/>
      <c r="D34" s="191"/>
      <c r="E34" s="189" t="s">
        <v>40</v>
      </c>
      <c r="F34" s="203">
        <f>J30</f>
        <v>0</v>
      </c>
      <c r="G34" s="191"/>
      <c r="H34" s="191"/>
      <c r="I34" s="204">
        <v>0.15</v>
      </c>
      <c r="J34" s="203">
        <f>F34*0.15</f>
        <v>0</v>
      </c>
      <c r="L34" s="28"/>
    </row>
    <row r="35" spans="1:12" s="27" customFormat="1" ht="12.75">
      <c r="A35" s="191"/>
      <c r="B35" s="192"/>
      <c r="C35" s="191"/>
      <c r="D35" s="191"/>
      <c r="E35" s="189" t="s">
        <v>41</v>
      </c>
      <c r="F35" s="203">
        <f>ROUND((SUM(BG124:BG186)),  2)</f>
        <v>0</v>
      </c>
      <c r="G35" s="191"/>
      <c r="H35" s="191"/>
      <c r="I35" s="204">
        <v>0.21</v>
      </c>
      <c r="J35" s="203">
        <f>0</f>
        <v>0</v>
      </c>
      <c r="L35" s="28"/>
    </row>
    <row r="36" spans="1:12" s="27" customFormat="1" ht="12.75">
      <c r="A36" s="191"/>
      <c r="B36" s="192"/>
      <c r="C36" s="191"/>
      <c r="D36" s="191"/>
      <c r="E36" s="189" t="s">
        <v>42</v>
      </c>
      <c r="F36" s="203">
        <f>ROUND((SUM(BH124:BH186)),  2)</f>
        <v>0</v>
      </c>
      <c r="G36" s="191"/>
      <c r="H36" s="191"/>
      <c r="I36" s="204">
        <v>0.15</v>
      </c>
      <c r="J36" s="203">
        <f>0</f>
        <v>0</v>
      </c>
      <c r="L36" s="28"/>
    </row>
    <row r="37" spans="1:12" s="27" customFormat="1" ht="12.75">
      <c r="A37" s="191"/>
      <c r="B37" s="192"/>
      <c r="C37" s="191"/>
      <c r="D37" s="191"/>
      <c r="E37" s="189" t="s">
        <v>43</v>
      </c>
      <c r="F37" s="203">
        <f>ROUND((SUM(BI124:BI186)),  2)</f>
        <v>0</v>
      </c>
      <c r="G37" s="191"/>
      <c r="H37" s="191"/>
      <c r="I37" s="204">
        <v>0</v>
      </c>
      <c r="J37" s="203">
        <f>0</f>
        <v>0</v>
      </c>
      <c r="L37" s="28"/>
    </row>
    <row r="38" spans="1:12" s="27" customFormat="1">
      <c r="A38" s="191"/>
      <c r="B38" s="192"/>
      <c r="C38" s="191"/>
      <c r="D38" s="191"/>
      <c r="E38" s="191"/>
      <c r="F38" s="191"/>
      <c r="G38" s="191"/>
      <c r="H38" s="191"/>
      <c r="I38" s="191"/>
      <c r="J38" s="191"/>
      <c r="L38" s="28"/>
    </row>
    <row r="39" spans="1:12" s="27" customFormat="1" ht="15.75">
      <c r="A39" s="191"/>
      <c r="B39" s="192"/>
      <c r="C39" s="205"/>
      <c r="D39" s="206" t="s">
        <v>44</v>
      </c>
      <c r="E39" s="207"/>
      <c r="F39" s="207"/>
      <c r="G39" s="208" t="s">
        <v>45</v>
      </c>
      <c r="H39" s="209" t="s">
        <v>46</v>
      </c>
      <c r="I39" s="207"/>
      <c r="J39" s="210">
        <f>SUM(J30:J37)</f>
        <v>0</v>
      </c>
      <c r="K39" s="91"/>
      <c r="L39" s="28"/>
    </row>
    <row r="40" spans="1:12" s="27" customFormat="1">
      <c r="A40" s="191"/>
      <c r="B40" s="192"/>
      <c r="C40" s="191"/>
      <c r="D40" s="191"/>
      <c r="E40" s="191"/>
      <c r="F40" s="191"/>
      <c r="G40" s="191"/>
      <c r="H40" s="191"/>
      <c r="I40" s="191"/>
      <c r="J40" s="191"/>
      <c r="L40" s="28"/>
    </row>
    <row r="41" spans="1:12">
      <c r="A41" s="85"/>
      <c r="B41" s="187"/>
      <c r="C41" s="85"/>
      <c r="D41" s="85"/>
      <c r="E41" s="85"/>
      <c r="F41" s="85"/>
      <c r="G41" s="85"/>
      <c r="H41" s="85"/>
      <c r="I41" s="85"/>
      <c r="J41" s="85"/>
      <c r="L41" s="19"/>
    </row>
    <row r="42" spans="1:12">
      <c r="A42" s="85"/>
      <c r="B42" s="187"/>
      <c r="C42" s="85"/>
      <c r="D42" s="85"/>
      <c r="E42" s="85"/>
      <c r="F42" s="85"/>
      <c r="G42" s="85"/>
      <c r="H42" s="85"/>
      <c r="I42" s="85"/>
      <c r="J42" s="85"/>
      <c r="L42" s="19"/>
    </row>
    <row r="43" spans="1:12">
      <c r="A43" s="85"/>
      <c r="B43" s="187"/>
      <c r="C43" s="85"/>
      <c r="D43" s="85"/>
      <c r="E43" s="85"/>
      <c r="F43" s="85"/>
      <c r="G43" s="85"/>
      <c r="H43" s="85"/>
      <c r="I43" s="85"/>
      <c r="J43" s="85"/>
      <c r="L43" s="19"/>
    </row>
    <row r="44" spans="1:12">
      <c r="A44" s="85"/>
      <c r="B44" s="187"/>
      <c r="C44" s="85"/>
      <c r="D44" s="85"/>
      <c r="E44" s="85"/>
      <c r="F44" s="85"/>
      <c r="G44" s="85"/>
      <c r="H44" s="85"/>
      <c r="I44" s="85"/>
      <c r="J44" s="85"/>
      <c r="L44" s="19"/>
    </row>
    <row r="45" spans="1:12">
      <c r="A45" s="85"/>
      <c r="B45" s="187"/>
      <c r="C45" s="85"/>
      <c r="D45" s="85"/>
      <c r="E45" s="85"/>
      <c r="F45" s="85"/>
      <c r="G45" s="85"/>
      <c r="H45" s="85"/>
      <c r="I45" s="85"/>
      <c r="J45" s="85"/>
      <c r="L45" s="19"/>
    </row>
    <row r="46" spans="1:12">
      <c r="A46" s="85"/>
      <c r="B46" s="187"/>
      <c r="C46" s="85"/>
      <c r="D46" s="85"/>
      <c r="E46" s="85"/>
      <c r="F46" s="85"/>
      <c r="G46" s="85"/>
      <c r="H46" s="85"/>
      <c r="I46" s="85"/>
      <c r="J46" s="85"/>
      <c r="L46" s="19"/>
    </row>
    <row r="47" spans="1:12">
      <c r="A47" s="85"/>
      <c r="B47" s="187"/>
      <c r="C47" s="85"/>
      <c r="D47" s="85"/>
      <c r="E47" s="85"/>
      <c r="F47" s="85"/>
      <c r="G47" s="85"/>
      <c r="H47" s="85"/>
      <c r="I47" s="85"/>
      <c r="J47" s="85"/>
      <c r="L47" s="19"/>
    </row>
    <row r="48" spans="1:12">
      <c r="A48" s="85"/>
      <c r="B48" s="187"/>
      <c r="C48" s="85"/>
      <c r="D48" s="85"/>
      <c r="E48" s="85"/>
      <c r="F48" s="85"/>
      <c r="G48" s="85"/>
      <c r="H48" s="85"/>
      <c r="I48" s="85"/>
      <c r="J48" s="85"/>
      <c r="L48" s="19"/>
    </row>
    <row r="49" spans="1:12">
      <c r="A49" s="85"/>
      <c r="B49" s="187"/>
      <c r="C49" s="85"/>
      <c r="D49" s="85"/>
      <c r="E49" s="85"/>
      <c r="F49" s="85"/>
      <c r="G49" s="85"/>
      <c r="H49" s="85"/>
      <c r="I49" s="85"/>
      <c r="J49" s="85"/>
      <c r="L49" s="19"/>
    </row>
    <row r="50" spans="1:12" s="27" customFormat="1" ht="12.75">
      <c r="A50" s="191"/>
      <c r="B50" s="192"/>
      <c r="C50" s="191"/>
      <c r="D50" s="214" t="s">
        <v>47</v>
      </c>
      <c r="E50" s="220"/>
      <c r="F50" s="220"/>
      <c r="G50" s="214" t="s">
        <v>48</v>
      </c>
      <c r="H50" s="220"/>
      <c r="I50" s="220"/>
      <c r="J50" s="220"/>
      <c r="K50" s="40"/>
      <c r="L50" s="28"/>
    </row>
    <row r="51" spans="1:12">
      <c r="A51" s="85"/>
      <c r="B51" s="187"/>
      <c r="C51" s="85"/>
      <c r="D51" s="85"/>
      <c r="E51" s="85"/>
      <c r="F51" s="85"/>
      <c r="G51" s="85"/>
      <c r="H51" s="85"/>
      <c r="I51" s="85"/>
      <c r="J51" s="85"/>
      <c r="L51" s="19"/>
    </row>
    <row r="52" spans="1:12">
      <c r="A52" s="85"/>
      <c r="B52" s="187"/>
      <c r="C52" s="85"/>
      <c r="D52" s="85"/>
      <c r="E52" s="85"/>
      <c r="F52" s="85"/>
      <c r="G52" s="85"/>
      <c r="H52" s="85"/>
      <c r="I52" s="85"/>
      <c r="J52" s="85"/>
      <c r="L52" s="19"/>
    </row>
    <row r="53" spans="1:12">
      <c r="A53" s="85"/>
      <c r="B53" s="187"/>
      <c r="C53" s="85"/>
      <c r="D53" s="85"/>
      <c r="E53" s="85"/>
      <c r="F53" s="85"/>
      <c r="G53" s="85"/>
      <c r="H53" s="85"/>
      <c r="I53" s="85"/>
      <c r="J53" s="85"/>
      <c r="L53" s="19"/>
    </row>
    <row r="54" spans="1:12">
      <c r="A54" s="85"/>
      <c r="B54" s="187"/>
      <c r="C54" s="85"/>
      <c r="D54" s="85"/>
      <c r="E54" s="85"/>
      <c r="F54" s="85"/>
      <c r="G54" s="85"/>
      <c r="H54" s="85"/>
      <c r="I54" s="85"/>
      <c r="J54" s="85"/>
      <c r="L54" s="19"/>
    </row>
    <row r="55" spans="1:12">
      <c r="A55" s="85"/>
      <c r="B55" s="187"/>
      <c r="C55" s="85"/>
      <c r="D55" s="85"/>
      <c r="E55" s="85"/>
      <c r="F55" s="85"/>
      <c r="G55" s="85"/>
      <c r="H55" s="85"/>
      <c r="I55" s="85"/>
      <c r="J55" s="85"/>
      <c r="L55" s="19"/>
    </row>
    <row r="56" spans="1:12">
      <c r="A56" s="85"/>
      <c r="B56" s="187"/>
      <c r="C56" s="85"/>
      <c r="D56" s="85"/>
      <c r="E56" s="85"/>
      <c r="F56" s="85"/>
      <c r="G56" s="85"/>
      <c r="H56" s="85"/>
      <c r="I56" s="85"/>
      <c r="J56" s="85"/>
      <c r="L56" s="19"/>
    </row>
    <row r="57" spans="1:12">
      <c r="A57" s="85"/>
      <c r="B57" s="187"/>
      <c r="C57" s="85"/>
      <c r="D57" s="85"/>
      <c r="E57" s="85"/>
      <c r="F57" s="85"/>
      <c r="G57" s="85"/>
      <c r="H57" s="85"/>
      <c r="I57" s="85"/>
      <c r="J57" s="85"/>
      <c r="L57" s="19"/>
    </row>
    <row r="58" spans="1:12">
      <c r="A58" s="85"/>
      <c r="B58" s="187"/>
      <c r="C58" s="85"/>
      <c r="D58" s="85"/>
      <c r="E58" s="85"/>
      <c r="F58" s="85"/>
      <c r="G58" s="85"/>
      <c r="H58" s="85"/>
      <c r="I58" s="85"/>
      <c r="J58" s="85"/>
      <c r="L58" s="19"/>
    </row>
    <row r="59" spans="1:12">
      <c r="A59" s="85"/>
      <c r="B59" s="187"/>
      <c r="C59" s="85"/>
      <c r="D59" s="85"/>
      <c r="E59" s="85"/>
      <c r="F59" s="85"/>
      <c r="G59" s="85"/>
      <c r="H59" s="85"/>
      <c r="I59" s="85"/>
      <c r="J59" s="85"/>
      <c r="L59" s="19"/>
    </row>
    <row r="60" spans="1:12">
      <c r="A60" s="85"/>
      <c r="B60" s="187"/>
      <c r="C60" s="85"/>
      <c r="D60" s="85"/>
      <c r="E60" s="85"/>
      <c r="F60" s="85"/>
      <c r="G60" s="85"/>
      <c r="H60" s="85"/>
      <c r="I60" s="85"/>
      <c r="J60" s="85"/>
      <c r="L60" s="19"/>
    </row>
    <row r="61" spans="1:12" s="27" customFormat="1" ht="12.75">
      <c r="A61" s="191"/>
      <c r="B61" s="192"/>
      <c r="C61" s="191"/>
      <c r="D61" s="216" t="s">
        <v>49</v>
      </c>
      <c r="E61" s="217"/>
      <c r="F61" s="218" t="s">
        <v>50</v>
      </c>
      <c r="G61" s="216" t="s">
        <v>49</v>
      </c>
      <c r="H61" s="217"/>
      <c r="I61" s="217"/>
      <c r="J61" s="219" t="s">
        <v>50</v>
      </c>
      <c r="K61" s="30"/>
      <c r="L61" s="28"/>
    </row>
    <row r="62" spans="1:12">
      <c r="A62" s="85"/>
      <c r="B62" s="187"/>
      <c r="C62" s="85"/>
      <c r="D62" s="85"/>
      <c r="E62" s="85"/>
      <c r="F62" s="85"/>
      <c r="G62" s="85"/>
      <c r="H62" s="85"/>
      <c r="I62" s="85"/>
      <c r="J62" s="85"/>
      <c r="L62" s="19"/>
    </row>
    <row r="63" spans="1:12">
      <c r="A63" s="85"/>
      <c r="B63" s="187"/>
      <c r="C63" s="85"/>
      <c r="D63" s="85"/>
      <c r="E63" s="85"/>
      <c r="F63" s="85"/>
      <c r="G63" s="85"/>
      <c r="H63" s="85"/>
      <c r="I63" s="85"/>
      <c r="J63" s="85"/>
      <c r="L63" s="19"/>
    </row>
    <row r="64" spans="1:12">
      <c r="A64" s="85"/>
      <c r="B64" s="187"/>
      <c r="C64" s="85"/>
      <c r="D64" s="85"/>
      <c r="E64" s="85"/>
      <c r="F64" s="85"/>
      <c r="G64" s="85"/>
      <c r="H64" s="85"/>
      <c r="I64" s="85"/>
      <c r="J64" s="85"/>
      <c r="L64" s="19"/>
    </row>
    <row r="65" spans="1:12" s="27" customFormat="1" ht="12.75">
      <c r="A65" s="191"/>
      <c r="B65" s="192"/>
      <c r="C65" s="191"/>
      <c r="D65" s="214" t="s">
        <v>51</v>
      </c>
      <c r="E65" s="220"/>
      <c r="F65" s="220"/>
      <c r="G65" s="214" t="s">
        <v>52</v>
      </c>
      <c r="H65" s="220"/>
      <c r="I65" s="220"/>
      <c r="J65" s="220"/>
      <c r="K65" s="40"/>
      <c r="L65" s="28"/>
    </row>
    <row r="66" spans="1:12">
      <c r="A66" s="85"/>
      <c r="B66" s="187"/>
      <c r="C66" s="85"/>
      <c r="D66" s="85"/>
      <c r="E66" s="85"/>
      <c r="F66" s="85"/>
      <c r="G66" s="85"/>
      <c r="H66" s="85"/>
      <c r="I66" s="85"/>
      <c r="J66" s="85"/>
      <c r="L66" s="19"/>
    </row>
    <row r="67" spans="1:12">
      <c r="A67" s="85"/>
      <c r="B67" s="187"/>
      <c r="C67" s="85"/>
      <c r="D67" s="85"/>
      <c r="E67" s="85"/>
      <c r="F67" s="85"/>
      <c r="G67" s="85"/>
      <c r="H67" s="85"/>
      <c r="I67" s="85"/>
      <c r="J67" s="85"/>
      <c r="L67" s="19"/>
    </row>
    <row r="68" spans="1:12">
      <c r="A68" s="85"/>
      <c r="B68" s="187"/>
      <c r="C68" s="85"/>
      <c r="D68" s="85"/>
      <c r="E68" s="85"/>
      <c r="F68" s="85"/>
      <c r="G68" s="85"/>
      <c r="H68" s="85"/>
      <c r="I68" s="85"/>
      <c r="J68" s="85"/>
      <c r="L68" s="19"/>
    </row>
    <row r="69" spans="1:12">
      <c r="A69" s="85"/>
      <c r="B69" s="187"/>
      <c r="C69" s="85"/>
      <c r="D69" s="85"/>
      <c r="E69" s="85"/>
      <c r="F69" s="85"/>
      <c r="G69" s="85"/>
      <c r="H69" s="85"/>
      <c r="I69" s="85"/>
      <c r="J69" s="85"/>
      <c r="L69" s="19"/>
    </row>
    <row r="70" spans="1:12">
      <c r="A70" s="85"/>
      <c r="B70" s="187"/>
      <c r="C70" s="85"/>
      <c r="D70" s="85"/>
      <c r="E70" s="85"/>
      <c r="F70" s="85"/>
      <c r="G70" s="85"/>
      <c r="H70" s="85"/>
      <c r="I70" s="85"/>
      <c r="J70" s="85"/>
      <c r="L70" s="19"/>
    </row>
    <row r="71" spans="1:12">
      <c r="A71" s="85"/>
      <c r="B71" s="187"/>
      <c r="C71" s="85"/>
      <c r="D71" s="85"/>
      <c r="E71" s="85"/>
      <c r="F71" s="85"/>
      <c r="G71" s="85"/>
      <c r="H71" s="85"/>
      <c r="I71" s="85"/>
      <c r="J71" s="85"/>
      <c r="L71" s="19"/>
    </row>
    <row r="72" spans="1:12">
      <c r="A72" s="85"/>
      <c r="B72" s="187"/>
      <c r="C72" s="85"/>
      <c r="D72" s="85"/>
      <c r="E72" s="85"/>
      <c r="F72" s="85"/>
      <c r="G72" s="85"/>
      <c r="H72" s="85"/>
      <c r="I72" s="85"/>
      <c r="J72" s="85"/>
      <c r="L72" s="19"/>
    </row>
    <row r="73" spans="1:12">
      <c r="A73" s="85"/>
      <c r="B73" s="187"/>
      <c r="C73" s="85"/>
      <c r="D73" s="85"/>
      <c r="E73" s="85"/>
      <c r="F73" s="85"/>
      <c r="G73" s="85"/>
      <c r="H73" s="85"/>
      <c r="I73" s="85"/>
      <c r="J73" s="85"/>
      <c r="L73" s="19"/>
    </row>
    <row r="74" spans="1:12">
      <c r="A74" s="85"/>
      <c r="B74" s="187"/>
      <c r="C74" s="85"/>
      <c r="D74" s="85"/>
      <c r="E74" s="85"/>
      <c r="F74" s="85"/>
      <c r="G74" s="85"/>
      <c r="H74" s="85"/>
      <c r="I74" s="85"/>
      <c r="J74" s="85"/>
      <c r="L74" s="19"/>
    </row>
    <row r="75" spans="1:12">
      <c r="A75" s="85"/>
      <c r="B75" s="187"/>
      <c r="C75" s="85"/>
      <c r="D75" s="85"/>
      <c r="E75" s="85"/>
      <c r="F75" s="85"/>
      <c r="G75" s="85"/>
      <c r="H75" s="85"/>
      <c r="I75" s="85"/>
      <c r="J75" s="85"/>
      <c r="L75" s="19"/>
    </row>
    <row r="76" spans="1:12" s="27" customFormat="1" ht="12.75">
      <c r="A76" s="191"/>
      <c r="B76" s="192"/>
      <c r="C76" s="191"/>
      <c r="D76" s="216" t="s">
        <v>49</v>
      </c>
      <c r="E76" s="217"/>
      <c r="F76" s="218" t="s">
        <v>50</v>
      </c>
      <c r="G76" s="216" t="s">
        <v>49</v>
      </c>
      <c r="H76" s="217"/>
      <c r="I76" s="217"/>
      <c r="J76" s="219" t="s">
        <v>50</v>
      </c>
      <c r="K76" s="30"/>
      <c r="L76" s="28"/>
    </row>
    <row r="77" spans="1:12" s="27" customFormat="1">
      <c r="A77" s="191"/>
      <c r="B77" s="221"/>
      <c r="C77" s="222"/>
      <c r="D77" s="222"/>
      <c r="E77" s="222"/>
      <c r="F77" s="222"/>
      <c r="G77" s="222"/>
      <c r="H77" s="222"/>
      <c r="I77" s="222"/>
      <c r="J77" s="222"/>
      <c r="K77" s="42"/>
      <c r="L77" s="28"/>
    </row>
    <row r="78" spans="1:12">
      <c r="A78" s="85"/>
      <c r="B78" s="85"/>
      <c r="C78" s="85"/>
      <c r="D78" s="85"/>
      <c r="E78" s="85"/>
      <c r="F78" s="85"/>
      <c r="G78" s="85"/>
      <c r="H78" s="85"/>
      <c r="I78" s="85"/>
      <c r="J78" s="85"/>
    </row>
    <row r="79" spans="1:12">
      <c r="A79" s="85"/>
      <c r="B79" s="85"/>
      <c r="C79" s="85"/>
      <c r="D79" s="85"/>
      <c r="E79" s="85"/>
      <c r="F79" s="85"/>
      <c r="G79" s="85"/>
      <c r="H79" s="85"/>
      <c r="I79" s="85"/>
      <c r="J79" s="85"/>
    </row>
    <row r="80" spans="1:12">
      <c r="A80" s="85"/>
      <c r="B80" s="85"/>
      <c r="C80" s="85"/>
      <c r="D80" s="85"/>
      <c r="E80" s="85"/>
      <c r="F80" s="85"/>
      <c r="G80" s="85"/>
      <c r="H80" s="85"/>
      <c r="I80" s="85"/>
      <c r="J80" s="85"/>
    </row>
    <row r="81" spans="1:47" s="27" customFormat="1">
      <c r="A81" s="191"/>
      <c r="B81" s="223"/>
      <c r="C81" s="224"/>
      <c r="D81" s="224"/>
      <c r="E81" s="224"/>
      <c r="F81" s="224"/>
      <c r="G81" s="224"/>
      <c r="H81" s="224"/>
      <c r="I81" s="224"/>
      <c r="J81" s="224"/>
      <c r="K81" s="44"/>
      <c r="L81" s="28"/>
    </row>
    <row r="82" spans="1:47" s="27" customFormat="1" ht="18">
      <c r="A82" s="191"/>
      <c r="B82" s="192"/>
      <c r="C82" s="188" t="s">
        <v>93</v>
      </c>
      <c r="D82" s="191"/>
      <c r="E82" s="191"/>
      <c r="F82" s="191"/>
      <c r="G82" s="191"/>
      <c r="H82" s="191"/>
      <c r="I82" s="191"/>
      <c r="J82" s="191"/>
      <c r="L82" s="28"/>
    </row>
    <row r="83" spans="1:47" s="27" customFormat="1">
      <c r="A83" s="191"/>
      <c r="B83" s="192"/>
      <c r="C83" s="191"/>
      <c r="D83" s="191"/>
      <c r="E83" s="191"/>
      <c r="F83" s="191"/>
      <c r="G83" s="191"/>
      <c r="H83" s="191"/>
      <c r="I83" s="191"/>
      <c r="J83" s="191"/>
      <c r="L83" s="28"/>
    </row>
    <row r="84" spans="1:47" s="27" customFormat="1" ht="12.75">
      <c r="A84" s="191"/>
      <c r="B84" s="192"/>
      <c r="C84" s="189" t="s">
        <v>14</v>
      </c>
      <c r="D84" s="191"/>
      <c r="E84" s="191"/>
      <c r="F84" s="191"/>
      <c r="G84" s="191"/>
      <c r="H84" s="191"/>
      <c r="I84" s="191"/>
      <c r="J84" s="191"/>
      <c r="L84" s="28"/>
    </row>
    <row r="85" spans="1:47" s="27" customFormat="1" ht="12.75">
      <c r="A85" s="191"/>
      <c r="B85" s="192"/>
      <c r="C85" s="191"/>
      <c r="D85" s="191"/>
      <c r="E85" s="381" t="str">
        <f>E7</f>
        <v>STAVEBNÍ ÚPRAVY DOMÁCNOSTI PRO SPECIFICKOU CÍLOVOU SKUPINU - osoby s PAS, Rychnov nad Kněžnou</v>
      </c>
      <c r="F85" s="382"/>
      <c r="G85" s="382"/>
      <c r="H85" s="382"/>
      <c r="I85" s="191"/>
      <c r="J85" s="191"/>
      <c r="L85" s="28"/>
    </row>
    <row r="86" spans="1:47" s="27" customFormat="1" ht="12.75">
      <c r="A86" s="191"/>
      <c r="B86" s="192"/>
      <c r="C86" s="189" t="s">
        <v>91</v>
      </c>
      <c r="D86" s="191"/>
      <c r="E86" s="191"/>
      <c r="F86" s="191"/>
      <c r="G86" s="191"/>
      <c r="H86" s="191"/>
      <c r="I86" s="191"/>
      <c r="J86" s="191"/>
      <c r="L86" s="28"/>
    </row>
    <row r="87" spans="1:47" s="27" customFormat="1">
      <c r="A87" s="191"/>
      <c r="B87" s="192"/>
      <c r="C87" s="191"/>
      <c r="D87" s="191"/>
      <c r="E87" s="383" t="str">
        <f>E9</f>
        <v>D.1.4.e) - ZAŘÍZENÍ ZDRAVOTNĚ TECHNICKÝCH INSTALACÍ</v>
      </c>
      <c r="F87" s="384"/>
      <c r="G87" s="384"/>
      <c r="H87" s="384"/>
      <c r="I87" s="191"/>
      <c r="J87" s="191"/>
      <c r="L87" s="28"/>
    </row>
    <row r="88" spans="1:47" s="27" customFormat="1">
      <c r="A88" s="191"/>
      <c r="B88" s="192"/>
      <c r="C88" s="191"/>
      <c r="D88" s="191"/>
      <c r="E88" s="191"/>
      <c r="F88" s="191"/>
      <c r="G88" s="191"/>
      <c r="H88" s="191"/>
      <c r="I88" s="191"/>
      <c r="J88" s="191"/>
      <c r="L88" s="28"/>
    </row>
    <row r="89" spans="1:47" s="27" customFormat="1" ht="12.75">
      <c r="A89" s="191"/>
      <c r="B89" s="192"/>
      <c r="C89" s="189" t="s">
        <v>18</v>
      </c>
      <c r="D89" s="191"/>
      <c r="E89" s="191"/>
      <c r="F89" s="194" t="str">
        <f>F12</f>
        <v>Rychnov nad Kněžnou</v>
      </c>
      <c r="G89" s="191"/>
      <c r="H89" s="191"/>
      <c r="I89" s="189" t="s">
        <v>20</v>
      </c>
      <c r="J89" s="195">
        <f>IF(J12="","",J12)</f>
        <v>44181</v>
      </c>
      <c r="L89" s="28"/>
    </row>
    <row r="90" spans="1:47" s="27" customFormat="1">
      <c r="A90" s="191"/>
      <c r="B90" s="192"/>
      <c r="C90" s="191"/>
      <c r="D90" s="191"/>
      <c r="E90" s="191"/>
      <c r="F90" s="191"/>
      <c r="G90" s="191"/>
      <c r="H90" s="191"/>
      <c r="I90" s="191"/>
      <c r="J90" s="191"/>
      <c r="L90" s="28"/>
    </row>
    <row r="91" spans="1:47" s="27" customFormat="1" ht="25.5">
      <c r="A91" s="191"/>
      <c r="B91" s="192"/>
      <c r="C91" s="189" t="s">
        <v>22</v>
      </c>
      <c r="D91" s="191"/>
      <c r="E91" s="191"/>
      <c r="F91" s="194" t="str">
        <f>E15</f>
        <v xml:space="preserve"> </v>
      </c>
      <c r="G91" s="191"/>
      <c r="H91" s="191"/>
      <c r="I91" s="189" t="s">
        <v>28</v>
      </c>
      <c r="J91" s="225" t="str">
        <f>E21</f>
        <v>Radko Vondra - PRIDOS</v>
      </c>
      <c r="L91" s="28"/>
    </row>
    <row r="92" spans="1:47" s="27" customFormat="1" ht="12.75">
      <c r="A92" s="191"/>
      <c r="B92" s="192"/>
      <c r="C92" s="189" t="s">
        <v>26</v>
      </c>
      <c r="D92" s="191"/>
      <c r="E92" s="191"/>
      <c r="F92" s="194" t="str">
        <f>IF(E18="","",E18)</f>
        <v/>
      </c>
      <c r="G92" s="191"/>
      <c r="H92" s="191"/>
      <c r="I92" s="189" t="s">
        <v>31</v>
      </c>
      <c r="J92" s="225" t="str">
        <f>E24</f>
        <v>T. Balažovič</v>
      </c>
      <c r="L92" s="28"/>
    </row>
    <row r="93" spans="1:47" s="27" customFormat="1">
      <c r="A93" s="191"/>
      <c r="B93" s="192"/>
      <c r="C93" s="191"/>
      <c r="D93" s="191"/>
      <c r="E93" s="191"/>
      <c r="F93" s="191"/>
      <c r="G93" s="191"/>
      <c r="H93" s="191"/>
      <c r="I93" s="191"/>
      <c r="J93" s="191"/>
      <c r="L93" s="28"/>
    </row>
    <row r="94" spans="1:47" s="27" customFormat="1" ht="12">
      <c r="A94" s="191"/>
      <c r="B94" s="192"/>
      <c r="C94" s="226" t="s">
        <v>94</v>
      </c>
      <c r="D94" s="205"/>
      <c r="E94" s="205"/>
      <c r="F94" s="205"/>
      <c r="G94" s="205"/>
      <c r="H94" s="205"/>
      <c r="I94" s="205"/>
      <c r="J94" s="227" t="s">
        <v>95</v>
      </c>
      <c r="K94" s="90"/>
      <c r="L94" s="28"/>
    </row>
    <row r="95" spans="1:47" s="27" customFormat="1">
      <c r="A95" s="191"/>
      <c r="B95" s="192"/>
      <c r="C95" s="191"/>
      <c r="D95" s="191"/>
      <c r="E95" s="191"/>
      <c r="F95" s="191"/>
      <c r="G95" s="191"/>
      <c r="H95" s="191"/>
      <c r="I95" s="191"/>
      <c r="J95" s="191"/>
      <c r="L95" s="28"/>
    </row>
    <row r="96" spans="1:47" s="27" customFormat="1" ht="15.75">
      <c r="A96" s="191"/>
      <c r="B96" s="192"/>
      <c r="C96" s="228" t="s">
        <v>96</v>
      </c>
      <c r="D96" s="191"/>
      <c r="E96" s="191"/>
      <c r="F96" s="191"/>
      <c r="G96" s="191"/>
      <c r="H96" s="191"/>
      <c r="I96" s="191"/>
      <c r="J96" s="200">
        <f>J124</f>
        <v>0</v>
      </c>
      <c r="L96" s="28"/>
      <c r="AU96" s="16" t="s">
        <v>97</v>
      </c>
    </row>
    <row r="97" spans="1:12" s="9" customFormat="1" ht="15">
      <c r="A97" s="229"/>
      <c r="B97" s="230"/>
      <c r="C97" s="229"/>
      <c r="D97" s="231" t="s">
        <v>709</v>
      </c>
      <c r="E97" s="232"/>
      <c r="F97" s="232"/>
      <c r="G97" s="232"/>
      <c r="H97" s="232"/>
      <c r="I97" s="232"/>
      <c r="J97" s="233">
        <f>J125</f>
        <v>0</v>
      </c>
      <c r="L97" s="92"/>
    </row>
    <row r="98" spans="1:12" s="9" customFormat="1" ht="15">
      <c r="A98" s="229"/>
      <c r="B98" s="230"/>
      <c r="C98" s="229"/>
      <c r="D98" s="231" t="s">
        <v>710</v>
      </c>
      <c r="E98" s="232"/>
      <c r="F98" s="232"/>
      <c r="G98" s="232"/>
      <c r="H98" s="232"/>
      <c r="I98" s="232"/>
      <c r="J98" s="233">
        <f>J137</f>
        <v>0</v>
      </c>
      <c r="L98" s="92"/>
    </row>
    <row r="99" spans="1:12" s="9" customFormat="1" ht="15">
      <c r="A99" s="229"/>
      <c r="B99" s="230"/>
      <c r="C99" s="229"/>
      <c r="D99" s="231" t="s">
        <v>711</v>
      </c>
      <c r="E99" s="232"/>
      <c r="F99" s="232"/>
      <c r="G99" s="232"/>
      <c r="H99" s="232"/>
      <c r="I99" s="232"/>
      <c r="J99" s="233">
        <f>J153</f>
        <v>0</v>
      </c>
      <c r="L99" s="92"/>
    </row>
    <row r="100" spans="1:12" s="9" customFormat="1" ht="15">
      <c r="A100" s="229"/>
      <c r="B100" s="230"/>
      <c r="C100" s="229"/>
      <c r="D100" s="231" t="s">
        <v>712</v>
      </c>
      <c r="E100" s="232"/>
      <c r="F100" s="232"/>
      <c r="G100" s="232"/>
      <c r="H100" s="232"/>
      <c r="I100" s="232"/>
      <c r="J100" s="233">
        <f>J176</f>
        <v>0</v>
      </c>
      <c r="L100" s="92"/>
    </row>
    <row r="101" spans="1:12" s="9" customFormat="1" ht="15">
      <c r="A101" s="229"/>
      <c r="B101" s="230"/>
      <c r="C101" s="229"/>
      <c r="D101" s="231" t="s">
        <v>102</v>
      </c>
      <c r="E101" s="232"/>
      <c r="F101" s="280"/>
      <c r="G101" s="232"/>
      <c r="H101" s="232"/>
      <c r="I101" s="232"/>
      <c r="J101" s="233">
        <f>J178</f>
        <v>0</v>
      </c>
      <c r="L101" s="92"/>
    </row>
    <row r="102" spans="1:12" s="10" customFormat="1" ht="12.75">
      <c r="A102" s="234"/>
      <c r="B102" s="235"/>
      <c r="C102" s="234"/>
      <c r="D102" s="236" t="s">
        <v>713</v>
      </c>
      <c r="E102" s="237"/>
      <c r="F102" s="237"/>
      <c r="G102" s="237"/>
      <c r="H102" s="237"/>
      <c r="I102" s="237"/>
      <c r="J102" s="238">
        <f>J179</f>
        <v>0</v>
      </c>
      <c r="L102" s="93"/>
    </row>
    <row r="103" spans="1:12" s="10" customFormat="1" ht="12.75" hidden="1">
      <c r="A103" s="234"/>
      <c r="B103" s="235"/>
      <c r="C103" s="234"/>
      <c r="D103" s="236" t="s">
        <v>714</v>
      </c>
      <c r="E103" s="237"/>
      <c r="F103" s="237"/>
      <c r="G103" s="237"/>
      <c r="H103" s="237"/>
      <c r="I103" s="237"/>
      <c r="J103" s="238">
        <f>J182</f>
        <v>0</v>
      </c>
      <c r="L103" s="93"/>
    </row>
    <row r="104" spans="1:12" s="10" customFormat="1" ht="12.75" hidden="1">
      <c r="A104" s="234"/>
      <c r="B104" s="235"/>
      <c r="C104" s="234"/>
      <c r="D104" s="236" t="s">
        <v>715</v>
      </c>
      <c r="E104" s="237"/>
      <c r="F104" s="237"/>
      <c r="G104" s="237"/>
      <c r="H104" s="237"/>
      <c r="I104" s="237"/>
      <c r="J104" s="238">
        <f>J184</f>
        <v>0</v>
      </c>
      <c r="L104" s="93"/>
    </row>
    <row r="105" spans="1:12" s="27" customFormat="1">
      <c r="A105" s="191"/>
      <c r="B105" s="192"/>
      <c r="C105" s="191"/>
      <c r="D105" s="191"/>
      <c r="E105" s="191"/>
      <c r="F105" s="191"/>
      <c r="G105" s="191"/>
      <c r="H105" s="191"/>
      <c r="I105" s="191"/>
      <c r="J105" s="191"/>
      <c r="L105" s="28"/>
    </row>
    <row r="106" spans="1:12" s="27" customFormat="1">
      <c r="A106" s="191"/>
      <c r="B106" s="221"/>
      <c r="C106" s="222"/>
      <c r="D106" s="222"/>
      <c r="E106" s="222"/>
      <c r="F106" s="222"/>
      <c r="G106" s="222"/>
      <c r="H106" s="222"/>
      <c r="I106" s="222"/>
      <c r="J106" s="222"/>
      <c r="K106" s="42"/>
      <c r="L106" s="28"/>
    </row>
    <row r="107" spans="1:12">
      <c r="A107" s="85"/>
      <c r="B107" s="85"/>
      <c r="C107" s="85"/>
      <c r="D107" s="85"/>
      <c r="E107" s="85"/>
      <c r="F107" s="85"/>
      <c r="G107" s="85"/>
      <c r="H107" s="85"/>
      <c r="I107" s="85"/>
      <c r="J107" s="85"/>
    </row>
    <row r="108" spans="1:12">
      <c r="A108" s="85"/>
      <c r="B108" s="85"/>
      <c r="C108" s="85"/>
      <c r="D108" s="85"/>
      <c r="E108" s="85"/>
      <c r="F108" s="85"/>
      <c r="G108" s="85"/>
      <c r="H108" s="85"/>
      <c r="I108" s="85"/>
      <c r="J108" s="85"/>
    </row>
    <row r="109" spans="1:12">
      <c r="A109" s="85"/>
      <c r="B109" s="85"/>
      <c r="C109" s="85"/>
      <c r="D109" s="85"/>
      <c r="E109" s="85"/>
      <c r="F109" s="85"/>
      <c r="G109" s="85"/>
      <c r="H109" s="85"/>
      <c r="I109" s="85"/>
      <c r="J109" s="85"/>
    </row>
    <row r="110" spans="1:12" s="27" customFormat="1">
      <c r="A110" s="191"/>
      <c r="B110" s="223"/>
      <c r="C110" s="224"/>
      <c r="D110" s="224"/>
      <c r="E110" s="224"/>
      <c r="F110" s="224"/>
      <c r="G110" s="224"/>
      <c r="H110" s="224"/>
      <c r="I110" s="224"/>
      <c r="J110" s="224"/>
      <c r="K110" s="44"/>
      <c r="L110" s="28"/>
    </row>
    <row r="111" spans="1:12" s="27" customFormat="1" ht="18">
      <c r="A111" s="191"/>
      <c r="B111" s="192"/>
      <c r="C111" s="188" t="s">
        <v>120</v>
      </c>
      <c r="D111" s="191"/>
      <c r="E111" s="191"/>
      <c r="F111" s="191"/>
      <c r="G111" s="191"/>
      <c r="H111" s="191"/>
      <c r="I111" s="191"/>
      <c r="J111" s="191"/>
      <c r="L111" s="28"/>
    </row>
    <row r="112" spans="1:12" s="27" customFormat="1">
      <c r="A112" s="191"/>
      <c r="B112" s="192"/>
      <c r="C112" s="191"/>
      <c r="D112" s="191"/>
      <c r="E112" s="191"/>
      <c r="F112" s="191"/>
      <c r="G112" s="191"/>
      <c r="H112" s="191"/>
      <c r="I112" s="191"/>
      <c r="J112" s="191"/>
      <c r="L112" s="28"/>
    </row>
    <row r="113" spans="1:65" s="27" customFormat="1" ht="12.75">
      <c r="A113" s="191"/>
      <c r="B113" s="192"/>
      <c r="C113" s="189" t="s">
        <v>14</v>
      </c>
      <c r="D113" s="191"/>
      <c r="E113" s="191"/>
      <c r="F113" s="191"/>
      <c r="G113" s="191"/>
      <c r="H113" s="191"/>
      <c r="I113" s="191"/>
      <c r="J113" s="191"/>
      <c r="L113" s="28"/>
    </row>
    <row r="114" spans="1:65" s="27" customFormat="1" ht="12.75">
      <c r="A114" s="191"/>
      <c r="B114" s="192"/>
      <c r="C114" s="191"/>
      <c r="D114" s="191"/>
      <c r="E114" s="381" t="str">
        <f>E7</f>
        <v>STAVEBNÍ ÚPRAVY DOMÁCNOSTI PRO SPECIFICKOU CÍLOVOU SKUPINU - osoby s PAS, Rychnov nad Kněžnou</v>
      </c>
      <c r="F114" s="382"/>
      <c r="G114" s="382"/>
      <c r="H114" s="382"/>
      <c r="I114" s="191"/>
      <c r="J114" s="191"/>
      <c r="L114" s="28"/>
    </row>
    <row r="115" spans="1:65" s="27" customFormat="1" ht="12.75">
      <c r="A115" s="191"/>
      <c r="B115" s="192"/>
      <c r="C115" s="189" t="s">
        <v>91</v>
      </c>
      <c r="D115" s="191"/>
      <c r="E115" s="191"/>
      <c r="F115" s="191"/>
      <c r="G115" s="191"/>
      <c r="H115" s="191"/>
      <c r="I115" s="191"/>
      <c r="J115" s="191"/>
      <c r="L115" s="28"/>
    </row>
    <row r="116" spans="1:65" s="27" customFormat="1" ht="16.5" customHeight="1">
      <c r="A116" s="191"/>
      <c r="B116" s="192"/>
      <c r="C116" s="191"/>
      <c r="D116" s="191"/>
      <c r="E116" s="383" t="str">
        <f>E9</f>
        <v>D.1.4.e) - ZAŘÍZENÍ ZDRAVOTNĚ TECHNICKÝCH INSTALACÍ</v>
      </c>
      <c r="F116" s="384"/>
      <c r="G116" s="384"/>
      <c r="H116" s="384"/>
      <c r="I116" s="191"/>
      <c r="J116" s="191"/>
      <c r="L116" s="28"/>
    </row>
    <row r="117" spans="1:65" s="27" customFormat="1">
      <c r="A117" s="191"/>
      <c r="B117" s="192"/>
      <c r="C117" s="191"/>
      <c r="D117" s="191"/>
      <c r="E117" s="191"/>
      <c r="F117" s="191"/>
      <c r="G117" s="191"/>
      <c r="H117" s="191"/>
      <c r="I117" s="191"/>
      <c r="J117" s="191"/>
      <c r="L117" s="28"/>
    </row>
    <row r="118" spans="1:65" s="27" customFormat="1" ht="12.75">
      <c r="A118" s="191"/>
      <c r="B118" s="192"/>
      <c r="C118" s="189" t="s">
        <v>18</v>
      </c>
      <c r="D118" s="191"/>
      <c r="E118" s="191"/>
      <c r="F118" s="194" t="str">
        <f>F12</f>
        <v>Rychnov nad Kněžnou</v>
      </c>
      <c r="G118" s="191"/>
      <c r="H118" s="191"/>
      <c r="I118" s="189" t="s">
        <v>20</v>
      </c>
      <c r="J118" s="195">
        <f>IF(J12="","",J12)</f>
        <v>44181</v>
      </c>
      <c r="L118" s="28"/>
    </row>
    <row r="119" spans="1:65" s="27" customFormat="1">
      <c r="A119" s="191"/>
      <c r="B119" s="192"/>
      <c r="C119" s="191"/>
      <c r="D119" s="191"/>
      <c r="E119" s="191"/>
      <c r="F119" s="191"/>
      <c r="G119" s="191"/>
      <c r="H119" s="191"/>
      <c r="I119" s="191"/>
      <c r="J119" s="191"/>
      <c r="L119" s="28"/>
    </row>
    <row r="120" spans="1:65" s="27" customFormat="1" ht="25.5">
      <c r="A120" s="191"/>
      <c r="B120" s="192"/>
      <c r="C120" s="189" t="s">
        <v>22</v>
      </c>
      <c r="D120" s="191"/>
      <c r="E120" s="191"/>
      <c r="F120" s="194" t="str">
        <f>E15</f>
        <v xml:space="preserve"> </v>
      </c>
      <c r="G120" s="191"/>
      <c r="H120" s="191"/>
      <c r="I120" s="189" t="s">
        <v>28</v>
      </c>
      <c r="J120" s="225" t="str">
        <f>E21</f>
        <v>Radko Vondra - PRIDOS</v>
      </c>
      <c r="L120" s="28"/>
    </row>
    <row r="121" spans="1:65" s="27" customFormat="1" ht="12.75">
      <c r="A121" s="191"/>
      <c r="B121" s="192"/>
      <c r="C121" s="189" t="s">
        <v>26</v>
      </c>
      <c r="D121" s="191"/>
      <c r="E121" s="191"/>
      <c r="F121" s="194" t="str">
        <f>IF(E18="","",E18)</f>
        <v/>
      </c>
      <c r="G121" s="191"/>
      <c r="H121" s="191"/>
      <c r="I121" s="189" t="s">
        <v>31</v>
      </c>
      <c r="J121" s="225" t="str">
        <f>E24</f>
        <v>T. Balažovič</v>
      </c>
      <c r="L121" s="28"/>
    </row>
    <row r="122" spans="1:65" s="27" customFormat="1">
      <c r="A122" s="191"/>
      <c r="B122" s="192"/>
      <c r="C122" s="191"/>
      <c r="D122" s="191"/>
      <c r="E122" s="191"/>
      <c r="F122" s="191"/>
      <c r="G122" s="191"/>
      <c r="H122" s="191"/>
      <c r="I122" s="191"/>
      <c r="J122" s="191"/>
      <c r="L122" s="28"/>
    </row>
    <row r="123" spans="1:65" s="94" customFormat="1" ht="24">
      <c r="A123" s="239"/>
      <c r="B123" s="240"/>
      <c r="C123" s="241" t="s">
        <v>121</v>
      </c>
      <c r="D123" s="242" t="s">
        <v>59</v>
      </c>
      <c r="E123" s="242" t="s">
        <v>55</v>
      </c>
      <c r="F123" s="242" t="s">
        <v>56</v>
      </c>
      <c r="G123" s="242" t="s">
        <v>122</v>
      </c>
      <c r="H123" s="242" t="s">
        <v>123</v>
      </c>
      <c r="I123" s="242" t="s">
        <v>124</v>
      </c>
      <c r="J123" s="243" t="s">
        <v>95</v>
      </c>
      <c r="K123" s="138" t="s">
        <v>125</v>
      </c>
      <c r="L123" s="95"/>
      <c r="M123" s="55" t="s">
        <v>1</v>
      </c>
      <c r="N123" s="56" t="s">
        <v>38</v>
      </c>
      <c r="O123" s="56" t="s">
        <v>126</v>
      </c>
      <c r="P123" s="56" t="s">
        <v>127</v>
      </c>
      <c r="Q123" s="56" t="s">
        <v>128</v>
      </c>
      <c r="R123" s="56" t="s">
        <v>129</v>
      </c>
      <c r="S123" s="56" t="s">
        <v>130</v>
      </c>
      <c r="T123" s="57" t="s">
        <v>131</v>
      </c>
    </row>
    <row r="124" spans="1:65" s="27" customFormat="1" ht="15.75">
      <c r="A124" s="191"/>
      <c r="B124" s="192"/>
      <c r="C124" s="244" t="s">
        <v>132</v>
      </c>
      <c r="D124" s="191"/>
      <c r="E124" s="191"/>
      <c r="F124" s="191"/>
      <c r="G124" s="191"/>
      <c r="H124" s="191"/>
      <c r="I124" s="191"/>
      <c r="J124" s="245">
        <f>BK124</f>
        <v>0</v>
      </c>
      <c r="L124" s="28"/>
      <c r="M124" s="58"/>
      <c r="N124" s="59"/>
      <c r="O124" s="59"/>
      <c r="P124" s="97">
        <f>P125+P137+P153+P176+P178</f>
        <v>143.00400000000002</v>
      </c>
      <c r="Q124" s="59"/>
      <c r="R124" s="97">
        <f>R125+R137+R153+R176+R178</f>
        <v>1.0720499999999999</v>
      </c>
      <c r="S124" s="59"/>
      <c r="T124" s="98">
        <f>T125+T137+T153+T176+T178</f>
        <v>0</v>
      </c>
      <c r="AT124" s="16" t="s">
        <v>73</v>
      </c>
      <c r="AU124" s="16" t="s">
        <v>97</v>
      </c>
      <c r="BK124" s="99">
        <f>BK125+BK137+BK153+BK176+BK178</f>
        <v>0</v>
      </c>
    </row>
    <row r="125" spans="1:65" s="12" customFormat="1" ht="15">
      <c r="A125" s="246"/>
      <c r="B125" s="247"/>
      <c r="C125" s="246"/>
      <c r="D125" s="248" t="s">
        <v>73</v>
      </c>
      <c r="E125" s="249" t="s">
        <v>233</v>
      </c>
      <c r="F125" s="249" t="s">
        <v>716</v>
      </c>
      <c r="G125" s="246"/>
      <c r="H125" s="246"/>
      <c r="I125" s="246"/>
      <c r="J125" s="250">
        <f>BK125</f>
        <v>0</v>
      </c>
      <c r="L125" s="100"/>
      <c r="M125" s="102"/>
      <c r="N125" s="103"/>
      <c r="O125" s="103"/>
      <c r="P125" s="104">
        <f>SUM(P126:P136)</f>
        <v>13.911600000000002</v>
      </c>
      <c r="Q125" s="103"/>
      <c r="R125" s="104">
        <f>SUM(R126:R136)</f>
        <v>7.5799999999999999E-3</v>
      </c>
      <c r="S125" s="103"/>
      <c r="T125" s="105">
        <f>SUM(T126:T136)</f>
        <v>0</v>
      </c>
      <c r="AR125" s="101" t="s">
        <v>144</v>
      </c>
      <c r="AT125" s="106" t="s">
        <v>73</v>
      </c>
      <c r="AU125" s="106" t="s">
        <v>74</v>
      </c>
      <c r="AY125" s="101" t="s">
        <v>135</v>
      </c>
      <c r="BK125" s="107">
        <f>SUM(BK126:BK136)</f>
        <v>0</v>
      </c>
    </row>
    <row r="126" spans="1:65" s="27" customFormat="1" ht="12.95" customHeight="1">
      <c r="A126" s="191"/>
      <c r="B126" s="192"/>
      <c r="C126" s="253">
        <v>1</v>
      </c>
      <c r="D126" s="253" t="s">
        <v>138</v>
      </c>
      <c r="E126" s="254" t="s">
        <v>717</v>
      </c>
      <c r="F126" s="255" t="s">
        <v>718</v>
      </c>
      <c r="G126" s="256" t="s">
        <v>208</v>
      </c>
      <c r="H126" s="257">
        <v>8</v>
      </c>
      <c r="I126" s="110"/>
      <c r="J126" s="258">
        <f t="shared" ref="J126:J134" si="0">ROUND(I126*H126,2)</f>
        <v>0</v>
      </c>
      <c r="K126" s="109" t="s">
        <v>719</v>
      </c>
      <c r="L126" s="28"/>
      <c r="M126" s="111" t="s">
        <v>1</v>
      </c>
      <c r="N126" s="112" t="s">
        <v>39</v>
      </c>
      <c r="O126" s="113">
        <v>0.65900000000000003</v>
      </c>
      <c r="P126" s="113">
        <f t="shared" ref="P126:P134" si="1">O126*H126</f>
        <v>5.2720000000000002</v>
      </c>
      <c r="Q126" s="113">
        <v>2.9E-4</v>
      </c>
      <c r="R126" s="113">
        <f t="shared" ref="R126:R134" si="2">Q126*H126</f>
        <v>2.32E-3</v>
      </c>
      <c r="S126" s="113">
        <v>0</v>
      </c>
      <c r="T126" s="114">
        <f t="shared" ref="T126:T134" si="3">S126*H126</f>
        <v>0</v>
      </c>
      <c r="AR126" s="115" t="s">
        <v>202</v>
      </c>
      <c r="AT126" s="115" t="s">
        <v>138</v>
      </c>
      <c r="AU126" s="115" t="s">
        <v>82</v>
      </c>
      <c r="AY126" s="16" t="s">
        <v>135</v>
      </c>
      <c r="BE126" s="116">
        <f t="shared" ref="BE126:BE134" si="4">IF(N126="základní",J126,0)</f>
        <v>0</v>
      </c>
      <c r="BF126" s="116">
        <f t="shared" ref="BF126:BF134" si="5">IF(N126="snížená",J126,0)</f>
        <v>0</v>
      </c>
      <c r="BG126" s="116">
        <f t="shared" ref="BG126:BG134" si="6">IF(N126="zákl. přenesená",J126,0)</f>
        <v>0</v>
      </c>
      <c r="BH126" s="116">
        <f t="shared" ref="BH126:BH134" si="7">IF(N126="sníž. přenesená",J126,0)</f>
        <v>0</v>
      </c>
      <c r="BI126" s="116">
        <f t="shared" ref="BI126:BI134" si="8">IF(N126="nulová",J126,0)</f>
        <v>0</v>
      </c>
      <c r="BJ126" s="16" t="s">
        <v>82</v>
      </c>
      <c r="BK126" s="116">
        <f t="shared" ref="BK126:BK134" si="9">ROUND(I126*H126,2)</f>
        <v>0</v>
      </c>
      <c r="BL126" s="16" t="s">
        <v>202</v>
      </c>
      <c r="BM126" s="115" t="s">
        <v>720</v>
      </c>
    </row>
    <row r="127" spans="1:65" s="27" customFormat="1" ht="12.95" customHeight="1">
      <c r="A127" s="191"/>
      <c r="B127" s="192"/>
      <c r="C127" s="253">
        <v>2</v>
      </c>
      <c r="D127" s="253" t="s">
        <v>138</v>
      </c>
      <c r="E127" s="254" t="s">
        <v>721</v>
      </c>
      <c r="F127" s="255" t="s">
        <v>722</v>
      </c>
      <c r="G127" s="256" t="s">
        <v>208</v>
      </c>
      <c r="H127" s="257">
        <v>2</v>
      </c>
      <c r="I127" s="110"/>
      <c r="J127" s="258">
        <f t="shared" si="0"/>
        <v>0</v>
      </c>
      <c r="K127" s="109" t="s">
        <v>719</v>
      </c>
      <c r="L127" s="28"/>
      <c r="M127" s="111" t="s">
        <v>1</v>
      </c>
      <c r="N127" s="112" t="s">
        <v>39</v>
      </c>
      <c r="O127" s="113">
        <v>0.72799999999999998</v>
      </c>
      <c r="P127" s="113">
        <f t="shared" si="1"/>
        <v>1.456</v>
      </c>
      <c r="Q127" s="113">
        <v>3.5E-4</v>
      </c>
      <c r="R127" s="113">
        <f t="shared" si="2"/>
        <v>6.9999999999999999E-4</v>
      </c>
      <c r="S127" s="113">
        <v>0</v>
      </c>
      <c r="T127" s="114">
        <f t="shared" si="3"/>
        <v>0</v>
      </c>
      <c r="AR127" s="115" t="s">
        <v>202</v>
      </c>
      <c r="AT127" s="115" t="s">
        <v>138</v>
      </c>
      <c r="AU127" s="115" t="s">
        <v>82</v>
      </c>
      <c r="AY127" s="16" t="s">
        <v>135</v>
      </c>
      <c r="BE127" s="116">
        <f t="shared" si="4"/>
        <v>0</v>
      </c>
      <c r="BF127" s="116">
        <f t="shared" si="5"/>
        <v>0</v>
      </c>
      <c r="BG127" s="116">
        <f t="shared" si="6"/>
        <v>0</v>
      </c>
      <c r="BH127" s="116">
        <f t="shared" si="7"/>
        <v>0</v>
      </c>
      <c r="BI127" s="116">
        <f t="shared" si="8"/>
        <v>0</v>
      </c>
      <c r="BJ127" s="16" t="s">
        <v>82</v>
      </c>
      <c r="BK127" s="116">
        <f t="shared" si="9"/>
        <v>0</v>
      </c>
      <c r="BL127" s="16" t="s">
        <v>202</v>
      </c>
      <c r="BM127" s="115" t="s">
        <v>723</v>
      </c>
    </row>
    <row r="128" spans="1:65" s="27" customFormat="1" ht="12.95" customHeight="1">
      <c r="A128" s="191"/>
      <c r="B128" s="192"/>
      <c r="C128" s="253">
        <v>3</v>
      </c>
      <c r="D128" s="253" t="s">
        <v>138</v>
      </c>
      <c r="E128" s="254" t="s">
        <v>724</v>
      </c>
      <c r="F128" s="255" t="s">
        <v>725</v>
      </c>
      <c r="G128" s="256" t="s">
        <v>208</v>
      </c>
      <c r="H128" s="257">
        <v>4</v>
      </c>
      <c r="I128" s="110"/>
      <c r="J128" s="258">
        <f t="shared" si="0"/>
        <v>0</v>
      </c>
      <c r="K128" s="109" t="s">
        <v>719</v>
      </c>
      <c r="L128" s="28"/>
      <c r="M128" s="111" t="s">
        <v>1</v>
      </c>
      <c r="N128" s="112" t="s">
        <v>39</v>
      </c>
      <c r="O128" s="113">
        <v>0.83199999999999996</v>
      </c>
      <c r="P128" s="113">
        <f t="shared" si="1"/>
        <v>3.3279999999999998</v>
      </c>
      <c r="Q128" s="113">
        <v>1.14E-3</v>
      </c>
      <c r="R128" s="113">
        <f t="shared" si="2"/>
        <v>4.5599999999999998E-3</v>
      </c>
      <c r="S128" s="113">
        <v>0</v>
      </c>
      <c r="T128" s="114">
        <f t="shared" si="3"/>
        <v>0</v>
      </c>
      <c r="AR128" s="115" t="s">
        <v>202</v>
      </c>
      <c r="AT128" s="115" t="s">
        <v>138</v>
      </c>
      <c r="AU128" s="115" t="s">
        <v>82</v>
      </c>
      <c r="AY128" s="16" t="s">
        <v>135</v>
      </c>
      <c r="BE128" s="116">
        <f t="shared" si="4"/>
        <v>0</v>
      </c>
      <c r="BF128" s="116">
        <f t="shared" si="5"/>
        <v>0</v>
      </c>
      <c r="BG128" s="116">
        <f t="shared" si="6"/>
        <v>0</v>
      </c>
      <c r="BH128" s="116">
        <f t="shared" si="7"/>
        <v>0</v>
      </c>
      <c r="BI128" s="116">
        <f t="shared" si="8"/>
        <v>0</v>
      </c>
      <c r="BJ128" s="16" t="s">
        <v>82</v>
      </c>
      <c r="BK128" s="116">
        <f t="shared" si="9"/>
        <v>0</v>
      </c>
      <c r="BL128" s="16" t="s">
        <v>202</v>
      </c>
      <c r="BM128" s="115" t="s">
        <v>726</v>
      </c>
    </row>
    <row r="129" spans="1:65" s="27" customFormat="1" ht="12.95" customHeight="1">
      <c r="A129" s="191"/>
      <c r="B129" s="192"/>
      <c r="C129" s="253">
        <v>4</v>
      </c>
      <c r="D129" s="253" t="s">
        <v>138</v>
      </c>
      <c r="E129" s="254" t="s">
        <v>727</v>
      </c>
      <c r="F129" s="255" t="s">
        <v>728</v>
      </c>
      <c r="G129" s="256" t="s">
        <v>248</v>
      </c>
      <c r="H129" s="257">
        <v>8</v>
      </c>
      <c r="I129" s="110"/>
      <c r="J129" s="258">
        <f t="shared" si="0"/>
        <v>0</v>
      </c>
      <c r="K129" s="109" t="s">
        <v>719</v>
      </c>
      <c r="L129" s="28"/>
      <c r="M129" s="111" t="s">
        <v>1</v>
      </c>
      <c r="N129" s="112" t="s">
        <v>39</v>
      </c>
      <c r="O129" s="113">
        <v>0.157</v>
      </c>
      <c r="P129" s="113">
        <f t="shared" si="1"/>
        <v>1.256</v>
      </c>
      <c r="Q129" s="113">
        <v>0</v>
      </c>
      <c r="R129" s="113">
        <f t="shared" si="2"/>
        <v>0</v>
      </c>
      <c r="S129" s="113">
        <v>0</v>
      </c>
      <c r="T129" s="114">
        <f t="shared" si="3"/>
        <v>0</v>
      </c>
      <c r="AR129" s="115" t="s">
        <v>202</v>
      </c>
      <c r="AT129" s="115" t="s">
        <v>138</v>
      </c>
      <c r="AU129" s="115" t="s">
        <v>82</v>
      </c>
      <c r="AY129" s="16" t="s">
        <v>135</v>
      </c>
      <c r="BE129" s="116">
        <f t="shared" si="4"/>
        <v>0</v>
      </c>
      <c r="BF129" s="116">
        <f t="shared" si="5"/>
        <v>0</v>
      </c>
      <c r="BG129" s="116">
        <f t="shared" si="6"/>
        <v>0</v>
      </c>
      <c r="BH129" s="116">
        <f t="shared" si="7"/>
        <v>0</v>
      </c>
      <c r="BI129" s="116">
        <f t="shared" si="8"/>
        <v>0</v>
      </c>
      <c r="BJ129" s="16" t="s">
        <v>82</v>
      </c>
      <c r="BK129" s="116">
        <f t="shared" si="9"/>
        <v>0</v>
      </c>
      <c r="BL129" s="16" t="s">
        <v>202</v>
      </c>
      <c r="BM129" s="115" t="s">
        <v>729</v>
      </c>
    </row>
    <row r="130" spans="1:65" s="27" customFormat="1" ht="12.95" customHeight="1">
      <c r="A130" s="191"/>
      <c r="B130" s="192"/>
      <c r="C130" s="253">
        <v>5</v>
      </c>
      <c r="D130" s="253" t="s">
        <v>138</v>
      </c>
      <c r="E130" s="254" t="s">
        <v>730</v>
      </c>
      <c r="F130" s="255" t="s">
        <v>731</v>
      </c>
      <c r="G130" s="256" t="s">
        <v>248</v>
      </c>
      <c r="H130" s="257">
        <v>2</v>
      </c>
      <c r="I130" s="110"/>
      <c r="J130" s="258">
        <f t="shared" si="0"/>
        <v>0</v>
      </c>
      <c r="K130" s="109" t="s">
        <v>719</v>
      </c>
      <c r="L130" s="28"/>
      <c r="M130" s="111" t="s">
        <v>1</v>
      </c>
      <c r="N130" s="112" t="s">
        <v>39</v>
      </c>
      <c r="O130" s="113">
        <v>0.17399999999999999</v>
      </c>
      <c r="P130" s="113">
        <f t="shared" si="1"/>
        <v>0.34799999999999998</v>
      </c>
      <c r="Q130" s="113">
        <v>0</v>
      </c>
      <c r="R130" s="113">
        <f t="shared" si="2"/>
        <v>0</v>
      </c>
      <c r="S130" s="113">
        <v>0</v>
      </c>
      <c r="T130" s="114">
        <f t="shared" si="3"/>
        <v>0</v>
      </c>
      <c r="AR130" s="115" t="s">
        <v>202</v>
      </c>
      <c r="AT130" s="115" t="s">
        <v>138</v>
      </c>
      <c r="AU130" s="115" t="s">
        <v>82</v>
      </c>
      <c r="AY130" s="16" t="s">
        <v>135</v>
      </c>
      <c r="BE130" s="116">
        <f t="shared" si="4"/>
        <v>0</v>
      </c>
      <c r="BF130" s="116">
        <f t="shared" si="5"/>
        <v>0</v>
      </c>
      <c r="BG130" s="116">
        <f t="shared" si="6"/>
        <v>0</v>
      </c>
      <c r="BH130" s="116">
        <f t="shared" si="7"/>
        <v>0</v>
      </c>
      <c r="BI130" s="116">
        <f t="shared" si="8"/>
        <v>0</v>
      </c>
      <c r="BJ130" s="16" t="s">
        <v>82</v>
      </c>
      <c r="BK130" s="116">
        <f t="shared" si="9"/>
        <v>0</v>
      </c>
      <c r="BL130" s="16" t="s">
        <v>202</v>
      </c>
      <c r="BM130" s="115" t="s">
        <v>732</v>
      </c>
    </row>
    <row r="131" spans="1:65" s="27" customFormat="1" ht="12.95" customHeight="1">
      <c r="A131" s="191"/>
      <c r="B131" s="192"/>
      <c r="C131" s="253">
        <v>6</v>
      </c>
      <c r="D131" s="253" t="s">
        <v>138</v>
      </c>
      <c r="E131" s="254" t="s">
        <v>733</v>
      </c>
      <c r="F131" s="255" t="s">
        <v>734</v>
      </c>
      <c r="G131" s="256" t="s">
        <v>248</v>
      </c>
      <c r="H131" s="257">
        <v>4</v>
      </c>
      <c r="I131" s="110"/>
      <c r="J131" s="258">
        <f t="shared" si="0"/>
        <v>0</v>
      </c>
      <c r="K131" s="109" t="s">
        <v>719</v>
      </c>
      <c r="L131" s="28"/>
      <c r="M131" s="111" t="s">
        <v>1</v>
      </c>
      <c r="N131" s="112" t="s">
        <v>39</v>
      </c>
      <c r="O131" s="113">
        <v>0.25900000000000001</v>
      </c>
      <c r="P131" s="113">
        <f t="shared" si="1"/>
        <v>1.036</v>
      </c>
      <c r="Q131" s="113">
        <v>0</v>
      </c>
      <c r="R131" s="113">
        <f t="shared" si="2"/>
        <v>0</v>
      </c>
      <c r="S131" s="113">
        <v>0</v>
      </c>
      <c r="T131" s="114">
        <f t="shared" si="3"/>
        <v>0</v>
      </c>
      <c r="AR131" s="115" t="s">
        <v>202</v>
      </c>
      <c r="AT131" s="115" t="s">
        <v>138</v>
      </c>
      <c r="AU131" s="115" t="s">
        <v>82</v>
      </c>
      <c r="AY131" s="16" t="s">
        <v>135</v>
      </c>
      <c r="BE131" s="116">
        <f t="shared" si="4"/>
        <v>0</v>
      </c>
      <c r="BF131" s="116">
        <f t="shared" si="5"/>
        <v>0</v>
      </c>
      <c r="BG131" s="116">
        <f t="shared" si="6"/>
        <v>0</v>
      </c>
      <c r="BH131" s="116">
        <f t="shared" si="7"/>
        <v>0</v>
      </c>
      <c r="BI131" s="116">
        <f t="shared" si="8"/>
        <v>0</v>
      </c>
      <c r="BJ131" s="16" t="s">
        <v>82</v>
      </c>
      <c r="BK131" s="116">
        <f t="shared" si="9"/>
        <v>0</v>
      </c>
      <c r="BL131" s="16" t="s">
        <v>202</v>
      </c>
      <c r="BM131" s="115" t="s">
        <v>735</v>
      </c>
    </row>
    <row r="132" spans="1:65" s="27" customFormat="1" ht="12.95" customHeight="1">
      <c r="A132" s="191"/>
      <c r="B132" s="192"/>
      <c r="C132" s="253">
        <v>7</v>
      </c>
      <c r="D132" s="253" t="s">
        <v>138</v>
      </c>
      <c r="E132" s="254" t="s">
        <v>736</v>
      </c>
      <c r="F132" s="255" t="s">
        <v>737</v>
      </c>
      <c r="G132" s="256" t="s">
        <v>248</v>
      </c>
      <c r="H132" s="257">
        <v>9</v>
      </c>
      <c r="I132" s="110"/>
      <c r="J132" s="258">
        <f t="shared" si="0"/>
        <v>0</v>
      </c>
      <c r="K132" s="109"/>
      <c r="L132" s="28"/>
      <c r="M132" s="111"/>
      <c r="N132" s="112"/>
      <c r="O132" s="113"/>
      <c r="P132" s="113"/>
      <c r="Q132" s="113"/>
      <c r="R132" s="113"/>
      <c r="S132" s="113"/>
      <c r="T132" s="114"/>
      <c r="AR132" s="115"/>
      <c r="AT132" s="115"/>
      <c r="AU132" s="115"/>
      <c r="AY132" s="16"/>
      <c r="BE132" s="116"/>
      <c r="BF132" s="116"/>
      <c r="BG132" s="116"/>
      <c r="BH132" s="116"/>
      <c r="BI132" s="116"/>
      <c r="BJ132" s="16"/>
      <c r="BK132" s="116">
        <f t="shared" si="9"/>
        <v>0</v>
      </c>
      <c r="BL132" s="16"/>
      <c r="BM132" s="115"/>
    </row>
    <row r="133" spans="1:65" s="27" customFormat="1" ht="12.95" customHeight="1">
      <c r="A133" s="191"/>
      <c r="B133" s="192"/>
      <c r="C133" s="253">
        <v>8</v>
      </c>
      <c r="D133" s="253" t="s">
        <v>138</v>
      </c>
      <c r="E133" s="254" t="s">
        <v>738</v>
      </c>
      <c r="F133" s="255" t="s">
        <v>739</v>
      </c>
      <c r="G133" s="256" t="s">
        <v>740</v>
      </c>
      <c r="H133" s="257">
        <v>10</v>
      </c>
      <c r="I133" s="110"/>
      <c r="J133" s="258">
        <f t="shared" si="0"/>
        <v>0</v>
      </c>
      <c r="K133" s="109"/>
      <c r="L133" s="28"/>
      <c r="M133" s="111"/>
      <c r="N133" s="112"/>
      <c r="O133" s="113"/>
      <c r="P133" s="113"/>
      <c r="Q133" s="113"/>
      <c r="R133" s="113"/>
      <c r="S133" s="113"/>
      <c r="T133" s="114"/>
      <c r="AR133" s="115"/>
      <c r="AT133" s="115"/>
      <c r="AU133" s="115"/>
      <c r="AY133" s="16"/>
      <c r="BE133" s="116"/>
      <c r="BF133" s="116"/>
      <c r="BG133" s="116"/>
      <c r="BH133" s="116"/>
      <c r="BI133" s="116"/>
      <c r="BJ133" s="16"/>
      <c r="BK133" s="116">
        <f t="shared" si="9"/>
        <v>0</v>
      </c>
      <c r="BL133" s="16"/>
      <c r="BM133" s="115"/>
    </row>
    <row r="134" spans="1:65" s="27" customFormat="1" ht="12.95" customHeight="1">
      <c r="A134" s="191"/>
      <c r="B134" s="192"/>
      <c r="C134" s="253">
        <v>9</v>
      </c>
      <c r="D134" s="253" t="s">
        <v>138</v>
      </c>
      <c r="E134" s="254" t="s">
        <v>741</v>
      </c>
      <c r="F134" s="255" t="s">
        <v>742</v>
      </c>
      <c r="G134" s="256" t="s">
        <v>208</v>
      </c>
      <c r="H134" s="257">
        <f>SUM(H126:H128)</f>
        <v>14</v>
      </c>
      <c r="I134" s="110"/>
      <c r="J134" s="258">
        <f t="shared" si="0"/>
        <v>0</v>
      </c>
      <c r="K134" s="109" t="s">
        <v>719</v>
      </c>
      <c r="L134" s="28"/>
      <c r="M134" s="111" t="s">
        <v>1</v>
      </c>
      <c r="N134" s="112" t="s">
        <v>39</v>
      </c>
      <c r="O134" s="113">
        <v>4.8000000000000001E-2</v>
      </c>
      <c r="P134" s="113">
        <f t="shared" si="1"/>
        <v>0.67200000000000004</v>
      </c>
      <c r="Q134" s="113">
        <v>0</v>
      </c>
      <c r="R134" s="113">
        <f t="shared" si="2"/>
        <v>0</v>
      </c>
      <c r="S134" s="113">
        <v>0</v>
      </c>
      <c r="T134" s="114">
        <f t="shared" si="3"/>
        <v>0</v>
      </c>
      <c r="AR134" s="115" t="s">
        <v>202</v>
      </c>
      <c r="AT134" s="115" t="s">
        <v>138</v>
      </c>
      <c r="AU134" s="115" t="s">
        <v>82</v>
      </c>
      <c r="AY134" s="16" t="s">
        <v>135</v>
      </c>
      <c r="BE134" s="116">
        <f t="shared" si="4"/>
        <v>0</v>
      </c>
      <c r="BF134" s="116">
        <f t="shared" si="5"/>
        <v>0</v>
      </c>
      <c r="BG134" s="116">
        <f t="shared" si="6"/>
        <v>0</v>
      </c>
      <c r="BH134" s="116">
        <f t="shared" si="7"/>
        <v>0</v>
      </c>
      <c r="BI134" s="116">
        <f t="shared" si="8"/>
        <v>0</v>
      </c>
      <c r="BJ134" s="16" t="s">
        <v>82</v>
      </c>
      <c r="BK134" s="116">
        <f t="shared" si="9"/>
        <v>0</v>
      </c>
      <c r="BL134" s="16" t="s">
        <v>202</v>
      </c>
      <c r="BM134" s="115" t="s">
        <v>743</v>
      </c>
    </row>
    <row r="135" spans="1:65" s="27" customFormat="1" ht="48">
      <c r="A135" s="191"/>
      <c r="B135" s="192"/>
      <c r="C135" s="253">
        <v>10</v>
      </c>
      <c r="D135" s="253" t="s">
        <v>138</v>
      </c>
      <c r="E135" s="254" t="s">
        <v>744</v>
      </c>
      <c r="F135" s="255" t="s">
        <v>745</v>
      </c>
      <c r="G135" s="256" t="s">
        <v>175</v>
      </c>
      <c r="H135" s="257">
        <v>0.2</v>
      </c>
      <c r="I135" s="110"/>
      <c r="J135" s="258">
        <f>ROUND(I135*H135,2)</f>
        <v>0</v>
      </c>
      <c r="K135" s="109" t="s">
        <v>719</v>
      </c>
      <c r="L135" s="28"/>
      <c r="M135" s="111" t="s">
        <v>1</v>
      </c>
      <c r="N135" s="112" t="s">
        <v>39</v>
      </c>
      <c r="O135" s="113">
        <v>1.5229999999999999</v>
      </c>
      <c r="P135" s="113">
        <f>O135*H135</f>
        <v>0.30459999999999998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AR135" s="115" t="s">
        <v>202</v>
      </c>
      <c r="AT135" s="115" t="s">
        <v>138</v>
      </c>
      <c r="AU135" s="115" t="s">
        <v>82</v>
      </c>
      <c r="AY135" s="16" t="s">
        <v>135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6" t="s">
        <v>82</v>
      </c>
      <c r="BK135" s="116">
        <f>ROUND(I135*H135,2)</f>
        <v>0</v>
      </c>
      <c r="BL135" s="16" t="s">
        <v>202</v>
      </c>
      <c r="BM135" s="115" t="s">
        <v>746</v>
      </c>
    </row>
    <row r="136" spans="1:65" s="27" customFormat="1" ht="48">
      <c r="A136" s="191"/>
      <c r="B136" s="192"/>
      <c r="C136" s="253">
        <v>11</v>
      </c>
      <c r="D136" s="253" t="s">
        <v>138</v>
      </c>
      <c r="E136" s="254" t="s">
        <v>747</v>
      </c>
      <c r="F136" s="255" t="s">
        <v>748</v>
      </c>
      <c r="G136" s="256" t="s">
        <v>175</v>
      </c>
      <c r="H136" s="257">
        <v>0.2</v>
      </c>
      <c r="I136" s="110"/>
      <c r="J136" s="258">
        <f>ROUND(I136*H136,2)</f>
        <v>0</v>
      </c>
      <c r="K136" s="109" t="s">
        <v>719</v>
      </c>
      <c r="L136" s="28"/>
      <c r="M136" s="111" t="s">
        <v>1</v>
      </c>
      <c r="N136" s="112" t="s">
        <v>39</v>
      </c>
      <c r="O136" s="113">
        <v>1.1950000000000001</v>
      </c>
      <c r="P136" s="113">
        <f>O136*H136</f>
        <v>0.23900000000000002</v>
      </c>
      <c r="Q136" s="113">
        <v>0</v>
      </c>
      <c r="R136" s="113">
        <f>Q136*H136</f>
        <v>0</v>
      </c>
      <c r="S136" s="113">
        <v>0</v>
      </c>
      <c r="T136" s="114">
        <f>S136*H136</f>
        <v>0</v>
      </c>
      <c r="AR136" s="115" t="s">
        <v>202</v>
      </c>
      <c r="AT136" s="115" t="s">
        <v>138</v>
      </c>
      <c r="AU136" s="115" t="s">
        <v>82</v>
      </c>
      <c r="AY136" s="16" t="s">
        <v>135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6" t="s">
        <v>82</v>
      </c>
      <c r="BK136" s="116">
        <f>ROUND(I136*H136,2)</f>
        <v>0</v>
      </c>
      <c r="BL136" s="16" t="s">
        <v>202</v>
      </c>
      <c r="BM136" s="115" t="s">
        <v>749</v>
      </c>
    </row>
    <row r="137" spans="1:65" s="12" customFormat="1" ht="15">
      <c r="A137" s="246"/>
      <c r="B137" s="247"/>
      <c r="C137" s="246"/>
      <c r="D137" s="248" t="s">
        <v>73</v>
      </c>
      <c r="E137" s="249" t="s">
        <v>750</v>
      </c>
      <c r="F137" s="249" t="s">
        <v>751</v>
      </c>
      <c r="G137" s="246"/>
      <c r="H137" s="246"/>
      <c r="I137" s="278"/>
      <c r="J137" s="250">
        <f>BK137</f>
        <v>0</v>
      </c>
      <c r="L137" s="100"/>
      <c r="M137" s="102"/>
      <c r="N137" s="103"/>
      <c r="O137" s="103"/>
      <c r="P137" s="104">
        <f>SUM(P138:P152)</f>
        <v>49.532699999999998</v>
      </c>
      <c r="Q137" s="103"/>
      <c r="R137" s="104">
        <f>SUM(R138:R152)</f>
        <v>3.9789999999999999E-2</v>
      </c>
      <c r="S137" s="103"/>
      <c r="T137" s="105">
        <f>SUM(T138:T152)</f>
        <v>0</v>
      </c>
      <c r="AR137" s="101" t="s">
        <v>144</v>
      </c>
      <c r="AT137" s="106" t="s">
        <v>73</v>
      </c>
      <c r="AU137" s="106" t="s">
        <v>74</v>
      </c>
      <c r="AY137" s="101" t="s">
        <v>135</v>
      </c>
      <c r="BK137" s="107">
        <f>SUM(BK138:BK152)</f>
        <v>0</v>
      </c>
    </row>
    <row r="138" spans="1:65" s="27" customFormat="1" ht="24">
      <c r="A138" s="191"/>
      <c r="B138" s="192"/>
      <c r="C138" s="253">
        <v>12</v>
      </c>
      <c r="D138" s="253" t="s">
        <v>138</v>
      </c>
      <c r="E138" s="254" t="s">
        <v>752</v>
      </c>
      <c r="F138" s="255" t="s">
        <v>753</v>
      </c>
      <c r="G138" s="256" t="s">
        <v>208</v>
      </c>
      <c r="H138" s="257">
        <v>20</v>
      </c>
      <c r="I138" s="110"/>
      <c r="J138" s="258">
        <f t="shared" ref="J138:J152" si="10">ROUND(I138*H138,2)</f>
        <v>0</v>
      </c>
      <c r="K138" s="109" t="s">
        <v>719</v>
      </c>
      <c r="L138" s="28"/>
      <c r="M138" s="111" t="s">
        <v>1</v>
      </c>
      <c r="N138" s="112" t="s">
        <v>39</v>
      </c>
      <c r="O138" s="113">
        <v>0.52900000000000003</v>
      </c>
      <c r="P138" s="113">
        <f t="shared" ref="P138:P152" si="11">O138*H138</f>
        <v>10.58</v>
      </c>
      <c r="Q138" s="113">
        <v>6.6E-4</v>
      </c>
      <c r="R138" s="113">
        <f t="shared" ref="R138:R152" si="12">Q138*H138</f>
        <v>1.32E-2</v>
      </c>
      <c r="S138" s="113">
        <v>0</v>
      </c>
      <c r="T138" s="114">
        <f t="shared" ref="T138:T152" si="13">S138*H138</f>
        <v>0</v>
      </c>
      <c r="AR138" s="115" t="s">
        <v>202</v>
      </c>
      <c r="AT138" s="115" t="s">
        <v>138</v>
      </c>
      <c r="AU138" s="115" t="s">
        <v>82</v>
      </c>
      <c r="AY138" s="16" t="s">
        <v>135</v>
      </c>
      <c r="BE138" s="116">
        <f t="shared" ref="BE138:BE152" si="14">IF(N138="základní",J138,0)</f>
        <v>0</v>
      </c>
      <c r="BF138" s="116">
        <f t="shared" ref="BF138:BF152" si="15">IF(N138="snížená",J138,0)</f>
        <v>0</v>
      </c>
      <c r="BG138" s="116">
        <f t="shared" ref="BG138:BG152" si="16">IF(N138="zákl. přenesená",J138,0)</f>
        <v>0</v>
      </c>
      <c r="BH138" s="116">
        <f t="shared" ref="BH138:BH152" si="17">IF(N138="sníž. přenesená",J138,0)</f>
        <v>0</v>
      </c>
      <c r="BI138" s="116">
        <f t="shared" ref="BI138:BI152" si="18">IF(N138="nulová",J138,0)</f>
        <v>0</v>
      </c>
      <c r="BJ138" s="16" t="s">
        <v>82</v>
      </c>
      <c r="BK138" s="116">
        <f t="shared" ref="BK138:BK152" si="19">ROUND(I138*H138,2)</f>
        <v>0</v>
      </c>
      <c r="BL138" s="16" t="s">
        <v>202</v>
      </c>
      <c r="BM138" s="115" t="s">
        <v>754</v>
      </c>
    </row>
    <row r="139" spans="1:65" s="27" customFormat="1" ht="24">
      <c r="A139" s="191"/>
      <c r="B139" s="192"/>
      <c r="C139" s="253">
        <v>13</v>
      </c>
      <c r="D139" s="253" t="s">
        <v>138</v>
      </c>
      <c r="E139" s="254" t="s">
        <v>755</v>
      </c>
      <c r="F139" s="255" t="s">
        <v>756</v>
      </c>
      <c r="G139" s="256" t="s">
        <v>208</v>
      </c>
      <c r="H139" s="257">
        <v>5</v>
      </c>
      <c r="I139" s="110"/>
      <c r="J139" s="258">
        <f t="shared" si="10"/>
        <v>0</v>
      </c>
      <c r="K139" s="109" t="s">
        <v>719</v>
      </c>
      <c r="L139" s="28"/>
      <c r="M139" s="111" t="s">
        <v>1</v>
      </c>
      <c r="N139" s="112" t="s">
        <v>39</v>
      </c>
      <c r="O139" s="113">
        <v>0.61599999999999999</v>
      </c>
      <c r="P139" s="113">
        <f t="shared" si="11"/>
        <v>3.08</v>
      </c>
      <c r="Q139" s="113">
        <v>9.1E-4</v>
      </c>
      <c r="R139" s="113">
        <f t="shared" si="12"/>
        <v>4.5500000000000002E-3</v>
      </c>
      <c r="S139" s="113">
        <v>0</v>
      </c>
      <c r="T139" s="114">
        <f t="shared" si="13"/>
        <v>0</v>
      </c>
      <c r="AR139" s="115" t="s">
        <v>202</v>
      </c>
      <c r="AT139" s="115" t="s">
        <v>138</v>
      </c>
      <c r="AU139" s="115" t="s">
        <v>82</v>
      </c>
      <c r="AY139" s="16" t="s">
        <v>135</v>
      </c>
      <c r="BE139" s="116">
        <f t="shared" si="14"/>
        <v>0</v>
      </c>
      <c r="BF139" s="116">
        <f t="shared" si="15"/>
        <v>0</v>
      </c>
      <c r="BG139" s="116">
        <f t="shared" si="16"/>
        <v>0</v>
      </c>
      <c r="BH139" s="116">
        <f t="shared" si="17"/>
        <v>0</v>
      </c>
      <c r="BI139" s="116">
        <f t="shared" si="18"/>
        <v>0</v>
      </c>
      <c r="BJ139" s="16" t="s">
        <v>82</v>
      </c>
      <c r="BK139" s="116">
        <f t="shared" si="19"/>
        <v>0</v>
      </c>
      <c r="BL139" s="16" t="s">
        <v>202</v>
      </c>
      <c r="BM139" s="115" t="s">
        <v>757</v>
      </c>
    </row>
    <row r="140" spans="1:65" s="27" customFormat="1" ht="24">
      <c r="A140" s="191"/>
      <c r="B140" s="192"/>
      <c r="C140" s="253">
        <v>14</v>
      </c>
      <c r="D140" s="253" t="s">
        <v>138</v>
      </c>
      <c r="E140" s="254" t="s">
        <v>758</v>
      </c>
      <c r="F140" s="255" t="s">
        <v>759</v>
      </c>
      <c r="G140" s="256" t="s">
        <v>208</v>
      </c>
      <c r="H140" s="257">
        <v>5</v>
      </c>
      <c r="I140" s="110"/>
      <c r="J140" s="258">
        <f t="shared" si="10"/>
        <v>0</v>
      </c>
      <c r="K140" s="109" t="s">
        <v>719</v>
      </c>
      <c r="L140" s="28"/>
      <c r="M140" s="111" t="s">
        <v>1</v>
      </c>
      <c r="N140" s="112" t="s">
        <v>39</v>
      </c>
      <c r="O140" s="113">
        <v>0.69599999999999995</v>
      </c>
      <c r="P140" s="113">
        <f t="shared" si="11"/>
        <v>3.4799999999999995</v>
      </c>
      <c r="Q140" s="113">
        <v>1.1900000000000001E-3</v>
      </c>
      <c r="R140" s="113">
        <f t="shared" si="12"/>
        <v>5.9500000000000004E-3</v>
      </c>
      <c r="S140" s="113">
        <v>0</v>
      </c>
      <c r="T140" s="114">
        <f t="shared" si="13"/>
        <v>0</v>
      </c>
      <c r="AR140" s="115" t="s">
        <v>202</v>
      </c>
      <c r="AT140" s="115" t="s">
        <v>138</v>
      </c>
      <c r="AU140" s="115" t="s">
        <v>82</v>
      </c>
      <c r="AY140" s="16" t="s">
        <v>135</v>
      </c>
      <c r="BE140" s="116">
        <f t="shared" si="14"/>
        <v>0</v>
      </c>
      <c r="BF140" s="116">
        <f t="shared" si="15"/>
        <v>0</v>
      </c>
      <c r="BG140" s="116">
        <f t="shared" si="16"/>
        <v>0</v>
      </c>
      <c r="BH140" s="116">
        <f t="shared" si="17"/>
        <v>0</v>
      </c>
      <c r="BI140" s="116">
        <f t="shared" si="18"/>
        <v>0</v>
      </c>
      <c r="BJ140" s="16" t="s">
        <v>82</v>
      </c>
      <c r="BK140" s="116">
        <f t="shared" si="19"/>
        <v>0</v>
      </c>
      <c r="BL140" s="16" t="s">
        <v>202</v>
      </c>
      <c r="BM140" s="115" t="s">
        <v>760</v>
      </c>
    </row>
    <row r="141" spans="1:65" s="27" customFormat="1" ht="24">
      <c r="A141" s="191"/>
      <c r="B141" s="192"/>
      <c r="C141" s="253">
        <v>15</v>
      </c>
      <c r="D141" s="253" t="s">
        <v>138</v>
      </c>
      <c r="E141" s="254" t="s">
        <v>761</v>
      </c>
      <c r="F141" s="255" t="s">
        <v>762</v>
      </c>
      <c r="G141" s="256" t="s">
        <v>208</v>
      </c>
      <c r="H141" s="257">
        <v>30</v>
      </c>
      <c r="I141" s="110"/>
      <c r="J141" s="258">
        <f t="shared" si="10"/>
        <v>0</v>
      </c>
      <c r="K141" s="109" t="s">
        <v>719</v>
      </c>
      <c r="L141" s="28"/>
      <c r="M141" s="111" t="s">
        <v>1</v>
      </c>
      <c r="N141" s="112" t="s">
        <v>39</v>
      </c>
      <c r="O141" s="113">
        <v>0.11799999999999999</v>
      </c>
      <c r="P141" s="113">
        <f t="shared" si="11"/>
        <v>3.54</v>
      </c>
      <c r="Q141" s="113">
        <v>2.4000000000000001E-4</v>
      </c>
      <c r="R141" s="113">
        <f t="shared" si="12"/>
        <v>7.1999999999999998E-3</v>
      </c>
      <c r="S141" s="113">
        <v>0</v>
      </c>
      <c r="T141" s="114">
        <f t="shared" si="13"/>
        <v>0</v>
      </c>
      <c r="AR141" s="115" t="s">
        <v>202</v>
      </c>
      <c r="AT141" s="115" t="s">
        <v>138</v>
      </c>
      <c r="AU141" s="115" t="s">
        <v>82</v>
      </c>
      <c r="AY141" s="16" t="s">
        <v>135</v>
      </c>
      <c r="BE141" s="116">
        <f t="shared" si="14"/>
        <v>0</v>
      </c>
      <c r="BF141" s="116">
        <f t="shared" si="15"/>
        <v>0</v>
      </c>
      <c r="BG141" s="116">
        <f t="shared" si="16"/>
        <v>0</v>
      </c>
      <c r="BH141" s="116">
        <f t="shared" si="17"/>
        <v>0</v>
      </c>
      <c r="BI141" s="116">
        <f t="shared" si="18"/>
        <v>0</v>
      </c>
      <c r="BJ141" s="16" t="s">
        <v>82</v>
      </c>
      <c r="BK141" s="116">
        <f t="shared" si="19"/>
        <v>0</v>
      </c>
      <c r="BL141" s="16" t="s">
        <v>202</v>
      </c>
      <c r="BM141" s="115" t="s">
        <v>763</v>
      </c>
    </row>
    <row r="142" spans="1:65" s="27" customFormat="1" ht="12">
      <c r="A142" s="191"/>
      <c r="B142" s="192"/>
      <c r="C142" s="253">
        <v>16</v>
      </c>
      <c r="D142" s="253" t="s">
        <v>138</v>
      </c>
      <c r="E142" s="254" t="s">
        <v>764</v>
      </c>
      <c r="F142" s="255" t="s">
        <v>765</v>
      </c>
      <c r="G142" s="256" t="s">
        <v>248</v>
      </c>
      <c r="H142" s="257">
        <v>30</v>
      </c>
      <c r="I142" s="110"/>
      <c r="J142" s="258">
        <f t="shared" si="10"/>
        <v>0</v>
      </c>
      <c r="K142" s="109" t="s">
        <v>719</v>
      </c>
      <c r="L142" s="28"/>
      <c r="M142" s="111" t="s">
        <v>1</v>
      </c>
      <c r="N142" s="112" t="s">
        <v>39</v>
      </c>
      <c r="O142" s="113">
        <v>0.42499999999999999</v>
      </c>
      <c r="P142" s="113">
        <f t="shared" si="11"/>
        <v>12.75</v>
      </c>
      <c r="Q142" s="113">
        <v>0</v>
      </c>
      <c r="R142" s="113">
        <f t="shared" si="12"/>
        <v>0</v>
      </c>
      <c r="S142" s="113">
        <v>0</v>
      </c>
      <c r="T142" s="114">
        <f t="shared" si="13"/>
        <v>0</v>
      </c>
      <c r="AR142" s="115" t="s">
        <v>202</v>
      </c>
      <c r="AT142" s="115" t="s">
        <v>138</v>
      </c>
      <c r="AU142" s="115" t="s">
        <v>82</v>
      </c>
      <c r="AY142" s="16" t="s">
        <v>135</v>
      </c>
      <c r="BE142" s="116">
        <f t="shared" si="14"/>
        <v>0</v>
      </c>
      <c r="BF142" s="116">
        <f t="shared" si="15"/>
        <v>0</v>
      </c>
      <c r="BG142" s="116">
        <f t="shared" si="16"/>
        <v>0</v>
      </c>
      <c r="BH142" s="116">
        <f t="shared" si="17"/>
        <v>0</v>
      </c>
      <c r="BI142" s="116">
        <f t="shared" si="18"/>
        <v>0</v>
      </c>
      <c r="BJ142" s="16" t="s">
        <v>82</v>
      </c>
      <c r="BK142" s="116">
        <f t="shared" si="19"/>
        <v>0</v>
      </c>
      <c r="BL142" s="16" t="s">
        <v>202</v>
      </c>
      <c r="BM142" s="115" t="s">
        <v>766</v>
      </c>
    </row>
    <row r="143" spans="1:65" s="27" customFormat="1" ht="12">
      <c r="A143" s="191"/>
      <c r="B143" s="192"/>
      <c r="C143" s="253">
        <v>17</v>
      </c>
      <c r="D143" s="253" t="s">
        <v>138</v>
      </c>
      <c r="E143" s="254" t="s">
        <v>767</v>
      </c>
      <c r="F143" s="255" t="s">
        <v>768</v>
      </c>
      <c r="G143" s="256" t="s">
        <v>248</v>
      </c>
      <c r="H143" s="257">
        <v>20</v>
      </c>
      <c r="I143" s="110"/>
      <c r="J143" s="258">
        <f t="shared" si="10"/>
        <v>0</v>
      </c>
      <c r="K143" s="109" t="s">
        <v>719</v>
      </c>
      <c r="L143" s="28"/>
      <c r="M143" s="111" t="s">
        <v>1</v>
      </c>
      <c r="N143" s="112" t="s">
        <v>39</v>
      </c>
      <c r="O143" s="113">
        <v>0.42499999999999999</v>
      </c>
      <c r="P143" s="113">
        <f t="shared" si="11"/>
        <v>8.5</v>
      </c>
      <c r="Q143" s="113">
        <v>0</v>
      </c>
      <c r="R143" s="113">
        <f t="shared" si="12"/>
        <v>0</v>
      </c>
      <c r="S143" s="113">
        <v>0</v>
      </c>
      <c r="T143" s="114">
        <f t="shared" si="13"/>
        <v>0</v>
      </c>
      <c r="AR143" s="115" t="s">
        <v>202</v>
      </c>
      <c r="AT143" s="115" t="s">
        <v>138</v>
      </c>
      <c r="AU143" s="115" t="s">
        <v>82</v>
      </c>
      <c r="AY143" s="16" t="s">
        <v>135</v>
      </c>
      <c r="BE143" s="116">
        <f t="shared" si="14"/>
        <v>0</v>
      </c>
      <c r="BF143" s="116">
        <f t="shared" si="15"/>
        <v>0</v>
      </c>
      <c r="BG143" s="116">
        <f t="shared" si="16"/>
        <v>0</v>
      </c>
      <c r="BH143" s="116">
        <f t="shared" si="17"/>
        <v>0</v>
      </c>
      <c r="BI143" s="116">
        <f t="shared" si="18"/>
        <v>0</v>
      </c>
      <c r="BJ143" s="16" t="s">
        <v>82</v>
      </c>
      <c r="BK143" s="116">
        <f t="shared" si="19"/>
        <v>0</v>
      </c>
      <c r="BL143" s="16" t="s">
        <v>202</v>
      </c>
      <c r="BM143" s="115" t="s">
        <v>766</v>
      </c>
    </row>
    <row r="144" spans="1:65" s="27" customFormat="1" ht="24">
      <c r="A144" s="191"/>
      <c r="B144" s="192"/>
      <c r="C144" s="253">
        <v>18</v>
      </c>
      <c r="D144" s="253" t="s">
        <v>138</v>
      </c>
      <c r="E144" s="254" t="s">
        <v>769</v>
      </c>
      <c r="F144" s="255" t="s">
        <v>770</v>
      </c>
      <c r="G144" s="256" t="s">
        <v>771</v>
      </c>
      <c r="H144" s="257">
        <v>5</v>
      </c>
      <c r="I144" s="110"/>
      <c r="J144" s="258">
        <f t="shared" si="10"/>
        <v>0</v>
      </c>
      <c r="K144" s="109" t="s">
        <v>719</v>
      </c>
      <c r="L144" s="28"/>
      <c r="M144" s="111" t="s">
        <v>1</v>
      </c>
      <c r="N144" s="112" t="s">
        <v>39</v>
      </c>
      <c r="O144" s="113">
        <v>0.17</v>
      </c>
      <c r="P144" s="113">
        <f t="shared" si="11"/>
        <v>0.85000000000000009</v>
      </c>
      <c r="Q144" s="113">
        <v>1.7000000000000001E-4</v>
      </c>
      <c r="R144" s="113">
        <f t="shared" si="12"/>
        <v>8.5000000000000006E-4</v>
      </c>
      <c r="S144" s="113">
        <v>0</v>
      </c>
      <c r="T144" s="114">
        <f t="shared" si="13"/>
        <v>0</v>
      </c>
      <c r="AR144" s="115" t="s">
        <v>202</v>
      </c>
      <c r="AT144" s="115" t="s">
        <v>138</v>
      </c>
      <c r="AU144" s="115" t="s">
        <v>82</v>
      </c>
      <c r="AY144" s="16" t="s">
        <v>135</v>
      </c>
      <c r="BE144" s="116">
        <f t="shared" si="14"/>
        <v>0</v>
      </c>
      <c r="BF144" s="116">
        <f t="shared" si="15"/>
        <v>0</v>
      </c>
      <c r="BG144" s="116">
        <f t="shared" si="16"/>
        <v>0</v>
      </c>
      <c r="BH144" s="116">
        <f t="shared" si="17"/>
        <v>0</v>
      </c>
      <c r="BI144" s="116">
        <f t="shared" si="18"/>
        <v>0</v>
      </c>
      <c r="BJ144" s="16" t="s">
        <v>82</v>
      </c>
      <c r="BK144" s="116">
        <f t="shared" si="19"/>
        <v>0</v>
      </c>
      <c r="BL144" s="16" t="s">
        <v>202</v>
      </c>
      <c r="BM144" s="115" t="s">
        <v>772</v>
      </c>
    </row>
    <row r="145" spans="1:65" s="27" customFormat="1" ht="24">
      <c r="A145" s="191"/>
      <c r="B145" s="192"/>
      <c r="C145" s="253">
        <v>19</v>
      </c>
      <c r="D145" s="253" t="s">
        <v>138</v>
      </c>
      <c r="E145" s="254" t="s">
        <v>773</v>
      </c>
      <c r="F145" s="255" t="s">
        <v>774</v>
      </c>
      <c r="G145" s="256" t="s">
        <v>248</v>
      </c>
      <c r="H145" s="257">
        <v>12</v>
      </c>
      <c r="I145" s="110"/>
      <c r="J145" s="258">
        <f t="shared" si="10"/>
        <v>0</v>
      </c>
      <c r="K145" s="109" t="s">
        <v>719</v>
      </c>
      <c r="L145" s="28"/>
      <c r="M145" s="111" t="s">
        <v>1</v>
      </c>
      <c r="N145" s="112" t="s">
        <v>39</v>
      </c>
      <c r="O145" s="113">
        <v>0.17</v>
      </c>
      <c r="P145" s="113">
        <f t="shared" si="11"/>
        <v>2.04</v>
      </c>
      <c r="Q145" s="113">
        <v>1.7000000000000001E-4</v>
      </c>
      <c r="R145" s="113">
        <f t="shared" si="12"/>
        <v>2.0400000000000001E-3</v>
      </c>
      <c r="S145" s="113">
        <v>0</v>
      </c>
      <c r="T145" s="114">
        <f t="shared" si="13"/>
        <v>0</v>
      </c>
      <c r="AR145" s="115" t="s">
        <v>202</v>
      </c>
      <c r="AT145" s="115" t="s">
        <v>138</v>
      </c>
      <c r="AU145" s="115" t="s">
        <v>82</v>
      </c>
      <c r="AY145" s="16" t="s">
        <v>135</v>
      </c>
      <c r="BE145" s="116">
        <f t="shared" si="14"/>
        <v>0</v>
      </c>
      <c r="BF145" s="116">
        <f t="shared" si="15"/>
        <v>0</v>
      </c>
      <c r="BG145" s="116">
        <f t="shared" si="16"/>
        <v>0</v>
      </c>
      <c r="BH145" s="116">
        <f t="shared" si="17"/>
        <v>0</v>
      </c>
      <c r="BI145" s="116">
        <f t="shared" si="18"/>
        <v>0</v>
      </c>
      <c r="BJ145" s="16" t="s">
        <v>82</v>
      </c>
      <c r="BK145" s="116">
        <f t="shared" si="19"/>
        <v>0</v>
      </c>
      <c r="BL145" s="16" t="s">
        <v>202</v>
      </c>
      <c r="BM145" s="115" t="s">
        <v>772</v>
      </c>
    </row>
    <row r="146" spans="1:65" s="27" customFormat="1" ht="12.95" customHeight="1">
      <c r="A146" s="191"/>
      <c r="B146" s="192"/>
      <c r="C146" s="253">
        <v>20</v>
      </c>
      <c r="D146" s="253" t="s">
        <v>138</v>
      </c>
      <c r="E146" s="254" t="s">
        <v>775</v>
      </c>
      <c r="F146" s="255" t="s">
        <v>776</v>
      </c>
      <c r="G146" s="256" t="s">
        <v>208</v>
      </c>
      <c r="H146" s="257">
        <f>H138+H139+H140</f>
        <v>30</v>
      </c>
      <c r="I146" s="110"/>
      <c r="J146" s="258">
        <f t="shared" si="10"/>
        <v>0</v>
      </c>
      <c r="K146" s="109" t="s">
        <v>719</v>
      </c>
      <c r="L146" s="28"/>
      <c r="M146" s="111" t="s">
        <v>1</v>
      </c>
      <c r="N146" s="112" t="s">
        <v>39</v>
      </c>
      <c r="O146" s="113">
        <v>6.7000000000000004E-2</v>
      </c>
      <c r="P146" s="113">
        <f t="shared" si="11"/>
        <v>2.0100000000000002</v>
      </c>
      <c r="Q146" s="113">
        <v>1.9000000000000001E-4</v>
      </c>
      <c r="R146" s="113">
        <f t="shared" si="12"/>
        <v>5.7000000000000002E-3</v>
      </c>
      <c r="S146" s="113">
        <v>0</v>
      </c>
      <c r="T146" s="114">
        <f t="shared" si="13"/>
        <v>0</v>
      </c>
      <c r="AR146" s="115" t="s">
        <v>202</v>
      </c>
      <c r="AT146" s="115" t="s">
        <v>138</v>
      </c>
      <c r="AU146" s="115" t="s">
        <v>82</v>
      </c>
      <c r="AY146" s="16" t="s">
        <v>135</v>
      </c>
      <c r="BE146" s="116">
        <f t="shared" si="14"/>
        <v>0</v>
      </c>
      <c r="BF146" s="116">
        <f t="shared" si="15"/>
        <v>0</v>
      </c>
      <c r="BG146" s="116">
        <f t="shared" si="16"/>
        <v>0</v>
      </c>
      <c r="BH146" s="116">
        <f t="shared" si="17"/>
        <v>0</v>
      </c>
      <c r="BI146" s="116">
        <f t="shared" si="18"/>
        <v>0</v>
      </c>
      <c r="BJ146" s="16" t="s">
        <v>82</v>
      </c>
      <c r="BK146" s="116">
        <f t="shared" si="19"/>
        <v>0</v>
      </c>
      <c r="BL146" s="16" t="s">
        <v>202</v>
      </c>
      <c r="BM146" s="115" t="s">
        <v>777</v>
      </c>
    </row>
    <row r="147" spans="1:65" s="27" customFormat="1" ht="12.95" customHeight="1">
      <c r="A147" s="191"/>
      <c r="B147" s="192"/>
      <c r="C147" s="253">
        <v>21</v>
      </c>
      <c r="D147" s="253" t="s">
        <v>138</v>
      </c>
      <c r="E147" s="254" t="s">
        <v>778</v>
      </c>
      <c r="F147" s="255" t="s">
        <v>779</v>
      </c>
      <c r="G147" s="256" t="s">
        <v>208</v>
      </c>
      <c r="H147" s="257">
        <f>H146</f>
        <v>30</v>
      </c>
      <c r="I147" s="110"/>
      <c r="J147" s="258">
        <f t="shared" si="10"/>
        <v>0</v>
      </c>
      <c r="K147" s="109" t="s">
        <v>719</v>
      </c>
      <c r="L147" s="28"/>
      <c r="M147" s="111" t="s">
        <v>1</v>
      </c>
      <c r="N147" s="112" t="s">
        <v>39</v>
      </c>
      <c r="O147" s="113">
        <v>8.2000000000000003E-2</v>
      </c>
      <c r="P147" s="113">
        <f t="shared" si="11"/>
        <v>2.46</v>
      </c>
      <c r="Q147" s="113">
        <v>1.0000000000000001E-5</v>
      </c>
      <c r="R147" s="113">
        <f t="shared" si="12"/>
        <v>3.0000000000000003E-4</v>
      </c>
      <c r="S147" s="113">
        <v>0</v>
      </c>
      <c r="T147" s="114">
        <f t="shared" si="13"/>
        <v>0</v>
      </c>
      <c r="AR147" s="115" t="s">
        <v>82</v>
      </c>
      <c r="AT147" s="115" t="s">
        <v>138</v>
      </c>
      <c r="AU147" s="115" t="s">
        <v>82</v>
      </c>
      <c r="AY147" s="16" t="s">
        <v>135</v>
      </c>
      <c r="BE147" s="116">
        <f t="shared" si="14"/>
        <v>0</v>
      </c>
      <c r="BF147" s="116">
        <f t="shared" si="15"/>
        <v>0</v>
      </c>
      <c r="BG147" s="116">
        <f t="shared" si="16"/>
        <v>0</v>
      </c>
      <c r="BH147" s="116">
        <f t="shared" si="17"/>
        <v>0</v>
      </c>
      <c r="BI147" s="116">
        <f t="shared" si="18"/>
        <v>0</v>
      </c>
      <c r="BJ147" s="16" t="s">
        <v>82</v>
      </c>
      <c r="BK147" s="116">
        <f t="shared" si="19"/>
        <v>0</v>
      </c>
      <c r="BL147" s="16" t="s">
        <v>82</v>
      </c>
      <c r="BM147" s="115" t="s">
        <v>780</v>
      </c>
    </row>
    <row r="148" spans="1:65" s="27" customFormat="1" ht="12.95" customHeight="1">
      <c r="A148" s="191"/>
      <c r="B148" s="192"/>
      <c r="C148" s="253">
        <v>22</v>
      </c>
      <c r="D148" s="253" t="s">
        <v>138</v>
      </c>
      <c r="E148" s="254" t="s">
        <v>781</v>
      </c>
      <c r="F148" s="255" t="s">
        <v>782</v>
      </c>
      <c r="G148" s="256" t="s">
        <v>248</v>
      </c>
      <c r="H148" s="257">
        <v>4</v>
      </c>
      <c r="I148" s="110"/>
      <c r="J148" s="258">
        <f t="shared" si="10"/>
        <v>0</v>
      </c>
      <c r="K148" s="109" t="s">
        <v>719</v>
      </c>
      <c r="L148" s="28"/>
      <c r="M148" s="111" t="s">
        <v>1</v>
      </c>
      <c r="N148" s="112" t="s">
        <v>39</v>
      </c>
      <c r="O148" s="113">
        <v>0</v>
      </c>
      <c r="P148" s="113">
        <f t="shared" si="11"/>
        <v>0</v>
      </c>
      <c r="Q148" s="113">
        <v>0</v>
      </c>
      <c r="R148" s="113">
        <f t="shared" si="12"/>
        <v>0</v>
      </c>
      <c r="S148" s="113">
        <v>0</v>
      </c>
      <c r="T148" s="114">
        <f t="shared" si="13"/>
        <v>0</v>
      </c>
      <c r="AR148" s="115" t="s">
        <v>202</v>
      </c>
      <c r="AT148" s="115" t="s">
        <v>138</v>
      </c>
      <c r="AU148" s="115" t="s">
        <v>82</v>
      </c>
      <c r="AY148" s="16" t="s">
        <v>135</v>
      </c>
      <c r="BE148" s="116">
        <f t="shared" si="14"/>
        <v>0</v>
      </c>
      <c r="BF148" s="116">
        <f t="shared" si="15"/>
        <v>0</v>
      </c>
      <c r="BG148" s="116">
        <f t="shared" si="16"/>
        <v>0</v>
      </c>
      <c r="BH148" s="116">
        <f t="shared" si="17"/>
        <v>0</v>
      </c>
      <c r="BI148" s="116">
        <f t="shared" si="18"/>
        <v>0</v>
      </c>
      <c r="BJ148" s="16" t="s">
        <v>82</v>
      </c>
      <c r="BK148" s="116">
        <f t="shared" si="19"/>
        <v>0</v>
      </c>
      <c r="BL148" s="16" t="s">
        <v>202</v>
      </c>
      <c r="BM148" s="115" t="s">
        <v>783</v>
      </c>
    </row>
    <row r="149" spans="1:65" s="27" customFormat="1" ht="12.95" customHeight="1">
      <c r="A149" s="191"/>
      <c r="B149" s="192"/>
      <c r="C149" s="253">
        <v>24</v>
      </c>
      <c r="D149" s="253" t="s">
        <v>138</v>
      </c>
      <c r="E149" s="254" t="s">
        <v>784</v>
      </c>
      <c r="F149" s="255" t="s">
        <v>785</v>
      </c>
      <c r="G149" s="256" t="s">
        <v>248</v>
      </c>
      <c r="H149" s="257">
        <v>12</v>
      </c>
      <c r="I149" s="110"/>
      <c r="J149" s="258">
        <f t="shared" si="10"/>
        <v>0</v>
      </c>
      <c r="K149" s="109" t="s">
        <v>719</v>
      </c>
      <c r="L149" s="28"/>
      <c r="M149" s="111" t="s">
        <v>1</v>
      </c>
      <c r="N149" s="112" t="s">
        <v>39</v>
      </c>
      <c r="O149" s="113">
        <v>0</v>
      </c>
      <c r="P149" s="113">
        <f t="shared" si="11"/>
        <v>0</v>
      </c>
      <c r="Q149" s="113">
        <v>0</v>
      </c>
      <c r="R149" s="113">
        <f t="shared" si="12"/>
        <v>0</v>
      </c>
      <c r="S149" s="113">
        <v>0</v>
      </c>
      <c r="T149" s="114">
        <f t="shared" si="13"/>
        <v>0</v>
      </c>
      <c r="AR149" s="115" t="s">
        <v>202</v>
      </c>
      <c r="AT149" s="115" t="s">
        <v>138</v>
      </c>
      <c r="AU149" s="115" t="s">
        <v>82</v>
      </c>
      <c r="AY149" s="16" t="s">
        <v>135</v>
      </c>
      <c r="BE149" s="116">
        <f t="shared" si="14"/>
        <v>0</v>
      </c>
      <c r="BF149" s="116">
        <f t="shared" si="15"/>
        <v>0</v>
      </c>
      <c r="BG149" s="116">
        <f t="shared" si="16"/>
        <v>0</v>
      </c>
      <c r="BH149" s="116">
        <f t="shared" si="17"/>
        <v>0</v>
      </c>
      <c r="BI149" s="116">
        <f t="shared" si="18"/>
        <v>0</v>
      </c>
      <c r="BJ149" s="16" t="s">
        <v>82</v>
      </c>
      <c r="BK149" s="116">
        <f t="shared" si="19"/>
        <v>0</v>
      </c>
      <c r="BL149" s="16" t="s">
        <v>202</v>
      </c>
      <c r="BM149" s="115" t="s">
        <v>783</v>
      </c>
    </row>
    <row r="150" spans="1:65" s="27" customFormat="1" ht="36">
      <c r="A150" s="191"/>
      <c r="B150" s="192"/>
      <c r="C150" s="253">
        <v>25</v>
      </c>
      <c r="D150" s="253" t="s">
        <v>138</v>
      </c>
      <c r="E150" s="254" t="s">
        <v>786</v>
      </c>
      <c r="F150" s="255" t="s">
        <v>787</v>
      </c>
      <c r="G150" s="256" t="s">
        <v>248</v>
      </c>
      <c r="H150" s="257">
        <v>4</v>
      </c>
      <c r="I150" s="110"/>
      <c r="J150" s="258">
        <f t="shared" si="10"/>
        <v>0</v>
      </c>
      <c r="K150" s="109" t="s">
        <v>719</v>
      </c>
      <c r="L150" s="28"/>
      <c r="M150" s="111" t="s">
        <v>1</v>
      </c>
      <c r="N150" s="112" t="s">
        <v>39</v>
      </c>
      <c r="O150" s="113">
        <v>0</v>
      </c>
      <c r="P150" s="113">
        <f t="shared" si="11"/>
        <v>0</v>
      </c>
      <c r="Q150" s="113">
        <v>0</v>
      </c>
      <c r="R150" s="113">
        <f t="shared" si="12"/>
        <v>0</v>
      </c>
      <c r="S150" s="113">
        <v>0</v>
      </c>
      <c r="T150" s="114">
        <f t="shared" si="13"/>
        <v>0</v>
      </c>
      <c r="AR150" s="115" t="s">
        <v>202</v>
      </c>
      <c r="AT150" s="115" t="s">
        <v>138</v>
      </c>
      <c r="AU150" s="115" t="s">
        <v>82</v>
      </c>
      <c r="AY150" s="16" t="s">
        <v>135</v>
      </c>
      <c r="BE150" s="116">
        <f t="shared" si="14"/>
        <v>0</v>
      </c>
      <c r="BF150" s="116">
        <f t="shared" si="15"/>
        <v>0</v>
      </c>
      <c r="BG150" s="116">
        <f t="shared" si="16"/>
        <v>0</v>
      </c>
      <c r="BH150" s="116">
        <f t="shared" si="17"/>
        <v>0</v>
      </c>
      <c r="BI150" s="116">
        <f t="shared" si="18"/>
        <v>0</v>
      </c>
      <c r="BJ150" s="16" t="s">
        <v>82</v>
      </c>
      <c r="BK150" s="116">
        <f t="shared" si="19"/>
        <v>0</v>
      </c>
      <c r="BL150" s="16" t="s">
        <v>202</v>
      </c>
      <c r="BM150" s="115" t="s">
        <v>783</v>
      </c>
    </row>
    <row r="151" spans="1:65" s="27" customFormat="1" ht="48">
      <c r="A151" s="191"/>
      <c r="B151" s="192"/>
      <c r="C151" s="253">
        <v>26</v>
      </c>
      <c r="D151" s="253" t="s">
        <v>138</v>
      </c>
      <c r="E151" s="254" t="s">
        <v>788</v>
      </c>
      <c r="F151" s="255" t="s">
        <v>789</v>
      </c>
      <c r="G151" s="256" t="s">
        <v>175</v>
      </c>
      <c r="H151" s="257">
        <v>0.1</v>
      </c>
      <c r="I151" s="110"/>
      <c r="J151" s="258">
        <f t="shared" si="10"/>
        <v>0</v>
      </c>
      <c r="K151" s="109" t="s">
        <v>719</v>
      </c>
      <c r="L151" s="28"/>
      <c r="M151" s="111" t="s">
        <v>1</v>
      </c>
      <c r="N151" s="112" t="s">
        <v>39</v>
      </c>
      <c r="O151" s="113">
        <v>1.3740000000000001</v>
      </c>
      <c r="P151" s="113">
        <f t="shared" si="11"/>
        <v>0.13740000000000002</v>
      </c>
      <c r="Q151" s="113">
        <v>0</v>
      </c>
      <c r="R151" s="113">
        <f t="shared" si="12"/>
        <v>0</v>
      </c>
      <c r="S151" s="113">
        <v>0</v>
      </c>
      <c r="T151" s="114">
        <f t="shared" si="13"/>
        <v>0</v>
      </c>
      <c r="AR151" s="115" t="s">
        <v>202</v>
      </c>
      <c r="AT151" s="115" t="s">
        <v>138</v>
      </c>
      <c r="AU151" s="115" t="s">
        <v>82</v>
      </c>
      <c r="AY151" s="16" t="s">
        <v>135</v>
      </c>
      <c r="BE151" s="116">
        <f t="shared" si="14"/>
        <v>0</v>
      </c>
      <c r="BF151" s="116">
        <f t="shared" si="15"/>
        <v>0</v>
      </c>
      <c r="BG151" s="116">
        <f t="shared" si="16"/>
        <v>0</v>
      </c>
      <c r="BH151" s="116">
        <f t="shared" si="17"/>
        <v>0</v>
      </c>
      <c r="BI151" s="116">
        <f t="shared" si="18"/>
        <v>0</v>
      </c>
      <c r="BJ151" s="16" t="s">
        <v>82</v>
      </c>
      <c r="BK151" s="116">
        <f t="shared" si="19"/>
        <v>0</v>
      </c>
      <c r="BL151" s="16" t="s">
        <v>202</v>
      </c>
      <c r="BM151" s="115" t="s">
        <v>790</v>
      </c>
    </row>
    <row r="152" spans="1:65" s="27" customFormat="1" ht="48">
      <c r="A152" s="191"/>
      <c r="B152" s="192"/>
      <c r="C152" s="253">
        <v>27</v>
      </c>
      <c r="D152" s="253" t="s">
        <v>138</v>
      </c>
      <c r="E152" s="254" t="s">
        <v>791</v>
      </c>
      <c r="F152" s="255" t="s">
        <v>792</v>
      </c>
      <c r="G152" s="256" t="s">
        <v>175</v>
      </c>
      <c r="H152" s="257">
        <v>0.1</v>
      </c>
      <c r="I152" s="110"/>
      <c r="J152" s="258">
        <f t="shared" si="10"/>
        <v>0</v>
      </c>
      <c r="K152" s="109" t="s">
        <v>719</v>
      </c>
      <c r="L152" s="28"/>
      <c r="M152" s="111" t="s">
        <v>1</v>
      </c>
      <c r="N152" s="112" t="s">
        <v>39</v>
      </c>
      <c r="O152" s="113">
        <v>1.0529999999999999</v>
      </c>
      <c r="P152" s="113">
        <f t="shared" si="11"/>
        <v>0.1053</v>
      </c>
      <c r="Q152" s="113">
        <v>0</v>
      </c>
      <c r="R152" s="113">
        <f t="shared" si="12"/>
        <v>0</v>
      </c>
      <c r="S152" s="113">
        <v>0</v>
      </c>
      <c r="T152" s="114">
        <f t="shared" si="13"/>
        <v>0</v>
      </c>
      <c r="AR152" s="115" t="s">
        <v>202</v>
      </c>
      <c r="AT152" s="115" t="s">
        <v>138</v>
      </c>
      <c r="AU152" s="115" t="s">
        <v>82</v>
      </c>
      <c r="AY152" s="16" t="s">
        <v>135</v>
      </c>
      <c r="BE152" s="116">
        <f t="shared" si="14"/>
        <v>0</v>
      </c>
      <c r="BF152" s="116">
        <f t="shared" si="15"/>
        <v>0</v>
      </c>
      <c r="BG152" s="116">
        <f t="shared" si="16"/>
        <v>0</v>
      </c>
      <c r="BH152" s="116">
        <f t="shared" si="17"/>
        <v>0</v>
      </c>
      <c r="BI152" s="116">
        <f t="shared" si="18"/>
        <v>0</v>
      </c>
      <c r="BJ152" s="16" t="s">
        <v>82</v>
      </c>
      <c r="BK152" s="116">
        <f t="shared" si="19"/>
        <v>0</v>
      </c>
      <c r="BL152" s="16" t="s">
        <v>202</v>
      </c>
      <c r="BM152" s="115" t="s">
        <v>793</v>
      </c>
    </row>
    <row r="153" spans="1:65" s="12" customFormat="1" ht="15">
      <c r="A153" s="246"/>
      <c r="B153" s="247"/>
      <c r="C153" s="246"/>
      <c r="D153" s="248" t="s">
        <v>73</v>
      </c>
      <c r="E153" s="249" t="s">
        <v>794</v>
      </c>
      <c r="F153" s="249" t="s">
        <v>795</v>
      </c>
      <c r="G153" s="246"/>
      <c r="H153" s="246"/>
      <c r="I153" s="278"/>
      <c r="J153" s="250">
        <f>BK153</f>
        <v>0</v>
      </c>
      <c r="L153" s="100"/>
      <c r="M153" s="102"/>
      <c r="N153" s="103"/>
      <c r="O153" s="103"/>
      <c r="P153" s="104">
        <f>SUM(P154:P175)</f>
        <v>68.659700000000015</v>
      </c>
      <c r="Q153" s="103"/>
      <c r="R153" s="104">
        <f>SUM(R154:R175)</f>
        <v>0.95008000000000004</v>
      </c>
      <c r="S153" s="103"/>
      <c r="T153" s="105">
        <f>SUM(T154:T175)</f>
        <v>0</v>
      </c>
      <c r="AR153" s="101" t="s">
        <v>144</v>
      </c>
      <c r="AT153" s="106" t="s">
        <v>73</v>
      </c>
      <c r="AU153" s="106" t="s">
        <v>74</v>
      </c>
      <c r="AY153" s="101" t="s">
        <v>135</v>
      </c>
      <c r="BK153" s="107">
        <f>SUM(BK154:BK175)</f>
        <v>0</v>
      </c>
    </row>
    <row r="154" spans="1:65" s="27" customFormat="1" ht="24">
      <c r="A154" s="191"/>
      <c r="B154" s="192"/>
      <c r="C154" s="253">
        <v>28</v>
      </c>
      <c r="D154" s="253" t="s">
        <v>138</v>
      </c>
      <c r="E154" s="254" t="s">
        <v>796</v>
      </c>
      <c r="F154" s="255" t="s">
        <v>797</v>
      </c>
      <c r="G154" s="256" t="s">
        <v>248</v>
      </c>
      <c r="H154" s="257">
        <v>4</v>
      </c>
      <c r="I154" s="110"/>
      <c r="J154" s="258">
        <f t="shared" ref="J154:J175" si="20">ROUND(I154*H154,2)</f>
        <v>0</v>
      </c>
      <c r="K154" s="109" t="s">
        <v>719</v>
      </c>
      <c r="L154" s="28"/>
      <c r="M154" s="111" t="s">
        <v>1</v>
      </c>
      <c r="N154" s="112" t="s">
        <v>39</v>
      </c>
      <c r="O154" s="113">
        <v>1.1000000000000001</v>
      </c>
      <c r="P154" s="113">
        <f t="shared" ref="P154:P175" si="21">O154*H154</f>
        <v>4.4000000000000004</v>
      </c>
      <c r="Q154" s="113">
        <v>2.2749999999999999E-2</v>
      </c>
      <c r="R154" s="113">
        <f t="shared" ref="R154:R175" si="22">Q154*H154</f>
        <v>9.0999999999999998E-2</v>
      </c>
      <c r="S154" s="113">
        <v>0</v>
      </c>
      <c r="T154" s="114">
        <f t="shared" ref="T154:T175" si="23">S154*H154</f>
        <v>0</v>
      </c>
      <c r="AR154" s="115" t="s">
        <v>202</v>
      </c>
      <c r="AT154" s="115" t="s">
        <v>138</v>
      </c>
      <c r="AU154" s="115" t="s">
        <v>82</v>
      </c>
      <c r="AY154" s="16" t="s">
        <v>135</v>
      </c>
      <c r="BE154" s="116">
        <f t="shared" ref="BE154:BE175" si="24">IF(N154="základní",J154,0)</f>
        <v>0</v>
      </c>
      <c r="BF154" s="116">
        <f t="shared" ref="BF154:BF175" si="25">IF(N154="snížená",J154,0)</f>
        <v>0</v>
      </c>
      <c r="BG154" s="116">
        <f t="shared" ref="BG154:BG175" si="26">IF(N154="zákl. přenesená",J154,0)</f>
        <v>0</v>
      </c>
      <c r="BH154" s="116">
        <f t="shared" ref="BH154:BH175" si="27">IF(N154="sníž. přenesená",J154,0)</f>
        <v>0</v>
      </c>
      <c r="BI154" s="116">
        <f t="shared" ref="BI154:BI175" si="28">IF(N154="nulová",J154,0)</f>
        <v>0</v>
      </c>
      <c r="BJ154" s="16" t="s">
        <v>82</v>
      </c>
      <c r="BK154" s="116">
        <f t="shared" ref="BK154:BK175" si="29">ROUND(I154*H154,2)</f>
        <v>0</v>
      </c>
      <c r="BL154" s="16" t="s">
        <v>202</v>
      </c>
      <c r="BM154" s="115" t="s">
        <v>798</v>
      </c>
    </row>
    <row r="155" spans="1:65" s="27" customFormat="1" ht="12">
      <c r="A155" s="191"/>
      <c r="B155" s="192"/>
      <c r="C155" s="253">
        <v>29</v>
      </c>
      <c r="D155" s="253" t="s">
        <v>138</v>
      </c>
      <c r="E155" s="254" t="s">
        <v>799</v>
      </c>
      <c r="F155" s="255" t="s">
        <v>800</v>
      </c>
      <c r="G155" s="256" t="s">
        <v>248</v>
      </c>
      <c r="H155" s="257">
        <v>8</v>
      </c>
      <c r="I155" s="110"/>
      <c r="J155" s="258">
        <f t="shared" si="20"/>
        <v>0</v>
      </c>
      <c r="K155" s="109" t="s">
        <v>719</v>
      </c>
      <c r="L155" s="28"/>
      <c r="M155" s="111" t="s">
        <v>1</v>
      </c>
      <c r="N155" s="112" t="s">
        <v>39</v>
      </c>
      <c r="O155" s="113">
        <v>1.5</v>
      </c>
      <c r="P155" s="113">
        <f t="shared" si="21"/>
        <v>12</v>
      </c>
      <c r="Q155" s="113">
        <v>1.908E-2</v>
      </c>
      <c r="R155" s="113">
        <f t="shared" si="22"/>
        <v>0.15264</v>
      </c>
      <c r="S155" s="113">
        <v>0</v>
      </c>
      <c r="T155" s="114">
        <f t="shared" si="23"/>
        <v>0</v>
      </c>
      <c r="AR155" s="115" t="s">
        <v>202</v>
      </c>
      <c r="AT155" s="115" t="s">
        <v>138</v>
      </c>
      <c r="AU155" s="115" t="s">
        <v>82</v>
      </c>
      <c r="AY155" s="16" t="s">
        <v>135</v>
      </c>
      <c r="BE155" s="116">
        <f t="shared" si="24"/>
        <v>0</v>
      </c>
      <c r="BF155" s="116">
        <f t="shared" si="25"/>
        <v>0</v>
      </c>
      <c r="BG155" s="116">
        <f t="shared" si="26"/>
        <v>0</v>
      </c>
      <c r="BH155" s="116">
        <f t="shared" si="27"/>
        <v>0</v>
      </c>
      <c r="BI155" s="116">
        <f t="shared" si="28"/>
        <v>0</v>
      </c>
      <c r="BJ155" s="16" t="s">
        <v>82</v>
      </c>
      <c r="BK155" s="116">
        <f t="shared" si="29"/>
        <v>0</v>
      </c>
      <c r="BL155" s="16" t="s">
        <v>202</v>
      </c>
      <c r="BM155" s="115" t="s">
        <v>801</v>
      </c>
    </row>
    <row r="156" spans="1:65" s="27" customFormat="1" ht="12">
      <c r="A156" s="191"/>
      <c r="B156" s="192"/>
      <c r="C156" s="253">
        <v>30</v>
      </c>
      <c r="D156" s="253" t="s">
        <v>138</v>
      </c>
      <c r="E156" s="254" t="s">
        <v>802</v>
      </c>
      <c r="F156" s="255" t="s">
        <v>803</v>
      </c>
      <c r="G156" s="256" t="s">
        <v>248</v>
      </c>
      <c r="H156" s="257">
        <v>4</v>
      </c>
      <c r="I156" s="110"/>
      <c r="J156" s="258">
        <f t="shared" si="20"/>
        <v>0</v>
      </c>
      <c r="K156" s="109" t="s">
        <v>719</v>
      </c>
      <c r="L156" s="28"/>
      <c r="M156" s="111" t="s">
        <v>1</v>
      </c>
      <c r="N156" s="112" t="s">
        <v>39</v>
      </c>
      <c r="O156" s="113">
        <v>1.5</v>
      </c>
      <c r="P156" s="113">
        <f t="shared" si="21"/>
        <v>6</v>
      </c>
      <c r="Q156" s="113">
        <v>1.908E-2</v>
      </c>
      <c r="R156" s="113">
        <f t="shared" si="22"/>
        <v>7.6319999999999999E-2</v>
      </c>
      <c r="S156" s="113">
        <v>0</v>
      </c>
      <c r="T156" s="114">
        <f t="shared" si="23"/>
        <v>0</v>
      </c>
      <c r="AR156" s="115" t="s">
        <v>202</v>
      </c>
      <c r="AT156" s="115" t="s">
        <v>138</v>
      </c>
      <c r="AU156" s="115" t="s">
        <v>82</v>
      </c>
      <c r="AY156" s="16" t="s">
        <v>135</v>
      </c>
      <c r="BE156" s="116">
        <f t="shared" si="24"/>
        <v>0</v>
      </c>
      <c r="BF156" s="116">
        <f t="shared" si="25"/>
        <v>0</v>
      </c>
      <c r="BG156" s="116">
        <f t="shared" si="26"/>
        <v>0</v>
      </c>
      <c r="BH156" s="116">
        <f t="shared" si="27"/>
        <v>0</v>
      </c>
      <c r="BI156" s="116">
        <f t="shared" si="28"/>
        <v>0</v>
      </c>
      <c r="BJ156" s="16" t="s">
        <v>82</v>
      </c>
      <c r="BK156" s="116">
        <f t="shared" si="29"/>
        <v>0</v>
      </c>
      <c r="BL156" s="16" t="s">
        <v>202</v>
      </c>
      <c r="BM156" s="115" t="s">
        <v>801</v>
      </c>
    </row>
    <row r="157" spans="1:65" s="27" customFormat="1" ht="24">
      <c r="A157" s="191"/>
      <c r="B157" s="192"/>
      <c r="C157" s="253">
        <v>31</v>
      </c>
      <c r="D157" s="253" t="s">
        <v>138</v>
      </c>
      <c r="E157" s="254" t="s">
        <v>804</v>
      </c>
      <c r="F157" s="255" t="s">
        <v>805</v>
      </c>
      <c r="G157" s="256" t="s">
        <v>248</v>
      </c>
      <c r="H157" s="257">
        <v>4</v>
      </c>
      <c r="I157" s="110"/>
      <c r="J157" s="258">
        <f t="shared" si="20"/>
        <v>0</v>
      </c>
      <c r="K157" s="109" t="s">
        <v>719</v>
      </c>
      <c r="L157" s="28"/>
      <c r="M157" s="111" t="s">
        <v>1</v>
      </c>
      <c r="N157" s="112" t="s">
        <v>39</v>
      </c>
      <c r="O157" s="113">
        <v>1.1000000000000001</v>
      </c>
      <c r="P157" s="113">
        <f t="shared" si="21"/>
        <v>4.4000000000000004</v>
      </c>
      <c r="Q157" s="113">
        <v>1.196E-2</v>
      </c>
      <c r="R157" s="113">
        <f t="shared" si="22"/>
        <v>4.7840000000000001E-2</v>
      </c>
      <c r="S157" s="113">
        <v>0</v>
      </c>
      <c r="T157" s="114">
        <f t="shared" si="23"/>
        <v>0</v>
      </c>
      <c r="AR157" s="115" t="s">
        <v>202</v>
      </c>
      <c r="AT157" s="115" t="s">
        <v>138</v>
      </c>
      <c r="AU157" s="115" t="s">
        <v>82</v>
      </c>
      <c r="AY157" s="16" t="s">
        <v>135</v>
      </c>
      <c r="BE157" s="116">
        <f t="shared" si="24"/>
        <v>0</v>
      </c>
      <c r="BF157" s="116">
        <f t="shared" si="25"/>
        <v>0</v>
      </c>
      <c r="BG157" s="116">
        <f t="shared" si="26"/>
        <v>0</v>
      </c>
      <c r="BH157" s="116">
        <f t="shared" si="27"/>
        <v>0</v>
      </c>
      <c r="BI157" s="116">
        <f t="shared" si="28"/>
        <v>0</v>
      </c>
      <c r="BJ157" s="16" t="s">
        <v>82</v>
      </c>
      <c r="BK157" s="116">
        <f t="shared" si="29"/>
        <v>0</v>
      </c>
      <c r="BL157" s="16" t="s">
        <v>202</v>
      </c>
      <c r="BM157" s="115" t="s">
        <v>806</v>
      </c>
    </row>
    <row r="158" spans="1:65" s="27" customFormat="1" ht="12">
      <c r="A158" s="191"/>
      <c r="B158" s="192"/>
      <c r="C158" s="253">
        <v>32</v>
      </c>
      <c r="D158" s="253" t="s">
        <v>138</v>
      </c>
      <c r="E158" s="254" t="s">
        <v>807</v>
      </c>
      <c r="F158" s="255" t="s">
        <v>808</v>
      </c>
      <c r="G158" s="256" t="s">
        <v>248</v>
      </c>
      <c r="H158" s="257">
        <v>4</v>
      </c>
      <c r="I158" s="110"/>
      <c r="J158" s="258">
        <f t="shared" si="20"/>
        <v>0</v>
      </c>
      <c r="K158" s="109" t="s">
        <v>719</v>
      </c>
      <c r="L158" s="28"/>
      <c r="M158" s="111" t="s">
        <v>1</v>
      </c>
      <c r="N158" s="112" t="s">
        <v>39</v>
      </c>
      <c r="O158" s="113">
        <v>1.2649999999999999</v>
      </c>
      <c r="P158" s="113">
        <f t="shared" si="21"/>
        <v>5.0599999999999996</v>
      </c>
      <c r="Q158" s="113">
        <v>5.185E-2</v>
      </c>
      <c r="R158" s="113">
        <f t="shared" si="22"/>
        <v>0.2074</v>
      </c>
      <c r="S158" s="113">
        <v>0</v>
      </c>
      <c r="T158" s="114">
        <f t="shared" si="23"/>
        <v>0</v>
      </c>
      <c r="AR158" s="115" t="s">
        <v>202</v>
      </c>
      <c r="AT158" s="115" t="s">
        <v>138</v>
      </c>
      <c r="AU158" s="115" t="s">
        <v>82</v>
      </c>
      <c r="AY158" s="16" t="s">
        <v>135</v>
      </c>
      <c r="BE158" s="116">
        <f t="shared" si="24"/>
        <v>0</v>
      </c>
      <c r="BF158" s="116">
        <f t="shared" si="25"/>
        <v>0</v>
      </c>
      <c r="BG158" s="116">
        <f t="shared" si="26"/>
        <v>0</v>
      </c>
      <c r="BH158" s="116">
        <f t="shared" si="27"/>
        <v>0</v>
      </c>
      <c r="BI158" s="116">
        <f t="shared" si="28"/>
        <v>0</v>
      </c>
      <c r="BJ158" s="16" t="s">
        <v>82</v>
      </c>
      <c r="BK158" s="116">
        <f t="shared" si="29"/>
        <v>0</v>
      </c>
      <c r="BL158" s="16" t="s">
        <v>202</v>
      </c>
      <c r="BM158" s="115" t="s">
        <v>809</v>
      </c>
    </row>
    <row r="159" spans="1:65" s="27" customFormat="1" ht="12">
      <c r="A159" s="191"/>
      <c r="B159" s="192"/>
      <c r="C159" s="253">
        <v>33</v>
      </c>
      <c r="D159" s="253" t="s">
        <v>138</v>
      </c>
      <c r="E159" s="254" t="s">
        <v>810</v>
      </c>
      <c r="F159" s="255" t="s">
        <v>800</v>
      </c>
      <c r="G159" s="256" t="s">
        <v>248</v>
      </c>
      <c r="H159" s="257">
        <v>8</v>
      </c>
      <c r="I159" s="110"/>
      <c r="J159" s="258">
        <f t="shared" si="20"/>
        <v>0</v>
      </c>
      <c r="K159" s="109" t="s">
        <v>719</v>
      </c>
      <c r="L159" s="28"/>
      <c r="M159" s="111" t="s">
        <v>1</v>
      </c>
      <c r="N159" s="112" t="s">
        <v>39</v>
      </c>
      <c r="O159" s="113">
        <v>1.3</v>
      </c>
      <c r="P159" s="113">
        <f t="shared" si="21"/>
        <v>10.4</v>
      </c>
      <c r="Q159" s="113">
        <v>1.4500000000000001E-2</v>
      </c>
      <c r="R159" s="113">
        <f t="shared" si="22"/>
        <v>0.11600000000000001</v>
      </c>
      <c r="S159" s="113">
        <v>0</v>
      </c>
      <c r="T159" s="114">
        <f t="shared" si="23"/>
        <v>0</v>
      </c>
      <c r="AR159" s="115" t="s">
        <v>202</v>
      </c>
      <c r="AT159" s="115" t="s">
        <v>138</v>
      </c>
      <c r="AU159" s="115" t="s">
        <v>82</v>
      </c>
      <c r="AY159" s="16" t="s">
        <v>135</v>
      </c>
      <c r="BE159" s="116">
        <f t="shared" si="24"/>
        <v>0</v>
      </c>
      <c r="BF159" s="116">
        <f t="shared" si="25"/>
        <v>0</v>
      </c>
      <c r="BG159" s="116">
        <f t="shared" si="26"/>
        <v>0</v>
      </c>
      <c r="BH159" s="116">
        <f t="shared" si="27"/>
        <v>0</v>
      </c>
      <c r="BI159" s="116">
        <f t="shared" si="28"/>
        <v>0</v>
      </c>
      <c r="BJ159" s="16" t="s">
        <v>82</v>
      </c>
      <c r="BK159" s="116">
        <f t="shared" si="29"/>
        <v>0</v>
      </c>
      <c r="BL159" s="16" t="s">
        <v>202</v>
      </c>
      <c r="BM159" s="115" t="s">
        <v>811</v>
      </c>
    </row>
    <row r="160" spans="1:65" s="27" customFormat="1" ht="36">
      <c r="A160" s="191"/>
      <c r="B160" s="192"/>
      <c r="C160" s="253">
        <v>34</v>
      </c>
      <c r="D160" s="253" t="s">
        <v>138</v>
      </c>
      <c r="E160" s="254" t="s">
        <v>812</v>
      </c>
      <c r="F160" s="255" t="s">
        <v>813</v>
      </c>
      <c r="G160" s="256" t="s">
        <v>248</v>
      </c>
      <c r="H160" s="257">
        <v>4</v>
      </c>
      <c r="I160" s="110"/>
      <c r="J160" s="258">
        <f t="shared" si="20"/>
        <v>0</v>
      </c>
      <c r="K160" s="109" t="s">
        <v>719</v>
      </c>
      <c r="L160" s="28"/>
      <c r="M160" s="111" t="s">
        <v>1</v>
      </c>
      <c r="N160" s="112" t="s">
        <v>39</v>
      </c>
      <c r="O160" s="113">
        <v>1.5</v>
      </c>
      <c r="P160" s="113">
        <f t="shared" si="21"/>
        <v>6</v>
      </c>
      <c r="Q160" s="113">
        <v>1.47E-2</v>
      </c>
      <c r="R160" s="113">
        <f t="shared" si="22"/>
        <v>5.8799999999999998E-2</v>
      </c>
      <c r="S160" s="113">
        <v>0</v>
      </c>
      <c r="T160" s="114">
        <f t="shared" si="23"/>
        <v>0</v>
      </c>
      <c r="AR160" s="115" t="s">
        <v>202</v>
      </c>
      <c r="AT160" s="115" t="s">
        <v>138</v>
      </c>
      <c r="AU160" s="115" t="s">
        <v>82</v>
      </c>
      <c r="AY160" s="16" t="s">
        <v>135</v>
      </c>
      <c r="BE160" s="116">
        <f t="shared" si="24"/>
        <v>0</v>
      </c>
      <c r="BF160" s="116">
        <f t="shared" si="25"/>
        <v>0</v>
      </c>
      <c r="BG160" s="116">
        <f t="shared" si="26"/>
        <v>0</v>
      </c>
      <c r="BH160" s="116">
        <f t="shared" si="27"/>
        <v>0</v>
      </c>
      <c r="BI160" s="116">
        <f t="shared" si="28"/>
        <v>0</v>
      </c>
      <c r="BJ160" s="16" t="s">
        <v>82</v>
      </c>
      <c r="BK160" s="116">
        <f t="shared" si="29"/>
        <v>0</v>
      </c>
      <c r="BL160" s="16" t="s">
        <v>202</v>
      </c>
      <c r="BM160" s="115" t="s">
        <v>814</v>
      </c>
    </row>
    <row r="161" spans="1:65" s="27" customFormat="1" ht="24">
      <c r="A161" s="191"/>
      <c r="B161" s="192"/>
      <c r="C161" s="253">
        <v>35</v>
      </c>
      <c r="D161" s="253" t="s">
        <v>138</v>
      </c>
      <c r="E161" s="254" t="s">
        <v>815</v>
      </c>
      <c r="F161" s="255" t="s">
        <v>816</v>
      </c>
      <c r="G161" s="256" t="s">
        <v>248</v>
      </c>
      <c r="H161" s="257">
        <v>2</v>
      </c>
      <c r="I161" s="110"/>
      <c r="J161" s="258">
        <f t="shared" si="20"/>
        <v>0</v>
      </c>
      <c r="K161" s="109" t="s">
        <v>719</v>
      </c>
      <c r="L161" s="28"/>
      <c r="M161" s="111" t="s">
        <v>1</v>
      </c>
      <c r="N161" s="112" t="s">
        <v>39</v>
      </c>
      <c r="O161" s="113">
        <v>1.1000000000000001</v>
      </c>
      <c r="P161" s="113">
        <f t="shared" si="21"/>
        <v>2.2000000000000002</v>
      </c>
      <c r="Q161" s="113">
        <v>3.82E-3</v>
      </c>
      <c r="R161" s="113">
        <f t="shared" si="22"/>
        <v>7.6400000000000001E-3</v>
      </c>
      <c r="S161" s="113">
        <v>0</v>
      </c>
      <c r="T161" s="114">
        <f t="shared" si="23"/>
        <v>0</v>
      </c>
      <c r="AR161" s="115" t="s">
        <v>202</v>
      </c>
      <c r="AT161" s="115" t="s">
        <v>138</v>
      </c>
      <c r="AU161" s="115" t="s">
        <v>82</v>
      </c>
      <c r="AY161" s="16" t="s">
        <v>135</v>
      </c>
      <c r="BE161" s="116">
        <f t="shared" si="24"/>
        <v>0</v>
      </c>
      <c r="BF161" s="116">
        <f t="shared" si="25"/>
        <v>0</v>
      </c>
      <c r="BG161" s="116">
        <f t="shared" si="26"/>
        <v>0</v>
      </c>
      <c r="BH161" s="116">
        <f t="shared" si="27"/>
        <v>0</v>
      </c>
      <c r="BI161" s="116">
        <f t="shared" si="28"/>
        <v>0</v>
      </c>
      <c r="BJ161" s="16" t="s">
        <v>82</v>
      </c>
      <c r="BK161" s="116">
        <f t="shared" si="29"/>
        <v>0</v>
      </c>
      <c r="BL161" s="16" t="s">
        <v>202</v>
      </c>
      <c r="BM161" s="115" t="s">
        <v>817</v>
      </c>
    </row>
    <row r="162" spans="1:65" s="27" customFormat="1" ht="12">
      <c r="A162" s="191"/>
      <c r="B162" s="192"/>
      <c r="C162" s="253">
        <v>36</v>
      </c>
      <c r="D162" s="253" t="s">
        <v>138</v>
      </c>
      <c r="E162" s="254" t="s">
        <v>818</v>
      </c>
      <c r="F162" s="255" t="s">
        <v>819</v>
      </c>
      <c r="G162" s="256" t="s">
        <v>248</v>
      </c>
      <c r="H162" s="257">
        <v>2</v>
      </c>
      <c r="I162" s="110"/>
      <c r="J162" s="258">
        <f t="shared" si="20"/>
        <v>0</v>
      </c>
      <c r="K162" s="109" t="s">
        <v>719</v>
      </c>
      <c r="L162" s="28"/>
      <c r="M162" s="111" t="s">
        <v>1</v>
      </c>
      <c r="N162" s="112" t="s">
        <v>39</v>
      </c>
      <c r="O162" s="113">
        <v>2.48</v>
      </c>
      <c r="P162" s="113">
        <f t="shared" si="21"/>
        <v>4.96</v>
      </c>
      <c r="Q162" s="113">
        <v>5.525E-2</v>
      </c>
      <c r="R162" s="113">
        <f t="shared" si="22"/>
        <v>0.1105</v>
      </c>
      <c r="S162" s="113">
        <v>0</v>
      </c>
      <c r="T162" s="114">
        <f t="shared" si="23"/>
        <v>0</v>
      </c>
      <c r="AR162" s="115" t="s">
        <v>202</v>
      </c>
      <c r="AT162" s="115" t="s">
        <v>138</v>
      </c>
      <c r="AU162" s="115" t="s">
        <v>82</v>
      </c>
      <c r="AY162" s="16" t="s">
        <v>135</v>
      </c>
      <c r="BE162" s="116">
        <f t="shared" si="24"/>
        <v>0</v>
      </c>
      <c r="BF162" s="116">
        <f t="shared" si="25"/>
        <v>0</v>
      </c>
      <c r="BG162" s="116">
        <f t="shared" si="26"/>
        <v>0</v>
      </c>
      <c r="BH162" s="116">
        <f t="shared" si="27"/>
        <v>0</v>
      </c>
      <c r="BI162" s="116">
        <f t="shared" si="28"/>
        <v>0</v>
      </c>
      <c r="BJ162" s="16" t="s">
        <v>82</v>
      </c>
      <c r="BK162" s="116">
        <f t="shared" si="29"/>
        <v>0</v>
      </c>
      <c r="BL162" s="16" t="s">
        <v>202</v>
      </c>
      <c r="BM162" s="115" t="s">
        <v>820</v>
      </c>
    </row>
    <row r="163" spans="1:65" s="27" customFormat="1" ht="12">
      <c r="A163" s="191"/>
      <c r="B163" s="192"/>
      <c r="C163" s="253">
        <v>37</v>
      </c>
      <c r="D163" s="253" t="s">
        <v>138</v>
      </c>
      <c r="E163" s="254" t="s">
        <v>821</v>
      </c>
      <c r="F163" s="255" t="s">
        <v>822</v>
      </c>
      <c r="G163" s="256" t="s">
        <v>248</v>
      </c>
      <c r="H163" s="257">
        <v>12</v>
      </c>
      <c r="I163" s="110"/>
      <c r="J163" s="258">
        <f t="shared" si="20"/>
        <v>0</v>
      </c>
      <c r="K163" s="109" t="s">
        <v>719</v>
      </c>
      <c r="L163" s="28"/>
      <c r="M163" s="111" t="s">
        <v>1</v>
      </c>
      <c r="N163" s="112" t="s">
        <v>39</v>
      </c>
      <c r="O163" s="113">
        <v>0.22700000000000001</v>
      </c>
      <c r="P163" s="113">
        <f t="shared" si="21"/>
        <v>2.7240000000000002</v>
      </c>
      <c r="Q163" s="113">
        <v>2.9999999999999997E-4</v>
      </c>
      <c r="R163" s="113">
        <f t="shared" si="22"/>
        <v>3.5999999999999999E-3</v>
      </c>
      <c r="S163" s="113">
        <v>0</v>
      </c>
      <c r="T163" s="114">
        <f t="shared" si="23"/>
        <v>0</v>
      </c>
      <c r="AR163" s="115" t="s">
        <v>202</v>
      </c>
      <c r="AT163" s="115" t="s">
        <v>138</v>
      </c>
      <c r="AU163" s="115" t="s">
        <v>82</v>
      </c>
      <c r="AY163" s="16" t="s">
        <v>135</v>
      </c>
      <c r="BE163" s="116">
        <f t="shared" si="24"/>
        <v>0</v>
      </c>
      <c r="BF163" s="116">
        <f t="shared" si="25"/>
        <v>0</v>
      </c>
      <c r="BG163" s="116">
        <f t="shared" si="26"/>
        <v>0</v>
      </c>
      <c r="BH163" s="116">
        <f t="shared" si="27"/>
        <v>0</v>
      </c>
      <c r="BI163" s="116">
        <f t="shared" si="28"/>
        <v>0</v>
      </c>
      <c r="BJ163" s="16" t="s">
        <v>82</v>
      </c>
      <c r="BK163" s="116">
        <f t="shared" si="29"/>
        <v>0</v>
      </c>
      <c r="BL163" s="16" t="s">
        <v>202</v>
      </c>
      <c r="BM163" s="115" t="s">
        <v>823</v>
      </c>
    </row>
    <row r="164" spans="1:65" s="27" customFormat="1" ht="12">
      <c r="A164" s="191"/>
      <c r="B164" s="192"/>
      <c r="C164" s="253">
        <v>38</v>
      </c>
      <c r="D164" s="253" t="s">
        <v>138</v>
      </c>
      <c r="E164" s="254" t="s">
        <v>824</v>
      </c>
      <c r="F164" s="255" t="s">
        <v>825</v>
      </c>
      <c r="G164" s="256" t="s">
        <v>248</v>
      </c>
      <c r="H164" s="257">
        <v>3</v>
      </c>
      <c r="I164" s="110"/>
      <c r="J164" s="258">
        <f t="shared" si="20"/>
        <v>0</v>
      </c>
      <c r="K164" s="109" t="s">
        <v>719</v>
      </c>
      <c r="L164" s="28"/>
      <c r="M164" s="111" t="s">
        <v>1</v>
      </c>
      <c r="N164" s="112" t="s">
        <v>39</v>
      </c>
      <c r="O164" s="113">
        <v>0.2</v>
      </c>
      <c r="P164" s="113">
        <f t="shared" si="21"/>
        <v>0.60000000000000009</v>
      </c>
      <c r="Q164" s="113">
        <v>1.9599999999999999E-3</v>
      </c>
      <c r="R164" s="113">
        <f t="shared" si="22"/>
        <v>5.8799999999999998E-3</v>
      </c>
      <c r="S164" s="113">
        <v>0</v>
      </c>
      <c r="T164" s="114">
        <f t="shared" si="23"/>
        <v>0</v>
      </c>
      <c r="AR164" s="115" t="s">
        <v>202</v>
      </c>
      <c r="AT164" s="115" t="s">
        <v>138</v>
      </c>
      <c r="AU164" s="115" t="s">
        <v>82</v>
      </c>
      <c r="AY164" s="16" t="s">
        <v>135</v>
      </c>
      <c r="BE164" s="116">
        <f t="shared" si="24"/>
        <v>0</v>
      </c>
      <c r="BF164" s="116">
        <f t="shared" si="25"/>
        <v>0</v>
      </c>
      <c r="BG164" s="116">
        <f t="shared" si="26"/>
        <v>0</v>
      </c>
      <c r="BH164" s="116">
        <f t="shared" si="27"/>
        <v>0</v>
      </c>
      <c r="BI164" s="116">
        <f t="shared" si="28"/>
        <v>0</v>
      </c>
      <c r="BJ164" s="16" t="s">
        <v>82</v>
      </c>
      <c r="BK164" s="116">
        <f t="shared" si="29"/>
        <v>0</v>
      </c>
      <c r="BL164" s="16" t="s">
        <v>202</v>
      </c>
      <c r="BM164" s="115" t="s">
        <v>826</v>
      </c>
    </row>
    <row r="165" spans="1:65" s="27" customFormat="1" ht="24">
      <c r="A165" s="191"/>
      <c r="B165" s="192"/>
      <c r="C165" s="253">
        <v>39</v>
      </c>
      <c r="D165" s="253" t="s">
        <v>138</v>
      </c>
      <c r="E165" s="254" t="s">
        <v>827</v>
      </c>
      <c r="F165" s="255" t="s">
        <v>828</v>
      </c>
      <c r="G165" s="256" t="s">
        <v>248</v>
      </c>
      <c r="H165" s="257">
        <v>1</v>
      </c>
      <c r="I165" s="110"/>
      <c r="J165" s="258">
        <f t="shared" si="20"/>
        <v>0</v>
      </c>
      <c r="K165" s="109" t="s">
        <v>719</v>
      </c>
      <c r="L165" s="28"/>
      <c r="M165" s="111" t="s">
        <v>1</v>
      </c>
      <c r="N165" s="112" t="s">
        <v>39</v>
      </c>
      <c r="O165" s="113">
        <v>0.25</v>
      </c>
      <c r="P165" s="113">
        <f t="shared" si="21"/>
        <v>0.25</v>
      </c>
      <c r="Q165" s="113">
        <v>2.5400000000000002E-3</v>
      </c>
      <c r="R165" s="113">
        <f t="shared" si="22"/>
        <v>2.5400000000000002E-3</v>
      </c>
      <c r="S165" s="113">
        <v>0</v>
      </c>
      <c r="T165" s="114">
        <f t="shared" si="23"/>
        <v>0</v>
      </c>
      <c r="AR165" s="115" t="s">
        <v>202</v>
      </c>
      <c r="AT165" s="115" t="s">
        <v>138</v>
      </c>
      <c r="AU165" s="115" t="s">
        <v>82</v>
      </c>
      <c r="AY165" s="16" t="s">
        <v>135</v>
      </c>
      <c r="BE165" s="116">
        <f t="shared" si="24"/>
        <v>0</v>
      </c>
      <c r="BF165" s="116">
        <f t="shared" si="25"/>
        <v>0</v>
      </c>
      <c r="BG165" s="116">
        <f t="shared" si="26"/>
        <v>0</v>
      </c>
      <c r="BH165" s="116">
        <f t="shared" si="27"/>
        <v>0</v>
      </c>
      <c r="BI165" s="116">
        <f t="shared" si="28"/>
        <v>0</v>
      </c>
      <c r="BJ165" s="16" t="s">
        <v>82</v>
      </c>
      <c r="BK165" s="116">
        <f t="shared" si="29"/>
        <v>0</v>
      </c>
      <c r="BL165" s="16" t="s">
        <v>202</v>
      </c>
      <c r="BM165" s="115" t="s">
        <v>829</v>
      </c>
    </row>
    <row r="166" spans="1:65" s="27" customFormat="1" ht="24">
      <c r="A166" s="191"/>
      <c r="B166" s="192"/>
      <c r="C166" s="253">
        <v>40</v>
      </c>
      <c r="D166" s="253" t="s">
        <v>138</v>
      </c>
      <c r="E166" s="254" t="s">
        <v>830</v>
      </c>
      <c r="F166" s="255" t="s">
        <v>831</v>
      </c>
      <c r="G166" s="256" t="s">
        <v>248</v>
      </c>
      <c r="H166" s="257">
        <v>1</v>
      </c>
      <c r="I166" s="110"/>
      <c r="J166" s="258">
        <f t="shared" si="20"/>
        <v>0</v>
      </c>
      <c r="K166" s="109" t="s">
        <v>719</v>
      </c>
      <c r="L166" s="28"/>
      <c r="M166" s="111" t="s">
        <v>1</v>
      </c>
      <c r="N166" s="112" t="s">
        <v>39</v>
      </c>
      <c r="O166" s="113">
        <v>0.2</v>
      </c>
      <c r="P166" s="113">
        <f t="shared" si="21"/>
        <v>0.2</v>
      </c>
      <c r="Q166" s="113">
        <v>1.8400000000000001E-3</v>
      </c>
      <c r="R166" s="113">
        <f t="shared" si="22"/>
        <v>1.8400000000000001E-3</v>
      </c>
      <c r="S166" s="113">
        <v>0</v>
      </c>
      <c r="T166" s="114">
        <f t="shared" si="23"/>
        <v>0</v>
      </c>
      <c r="AR166" s="115" t="s">
        <v>202</v>
      </c>
      <c r="AT166" s="115" t="s">
        <v>138</v>
      </c>
      <c r="AU166" s="115" t="s">
        <v>82</v>
      </c>
      <c r="AY166" s="16" t="s">
        <v>135</v>
      </c>
      <c r="BE166" s="116">
        <f t="shared" si="24"/>
        <v>0</v>
      </c>
      <c r="BF166" s="116">
        <f t="shared" si="25"/>
        <v>0</v>
      </c>
      <c r="BG166" s="116">
        <f t="shared" si="26"/>
        <v>0</v>
      </c>
      <c r="BH166" s="116">
        <f t="shared" si="27"/>
        <v>0</v>
      </c>
      <c r="BI166" s="116">
        <f t="shared" si="28"/>
        <v>0</v>
      </c>
      <c r="BJ166" s="16" t="s">
        <v>82</v>
      </c>
      <c r="BK166" s="116">
        <f t="shared" si="29"/>
        <v>0</v>
      </c>
      <c r="BL166" s="16" t="s">
        <v>202</v>
      </c>
      <c r="BM166" s="115" t="s">
        <v>832</v>
      </c>
    </row>
    <row r="167" spans="1:65" s="27" customFormat="1" ht="24">
      <c r="A167" s="191"/>
      <c r="B167" s="192"/>
      <c r="C167" s="253">
        <v>41</v>
      </c>
      <c r="D167" s="253" t="s">
        <v>138</v>
      </c>
      <c r="E167" s="254" t="s">
        <v>833</v>
      </c>
      <c r="F167" s="255" t="s">
        <v>834</v>
      </c>
      <c r="G167" s="256" t="s">
        <v>248</v>
      </c>
      <c r="H167" s="257">
        <v>3</v>
      </c>
      <c r="I167" s="110"/>
      <c r="J167" s="258">
        <f t="shared" si="20"/>
        <v>0</v>
      </c>
      <c r="K167" s="109" t="s">
        <v>719</v>
      </c>
      <c r="L167" s="28"/>
      <c r="M167" s="111" t="s">
        <v>1</v>
      </c>
      <c r="N167" s="112" t="s">
        <v>39</v>
      </c>
      <c r="O167" s="113">
        <v>0.2</v>
      </c>
      <c r="P167" s="113">
        <f t="shared" si="21"/>
        <v>0.60000000000000009</v>
      </c>
      <c r="Q167" s="113">
        <v>1.8400000000000001E-3</v>
      </c>
      <c r="R167" s="113">
        <f t="shared" si="22"/>
        <v>5.5200000000000006E-3</v>
      </c>
      <c r="S167" s="113">
        <v>0</v>
      </c>
      <c r="T167" s="114">
        <f t="shared" si="23"/>
        <v>0</v>
      </c>
      <c r="AR167" s="115" t="s">
        <v>202</v>
      </c>
      <c r="AT167" s="115" t="s">
        <v>138</v>
      </c>
      <c r="AU167" s="115" t="s">
        <v>82</v>
      </c>
      <c r="AY167" s="16" t="s">
        <v>135</v>
      </c>
      <c r="BE167" s="116">
        <f t="shared" si="24"/>
        <v>0</v>
      </c>
      <c r="BF167" s="116">
        <f t="shared" si="25"/>
        <v>0</v>
      </c>
      <c r="BG167" s="116">
        <f t="shared" si="26"/>
        <v>0</v>
      </c>
      <c r="BH167" s="116">
        <f t="shared" si="27"/>
        <v>0</v>
      </c>
      <c r="BI167" s="116">
        <f t="shared" si="28"/>
        <v>0</v>
      </c>
      <c r="BJ167" s="16" t="s">
        <v>82</v>
      </c>
      <c r="BK167" s="116">
        <f t="shared" si="29"/>
        <v>0</v>
      </c>
      <c r="BL167" s="16" t="s">
        <v>202</v>
      </c>
      <c r="BM167" s="115" t="s">
        <v>832</v>
      </c>
    </row>
    <row r="168" spans="1:65" s="27" customFormat="1" ht="12">
      <c r="A168" s="191"/>
      <c r="B168" s="192"/>
      <c r="C168" s="253">
        <v>42</v>
      </c>
      <c r="D168" s="253" t="s">
        <v>138</v>
      </c>
      <c r="E168" s="254" t="s">
        <v>835</v>
      </c>
      <c r="F168" s="255" t="s">
        <v>836</v>
      </c>
      <c r="G168" s="256" t="s">
        <v>248</v>
      </c>
      <c r="H168" s="257">
        <v>3</v>
      </c>
      <c r="I168" s="110"/>
      <c r="J168" s="258">
        <f t="shared" si="20"/>
        <v>0</v>
      </c>
      <c r="K168" s="109" t="s">
        <v>719</v>
      </c>
      <c r="L168" s="28"/>
      <c r="M168" s="111" t="s">
        <v>1</v>
      </c>
      <c r="N168" s="112" t="s">
        <v>39</v>
      </c>
      <c r="O168" s="113">
        <v>0.2</v>
      </c>
      <c r="P168" s="113">
        <f t="shared" si="21"/>
        <v>0.60000000000000009</v>
      </c>
      <c r="Q168" s="113">
        <v>1.8400000000000001E-3</v>
      </c>
      <c r="R168" s="113">
        <f t="shared" si="22"/>
        <v>5.5200000000000006E-3</v>
      </c>
      <c r="S168" s="113">
        <v>0</v>
      </c>
      <c r="T168" s="114">
        <f t="shared" si="23"/>
        <v>0</v>
      </c>
      <c r="AR168" s="115" t="s">
        <v>202</v>
      </c>
      <c r="AT168" s="115" t="s">
        <v>138</v>
      </c>
      <c r="AU168" s="115" t="s">
        <v>82</v>
      </c>
      <c r="AY168" s="16" t="s">
        <v>135</v>
      </c>
      <c r="BE168" s="116">
        <f t="shared" si="24"/>
        <v>0</v>
      </c>
      <c r="BF168" s="116">
        <f t="shared" si="25"/>
        <v>0</v>
      </c>
      <c r="BG168" s="116">
        <f t="shared" si="26"/>
        <v>0</v>
      </c>
      <c r="BH168" s="116">
        <f t="shared" si="27"/>
        <v>0</v>
      </c>
      <c r="BI168" s="116">
        <f t="shared" si="28"/>
        <v>0</v>
      </c>
      <c r="BJ168" s="16" t="s">
        <v>82</v>
      </c>
      <c r="BK168" s="116">
        <f t="shared" si="29"/>
        <v>0</v>
      </c>
      <c r="BL168" s="16" t="s">
        <v>202</v>
      </c>
      <c r="BM168" s="115" t="s">
        <v>832</v>
      </c>
    </row>
    <row r="169" spans="1:65" s="27" customFormat="1" ht="12">
      <c r="A169" s="191"/>
      <c r="B169" s="192"/>
      <c r="C169" s="253">
        <v>43</v>
      </c>
      <c r="D169" s="253" t="s">
        <v>138</v>
      </c>
      <c r="E169" s="254" t="s">
        <v>837</v>
      </c>
      <c r="F169" s="255" t="s">
        <v>838</v>
      </c>
      <c r="G169" s="256" t="s">
        <v>248</v>
      </c>
      <c r="H169" s="257">
        <v>2</v>
      </c>
      <c r="I169" s="110"/>
      <c r="J169" s="258">
        <f t="shared" si="20"/>
        <v>0</v>
      </c>
      <c r="K169" s="109" t="s">
        <v>719</v>
      </c>
      <c r="L169" s="28"/>
      <c r="M169" s="111" t="s">
        <v>1</v>
      </c>
      <c r="N169" s="112" t="s">
        <v>39</v>
      </c>
      <c r="O169" s="113">
        <v>0.2</v>
      </c>
      <c r="P169" s="113">
        <f t="shared" si="21"/>
        <v>0.4</v>
      </c>
      <c r="Q169" s="113">
        <v>1.8400000000000001E-3</v>
      </c>
      <c r="R169" s="113">
        <f t="shared" si="22"/>
        <v>3.6800000000000001E-3</v>
      </c>
      <c r="S169" s="113">
        <v>0</v>
      </c>
      <c r="T169" s="114">
        <f t="shared" si="23"/>
        <v>0</v>
      </c>
      <c r="AR169" s="115" t="s">
        <v>202</v>
      </c>
      <c r="AT169" s="115" t="s">
        <v>138</v>
      </c>
      <c r="AU169" s="115" t="s">
        <v>82</v>
      </c>
      <c r="AY169" s="16" t="s">
        <v>135</v>
      </c>
      <c r="BE169" s="116">
        <f t="shared" si="24"/>
        <v>0</v>
      </c>
      <c r="BF169" s="116">
        <f t="shared" si="25"/>
        <v>0</v>
      </c>
      <c r="BG169" s="116">
        <f t="shared" si="26"/>
        <v>0</v>
      </c>
      <c r="BH169" s="116">
        <f t="shared" si="27"/>
        <v>0</v>
      </c>
      <c r="BI169" s="116">
        <f t="shared" si="28"/>
        <v>0</v>
      </c>
      <c r="BJ169" s="16" t="s">
        <v>82</v>
      </c>
      <c r="BK169" s="116">
        <f t="shared" si="29"/>
        <v>0</v>
      </c>
      <c r="BL169" s="16" t="s">
        <v>202</v>
      </c>
      <c r="BM169" s="115" t="s">
        <v>832</v>
      </c>
    </row>
    <row r="170" spans="1:65" s="27" customFormat="1" ht="12">
      <c r="A170" s="191"/>
      <c r="B170" s="192"/>
      <c r="C170" s="253">
        <v>44</v>
      </c>
      <c r="D170" s="253" t="s">
        <v>138</v>
      </c>
      <c r="E170" s="254" t="s">
        <v>839</v>
      </c>
      <c r="F170" s="255" t="s">
        <v>840</v>
      </c>
      <c r="G170" s="256" t="s">
        <v>248</v>
      </c>
      <c r="H170" s="257">
        <v>2</v>
      </c>
      <c r="I170" s="110"/>
      <c r="J170" s="258">
        <f t="shared" si="20"/>
        <v>0</v>
      </c>
      <c r="K170" s="109" t="s">
        <v>719</v>
      </c>
      <c r="L170" s="28"/>
      <c r="M170" s="111" t="s">
        <v>1</v>
      </c>
      <c r="N170" s="112" t="s">
        <v>39</v>
      </c>
      <c r="O170" s="113">
        <v>0.2</v>
      </c>
      <c r="P170" s="113">
        <f t="shared" si="21"/>
        <v>0.4</v>
      </c>
      <c r="Q170" s="113">
        <v>1.8400000000000001E-3</v>
      </c>
      <c r="R170" s="113">
        <f t="shared" si="22"/>
        <v>3.6800000000000001E-3</v>
      </c>
      <c r="S170" s="113">
        <v>0</v>
      </c>
      <c r="T170" s="114">
        <f t="shared" si="23"/>
        <v>0</v>
      </c>
      <c r="AR170" s="115" t="s">
        <v>202</v>
      </c>
      <c r="AT170" s="115" t="s">
        <v>138</v>
      </c>
      <c r="AU170" s="115" t="s">
        <v>82</v>
      </c>
      <c r="AY170" s="16" t="s">
        <v>135</v>
      </c>
      <c r="BE170" s="116">
        <f t="shared" si="24"/>
        <v>0</v>
      </c>
      <c r="BF170" s="116">
        <f t="shared" si="25"/>
        <v>0</v>
      </c>
      <c r="BG170" s="116">
        <f t="shared" si="26"/>
        <v>0</v>
      </c>
      <c r="BH170" s="116">
        <f t="shared" si="27"/>
        <v>0</v>
      </c>
      <c r="BI170" s="116">
        <f t="shared" si="28"/>
        <v>0</v>
      </c>
      <c r="BJ170" s="16" t="s">
        <v>82</v>
      </c>
      <c r="BK170" s="116">
        <f t="shared" si="29"/>
        <v>0</v>
      </c>
      <c r="BL170" s="16" t="s">
        <v>202</v>
      </c>
      <c r="BM170" s="115" t="s">
        <v>832</v>
      </c>
    </row>
    <row r="171" spans="1:65" s="27" customFormat="1" ht="36">
      <c r="A171" s="191"/>
      <c r="B171" s="192"/>
      <c r="C171" s="253">
        <v>45</v>
      </c>
      <c r="D171" s="253" t="s">
        <v>138</v>
      </c>
      <c r="E171" s="254" t="s">
        <v>841</v>
      </c>
      <c r="F171" s="255" t="s">
        <v>842</v>
      </c>
      <c r="G171" s="256" t="s">
        <v>248</v>
      </c>
      <c r="H171" s="257">
        <v>2</v>
      </c>
      <c r="I171" s="110"/>
      <c r="J171" s="258">
        <f t="shared" si="20"/>
        <v>0</v>
      </c>
      <c r="K171" s="109" t="s">
        <v>719</v>
      </c>
      <c r="L171" s="28"/>
      <c r="M171" s="111" t="s">
        <v>1</v>
      </c>
      <c r="N171" s="112" t="s">
        <v>39</v>
      </c>
      <c r="O171" s="113">
        <v>0.2</v>
      </c>
      <c r="P171" s="113">
        <f t="shared" si="21"/>
        <v>0.4</v>
      </c>
      <c r="Q171" s="113">
        <v>1.8400000000000001E-3</v>
      </c>
      <c r="R171" s="113">
        <f t="shared" si="22"/>
        <v>3.6800000000000001E-3</v>
      </c>
      <c r="S171" s="113">
        <v>0</v>
      </c>
      <c r="T171" s="114">
        <f t="shared" si="23"/>
        <v>0</v>
      </c>
      <c r="AR171" s="115" t="s">
        <v>202</v>
      </c>
      <c r="AT171" s="115" t="s">
        <v>138</v>
      </c>
      <c r="AU171" s="115" t="s">
        <v>82</v>
      </c>
      <c r="AY171" s="16" t="s">
        <v>135</v>
      </c>
      <c r="BE171" s="116">
        <f t="shared" si="24"/>
        <v>0</v>
      </c>
      <c r="BF171" s="116">
        <f t="shared" si="25"/>
        <v>0</v>
      </c>
      <c r="BG171" s="116">
        <f t="shared" si="26"/>
        <v>0</v>
      </c>
      <c r="BH171" s="116">
        <f t="shared" si="27"/>
        <v>0</v>
      </c>
      <c r="BI171" s="116">
        <f t="shared" si="28"/>
        <v>0</v>
      </c>
      <c r="BJ171" s="16" t="s">
        <v>82</v>
      </c>
      <c r="BK171" s="116">
        <f t="shared" si="29"/>
        <v>0</v>
      </c>
      <c r="BL171" s="16" t="s">
        <v>202</v>
      </c>
      <c r="BM171" s="115" t="s">
        <v>832</v>
      </c>
    </row>
    <row r="172" spans="1:65" s="27" customFormat="1" ht="24">
      <c r="A172" s="191"/>
      <c r="B172" s="192"/>
      <c r="C172" s="253">
        <v>46</v>
      </c>
      <c r="D172" s="253" t="s">
        <v>138</v>
      </c>
      <c r="E172" s="254" t="s">
        <v>843</v>
      </c>
      <c r="F172" s="255" t="s">
        <v>844</v>
      </c>
      <c r="G172" s="256" t="s">
        <v>248</v>
      </c>
      <c r="H172" s="257">
        <v>4</v>
      </c>
      <c r="I172" s="110"/>
      <c r="J172" s="258">
        <f t="shared" si="20"/>
        <v>0</v>
      </c>
      <c r="K172" s="109" t="s">
        <v>719</v>
      </c>
      <c r="L172" s="28"/>
      <c r="M172" s="111" t="s">
        <v>1</v>
      </c>
      <c r="N172" s="112" t="s">
        <v>39</v>
      </c>
      <c r="O172" s="113">
        <v>0.2</v>
      </c>
      <c r="P172" s="113">
        <f t="shared" si="21"/>
        <v>0.8</v>
      </c>
      <c r="Q172" s="113">
        <v>1.8400000000000001E-3</v>
      </c>
      <c r="R172" s="113">
        <f t="shared" si="22"/>
        <v>7.3600000000000002E-3</v>
      </c>
      <c r="S172" s="113">
        <v>0</v>
      </c>
      <c r="T172" s="114">
        <f t="shared" si="23"/>
        <v>0</v>
      </c>
      <c r="AR172" s="115" t="s">
        <v>202</v>
      </c>
      <c r="AT172" s="115" t="s">
        <v>138</v>
      </c>
      <c r="AU172" s="115" t="s">
        <v>82</v>
      </c>
      <c r="AY172" s="16" t="s">
        <v>135</v>
      </c>
      <c r="BE172" s="116">
        <f t="shared" si="24"/>
        <v>0</v>
      </c>
      <c r="BF172" s="116">
        <f t="shared" si="25"/>
        <v>0</v>
      </c>
      <c r="BG172" s="116">
        <f t="shared" si="26"/>
        <v>0</v>
      </c>
      <c r="BH172" s="116">
        <f t="shared" si="27"/>
        <v>0</v>
      </c>
      <c r="BI172" s="116">
        <f t="shared" si="28"/>
        <v>0</v>
      </c>
      <c r="BJ172" s="16" t="s">
        <v>82</v>
      </c>
      <c r="BK172" s="116">
        <f t="shared" si="29"/>
        <v>0</v>
      </c>
      <c r="BL172" s="16" t="s">
        <v>202</v>
      </c>
      <c r="BM172" s="115" t="s">
        <v>832</v>
      </c>
    </row>
    <row r="173" spans="1:65" s="27" customFormat="1" ht="24">
      <c r="A173" s="191"/>
      <c r="B173" s="192"/>
      <c r="C173" s="253">
        <v>47</v>
      </c>
      <c r="D173" s="253" t="s">
        <v>138</v>
      </c>
      <c r="E173" s="254" t="s">
        <v>845</v>
      </c>
      <c r="F173" s="255" t="s">
        <v>846</v>
      </c>
      <c r="G173" s="256" t="s">
        <v>248</v>
      </c>
      <c r="H173" s="257">
        <v>21</v>
      </c>
      <c r="I173" s="110"/>
      <c r="J173" s="258">
        <f t="shared" si="20"/>
        <v>0</v>
      </c>
      <c r="K173" s="109" t="s">
        <v>719</v>
      </c>
      <c r="L173" s="28"/>
      <c r="M173" s="111" t="s">
        <v>1</v>
      </c>
      <c r="N173" s="112" t="s">
        <v>39</v>
      </c>
      <c r="O173" s="113">
        <v>0.2</v>
      </c>
      <c r="P173" s="113">
        <f t="shared" si="21"/>
        <v>4.2</v>
      </c>
      <c r="Q173" s="113">
        <v>1.8400000000000001E-3</v>
      </c>
      <c r="R173" s="113">
        <f t="shared" si="22"/>
        <v>3.8640000000000001E-2</v>
      </c>
      <c r="S173" s="113">
        <v>0</v>
      </c>
      <c r="T173" s="114">
        <f t="shared" si="23"/>
        <v>0</v>
      </c>
      <c r="AR173" s="115" t="s">
        <v>202</v>
      </c>
      <c r="AT173" s="115" t="s">
        <v>138</v>
      </c>
      <c r="AU173" s="115" t="s">
        <v>82</v>
      </c>
      <c r="AY173" s="16" t="s">
        <v>135</v>
      </c>
      <c r="BE173" s="116">
        <f t="shared" si="24"/>
        <v>0</v>
      </c>
      <c r="BF173" s="116">
        <f t="shared" si="25"/>
        <v>0</v>
      </c>
      <c r="BG173" s="116">
        <f t="shared" si="26"/>
        <v>0</v>
      </c>
      <c r="BH173" s="116">
        <f t="shared" si="27"/>
        <v>0</v>
      </c>
      <c r="BI173" s="116">
        <f t="shared" si="28"/>
        <v>0</v>
      </c>
      <c r="BJ173" s="16" t="s">
        <v>82</v>
      </c>
      <c r="BK173" s="116">
        <f t="shared" si="29"/>
        <v>0</v>
      </c>
      <c r="BL173" s="16" t="s">
        <v>202</v>
      </c>
      <c r="BM173" s="115" t="s">
        <v>832</v>
      </c>
    </row>
    <row r="174" spans="1:65" s="27" customFormat="1" ht="48">
      <c r="A174" s="191"/>
      <c r="B174" s="192"/>
      <c r="C174" s="253">
        <v>48</v>
      </c>
      <c r="D174" s="253" t="s">
        <v>138</v>
      </c>
      <c r="E174" s="254" t="s">
        <v>847</v>
      </c>
      <c r="F174" s="255" t="s">
        <v>848</v>
      </c>
      <c r="G174" s="256" t="s">
        <v>175</v>
      </c>
      <c r="H174" s="257">
        <v>0.7</v>
      </c>
      <c r="I174" s="110"/>
      <c r="J174" s="258">
        <f t="shared" si="20"/>
        <v>0</v>
      </c>
      <c r="K174" s="109" t="s">
        <v>719</v>
      </c>
      <c r="L174" s="28"/>
      <c r="M174" s="111" t="s">
        <v>1</v>
      </c>
      <c r="N174" s="112" t="s">
        <v>39</v>
      </c>
      <c r="O174" s="113">
        <v>1.573</v>
      </c>
      <c r="P174" s="113">
        <f t="shared" si="21"/>
        <v>1.1011</v>
      </c>
      <c r="Q174" s="113">
        <v>0</v>
      </c>
      <c r="R174" s="113">
        <f t="shared" si="22"/>
        <v>0</v>
      </c>
      <c r="S174" s="113">
        <v>0</v>
      </c>
      <c r="T174" s="114">
        <f t="shared" si="23"/>
        <v>0</v>
      </c>
      <c r="AR174" s="115" t="s">
        <v>202</v>
      </c>
      <c r="AT174" s="115" t="s">
        <v>138</v>
      </c>
      <c r="AU174" s="115" t="s">
        <v>82</v>
      </c>
      <c r="AY174" s="16" t="s">
        <v>135</v>
      </c>
      <c r="BE174" s="116">
        <f t="shared" si="24"/>
        <v>0</v>
      </c>
      <c r="BF174" s="116">
        <f t="shared" si="25"/>
        <v>0</v>
      </c>
      <c r="BG174" s="116">
        <f t="shared" si="26"/>
        <v>0</v>
      </c>
      <c r="BH174" s="116">
        <f t="shared" si="27"/>
        <v>0</v>
      </c>
      <c r="BI174" s="116">
        <f t="shared" si="28"/>
        <v>0</v>
      </c>
      <c r="BJ174" s="16" t="s">
        <v>82</v>
      </c>
      <c r="BK174" s="116">
        <f t="shared" si="29"/>
        <v>0</v>
      </c>
      <c r="BL174" s="16" t="s">
        <v>202</v>
      </c>
      <c r="BM174" s="115" t="s">
        <v>849</v>
      </c>
    </row>
    <row r="175" spans="1:65" s="27" customFormat="1" ht="48">
      <c r="A175" s="191"/>
      <c r="B175" s="192"/>
      <c r="C175" s="253">
        <v>49</v>
      </c>
      <c r="D175" s="253" t="s">
        <v>138</v>
      </c>
      <c r="E175" s="254" t="s">
        <v>850</v>
      </c>
      <c r="F175" s="255" t="s">
        <v>851</v>
      </c>
      <c r="G175" s="256" t="s">
        <v>175</v>
      </c>
      <c r="H175" s="257">
        <v>0.7</v>
      </c>
      <c r="I175" s="110"/>
      <c r="J175" s="258">
        <f t="shared" si="20"/>
        <v>0</v>
      </c>
      <c r="K175" s="109" t="s">
        <v>719</v>
      </c>
      <c r="L175" s="28"/>
      <c r="M175" s="111" t="s">
        <v>1</v>
      </c>
      <c r="N175" s="112" t="s">
        <v>39</v>
      </c>
      <c r="O175" s="113">
        <v>1.3779999999999999</v>
      </c>
      <c r="P175" s="113">
        <f t="shared" si="21"/>
        <v>0.9645999999999999</v>
      </c>
      <c r="Q175" s="113">
        <v>0</v>
      </c>
      <c r="R175" s="113">
        <f t="shared" si="22"/>
        <v>0</v>
      </c>
      <c r="S175" s="113">
        <v>0</v>
      </c>
      <c r="T175" s="114">
        <f t="shared" si="23"/>
        <v>0</v>
      </c>
      <c r="AR175" s="115" t="s">
        <v>202</v>
      </c>
      <c r="AT175" s="115" t="s">
        <v>138</v>
      </c>
      <c r="AU175" s="115" t="s">
        <v>82</v>
      </c>
      <c r="AY175" s="16" t="s">
        <v>135</v>
      </c>
      <c r="BE175" s="116">
        <f t="shared" si="24"/>
        <v>0</v>
      </c>
      <c r="BF175" s="116">
        <f t="shared" si="25"/>
        <v>0</v>
      </c>
      <c r="BG175" s="116">
        <f t="shared" si="26"/>
        <v>0</v>
      </c>
      <c r="BH175" s="116">
        <f t="shared" si="27"/>
        <v>0</v>
      </c>
      <c r="BI175" s="116">
        <f t="shared" si="28"/>
        <v>0</v>
      </c>
      <c r="BJ175" s="16" t="s">
        <v>82</v>
      </c>
      <c r="BK175" s="116">
        <f t="shared" si="29"/>
        <v>0</v>
      </c>
      <c r="BL175" s="16" t="s">
        <v>202</v>
      </c>
      <c r="BM175" s="115" t="s">
        <v>852</v>
      </c>
    </row>
    <row r="176" spans="1:65" s="12" customFormat="1" ht="15">
      <c r="A176" s="246"/>
      <c r="B176" s="247"/>
      <c r="C176" s="246"/>
      <c r="D176" s="248" t="s">
        <v>73</v>
      </c>
      <c r="E176" s="249" t="s">
        <v>853</v>
      </c>
      <c r="F176" s="249" t="s">
        <v>854</v>
      </c>
      <c r="G176" s="246"/>
      <c r="H176" s="246"/>
      <c r="I176" s="278"/>
      <c r="J176" s="250">
        <f>BK176</f>
        <v>0</v>
      </c>
      <c r="L176" s="100"/>
      <c r="M176" s="102"/>
      <c r="N176" s="103"/>
      <c r="O176" s="103"/>
      <c r="P176" s="104">
        <f>SUM(P177:P177)</f>
        <v>10</v>
      </c>
      <c r="Q176" s="103"/>
      <c r="R176" s="104">
        <f>SUM(R177:R177)</f>
        <v>7.46E-2</v>
      </c>
      <c r="S176" s="103"/>
      <c r="T176" s="105">
        <f>SUM(T177:T177)</f>
        <v>0</v>
      </c>
      <c r="AR176" s="101" t="s">
        <v>144</v>
      </c>
      <c r="AT176" s="106" t="s">
        <v>73</v>
      </c>
      <c r="AU176" s="106" t="s">
        <v>74</v>
      </c>
      <c r="AY176" s="101" t="s">
        <v>135</v>
      </c>
      <c r="BK176" s="107">
        <f>SUM(BK177:BK177)</f>
        <v>0</v>
      </c>
    </row>
    <row r="177" spans="1:65" s="27" customFormat="1" ht="12">
      <c r="A177" s="191"/>
      <c r="B177" s="192"/>
      <c r="C177" s="253">
        <v>50</v>
      </c>
      <c r="D177" s="253" t="s">
        <v>138</v>
      </c>
      <c r="E177" s="254" t="s">
        <v>855</v>
      </c>
      <c r="F177" s="255" t="s">
        <v>856</v>
      </c>
      <c r="G177" s="256" t="s">
        <v>248</v>
      </c>
      <c r="H177" s="257">
        <v>4</v>
      </c>
      <c r="I177" s="110"/>
      <c r="J177" s="258">
        <f>ROUND(I177*H177,2)</f>
        <v>0</v>
      </c>
      <c r="K177" s="109" t="s">
        <v>719</v>
      </c>
      <c r="L177" s="28"/>
      <c r="M177" s="111" t="s">
        <v>1</v>
      </c>
      <c r="N177" s="112" t="s">
        <v>39</v>
      </c>
      <c r="O177" s="113">
        <v>2.5</v>
      </c>
      <c r="P177" s="113">
        <f>O177*H177</f>
        <v>10</v>
      </c>
      <c r="Q177" s="113">
        <v>1.865E-2</v>
      </c>
      <c r="R177" s="113">
        <f>Q177*H177</f>
        <v>7.46E-2</v>
      </c>
      <c r="S177" s="113">
        <v>0</v>
      </c>
      <c r="T177" s="114">
        <f>S177*H177</f>
        <v>0</v>
      </c>
      <c r="AR177" s="115" t="s">
        <v>202</v>
      </c>
      <c r="AT177" s="115" t="s">
        <v>138</v>
      </c>
      <c r="AU177" s="115" t="s">
        <v>82</v>
      </c>
      <c r="AY177" s="16" t="s">
        <v>135</v>
      </c>
      <c r="BE177" s="116">
        <f>IF(N177="základní",J177,0)</f>
        <v>0</v>
      </c>
      <c r="BF177" s="116">
        <f>IF(N177="snížená",J177,0)</f>
        <v>0</v>
      </c>
      <c r="BG177" s="116">
        <f>IF(N177="zákl. přenesená",J177,0)</f>
        <v>0</v>
      </c>
      <c r="BH177" s="116">
        <f>IF(N177="sníž. přenesená",J177,0)</f>
        <v>0</v>
      </c>
      <c r="BI177" s="116">
        <f>IF(N177="nulová",J177,0)</f>
        <v>0</v>
      </c>
      <c r="BJ177" s="16" t="s">
        <v>82</v>
      </c>
      <c r="BK177" s="116">
        <f>ROUND(I177*H177,2)</f>
        <v>0</v>
      </c>
      <c r="BL177" s="16" t="s">
        <v>202</v>
      </c>
      <c r="BM177" s="115" t="s">
        <v>857</v>
      </c>
    </row>
    <row r="178" spans="1:65" s="12" customFormat="1" ht="15">
      <c r="A178" s="246"/>
      <c r="B178" s="247"/>
      <c r="C178" s="246"/>
      <c r="D178" s="248" t="s">
        <v>73</v>
      </c>
      <c r="E178" s="249" t="s">
        <v>195</v>
      </c>
      <c r="F178" s="249" t="s">
        <v>196</v>
      </c>
      <c r="G178" s="246"/>
      <c r="H178" s="246"/>
      <c r="I178" s="278"/>
      <c r="J178" s="250">
        <f>BK178</f>
        <v>0</v>
      </c>
      <c r="L178" s="100"/>
      <c r="M178" s="102"/>
      <c r="N178" s="103"/>
      <c r="O178" s="103"/>
      <c r="P178" s="104">
        <f>P179+P182+P184</f>
        <v>0.9</v>
      </c>
      <c r="Q178" s="103"/>
      <c r="R178" s="104">
        <f>R179+R182+R184</f>
        <v>0</v>
      </c>
      <c r="S178" s="103"/>
      <c r="T178" s="105">
        <f>T179+T182+T184</f>
        <v>0</v>
      </c>
      <c r="AR178" s="101" t="s">
        <v>144</v>
      </c>
      <c r="AT178" s="106" t="s">
        <v>73</v>
      </c>
      <c r="AU178" s="106" t="s">
        <v>74</v>
      </c>
      <c r="AY178" s="101" t="s">
        <v>135</v>
      </c>
      <c r="BK178" s="107">
        <f>BK179+BK182+BK184</f>
        <v>0</v>
      </c>
    </row>
    <row r="179" spans="1:65" s="12" customFormat="1" ht="12.75">
      <c r="A179" s="246"/>
      <c r="B179" s="247"/>
      <c r="C179" s="246"/>
      <c r="D179" s="248" t="s">
        <v>73</v>
      </c>
      <c r="E179" s="251" t="s">
        <v>858</v>
      </c>
      <c r="F179" s="251" t="s">
        <v>859</v>
      </c>
      <c r="G179" s="246"/>
      <c r="H179" s="246"/>
      <c r="I179" s="278"/>
      <c r="J179" s="252">
        <f>BK179</f>
        <v>0</v>
      </c>
      <c r="L179" s="100"/>
      <c r="M179" s="102"/>
      <c r="N179" s="103"/>
      <c r="O179" s="103"/>
      <c r="P179" s="104">
        <f>SUM(P180:P181)</f>
        <v>0.9</v>
      </c>
      <c r="Q179" s="103"/>
      <c r="R179" s="104">
        <f>SUM(R180:R181)</f>
        <v>0</v>
      </c>
      <c r="S179" s="103"/>
      <c r="T179" s="105">
        <f>SUM(T180:T181)</f>
        <v>0</v>
      </c>
      <c r="AR179" s="101" t="s">
        <v>144</v>
      </c>
      <c r="AT179" s="106" t="s">
        <v>73</v>
      </c>
      <c r="AU179" s="106" t="s">
        <v>82</v>
      </c>
      <c r="AY179" s="101" t="s">
        <v>135</v>
      </c>
      <c r="BK179" s="107">
        <f>SUM(BK180:BK181)</f>
        <v>0</v>
      </c>
    </row>
    <row r="180" spans="1:65" s="27" customFormat="1" ht="36">
      <c r="A180" s="191"/>
      <c r="B180" s="192"/>
      <c r="C180" s="253">
        <v>51</v>
      </c>
      <c r="D180" s="253" t="s">
        <v>138</v>
      </c>
      <c r="E180" s="254" t="s">
        <v>860</v>
      </c>
      <c r="F180" s="255" t="s">
        <v>1139</v>
      </c>
      <c r="G180" s="256" t="s">
        <v>861</v>
      </c>
      <c r="H180" s="257">
        <v>25</v>
      </c>
      <c r="I180" s="110"/>
      <c r="J180" s="258">
        <f>ROUND(I180*H180,2)</f>
        <v>0</v>
      </c>
      <c r="K180" s="109" t="s">
        <v>862</v>
      </c>
      <c r="L180" s="28"/>
      <c r="M180" s="111" t="s">
        <v>1</v>
      </c>
      <c r="N180" s="112" t="s">
        <v>39</v>
      </c>
      <c r="O180" s="113">
        <v>0.03</v>
      </c>
      <c r="P180" s="113">
        <f>O180*H180</f>
        <v>0.75</v>
      </c>
      <c r="Q180" s="113">
        <v>0</v>
      </c>
      <c r="R180" s="113">
        <f>Q180*H180</f>
        <v>0</v>
      </c>
      <c r="S180" s="113">
        <v>0</v>
      </c>
      <c r="T180" s="114">
        <f>S180*H180</f>
        <v>0</v>
      </c>
      <c r="AR180" s="115" t="s">
        <v>202</v>
      </c>
      <c r="AT180" s="115" t="s">
        <v>138</v>
      </c>
      <c r="AU180" s="115" t="s">
        <v>144</v>
      </c>
      <c r="AY180" s="16" t="s">
        <v>135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6" t="s">
        <v>82</v>
      </c>
      <c r="BK180" s="116">
        <f>ROUND(I180*H180,2)</f>
        <v>0</v>
      </c>
      <c r="BL180" s="16" t="s">
        <v>202</v>
      </c>
      <c r="BM180" s="115" t="s">
        <v>863</v>
      </c>
    </row>
    <row r="181" spans="1:65" s="27" customFormat="1" ht="36">
      <c r="A181" s="191"/>
      <c r="B181" s="192"/>
      <c r="C181" s="253">
        <v>52</v>
      </c>
      <c r="D181" s="253" t="s">
        <v>138</v>
      </c>
      <c r="E181" s="254" t="s">
        <v>864</v>
      </c>
      <c r="F181" s="255" t="s">
        <v>865</v>
      </c>
      <c r="G181" s="256" t="s">
        <v>861</v>
      </c>
      <c r="H181" s="257">
        <v>5</v>
      </c>
      <c r="I181" s="110"/>
      <c r="J181" s="258">
        <f>ROUND(I181*H181,2)</f>
        <v>0</v>
      </c>
      <c r="K181" s="109" t="s">
        <v>862</v>
      </c>
      <c r="L181" s="28"/>
      <c r="M181" s="111" t="s">
        <v>1</v>
      </c>
      <c r="N181" s="112" t="s">
        <v>39</v>
      </c>
      <c r="O181" s="113">
        <v>0.03</v>
      </c>
      <c r="P181" s="113">
        <f>O181*H181</f>
        <v>0.15</v>
      </c>
      <c r="Q181" s="113">
        <v>0</v>
      </c>
      <c r="R181" s="113">
        <f>Q181*H181</f>
        <v>0</v>
      </c>
      <c r="S181" s="113">
        <v>0</v>
      </c>
      <c r="T181" s="114">
        <f>S181*H181</f>
        <v>0</v>
      </c>
      <c r="AR181" s="115" t="s">
        <v>202</v>
      </c>
      <c r="AT181" s="115" t="s">
        <v>138</v>
      </c>
      <c r="AU181" s="115" t="s">
        <v>144</v>
      </c>
      <c r="AY181" s="16" t="s">
        <v>135</v>
      </c>
      <c r="BE181" s="116">
        <f>IF(N181="základní",J181,0)</f>
        <v>0</v>
      </c>
      <c r="BF181" s="116">
        <f>IF(N181="snížená",J181,0)</f>
        <v>0</v>
      </c>
      <c r="BG181" s="116">
        <f>IF(N181="zákl. přenesená",J181,0)</f>
        <v>0</v>
      </c>
      <c r="BH181" s="116">
        <f>IF(N181="sníž. přenesená",J181,0)</f>
        <v>0</v>
      </c>
      <c r="BI181" s="116">
        <f>IF(N181="nulová",J181,0)</f>
        <v>0</v>
      </c>
      <c r="BJ181" s="16" t="s">
        <v>82</v>
      </c>
      <c r="BK181" s="116">
        <f>ROUND(I181*H181,2)</f>
        <v>0</v>
      </c>
      <c r="BL181" s="16" t="s">
        <v>202</v>
      </c>
      <c r="BM181" s="115" t="s">
        <v>866</v>
      </c>
    </row>
    <row r="182" spans="1:65" s="12" customFormat="1" ht="12.75" hidden="1">
      <c r="A182" s="246"/>
      <c r="B182" s="247"/>
      <c r="C182" s="246"/>
      <c r="D182" s="248" t="s">
        <v>73</v>
      </c>
      <c r="E182" s="251" t="s">
        <v>867</v>
      </c>
      <c r="F182" s="251" t="s">
        <v>868</v>
      </c>
      <c r="G182" s="246"/>
      <c r="H182" s="246"/>
      <c r="I182" s="246"/>
      <c r="J182" s="252">
        <f>BK182</f>
        <v>0</v>
      </c>
      <c r="L182" s="100"/>
      <c r="M182" s="102"/>
      <c r="N182" s="103"/>
      <c r="O182" s="103"/>
      <c r="P182" s="104">
        <f>P183</f>
        <v>0</v>
      </c>
      <c r="Q182" s="103"/>
      <c r="R182" s="104">
        <f>R183</f>
        <v>0</v>
      </c>
      <c r="S182" s="103"/>
      <c r="T182" s="105">
        <f>T183</f>
        <v>0</v>
      </c>
      <c r="AR182" s="101" t="s">
        <v>144</v>
      </c>
      <c r="AT182" s="106" t="s">
        <v>73</v>
      </c>
      <c r="AU182" s="106" t="s">
        <v>82</v>
      </c>
      <c r="AY182" s="101" t="s">
        <v>135</v>
      </c>
      <c r="BK182" s="107">
        <f>BK183</f>
        <v>0</v>
      </c>
    </row>
    <row r="183" spans="1:65" s="27" customFormat="1" ht="36" hidden="1">
      <c r="A183" s="191"/>
      <c r="B183" s="192"/>
      <c r="C183" s="253">
        <v>55</v>
      </c>
      <c r="D183" s="253" t="s">
        <v>138</v>
      </c>
      <c r="E183" s="254" t="s">
        <v>869</v>
      </c>
      <c r="F183" s="255" t="s">
        <v>870</v>
      </c>
      <c r="G183" s="256" t="s">
        <v>248</v>
      </c>
      <c r="H183" s="257">
        <v>0</v>
      </c>
      <c r="I183" s="258">
        <v>0</v>
      </c>
      <c r="J183" s="258">
        <f>ROUND(I183*H183,2)</f>
        <v>0</v>
      </c>
      <c r="K183" s="109" t="s">
        <v>719</v>
      </c>
      <c r="L183" s="28"/>
      <c r="M183" s="111" t="s">
        <v>1</v>
      </c>
      <c r="N183" s="112" t="s">
        <v>39</v>
      </c>
      <c r="O183" s="113">
        <v>0.51200000000000001</v>
      </c>
      <c r="P183" s="113">
        <f>O183*H183</f>
        <v>0</v>
      </c>
      <c r="Q183" s="113">
        <v>2.1800000000000001E-3</v>
      </c>
      <c r="R183" s="113">
        <f>Q183*H183</f>
        <v>0</v>
      </c>
      <c r="S183" s="113">
        <v>0</v>
      </c>
      <c r="T183" s="114">
        <f>S183*H183</f>
        <v>0</v>
      </c>
      <c r="AR183" s="115" t="s">
        <v>202</v>
      </c>
      <c r="AT183" s="115" t="s">
        <v>138</v>
      </c>
      <c r="AU183" s="115" t="s">
        <v>144</v>
      </c>
      <c r="AY183" s="16" t="s">
        <v>135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6" t="s">
        <v>82</v>
      </c>
      <c r="BK183" s="116">
        <f>ROUND(I183*H183,2)</f>
        <v>0</v>
      </c>
      <c r="BL183" s="16" t="s">
        <v>202</v>
      </c>
      <c r="BM183" s="115" t="s">
        <v>871</v>
      </c>
    </row>
    <row r="184" spans="1:65" s="12" customFormat="1" ht="12.75" hidden="1">
      <c r="A184" s="246"/>
      <c r="B184" s="247"/>
      <c r="C184" s="246"/>
      <c r="D184" s="248" t="s">
        <v>73</v>
      </c>
      <c r="E184" s="251" t="s">
        <v>872</v>
      </c>
      <c r="F184" s="251" t="s">
        <v>873</v>
      </c>
      <c r="G184" s="246"/>
      <c r="H184" s="246"/>
      <c r="I184" s="246"/>
      <c r="J184" s="252">
        <f>BK184</f>
        <v>0</v>
      </c>
      <c r="L184" s="100"/>
      <c r="M184" s="102"/>
      <c r="N184" s="103"/>
      <c r="O184" s="103"/>
      <c r="P184" s="104">
        <f>SUM(P185:P186)</f>
        <v>0</v>
      </c>
      <c r="Q184" s="103"/>
      <c r="R184" s="104">
        <f>SUM(R185:R186)</f>
        <v>0</v>
      </c>
      <c r="S184" s="103"/>
      <c r="T184" s="105">
        <f>SUM(T185:T186)</f>
        <v>0</v>
      </c>
      <c r="AR184" s="101" t="s">
        <v>144</v>
      </c>
      <c r="AT184" s="106" t="s">
        <v>73</v>
      </c>
      <c r="AU184" s="106" t="s">
        <v>82</v>
      </c>
      <c r="AY184" s="101" t="s">
        <v>135</v>
      </c>
      <c r="BK184" s="107">
        <f>SUM(BK185:BK186)</f>
        <v>0</v>
      </c>
    </row>
    <row r="185" spans="1:65" s="27" customFormat="1" ht="36" hidden="1">
      <c r="A185" s="191"/>
      <c r="B185" s="192"/>
      <c r="C185" s="253">
        <v>56</v>
      </c>
      <c r="D185" s="253" t="s">
        <v>138</v>
      </c>
      <c r="E185" s="254" t="s">
        <v>874</v>
      </c>
      <c r="F185" s="255" t="s">
        <v>875</v>
      </c>
      <c r="G185" s="256" t="s">
        <v>248</v>
      </c>
      <c r="H185" s="257">
        <v>0</v>
      </c>
      <c r="I185" s="258">
        <v>0</v>
      </c>
      <c r="J185" s="258">
        <f>ROUND(I185*H185,2)</f>
        <v>0</v>
      </c>
      <c r="K185" s="109" t="s">
        <v>719</v>
      </c>
      <c r="L185" s="28"/>
      <c r="M185" s="111" t="s">
        <v>1</v>
      </c>
      <c r="N185" s="112" t="s">
        <v>39</v>
      </c>
      <c r="O185" s="113">
        <v>0.38100000000000001</v>
      </c>
      <c r="P185" s="113">
        <f>O185*H185</f>
        <v>0</v>
      </c>
      <c r="Q185" s="113">
        <v>5.6999999999999998E-4</v>
      </c>
      <c r="R185" s="113">
        <f>Q185*H185</f>
        <v>0</v>
      </c>
      <c r="S185" s="113">
        <v>0</v>
      </c>
      <c r="T185" s="114">
        <f>S185*H185</f>
        <v>0</v>
      </c>
      <c r="AR185" s="115" t="s">
        <v>202</v>
      </c>
      <c r="AT185" s="115" t="s">
        <v>138</v>
      </c>
      <c r="AU185" s="115" t="s">
        <v>144</v>
      </c>
      <c r="AY185" s="16" t="s">
        <v>135</v>
      </c>
      <c r="BE185" s="116">
        <f>IF(N185="základní",J185,0)</f>
        <v>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6" t="s">
        <v>82</v>
      </c>
      <c r="BK185" s="116">
        <f>ROUND(I185*H185,2)</f>
        <v>0</v>
      </c>
      <c r="BL185" s="16" t="s">
        <v>202</v>
      </c>
      <c r="BM185" s="115" t="s">
        <v>876</v>
      </c>
    </row>
    <row r="186" spans="1:65" s="27" customFormat="1" ht="24" hidden="1">
      <c r="A186" s="191"/>
      <c r="B186" s="192"/>
      <c r="C186" s="253">
        <v>57</v>
      </c>
      <c r="D186" s="253" t="s">
        <v>138</v>
      </c>
      <c r="E186" s="254" t="s">
        <v>877</v>
      </c>
      <c r="F186" s="255" t="s">
        <v>878</v>
      </c>
      <c r="G186" s="256" t="s">
        <v>248</v>
      </c>
      <c r="H186" s="257">
        <v>0</v>
      </c>
      <c r="I186" s="258">
        <v>0</v>
      </c>
      <c r="J186" s="258">
        <f>ROUND(I186*H186,2)</f>
        <v>0</v>
      </c>
      <c r="K186" s="109" t="s">
        <v>719</v>
      </c>
      <c r="L186" s="28"/>
      <c r="M186" s="132" t="s">
        <v>1</v>
      </c>
      <c r="N186" s="133" t="s">
        <v>39</v>
      </c>
      <c r="O186" s="134">
        <v>0.433</v>
      </c>
      <c r="P186" s="134">
        <f>O186*H186</f>
        <v>0</v>
      </c>
      <c r="Q186" s="134">
        <v>1.47E-3</v>
      </c>
      <c r="R186" s="134">
        <f>Q186*H186</f>
        <v>0</v>
      </c>
      <c r="S186" s="134">
        <v>0</v>
      </c>
      <c r="T186" s="135">
        <f>S186*H186</f>
        <v>0</v>
      </c>
      <c r="AR186" s="115" t="s">
        <v>202</v>
      </c>
      <c r="AT186" s="115" t="s">
        <v>138</v>
      </c>
      <c r="AU186" s="115" t="s">
        <v>144</v>
      </c>
      <c r="AY186" s="16" t="s">
        <v>135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6" t="s">
        <v>82</v>
      </c>
      <c r="BK186" s="116">
        <f>ROUND(I186*H186,2)</f>
        <v>0</v>
      </c>
      <c r="BL186" s="16" t="s">
        <v>202</v>
      </c>
      <c r="BM186" s="115" t="s">
        <v>879</v>
      </c>
    </row>
    <row r="187" spans="1:65" s="27" customFormat="1" hidden="1">
      <c r="A187" s="191"/>
      <c r="B187" s="221"/>
      <c r="C187" s="222"/>
      <c r="D187" s="222"/>
      <c r="E187" s="222"/>
      <c r="F187" s="222"/>
      <c r="G187" s="222"/>
      <c r="H187" s="222"/>
      <c r="I187" s="222"/>
      <c r="J187" s="222"/>
      <c r="K187" s="42"/>
      <c r="L187" s="28"/>
    </row>
    <row r="188" spans="1:65">
      <c r="A188" s="85"/>
      <c r="B188" s="281"/>
      <c r="C188" s="282"/>
      <c r="D188" s="282"/>
      <c r="E188" s="282"/>
      <c r="F188" s="282"/>
      <c r="G188" s="282"/>
      <c r="H188" s="282"/>
      <c r="I188" s="282"/>
      <c r="J188" s="283"/>
    </row>
    <row r="189" spans="1:65">
      <c r="A189" s="85"/>
      <c r="B189" s="85"/>
      <c r="C189" s="85"/>
      <c r="D189" s="85"/>
      <c r="E189" s="85"/>
      <c r="F189" s="85"/>
      <c r="G189" s="85"/>
      <c r="H189" s="85"/>
      <c r="I189" s="85"/>
      <c r="J189" s="85"/>
    </row>
    <row r="190" spans="1:65">
      <c r="A190" s="85"/>
      <c r="B190" s="85"/>
      <c r="C190" s="85"/>
      <c r="D190" s="85"/>
      <c r="E190" s="85"/>
      <c r="F190" s="85"/>
      <c r="G190" s="85"/>
      <c r="H190" s="85"/>
      <c r="I190" s="85"/>
      <c r="J190" s="85"/>
    </row>
    <row r="191" spans="1:65">
      <c r="A191" s="85"/>
      <c r="B191" s="85"/>
      <c r="C191" s="85"/>
      <c r="D191" s="85"/>
      <c r="E191" s="85"/>
      <c r="F191" s="85"/>
      <c r="G191" s="85"/>
      <c r="H191" s="85"/>
      <c r="I191" s="85"/>
      <c r="J191" s="85"/>
    </row>
    <row r="192" spans="1:65">
      <c r="A192" s="85"/>
      <c r="B192" s="85"/>
      <c r="C192" s="85"/>
      <c r="D192" s="85"/>
      <c r="E192" s="85"/>
      <c r="F192" s="85"/>
      <c r="G192" s="85"/>
      <c r="H192" s="85"/>
      <c r="I192" s="85"/>
      <c r="J192" s="85"/>
    </row>
  </sheetData>
  <sheetProtection password="DAFF" sheet="1" objects="1" scenarios="1"/>
  <autoFilter ref="C123:K18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opLeftCell="A55" zoomScaleNormal="100" workbookViewId="0">
      <selection activeCell="AK35" sqref="AK35:AO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58" max="85" width="0" style="1" hidden="1" customWidth="1"/>
    <col min="86" max="88" width="9.33203125" style="1"/>
    <col min="89" max="91" width="0" style="1" hidden="1" customWidth="1"/>
    <col min="92" max="16384" width="9.33203125" style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700</v>
      </c>
    </row>
    <row r="2" spans="1:74" ht="36.950000000000003" customHeight="1">
      <c r="AR2" s="347" t="s">
        <v>5</v>
      </c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375" t="s">
        <v>701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R5" s="19"/>
      <c r="BS5" s="16" t="s">
        <v>6</v>
      </c>
    </row>
    <row r="6" spans="1:74" ht="36.950000000000003" customHeight="1">
      <c r="B6" s="19"/>
      <c r="D6" s="24" t="s">
        <v>14</v>
      </c>
      <c r="K6" s="376" t="s">
        <v>702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137">
        <v>44181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703</v>
      </c>
      <c r="AK11" s="25" t="s">
        <v>25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703</v>
      </c>
      <c r="AK14" s="25" t="s">
        <v>25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28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704</v>
      </c>
      <c r="AK17" s="25" t="s">
        <v>25</v>
      </c>
      <c r="AN17" s="23" t="s">
        <v>1</v>
      </c>
      <c r="AR17" s="19"/>
      <c r="BS17" s="16" t="s">
        <v>30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31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705</v>
      </c>
      <c r="AK20" s="25" t="s">
        <v>25</v>
      </c>
      <c r="AN20" s="23" t="s">
        <v>1</v>
      </c>
      <c r="AR20" s="19"/>
      <c r="BS20" s="16" t="s">
        <v>3</v>
      </c>
    </row>
    <row r="21" spans="2:71" ht="6.95" customHeight="1">
      <c r="B21" s="19"/>
      <c r="AR21" s="19"/>
    </row>
    <row r="22" spans="2:71" ht="12" customHeight="1">
      <c r="B22" s="19"/>
      <c r="D22" s="25" t="s">
        <v>33</v>
      </c>
      <c r="AR22" s="19"/>
    </row>
    <row r="23" spans="2:71" ht="16.5" customHeight="1">
      <c r="B23" s="19"/>
      <c r="E23" s="377" t="s">
        <v>1</v>
      </c>
      <c r="F23" s="377"/>
      <c r="G23" s="377"/>
      <c r="H23" s="377"/>
      <c r="I23" s="377"/>
      <c r="J23" s="377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77"/>
      <c r="W23" s="377"/>
      <c r="X23" s="377"/>
      <c r="Y23" s="377"/>
      <c r="Z23" s="377"/>
      <c r="AA23" s="377"/>
      <c r="AB23" s="377"/>
      <c r="AC23" s="377"/>
      <c r="AD23" s="377"/>
      <c r="AE23" s="377"/>
      <c r="AF23" s="377"/>
      <c r="AG23" s="377"/>
      <c r="AH23" s="377"/>
      <c r="AI23" s="377"/>
      <c r="AJ23" s="377"/>
      <c r="AK23" s="377"/>
      <c r="AL23" s="377"/>
      <c r="AM23" s="377"/>
      <c r="AN23" s="377"/>
      <c r="AR23" s="19"/>
    </row>
    <row r="24" spans="2:71" ht="6.95" customHeight="1">
      <c r="B24" s="19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27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78">
        <f>ROUND(AG94,2)</f>
        <v>0</v>
      </c>
      <c r="AL26" s="379"/>
      <c r="AM26" s="379"/>
      <c r="AN26" s="379"/>
      <c r="AO26" s="379"/>
      <c r="AR26" s="28"/>
    </row>
    <row r="27" spans="2:71" s="27" customFormat="1" ht="6.95" customHeight="1">
      <c r="B27" s="28"/>
      <c r="AR27" s="28"/>
    </row>
    <row r="28" spans="2:71" s="27" customFormat="1" ht="12.75">
      <c r="B28" s="28"/>
      <c r="L28" s="380" t="s">
        <v>35</v>
      </c>
      <c r="M28" s="380"/>
      <c r="N28" s="380"/>
      <c r="O28" s="380"/>
      <c r="P28" s="380"/>
      <c r="W28" s="380" t="s">
        <v>36</v>
      </c>
      <c r="X28" s="380"/>
      <c r="Y28" s="380"/>
      <c r="Z28" s="380"/>
      <c r="AA28" s="380"/>
      <c r="AB28" s="380"/>
      <c r="AC28" s="380"/>
      <c r="AD28" s="380"/>
      <c r="AE28" s="380"/>
      <c r="AK28" s="380" t="s">
        <v>37</v>
      </c>
      <c r="AL28" s="380"/>
      <c r="AM28" s="380"/>
      <c r="AN28" s="380"/>
      <c r="AO28" s="380"/>
      <c r="AR28" s="28"/>
    </row>
    <row r="29" spans="2:71" s="3" customFormat="1" ht="14.45" customHeight="1">
      <c r="B29" s="31"/>
      <c r="D29" s="25" t="s">
        <v>38</v>
      </c>
      <c r="F29" s="25" t="s">
        <v>39</v>
      </c>
      <c r="L29" s="363">
        <v>0.21</v>
      </c>
      <c r="M29" s="362"/>
      <c r="N29" s="362"/>
      <c r="O29" s="362"/>
      <c r="P29" s="362"/>
      <c r="W29" s="361">
        <v>0</v>
      </c>
      <c r="X29" s="362"/>
      <c r="Y29" s="362"/>
      <c r="Z29" s="362"/>
      <c r="AA29" s="362"/>
      <c r="AB29" s="362"/>
      <c r="AC29" s="362"/>
      <c r="AD29" s="362"/>
      <c r="AE29" s="362"/>
      <c r="AK29" s="361">
        <v>0</v>
      </c>
      <c r="AL29" s="362"/>
      <c r="AM29" s="362"/>
      <c r="AN29" s="362"/>
      <c r="AO29" s="362"/>
      <c r="AR29" s="31"/>
    </row>
    <row r="30" spans="2:71" s="3" customFormat="1" ht="14.45" customHeight="1">
      <c r="B30" s="31"/>
      <c r="F30" s="25" t="s">
        <v>40</v>
      </c>
      <c r="L30" s="363">
        <v>0.15</v>
      </c>
      <c r="M30" s="362"/>
      <c r="N30" s="362"/>
      <c r="O30" s="362"/>
      <c r="P30" s="362"/>
      <c r="W30" s="361">
        <f>AK26</f>
        <v>0</v>
      </c>
      <c r="X30" s="362"/>
      <c r="Y30" s="362"/>
      <c r="Z30" s="362"/>
      <c r="AA30" s="362"/>
      <c r="AB30" s="362"/>
      <c r="AC30" s="362"/>
      <c r="AD30" s="362"/>
      <c r="AE30" s="362"/>
      <c r="AK30" s="361">
        <f>W30*0.15</f>
        <v>0</v>
      </c>
      <c r="AL30" s="362"/>
      <c r="AM30" s="362"/>
      <c r="AN30" s="362"/>
      <c r="AO30" s="362"/>
      <c r="AR30" s="31"/>
    </row>
    <row r="31" spans="2:71" s="3" customFormat="1" ht="14.45" hidden="1" customHeight="1">
      <c r="B31" s="31"/>
      <c r="F31" s="25" t="s">
        <v>41</v>
      </c>
      <c r="L31" s="363">
        <v>0.21</v>
      </c>
      <c r="M31" s="362"/>
      <c r="N31" s="362"/>
      <c r="O31" s="362"/>
      <c r="P31" s="362"/>
      <c r="W31" s="361">
        <f>ROUND(BB94, 2)</f>
        <v>0</v>
      </c>
      <c r="X31" s="362"/>
      <c r="Y31" s="362"/>
      <c r="Z31" s="362"/>
      <c r="AA31" s="362"/>
      <c r="AB31" s="362"/>
      <c r="AC31" s="362"/>
      <c r="AD31" s="362"/>
      <c r="AE31" s="362"/>
      <c r="AK31" s="361">
        <v>0</v>
      </c>
      <c r="AL31" s="362"/>
      <c r="AM31" s="362"/>
      <c r="AN31" s="362"/>
      <c r="AO31" s="362"/>
      <c r="AR31" s="31"/>
    </row>
    <row r="32" spans="2:71" s="3" customFormat="1" ht="14.45" hidden="1" customHeight="1">
      <c r="B32" s="31"/>
      <c r="F32" s="25" t="s">
        <v>42</v>
      </c>
      <c r="L32" s="363">
        <v>0.15</v>
      </c>
      <c r="M32" s="362"/>
      <c r="N32" s="362"/>
      <c r="O32" s="362"/>
      <c r="P32" s="362"/>
      <c r="W32" s="361">
        <f>ROUND(BC94, 2)</f>
        <v>0</v>
      </c>
      <c r="X32" s="362"/>
      <c r="Y32" s="362"/>
      <c r="Z32" s="362"/>
      <c r="AA32" s="362"/>
      <c r="AB32" s="362"/>
      <c r="AC32" s="362"/>
      <c r="AD32" s="362"/>
      <c r="AE32" s="362"/>
      <c r="AK32" s="361">
        <v>0</v>
      </c>
      <c r="AL32" s="362"/>
      <c r="AM32" s="362"/>
      <c r="AN32" s="362"/>
      <c r="AO32" s="362"/>
      <c r="AR32" s="31"/>
    </row>
    <row r="33" spans="2:44" s="3" customFormat="1" ht="14.45" hidden="1" customHeight="1">
      <c r="B33" s="31"/>
      <c r="F33" s="25" t="s">
        <v>43</v>
      </c>
      <c r="L33" s="363">
        <v>0</v>
      </c>
      <c r="M33" s="362"/>
      <c r="N33" s="362"/>
      <c r="O33" s="362"/>
      <c r="P33" s="362"/>
      <c r="W33" s="361">
        <f>ROUND(BD94, 2)</f>
        <v>0</v>
      </c>
      <c r="X33" s="362"/>
      <c r="Y33" s="362"/>
      <c r="Z33" s="362"/>
      <c r="AA33" s="362"/>
      <c r="AB33" s="362"/>
      <c r="AC33" s="362"/>
      <c r="AD33" s="362"/>
      <c r="AE33" s="362"/>
      <c r="AK33" s="361">
        <v>0</v>
      </c>
      <c r="AL33" s="362"/>
      <c r="AM33" s="362"/>
      <c r="AN33" s="362"/>
      <c r="AO33" s="362"/>
      <c r="AR33" s="31"/>
    </row>
    <row r="34" spans="2:44" s="27" customFormat="1" ht="6.95" customHeight="1">
      <c r="B34" s="28"/>
      <c r="AR34" s="28"/>
    </row>
    <row r="35" spans="2:44" s="27" customFormat="1" ht="25.9" customHeight="1">
      <c r="B35" s="28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4" t="s">
        <v>46</v>
      </c>
      <c r="Y35" s="365"/>
      <c r="Z35" s="365"/>
      <c r="AA35" s="365"/>
      <c r="AB35" s="365"/>
      <c r="AC35" s="34"/>
      <c r="AD35" s="34"/>
      <c r="AE35" s="34"/>
      <c r="AF35" s="34"/>
      <c r="AG35" s="34"/>
      <c r="AH35" s="34"/>
      <c r="AI35" s="34"/>
      <c r="AJ35" s="34"/>
      <c r="AK35" s="366">
        <f>SUM(AK26:AK33)</f>
        <v>0</v>
      </c>
      <c r="AL35" s="365"/>
      <c r="AM35" s="365"/>
      <c r="AN35" s="365"/>
      <c r="AO35" s="367"/>
      <c r="AP35" s="32"/>
      <c r="AQ35" s="32"/>
      <c r="AR35" s="28"/>
    </row>
    <row r="36" spans="2:44" s="27" customFormat="1" ht="6.95" customHeight="1">
      <c r="B36" s="28"/>
      <c r="AR36" s="28"/>
    </row>
    <row r="37" spans="2:44" s="27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27" customFormat="1" ht="14.45" customHeight="1">
      <c r="B49" s="28"/>
      <c r="D49" s="37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7" t="s">
        <v>48</v>
      </c>
      <c r="AI49" s="40"/>
      <c r="AJ49" s="40"/>
      <c r="AK49" s="40"/>
      <c r="AL49" s="40"/>
      <c r="AM49" s="40"/>
      <c r="AN49" s="40"/>
      <c r="AO49" s="40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27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27" customFormat="1" ht="12.75">
      <c r="B64" s="28"/>
      <c r="D64" s="37" t="s">
        <v>51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52</v>
      </c>
      <c r="AI64" s="40"/>
      <c r="AJ64" s="40"/>
      <c r="AK64" s="40"/>
      <c r="AL64" s="40"/>
      <c r="AM64" s="40"/>
      <c r="AN64" s="40"/>
      <c r="AO64" s="40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27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27" customFormat="1">
      <c r="B76" s="28"/>
      <c r="AR76" s="28"/>
    </row>
    <row r="77" spans="2:44" s="27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1" s="27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1" s="27" customFormat="1" ht="24.95" customHeight="1">
      <c r="B82" s="28"/>
      <c r="C82" s="20" t="s">
        <v>53</v>
      </c>
      <c r="AR82" s="28"/>
    </row>
    <row r="83" spans="1:91" s="27" customFormat="1" ht="6.95" customHeight="1">
      <c r="B83" s="28"/>
      <c r="AR83" s="28"/>
    </row>
    <row r="84" spans="1:91" s="4" customFormat="1" ht="12" customHeight="1">
      <c r="B84" s="45"/>
      <c r="C84" s="25" t="s">
        <v>12</v>
      </c>
      <c r="L84" s="4" t="str">
        <f>K5</f>
        <v>25-2020</v>
      </c>
      <c r="AR84" s="45"/>
    </row>
    <row r="85" spans="1:91" s="5" customFormat="1" ht="36.950000000000003" customHeight="1">
      <c r="B85" s="46"/>
      <c r="C85" s="47" t="s">
        <v>14</v>
      </c>
      <c r="L85" s="352" t="str">
        <f>K6</f>
        <v>STAVEBNÍ ÚPRAVY DOMÁCNOSTI PRO SPECIFICKOU CÍLOVOU SKUPINU - osoby s PAS, Rychnov nad Kněžnou</v>
      </c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  <c r="AJ85" s="353"/>
      <c r="AK85" s="353"/>
      <c r="AL85" s="353"/>
      <c r="AM85" s="353"/>
      <c r="AN85" s="353"/>
      <c r="AO85" s="353"/>
      <c r="AR85" s="46"/>
    </row>
    <row r="86" spans="1:91" s="27" customFormat="1" ht="6.95" customHeight="1">
      <c r="B86" s="28"/>
      <c r="AR86" s="28"/>
    </row>
    <row r="87" spans="1:91" s="27" customFormat="1" ht="12" customHeight="1">
      <c r="B87" s="28"/>
      <c r="C87" s="25" t="s">
        <v>18</v>
      </c>
      <c r="L87" s="48" t="str">
        <f>IF(K8="","",K8)</f>
        <v>Rychnov nad Kněžnou</v>
      </c>
      <c r="AI87" s="25" t="s">
        <v>20</v>
      </c>
      <c r="AM87" s="354">
        <f>IF(AN8= "","",AN8)</f>
        <v>44181</v>
      </c>
      <c r="AN87" s="354"/>
      <c r="AR87" s="28"/>
    </row>
    <row r="88" spans="1:91" s="27" customFormat="1" ht="6.95" customHeight="1">
      <c r="B88" s="28"/>
      <c r="AR88" s="28"/>
    </row>
    <row r="89" spans="1:91" s="27" customFormat="1" ht="15.2" customHeight="1">
      <c r="B89" s="28"/>
      <c r="C89" s="25" t="s">
        <v>22</v>
      </c>
      <c r="L89" s="4" t="str">
        <f>IF(E11= "","",E11)</f>
        <v xml:space="preserve"> </v>
      </c>
      <c r="AI89" s="25" t="s">
        <v>28</v>
      </c>
      <c r="AM89" s="355" t="str">
        <f>IF(E17="","",E17)</f>
        <v>Radko Vondra - PRIDOS</v>
      </c>
      <c r="AN89" s="356"/>
      <c r="AO89" s="356"/>
      <c r="AP89" s="356"/>
      <c r="AR89" s="28"/>
      <c r="AS89" s="357" t="s">
        <v>54</v>
      </c>
      <c r="AT89" s="3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</row>
    <row r="90" spans="1:91" s="27" customFormat="1" ht="15.2" customHeight="1">
      <c r="B90" s="28"/>
      <c r="C90" s="25" t="s">
        <v>26</v>
      </c>
      <c r="L90" s="4" t="str">
        <f>IF(E14="","",E14)</f>
        <v xml:space="preserve"> </v>
      </c>
      <c r="AI90" s="25" t="s">
        <v>31</v>
      </c>
      <c r="AM90" s="355" t="str">
        <f>IF(E20="","",E20)</f>
        <v>T. Balažovič</v>
      </c>
      <c r="AN90" s="356"/>
      <c r="AO90" s="356"/>
      <c r="AP90" s="356"/>
      <c r="AR90" s="28"/>
      <c r="AS90" s="359"/>
      <c r="AT90" s="360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27" customFormat="1" ht="10.9" customHeight="1">
      <c r="B91" s="28"/>
      <c r="AR91" s="28"/>
      <c r="AS91" s="359"/>
      <c r="AT91" s="360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27" customFormat="1" ht="29.25" customHeight="1">
      <c r="B92" s="28"/>
      <c r="C92" s="368" t="s">
        <v>55</v>
      </c>
      <c r="D92" s="369"/>
      <c r="E92" s="369"/>
      <c r="F92" s="369"/>
      <c r="G92" s="369"/>
      <c r="H92" s="53"/>
      <c r="I92" s="370" t="s">
        <v>56</v>
      </c>
      <c r="J92" s="369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69"/>
      <c r="V92" s="369"/>
      <c r="W92" s="369"/>
      <c r="X92" s="369"/>
      <c r="Y92" s="369"/>
      <c r="Z92" s="369"/>
      <c r="AA92" s="369"/>
      <c r="AB92" s="369"/>
      <c r="AC92" s="369"/>
      <c r="AD92" s="369"/>
      <c r="AE92" s="369"/>
      <c r="AF92" s="369"/>
      <c r="AG92" s="371" t="s">
        <v>57</v>
      </c>
      <c r="AH92" s="369"/>
      <c r="AI92" s="369"/>
      <c r="AJ92" s="369"/>
      <c r="AK92" s="369"/>
      <c r="AL92" s="369"/>
      <c r="AM92" s="369"/>
      <c r="AN92" s="370" t="s">
        <v>58</v>
      </c>
      <c r="AO92" s="369"/>
      <c r="AP92" s="372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1" s="27" customFormat="1" ht="10.9" customHeight="1">
      <c r="B93" s="28"/>
      <c r="AR93" s="28"/>
      <c r="AS93" s="58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60"/>
    </row>
    <row r="94" spans="1:91" s="6" customFormat="1" ht="32.450000000000003" customHeight="1">
      <c r="B94" s="61"/>
      <c r="C94" s="62" t="s">
        <v>72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373">
        <f>ROUND(AG95,2)</f>
        <v>0</v>
      </c>
      <c r="AH94" s="373"/>
      <c r="AI94" s="373"/>
      <c r="AJ94" s="373"/>
      <c r="AK94" s="373"/>
      <c r="AL94" s="373"/>
      <c r="AM94" s="373"/>
      <c r="AN94" s="374">
        <f>AG94*1.15</f>
        <v>0</v>
      </c>
      <c r="AO94" s="374"/>
      <c r="AP94" s="374"/>
      <c r="AQ94" s="64" t="s">
        <v>1</v>
      </c>
      <c r="AR94" s="61"/>
      <c r="AS94" s="65">
        <f>ROUND(AS95,2)</f>
        <v>0</v>
      </c>
      <c r="AT94" s="66">
        <f>ROUND(SUM(AV94:AW94),2)</f>
        <v>0</v>
      </c>
      <c r="AU94" s="67">
        <f>ROUND(AU95,5)</f>
        <v>398.39379000000002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73</v>
      </c>
      <c r="BT94" s="69" t="s">
        <v>74</v>
      </c>
      <c r="BU94" s="70" t="s">
        <v>75</v>
      </c>
      <c r="BV94" s="69" t="s">
        <v>76</v>
      </c>
      <c r="BW94" s="69" t="s">
        <v>700</v>
      </c>
      <c r="BX94" s="69" t="s">
        <v>77</v>
      </c>
      <c r="CL94" s="69" t="s">
        <v>1</v>
      </c>
    </row>
    <row r="95" spans="1:91" s="7" customFormat="1" ht="27" customHeight="1">
      <c r="A95" s="71" t="s">
        <v>78</v>
      </c>
      <c r="B95" s="72"/>
      <c r="C95" s="73"/>
      <c r="D95" s="351" t="s">
        <v>987</v>
      </c>
      <c r="E95" s="351"/>
      <c r="F95" s="351"/>
      <c r="G95" s="351"/>
      <c r="H95" s="351"/>
      <c r="I95" s="74"/>
      <c r="J95" s="351" t="s">
        <v>988</v>
      </c>
      <c r="K95" s="351"/>
      <c r="L95" s="351"/>
      <c r="M95" s="351"/>
      <c r="N95" s="351"/>
      <c r="O95" s="351"/>
      <c r="P95" s="351"/>
      <c r="Q95" s="351"/>
      <c r="R95" s="351"/>
      <c r="S95" s="351"/>
      <c r="T95" s="351"/>
      <c r="U95" s="351"/>
      <c r="V95" s="351"/>
      <c r="W95" s="351"/>
      <c r="X95" s="351"/>
      <c r="Y95" s="351"/>
      <c r="Z95" s="351"/>
      <c r="AA95" s="351"/>
      <c r="AB95" s="351"/>
      <c r="AC95" s="351"/>
      <c r="AD95" s="351"/>
      <c r="AE95" s="351"/>
      <c r="AF95" s="351"/>
      <c r="AG95" s="349">
        <f>'731 - ÚT - Položky'!J30</f>
        <v>0</v>
      </c>
      <c r="AH95" s="350"/>
      <c r="AI95" s="350"/>
      <c r="AJ95" s="350"/>
      <c r="AK95" s="350"/>
      <c r="AL95" s="350"/>
      <c r="AM95" s="350"/>
      <c r="AN95" s="349">
        <f>AG95*1.15</f>
        <v>0</v>
      </c>
      <c r="AO95" s="350"/>
      <c r="AP95" s="350"/>
      <c r="AQ95" s="75" t="s">
        <v>81</v>
      </c>
      <c r="AR95" s="72"/>
      <c r="AS95" s="81">
        <v>0</v>
      </c>
      <c r="AT95" s="82">
        <f>ROUND(SUM(AV95:AW95),2)</f>
        <v>0</v>
      </c>
      <c r="AU95" s="83">
        <f>'731 - ÚT - Položky'!P122</f>
        <v>398.39378600000003</v>
      </c>
      <c r="AV95" s="82">
        <f>'731 - ÚT - Položky'!J33</f>
        <v>0</v>
      </c>
      <c r="AW95" s="82">
        <f>'731 - ÚT - Položky'!J34</f>
        <v>0</v>
      </c>
      <c r="AX95" s="82">
        <f>'731 - ÚT - Položky'!J35</f>
        <v>0</v>
      </c>
      <c r="AY95" s="82">
        <f>'731 - ÚT - Položky'!J36</f>
        <v>0</v>
      </c>
      <c r="AZ95" s="82">
        <f>'731 - ÚT - Položky'!F33</f>
        <v>0</v>
      </c>
      <c r="BA95" s="82">
        <f>'731 - ÚT - Položky'!F34</f>
        <v>0</v>
      </c>
      <c r="BB95" s="82">
        <f>'731 - ÚT - Položky'!F35</f>
        <v>0</v>
      </c>
      <c r="BC95" s="82">
        <f>'731 - ÚT - Položky'!F36</f>
        <v>0</v>
      </c>
      <c r="BD95" s="84">
        <f>'731 - ÚT - Položky'!F37</f>
        <v>0</v>
      </c>
      <c r="BT95" s="80" t="s">
        <v>82</v>
      </c>
      <c r="BV95" s="80" t="s">
        <v>76</v>
      </c>
      <c r="BW95" s="80" t="s">
        <v>989</v>
      </c>
      <c r="BX95" s="80" t="s">
        <v>700</v>
      </c>
      <c r="CL95" s="80" t="s">
        <v>1</v>
      </c>
      <c r="CM95" s="80" t="s">
        <v>144</v>
      </c>
    </row>
    <row r="96" spans="1:91" s="27" customFormat="1" ht="30" customHeight="1">
      <c r="B96" s="28"/>
      <c r="AR96" s="28"/>
    </row>
    <row r="97" spans="2:44" s="27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8"/>
    </row>
  </sheetData>
  <sheetProtection password="DAFF" sheet="1" objects="1" scenarios="1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D1.4.UT - 1. část - bud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3"/>
  <sheetViews>
    <sheetView showGridLines="0" topLeftCell="A134" zoomScale="85" zoomScaleNormal="85" workbookViewId="0">
      <selection activeCell="CD145" sqref="CD14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" customWidth="1"/>
    <col min="10" max="10" width="26.5" style="1" customWidth="1"/>
    <col min="11" max="11" width="3" style="1" hidden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332031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79" width="0" style="1" hidden="1" customWidth="1"/>
    <col min="80" max="16384" width="9.33203125" style="1"/>
  </cols>
  <sheetData>
    <row r="1" spans="1:46">
      <c r="A1" s="85"/>
      <c r="C1" s="85"/>
      <c r="D1" s="85"/>
      <c r="E1" s="85"/>
      <c r="F1" s="85"/>
      <c r="G1" s="85"/>
      <c r="H1" s="85"/>
      <c r="I1" s="85"/>
      <c r="J1" s="85"/>
    </row>
    <row r="2" spans="1:46" ht="36.950000000000003" customHeight="1">
      <c r="C2" s="85"/>
      <c r="D2" s="85"/>
      <c r="E2" s="85"/>
      <c r="F2" s="85"/>
      <c r="G2" s="85"/>
      <c r="H2" s="85"/>
      <c r="I2" s="85"/>
      <c r="J2" s="85"/>
      <c r="L2" s="347" t="s">
        <v>5</v>
      </c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989</v>
      </c>
    </row>
    <row r="3" spans="1:46" ht="6.95" customHeight="1">
      <c r="B3" s="17"/>
      <c r="C3" s="186"/>
      <c r="D3" s="186"/>
      <c r="E3" s="186"/>
      <c r="F3" s="186"/>
      <c r="G3" s="186"/>
      <c r="H3" s="186"/>
      <c r="I3" s="186"/>
      <c r="J3" s="186"/>
      <c r="K3" s="18"/>
      <c r="L3" s="19"/>
      <c r="AT3" s="16" t="s">
        <v>144</v>
      </c>
    </row>
    <row r="4" spans="1:46" ht="24.95" customHeight="1">
      <c r="B4" s="19"/>
      <c r="C4" s="85"/>
      <c r="D4" s="188" t="s">
        <v>90</v>
      </c>
      <c r="E4" s="85"/>
      <c r="F4" s="85"/>
      <c r="G4" s="85"/>
      <c r="H4" s="85"/>
      <c r="I4" s="85"/>
      <c r="J4" s="85"/>
      <c r="L4" s="19"/>
      <c r="M4" s="86" t="s">
        <v>10</v>
      </c>
      <c r="AT4" s="16" t="s">
        <v>3</v>
      </c>
    </row>
    <row r="5" spans="1:46" ht="6.95" customHeight="1">
      <c r="B5" s="19"/>
      <c r="C5" s="85"/>
      <c r="D5" s="85"/>
      <c r="E5" s="85"/>
      <c r="F5" s="85"/>
      <c r="G5" s="85"/>
      <c r="H5" s="85"/>
      <c r="I5" s="85"/>
      <c r="J5" s="85"/>
      <c r="L5" s="19"/>
    </row>
    <row r="6" spans="1:46" ht="12" customHeight="1">
      <c r="B6" s="19"/>
      <c r="C6" s="85"/>
      <c r="D6" s="189" t="s">
        <v>14</v>
      </c>
      <c r="E6" s="85"/>
      <c r="F6" s="85"/>
      <c r="G6" s="85"/>
      <c r="H6" s="85"/>
      <c r="I6" s="85"/>
      <c r="J6" s="85"/>
      <c r="L6" s="19"/>
    </row>
    <row r="7" spans="1:46" ht="35.25" customHeight="1">
      <c r="B7" s="19"/>
      <c r="C7" s="85"/>
      <c r="D7" s="85"/>
      <c r="E7" s="381" t="str">
        <f>'731 - ÚT - Krycí list'!K6</f>
        <v>STAVEBNÍ ÚPRAVY DOMÁCNOSTI PRO SPECIFICKOU CÍLOVOU SKUPINU - osoby s PAS, Rychnov nad Kněžnou</v>
      </c>
      <c r="F7" s="382"/>
      <c r="G7" s="382"/>
      <c r="H7" s="382"/>
      <c r="I7" s="85"/>
      <c r="J7" s="85"/>
      <c r="L7" s="19"/>
    </row>
    <row r="8" spans="1:46" s="27" customFormat="1" ht="12" customHeight="1">
      <c r="B8" s="28"/>
      <c r="C8" s="191"/>
      <c r="D8" s="189" t="s">
        <v>91</v>
      </c>
      <c r="E8" s="191"/>
      <c r="F8" s="191"/>
      <c r="G8" s="191"/>
      <c r="H8" s="191"/>
      <c r="I8" s="191"/>
      <c r="J8" s="191"/>
      <c r="L8" s="28"/>
    </row>
    <row r="9" spans="1:46" s="27" customFormat="1" ht="36.950000000000003" customHeight="1">
      <c r="B9" s="28"/>
      <c r="C9" s="191"/>
      <c r="D9" s="191"/>
      <c r="E9" s="383" t="s">
        <v>988</v>
      </c>
      <c r="F9" s="384"/>
      <c r="G9" s="384"/>
      <c r="H9" s="384"/>
      <c r="I9" s="191"/>
      <c r="J9" s="191"/>
      <c r="L9" s="28"/>
    </row>
    <row r="10" spans="1:46" s="27" customFormat="1">
      <c r="B10" s="28"/>
      <c r="C10" s="191"/>
      <c r="D10" s="191"/>
      <c r="E10" s="191"/>
      <c r="F10" s="191"/>
      <c r="G10" s="191"/>
      <c r="H10" s="191"/>
      <c r="I10" s="191"/>
      <c r="J10" s="191"/>
      <c r="L10" s="28"/>
    </row>
    <row r="11" spans="1:46" s="27" customFormat="1" ht="12" customHeight="1">
      <c r="B11" s="28"/>
      <c r="C11" s="191"/>
      <c r="D11" s="189" t="s">
        <v>16</v>
      </c>
      <c r="E11" s="191"/>
      <c r="F11" s="194" t="s">
        <v>1</v>
      </c>
      <c r="G11" s="191"/>
      <c r="H11" s="191"/>
      <c r="I11" s="189" t="s">
        <v>17</v>
      </c>
      <c r="J11" s="194" t="s">
        <v>1</v>
      </c>
      <c r="L11" s="28"/>
    </row>
    <row r="12" spans="1:46" s="27" customFormat="1" ht="12" customHeight="1">
      <c r="B12" s="28"/>
      <c r="C12" s="191"/>
      <c r="D12" s="189" t="s">
        <v>18</v>
      </c>
      <c r="E12" s="191"/>
      <c r="F12" s="194" t="str">
        <f>'731 - ÚT - Krycí list'!K8</f>
        <v>Rychnov nad Kněžnou</v>
      </c>
      <c r="G12" s="191"/>
      <c r="H12" s="191"/>
      <c r="I12" s="189" t="s">
        <v>20</v>
      </c>
      <c r="J12" s="195">
        <f>'731 - ÚT - Krycí list'!AN8</f>
        <v>44181</v>
      </c>
      <c r="L12" s="28"/>
    </row>
    <row r="13" spans="1:46" s="27" customFormat="1" ht="10.9" customHeight="1">
      <c r="B13" s="28"/>
      <c r="C13" s="191"/>
      <c r="D13" s="191"/>
      <c r="E13" s="191"/>
      <c r="F13" s="191"/>
      <c r="G13" s="191"/>
      <c r="H13" s="191"/>
      <c r="I13" s="191"/>
      <c r="J13" s="191"/>
      <c r="L13" s="28"/>
    </row>
    <row r="14" spans="1:46" s="27" customFormat="1" ht="12" customHeight="1">
      <c r="B14" s="28"/>
      <c r="C14" s="191"/>
      <c r="D14" s="189" t="s">
        <v>22</v>
      </c>
      <c r="E14" s="191"/>
      <c r="F14" s="191"/>
      <c r="G14" s="191"/>
      <c r="H14" s="191"/>
      <c r="I14" s="189" t="s">
        <v>23</v>
      </c>
      <c r="J14" s="194" t="str">
        <f>IF('731 - ÚT - Krycí list'!AN10="","",'731 - ÚT - Krycí list'!AN10)</f>
        <v/>
      </c>
      <c r="L14" s="28"/>
    </row>
    <row r="15" spans="1:46" s="27" customFormat="1" ht="18" customHeight="1">
      <c r="B15" s="28"/>
      <c r="C15" s="191"/>
      <c r="D15" s="191"/>
      <c r="E15" s="194" t="str">
        <f>IF('731 - ÚT - Krycí list'!E11="","",'731 - ÚT - Krycí list'!E11)</f>
        <v xml:space="preserve"> </v>
      </c>
      <c r="F15" s="191"/>
      <c r="G15" s="191"/>
      <c r="H15" s="191"/>
      <c r="I15" s="189" t="s">
        <v>25</v>
      </c>
      <c r="J15" s="194" t="str">
        <f>IF('731 - ÚT - Krycí list'!AN11="","",'731 - ÚT - Krycí list'!AN11)</f>
        <v/>
      </c>
      <c r="L15" s="28"/>
    </row>
    <row r="16" spans="1:46" s="27" customFormat="1" ht="6.95" customHeight="1">
      <c r="B16" s="28"/>
      <c r="C16" s="191"/>
      <c r="D16" s="191"/>
      <c r="E16" s="191"/>
      <c r="F16" s="191"/>
      <c r="G16" s="191"/>
      <c r="H16" s="191"/>
      <c r="I16" s="191"/>
      <c r="J16" s="191"/>
      <c r="L16" s="28"/>
    </row>
    <row r="17" spans="2:12" s="27" customFormat="1" ht="12" customHeight="1">
      <c r="B17" s="28"/>
      <c r="C17" s="191"/>
      <c r="D17" s="189" t="s">
        <v>26</v>
      </c>
      <c r="E17" s="191"/>
      <c r="F17" s="191"/>
      <c r="G17" s="191"/>
      <c r="H17" s="191"/>
      <c r="I17" s="189" t="s">
        <v>23</v>
      </c>
      <c r="J17" s="194" t="str">
        <f>'731 - ÚT - Krycí list'!AN13</f>
        <v/>
      </c>
      <c r="L17" s="28"/>
    </row>
    <row r="18" spans="2:12" s="27" customFormat="1" ht="18" customHeight="1">
      <c r="B18" s="28"/>
      <c r="C18" s="191"/>
      <c r="D18" s="191"/>
      <c r="E18" s="386" t="str">
        <f>'731 - ÚT - Krycí list'!E14</f>
        <v xml:space="preserve"> </v>
      </c>
      <c r="F18" s="386"/>
      <c r="G18" s="386"/>
      <c r="H18" s="386"/>
      <c r="I18" s="189" t="s">
        <v>25</v>
      </c>
      <c r="J18" s="194" t="str">
        <f>'731 - ÚT - Krycí list'!AN14</f>
        <v/>
      </c>
      <c r="L18" s="28"/>
    </row>
    <row r="19" spans="2:12" s="27" customFormat="1" ht="6.95" customHeight="1">
      <c r="B19" s="28"/>
      <c r="C19" s="191"/>
      <c r="D19" s="191"/>
      <c r="E19" s="191"/>
      <c r="F19" s="191"/>
      <c r="G19" s="191"/>
      <c r="H19" s="191"/>
      <c r="I19" s="191"/>
      <c r="J19" s="191"/>
      <c r="L19" s="28"/>
    </row>
    <row r="20" spans="2:12" s="27" customFormat="1" ht="12" customHeight="1">
      <c r="B20" s="28"/>
      <c r="C20" s="191"/>
      <c r="D20" s="189" t="s">
        <v>28</v>
      </c>
      <c r="E20" s="191"/>
      <c r="F20" s="191"/>
      <c r="G20" s="191"/>
      <c r="H20" s="191"/>
      <c r="I20" s="189" t="s">
        <v>23</v>
      </c>
      <c r="J20" s="194" t="s">
        <v>1</v>
      </c>
      <c r="L20" s="28"/>
    </row>
    <row r="21" spans="2:12" s="27" customFormat="1" ht="18" customHeight="1">
      <c r="B21" s="28"/>
      <c r="C21" s="191"/>
      <c r="D21" s="191"/>
      <c r="E21" s="194" t="str">
        <f>'731 - ÚT - Krycí list'!E17</f>
        <v>Radko Vondra - PRIDOS</v>
      </c>
      <c r="F21" s="191"/>
      <c r="G21" s="191"/>
      <c r="H21" s="191"/>
      <c r="I21" s="189" t="s">
        <v>25</v>
      </c>
      <c r="J21" s="194" t="s">
        <v>1</v>
      </c>
      <c r="L21" s="28"/>
    </row>
    <row r="22" spans="2:12" s="27" customFormat="1" ht="6.95" customHeight="1">
      <c r="B22" s="28"/>
      <c r="C22" s="191"/>
      <c r="D22" s="191"/>
      <c r="E22" s="191"/>
      <c r="F22" s="191"/>
      <c r="G22" s="191"/>
      <c r="H22" s="191"/>
      <c r="I22" s="191"/>
      <c r="J22" s="191"/>
      <c r="L22" s="28"/>
    </row>
    <row r="23" spans="2:12" s="27" customFormat="1" ht="12" customHeight="1">
      <c r="B23" s="28"/>
      <c r="C23" s="191"/>
      <c r="D23" s="189" t="s">
        <v>31</v>
      </c>
      <c r="E23" s="191"/>
      <c r="F23" s="191"/>
      <c r="G23" s="191"/>
      <c r="H23" s="191"/>
      <c r="I23" s="189" t="s">
        <v>23</v>
      </c>
      <c r="J23" s="194" t="str">
        <f>IF('731 - ÚT - Krycí list'!AN19="","",'731 - ÚT - Krycí list'!AN19)</f>
        <v/>
      </c>
      <c r="L23" s="28"/>
    </row>
    <row r="24" spans="2:12" s="27" customFormat="1" ht="18" customHeight="1">
      <c r="B24" s="28"/>
      <c r="C24" s="191"/>
      <c r="D24" s="191"/>
      <c r="E24" s="194" t="str">
        <f>IF('731 - ÚT - Krycí list'!E20="","",'731 - ÚT - Krycí list'!E20)</f>
        <v>T. Balažovič</v>
      </c>
      <c r="F24" s="191"/>
      <c r="G24" s="191"/>
      <c r="H24" s="191"/>
      <c r="I24" s="189" t="s">
        <v>25</v>
      </c>
      <c r="J24" s="194" t="str">
        <f>IF('731 - ÚT - Krycí list'!AN20="","",'731 - ÚT - Krycí list'!AN20)</f>
        <v/>
      </c>
      <c r="L24" s="28"/>
    </row>
    <row r="25" spans="2:12" s="27" customFormat="1" ht="6.95" customHeight="1">
      <c r="B25" s="28"/>
      <c r="C25" s="191"/>
      <c r="D25" s="191"/>
      <c r="E25" s="191"/>
      <c r="F25" s="191"/>
      <c r="G25" s="191"/>
      <c r="H25" s="191"/>
      <c r="I25" s="191"/>
      <c r="J25" s="191"/>
      <c r="L25" s="28"/>
    </row>
    <row r="26" spans="2:12" s="27" customFormat="1" ht="12" customHeight="1">
      <c r="B26" s="28"/>
      <c r="C26" s="191"/>
      <c r="D26" s="189" t="s">
        <v>33</v>
      </c>
      <c r="E26" s="191"/>
      <c r="F26" s="191"/>
      <c r="G26" s="191"/>
      <c r="H26" s="191"/>
      <c r="I26" s="191"/>
      <c r="J26" s="191"/>
      <c r="L26" s="28"/>
    </row>
    <row r="27" spans="2:12" s="87" customFormat="1" ht="16.5" customHeight="1">
      <c r="B27" s="88"/>
      <c r="C27" s="196"/>
      <c r="D27" s="196"/>
      <c r="E27" s="385" t="s">
        <v>1</v>
      </c>
      <c r="F27" s="385"/>
      <c r="G27" s="385"/>
      <c r="H27" s="385"/>
      <c r="I27" s="196"/>
      <c r="J27" s="196"/>
      <c r="L27" s="88"/>
    </row>
    <row r="28" spans="2:12" s="27" customFormat="1" ht="6.95" customHeight="1">
      <c r="B28" s="28"/>
      <c r="C28" s="191"/>
      <c r="D28" s="191"/>
      <c r="E28" s="191"/>
      <c r="F28" s="191"/>
      <c r="G28" s="191"/>
      <c r="H28" s="191"/>
      <c r="I28" s="191"/>
      <c r="J28" s="191"/>
      <c r="L28" s="28"/>
    </row>
    <row r="29" spans="2:12" s="27" customFormat="1" ht="6.95" customHeight="1">
      <c r="B29" s="28"/>
      <c r="C29" s="191"/>
      <c r="D29" s="198"/>
      <c r="E29" s="198"/>
      <c r="F29" s="198"/>
      <c r="G29" s="198"/>
      <c r="H29" s="198"/>
      <c r="I29" s="198"/>
      <c r="J29" s="198"/>
      <c r="K29" s="59"/>
      <c r="L29" s="28"/>
    </row>
    <row r="30" spans="2:12" s="27" customFormat="1" ht="25.35" customHeight="1">
      <c r="B30" s="28"/>
      <c r="C30" s="191"/>
      <c r="D30" s="199" t="s">
        <v>34</v>
      </c>
      <c r="E30" s="191"/>
      <c r="F30" s="191"/>
      <c r="G30" s="191"/>
      <c r="H30" s="191"/>
      <c r="I30" s="191"/>
      <c r="J30" s="200">
        <f>ROUND(J122, 2)</f>
        <v>0</v>
      </c>
      <c r="L30" s="28"/>
    </row>
    <row r="31" spans="2:12" s="27" customFormat="1" ht="6.95" customHeight="1">
      <c r="B31" s="28"/>
      <c r="C31" s="191"/>
      <c r="D31" s="198"/>
      <c r="E31" s="198"/>
      <c r="F31" s="198"/>
      <c r="G31" s="198"/>
      <c r="H31" s="198"/>
      <c r="I31" s="198"/>
      <c r="J31" s="198"/>
      <c r="K31" s="59"/>
      <c r="L31" s="28"/>
    </row>
    <row r="32" spans="2:12" s="27" customFormat="1" ht="14.45" customHeight="1">
      <c r="B32" s="28"/>
      <c r="C32" s="191"/>
      <c r="D32" s="191"/>
      <c r="E32" s="191"/>
      <c r="F32" s="201" t="s">
        <v>36</v>
      </c>
      <c r="G32" s="191"/>
      <c r="H32" s="191"/>
      <c r="I32" s="201" t="s">
        <v>35</v>
      </c>
      <c r="J32" s="201" t="s">
        <v>37</v>
      </c>
      <c r="L32" s="28"/>
    </row>
    <row r="33" spans="2:12" s="27" customFormat="1" ht="14.45" customHeight="1">
      <c r="B33" s="28"/>
      <c r="C33" s="191"/>
      <c r="D33" s="202" t="s">
        <v>38</v>
      </c>
      <c r="E33" s="189" t="s">
        <v>39</v>
      </c>
      <c r="F33" s="203">
        <v>0</v>
      </c>
      <c r="G33" s="191"/>
      <c r="H33" s="191"/>
      <c r="I33" s="204">
        <v>0.21</v>
      </c>
      <c r="J33" s="203">
        <v>0</v>
      </c>
      <c r="L33" s="28"/>
    </row>
    <row r="34" spans="2:12" s="27" customFormat="1" ht="14.45" customHeight="1">
      <c r="B34" s="28"/>
      <c r="C34" s="191"/>
      <c r="D34" s="191"/>
      <c r="E34" s="189" t="s">
        <v>40</v>
      </c>
      <c r="F34" s="203">
        <f>J30</f>
        <v>0</v>
      </c>
      <c r="G34" s="191"/>
      <c r="H34" s="191"/>
      <c r="I34" s="204">
        <v>0.15</v>
      </c>
      <c r="J34" s="203">
        <f>F34*0.15</f>
        <v>0</v>
      </c>
      <c r="L34" s="28"/>
    </row>
    <row r="35" spans="2:12" s="27" customFormat="1" ht="14.45" hidden="1" customHeight="1">
      <c r="B35" s="28"/>
      <c r="C35" s="191"/>
      <c r="D35" s="191"/>
      <c r="E35" s="189" t="s">
        <v>41</v>
      </c>
      <c r="F35" s="203">
        <f>ROUND((SUM(BG122:BG171)),  2)</f>
        <v>0</v>
      </c>
      <c r="G35" s="191"/>
      <c r="H35" s="191"/>
      <c r="I35" s="204">
        <v>0.21</v>
      </c>
      <c r="J35" s="203">
        <f>0</f>
        <v>0</v>
      </c>
      <c r="L35" s="28"/>
    </row>
    <row r="36" spans="2:12" s="27" customFormat="1" ht="14.45" hidden="1" customHeight="1">
      <c r="B36" s="28"/>
      <c r="C36" s="191"/>
      <c r="D36" s="191"/>
      <c r="E36" s="189" t="s">
        <v>42</v>
      </c>
      <c r="F36" s="203">
        <f>ROUND((SUM(BH122:BH171)),  2)</f>
        <v>0</v>
      </c>
      <c r="G36" s="191"/>
      <c r="H36" s="191"/>
      <c r="I36" s="204">
        <v>0.15</v>
      </c>
      <c r="J36" s="203">
        <f>0</f>
        <v>0</v>
      </c>
      <c r="L36" s="28"/>
    </row>
    <row r="37" spans="2:12" s="27" customFormat="1" ht="14.45" hidden="1" customHeight="1">
      <c r="B37" s="28"/>
      <c r="C37" s="191"/>
      <c r="D37" s="191"/>
      <c r="E37" s="189" t="s">
        <v>43</v>
      </c>
      <c r="F37" s="203">
        <f>ROUND((SUM(BI122:BI171)),  2)</f>
        <v>0</v>
      </c>
      <c r="G37" s="191"/>
      <c r="H37" s="191"/>
      <c r="I37" s="204">
        <v>0</v>
      </c>
      <c r="J37" s="203">
        <f>0</f>
        <v>0</v>
      </c>
      <c r="L37" s="28"/>
    </row>
    <row r="38" spans="2:12" s="27" customFormat="1" ht="6.95" customHeight="1">
      <c r="B38" s="28"/>
      <c r="C38" s="191"/>
      <c r="D38" s="191"/>
      <c r="E38" s="191"/>
      <c r="F38" s="191"/>
      <c r="G38" s="191"/>
      <c r="H38" s="191"/>
      <c r="I38" s="191"/>
      <c r="J38" s="191"/>
      <c r="L38" s="28"/>
    </row>
    <row r="39" spans="2:12" s="27" customFormat="1" ht="25.35" customHeight="1">
      <c r="B39" s="28"/>
      <c r="C39" s="205"/>
      <c r="D39" s="206" t="s">
        <v>44</v>
      </c>
      <c r="E39" s="207"/>
      <c r="F39" s="207"/>
      <c r="G39" s="208" t="s">
        <v>45</v>
      </c>
      <c r="H39" s="209" t="s">
        <v>46</v>
      </c>
      <c r="I39" s="207"/>
      <c r="J39" s="210">
        <f>SUM(J30:J37)</f>
        <v>0</v>
      </c>
      <c r="K39" s="91"/>
      <c r="L39" s="28"/>
    </row>
    <row r="40" spans="2:12" s="27" customFormat="1" ht="14.45" customHeight="1">
      <c r="B40" s="28"/>
      <c r="C40" s="191"/>
      <c r="D40" s="191"/>
      <c r="E40" s="191"/>
      <c r="F40" s="191"/>
      <c r="G40" s="191"/>
      <c r="H40" s="191"/>
      <c r="I40" s="191"/>
      <c r="J40" s="191"/>
      <c r="L40" s="28"/>
    </row>
    <row r="41" spans="2:12" ht="14.45" customHeight="1">
      <c r="B41" s="19"/>
      <c r="C41" s="85"/>
      <c r="D41" s="85"/>
      <c r="E41" s="85"/>
      <c r="F41" s="85"/>
      <c r="G41" s="85"/>
      <c r="H41" s="85"/>
      <c r="I41" s="85"/>
      <c r="J41" s="85"/>
      <c r="L41" s="19"/>
    </row>
    <row r="42" spans="2:12" ht="14.45" customHeight="1">
      <c r="B42" s="19"/>
      <c r="C42" s="85"/>
      <c r="D42" s="85"/>
      <c r="E42" s="85"/>
      <c r="F42" s="85"/>
      <c r="G42" s="85"/>
      <c r="H42" s="85"/>
      <c r="I42" s="85"/>
      <c r="J42" s="85"/>
      <c r="L42" s="19"/>
    </row>
    <row r="43" spans="2:12" ht="14.45" customHeight="1">
      <c r="B43" s="19"/>
      <c r="C43" s="85"/>
      <c r="D43" s="85"/>
      <c r="E43" s="85"/>
      <c r="F43" s="85"/>
      <c r="G43" s="85"/>
      <c r="H43" s="85"/>
      <c r="I43" s="85"/>
      <c r="J43" s="85"/>
      <c r="L43" s="19"/>
    </row>
    <row r="44" spans="2:12" ht="14.45" customHeight="1">
      <c r="B44" s="19"/>
      <c r="C44" s="85"/>
      <c r="D44" s="85"/>
      <c r="E44" s="85"/>
      <c r="F44" s="85"/>
      <c r="G44" s="85"/>
      <c r="H44" s="85"/>
      <c r="I44" s="85"/>
      <c r="J44" s="85"/>
      <c r="L44" s="19"/>
    </row>
    <row r="45" spans="2:12" ht="14.45" customHeight="1">
      <c r="B45" s="19"/>
      <c r="C45" s="85"/>
      <c r="D45" s="85"/>
      <c r="E45" s="85"/>
      <c r="F45" s="85"/>
      <c r="G45" s="85"/>
      <c r="H45" s="85"/>
      <c r="I45" s="85"/>
      <c r="J45" s="85"/>
      <c r="L45" s="19"/>
    </row>
    <row r="46" spans="2:12" ht="14.45" customHeight="1">
      <c r="B46" s="19"/>
      <c r="C46" s="85"/>
      <c r="D46" s="85"/>
      <c r="E46" s="85"/>
      <c r="F46" s="85"/>
      <c r="G46" s="85"/>
      <c r="H46" s="85"/>
      <c r="I46" s="85"/>
      <c r="J46" s="85"/>
      <c r="L46" s="19"/>
    </row>
    <row r="47" spans="2:12" ht="14.45" customHeight="1">
      <c r="B47" s="19"/>
      <c r="C47" s="85"/>
      <c r="D47" s="85"/>
      <c r="E47" s="85"/>
      <c r="F47" s="85"/>
      <c r="G47" s="85"/>
      <c r="H47" s="85"/>
      <c r="I47" s="85"/>
      <c r="J47" s="85"/>
      <c r="L47" s="19"/>
    </row>
    <row r="48" spans="2:12" ht="14.45" customHeight="1">
      <c r="B48" s="19"/>
      <c r="C48" s="85"/>
      <c r="D48" s="85"/>
      <c r="E48" s="85"/>
      <c r="F48" s="85"/>
      <c r="G48" s="85"/>
      <c r="H48" s="85"/>
      <c r="I48" s="85"/>
      <c r="J48" s="85"/>
      <c r="L48" s="19"/>
    </row>
    <row r="49" spans="2:12" ht="14.45" customHeight="1">
      <c r="B49" s="19"/>
      <c r="C49" s="85"/>
      <c r="D49" s="85"/>
      <c r="E49" s="85"/>
      <c r="F49" s="85"/>
      <c r="G49" s="85"/>
      <c r="H49" s="85"/>
      <c r="I49" s="85"/>
      <c r="J49" s="85"/>
      <c r="L49" s="19"/>
    </row>
    <row r="50" spans="2:12" s="27" customFormat="1" ht="14.45" customHeight="1">
      <c r="B50" s="28"/>
      <c r="C50" s="191"/>
      <c r="D50" s="214" t="s">
        <v>47</v>
      </c>
      <c r="E50" s="220"/>
      <c r="F50" s="220"/>
      <c r="G50" s="214" t="s">
        <v>48</v>
      </c>
      <c r="H50" s="220"/>
      <c r="I50" s="220"/>
      <c r="J50" s="220"/>
      <c r="K50" s="40"/>
      <c r="L50" s="28"/>
    </row>
    <row r="51" spans="2:12">
      <c r="B51" s="19"/>
      <c r="C51" s="85"/>
      <c r="D51" s="85"/>
      <c r="E51" s="85"/>
      <c r="F51" s="85"/>
      <c r="G51" s="85"/>
      <c r="H51" s="85"/>
      <c r="I51" s="85"/>
      <c r="J51" s="85"/>
      <c r="L51" s="19"/>
    </row>
    <row r="52" spans="2:12">
      <c r="B52" s="19"/>
      <c r="C52" s="85"/>
      <c r="D52" s="85"/>
      <c r="E52" s="85"/>
      <c r="F52" s="85"/>
      <c r="G52" s="85"/>
      <c r="H52" s="85"/>
      <c r="I52" s="85"/>
      <c r="J52" s="85"/>
      <c r="L52" s="19"/>
    </row>
    <row r="53" spans="2:12">
      <c r="B53" s="19"/>
      <c r="C53" s="85"/>
      <c r="D53" s="85"/>
      <c r="E53" s="85"/>
      <c r="F53" s="85"/>
      <c r="G53" s="85"/>
      <c r="H53" s="85"/>
      <c r="I53" s="85"/>
      <c r="J53" s="85"/>
      <c r="L53" s="19"/>
    </row>
    <row r="54" spans="2:12">
      <c r="B54" s="19"/>
      <c r="C54" s="85"/>
      <c r="D54" s="85"/>
      <c r="E54" s="85"/>
      <c r="F54" s="85"/>
      <c r="G54" s="85"/>
      <c r="H54" s="85"/>
      <c r="I54" s="85"/>
      <c r="J54" s="85"/>
      <c r="L54" s="19"/>
    </row>
    <row r="55" spans="2:12">
      <c r="B55" s="19"/>
      <c r="C55" s="85"/>
      <c r="D55" s="85"/>
      <c r="E55" s="85"/>
      <c r="F55" s="85"/>
      <c r="G55" s="85"/>
      <c r="H55" s="85"/>
      <c r="I55" s="85"/>
      <c r="J55" s="85"/>
      <c r="L55" s="19"/>
    </row>
    <row r="56" spans="2:12">
      <c r="B56" s="19"/>
      <c r="C56" s="85"/>
      <c r="D56" s="85"/>
      <c r="E56" s="85"/>
      <c r="F56" s="85"/>
      <c r="G56" s="85"/>
      <c r="H56" s="85"/>
      <c r="I56" s="85"/>
      <c r="J56" s="85"/>
      <c r="L56" s="19"/>
    </row>
    <row r="57" spans="2:12">
      <c r="B57" s="19"/>
      <c r="C57" s="85"/>
      <c r="D57" s="85"/>
      <c r="E57" s="85"/>
      <c r="F57" s="85"/>
      <c r="G57" s="85"/>
      <c r="H57" s="85"/>
      <c r="I57" s="85"/>
      <c r="J57" s="85"/>
      <c r="L57" s="19"/>
    </row>
    <row r="58" spans="2:12">
      <c r="B58" s="19"/>
      <c r="C58" s="85"/>
      <c r="D58" s="85"/>
      <c r="E58" s="85"/>
      <c r="F58" s="85"/>
      <c r="G58" s="85"/>
      <c r="H58" s="85"/>
      <c r="I58" s="85"/>
      <c r="J58" s="85"/>
      <c r="L58" s="19"/>
    </row>
    <row r="59" spans="2:12">
      <c r="B59" s="19"/>
      <c r="C59" s="85"/>
      <c r="D59" s="85"/>
      <c r="E59" s="85"/>
      <c r="F59" s="85"/>
      <c r="G59" s="85"/>
      <c r="H59" s="85"/>
      <c r="I59" s="85"/>
      <c r="J59" s="85"/>
      <c r="L59" s="19"/>
    </row>
    <row r="60" spans="2:12">
      <c r="B60" s="19"/>
      <c r="C60" s="85"/>
      <c r="D60" s="85"/>
      <c r="E60" s="85"/>
      <c r="F60" s="85"/>
      <c r="G60" s="85"/>
      <c r="H60" s="85"/>
      <c r="I60" s="85"/>
      <c r="J60" s="85"/>
      <c r="L60" s="19"/>
    </row>
    <row r="61" spans="2:12" s="27" customFormat="1" ht="12.75">
      <c r="B61" s="28"/>
      <c r="C61" s="191"/>
      <c r="D61" s="216" t="s">
        <v>49</v>
      </c>
      <c r="E61" s="217"/>
      <c r="F61" s="218" t="s">
        <v>50</v>
      </c>
      <c r="G61" s="216" t="s">
        <v>49</v>
      </c>
      <c r="H61" s="217"/>
      <c r="I61" s="217"/>
      <c r="J61" s="219" t="s">
        <v>50</v>
      </c>
      <c r="K61" s="30"/>
      <c r="L61" s="28"/>
    </row>
    <row r="62" spans="2:12">
      <c r="B62" s="19"/>
      <c r="C62" s="85"/>
      <c r="D62" s="85"/>
      <c r="E62" s="85"/>
      <c r="F62" s="85"/>
      <c r="G62" s="85"/>
      <c r="H62" s="85"/>
      <c r="I62" s="85"/>
      <c r="J62" s="85"/>
      <c r="L62" s="19"/>
    </row>
    <row r="63" spans="2:12">
      <c r="B63" s="19"/>
      <c r="C63" s="85"/>
      <c r="D63" s="85"/>
      <c r="E63" s="85"/>
      <c r="F63" s="85"/>
      <c r="G63" s="85"/>
      <c r="H63" s="85"/>
      <c r="I63" s="85"/>
      <c r="J63" s="85"/>
      <c r="L63" s="19"/>
    </row>
    <row r="64" spans="2:12">
      <c r="B64" s="19"/>
      <c r="C64" s="85"/>
      <c r="D64" s="85"/>
      <c r="E64" s="85"/>
      <c r="F64" s="85"/>
      <c r="G64" s="85"/>
      <c r="H64" s="85"/>
      <c r="I64" s="85"/>
      <c r="J64" s="85"/>
      <c r="L64" s="19"/>
    </row>
    <row r="65" spans="2:12" s="27" customFormat="1" ht="12.75">
      <c r="B65" s="28"/>
      <c r="C65" s="191"/>
      <c r="D65" s="214" t="s">
        <v>51</v>
      </c>
      <c r="E65" s="220"/>
      <c r="F65" s="220"/>
      <c r="G65" s="214" t="s">
        <v>52</v>
      </c>
      <c r="H65" s="220"/>
      <c r="I65" s="220"/>
      <c r="J65" s="220"/>
      <c r="K65" s="40"/>
      <c r="L65" s="28"/>
    </row>
    <row r="66" spans="2:12">
      <c r="B66" s="19"/>
      <c r="C66" s="85"/>
      <c r="D66" s="85"/>
      <c r="E66" s="85"/>
      <c r="F66" s="85"/>
      <c r="G66" s="85"/>
      <c r="H66" s="85"/>
      <c r="I66" s="85"/>
      <c r="J66" s="85"/>
      <c r="L66" s="19"/>
    </row>
    <row r="67" spans="2:12">
      <c r="B67" s="19"/>
      <c r="C67" s="85"/>
      <c r="D67" s="85"/>
      <c r="E67" s="85"/>
      <c r="F67" s="85"/>
      <c r="G67" s="85"/>
      <c r="H67" s="85"/>
      <c r="I67" s="85"/>
      <c r="J67" s="85"/>
      <c r="L67" s="19"/>
    </row>
    <row r="68" spans="2:12">
      <c r="B68" s="19"/>
      <c r="C68" s="85"/>
      <c r="D68" s="85"/>
      <c r="E68" s="85"/>
      <c r="F68" s="85"/>
      <c r="G68" s="85"/>
      <c r="H68" s="85"/>
      <c r="I68" s="85"/>
      <c r="J68" s="85"/>
      <c r="L68" s="19"/>
    </row>
    <row r="69" spans="2:12">
      <c r="B69" s="19"/>
      <c r="C69" s="85"/>
      <c r="D69" s="85"/>
      <c r="E69" s="85"/>
      <c r="F69" s="85"/>
      <c r="G69" s="85"/>
      <c r="H69" s="85"/>
      <c r="I69" s="85"/>
      <c r="J69" s="85"/>
      <c r="L69" s="19"/>
    </row>
    <row r="70" spans="2:12">
      <c r="B70" s="19"/>
      <c r="C70" s="85"/>
      <c r="D70" s="85"/>
      <c r="E70" s="85"/>
      <c r="F70" s="85"/>
      <c r="G70" s="85"/>
      <c r="H70" s="85"/>
      <c r="I70" s="85"/>
      <c r="J70" s="85"/>
      <c r="L70" s="19"/>
    </row>
    <row r="71" spans="2:12">
      <c r="B71" s="19"/>
      <c r="C71" s="85"/>
      <c r="D71" s="85"/>
      <c r="E71" s="85"/>
      <c r="F71" s="85"/>
      <c r="G71" s="85"/>
      <c r="H71" s="85"/>
      <c r="I71" s="85"/>
      <c r="J71" s="85"/>
      <c r="L71" s="19"/>
    </row>
    <row r="72" spans="2:12">
      <c r="B72" s="19"/>
      <c r="C72" s="85"/>
      <c r="D72" s="85"/>
      <c r="E72" s="85"/>
      <c r="F72" s="85"/>
      <c r="G72" s="85"/>
      <c r="H72" s="85"/>
      <c r="I72" s="85"/>
      <c r="J72" s="85"/>
      <c r="L72" s="19"/>
    </row>
    <row r="73" spans="2:12">
      <c r="B73" s="19"/>
      <c r="C73" s="85"/>
      <c r="D73" s="85"/>
      <c r="E73" s="85"/>
      <c r="F73" s="85"/>
      <c r="G73" s="85"/>
      <c r="H73" s="85"/>
      <c r="I73" s="85"/>
      <c r="J73" s="85"/>
      <c r="L73" s="19"/>
    </row>
    <row r="74" spans="2:12">
      <c r="B74" s="19"/>
      <c r="C74" s="85"/>
      <c r="D74" s="85"/>
      <c r="E74" s="85"/>
      <c r="F74" s="85"/>
      <c r="G74" s="85"/>
      <c r="H74" s="85"/>
      <c r="I74" s="85"/>
      <c r="J74" s="85"/>
      <c r="L74" s="19"/>
    </row>
    <row r="75" spans="2:12">
      <c r="B75" s="19"/>
      <c r="C75" s="85"/>
      <c r="D75" s="85"/>
      <c r="E75" s="85"/>
      <c r="F75" s="85"/>
      <c r="G75" s="85"/>
      <c r="H75" s="85"/>
      <c r="I75" s="85"/>
      <c r="J75" s="85"/>
      <c r="L75" s="19"/>
    </row>
    <row r="76" spans="2:12" s="27" customFormat="1" ht="12.75">
      <c r="B76" s="28"/>
      <c r="C76" s="191"/>
      <c r="D76" s="216" t="s">
        <v>49</v>
      </c>
      <c r="E76" s="217"/>
      <c r="F76" s="218" t="s">
        <v>50</v>
      </c>
      <c r="G76" s="216" t="s">
        <v>49</v>
      </c>
      <c r="H76" s="217"/>
      <c r="I76" s="217"/>
      <c r="J76" s="219" t="s">
        <v>50</v>
      </c>
      <c r="K76" s="30"/>
      <c r="L76" s="28"/>
    </row>
    <row r="77" spans="2:12" s="27" customFormat="1" ht="14.45" customHeight="1">
      <c r="B77" s="41"/>
      <c r="C77" s="222"/>
      <c r="D77" s="222"/>
      <c r="E77" s="222"/>
      <c r="F77" s="222"/>
      <c r="G77" s="222"/>
      <c r="H77" s="222"/>
      <c r="I77" s="222"/>
      <c r="J77" s="222"/>
      <c r="K77" s="42"/>
      <c r="L77" s="28"/>
    </row>
    <row r="78" spans="2:12">
      <c r="C78" s="85"/>
      <c r="D78" s="85"/>
      <c r="E78" s="85"/>
      <c r="F78" s="85"/>
      <c r="G78" s="85"/>
      <c r="H78" s="85"/>
      <c r="I78" s="85"/>
      <c r="J78" s="85"/>
    </row>
    <row r="79" spans="2:12">
      <c r="C79" s="85"/>
      <c r="D79" s="85"/>
      <c r="E79" s="85"/>
      <c r="F79" s="85"/>
      <c r="G79" s="85"/>
      <c r="H79" s="85"/>
      <c r="I79" s="85"/>
      <c r="J79" s="85"/>
    </row>
    <row r="80" spans="2:12">
      <c r="C80" s="85"/>
      <c r="D80" s="85"/>
      <c r="E80" s="85"/>
      <c r="F80" s="85"/>
      <c r="G80" s="85"/>
      <c r="H80" s="85"/>
      <c r="I80" s="85"/>
      <c r="J80" s="85"/>
    </row>
    <row r="81" spans="2:47" s="27" customFormat="1" ht="6.95" customHeight="1">
      <c r="B81" s="43"/>
      <c r="C81" s="224"/>
      <c r="D81" s="224"/>
      <c r="E81" s="224"/>
      <c r="F81" s="224"/>
      <c r="G81" s="224"/>
      <c r="H81" s="224"/>
      <c r="I81" s="224"/>
      <c r="J81" s="224"/>
      <c r="K81" s="44"/>
      <c r="L81" s="28"/>
    </row>
    <row r="82" spans="2:47" s="27" customFormat="1" ht="24.95" customHeight="1">
      <c r="B82" s="28"/>
      <c r="C82" s="188" t="s">
        <v>93</v>
      </c>
      <c r="D82" s="191"/>
      <c r="E82" s="191"/>
      <c r="F82" s="191"/>
      <c r="G82" s="191"/>
      <c r="H82" s="191"/>
      <c r="I82" s="191"/>
      <c r="J82" s="191"/>
      <c r="L82" s="28"/>
    </row>
    <row r="83" spans="2:47" s="27" customFormat="1" ht="6.95" customHeight="1">
      <c r="B83" s="28"/>
      <c r="C83" s="191"/>
      <c r="D83" s="191"/>
      <c r="E83" s="191"/>
      <c r="F83" s="191"/>
      <c r="G83" s="191"/>
      <c r="H83" s="191"/>
      <c r="I83" s="191"/>
      <c r="J83" s="191"/>
      <c r="L83" s="28"/>
    </row>
    <row r="84" spans="2:47" s="27" customFormat="1" ht="12" customHeight="1">
      <c r="B84" s="28"/>
      <c r="C84" s="189" t="s">
        <v>14</v>
      </c>
      <c r="D84" s="191"/>
      <c r="E84" s="191"/>
      <c r="F84" s="191"/>
      <c r="G84" s="191"/>
      <c r="H84" s="191"/>
      <c r="I84" s="191"/>
      <c r="J84" s="191"/>
      <c r="L84" s="28"/>
    </row>
    <row r="85" spans="2:47" s="27" customFormat="1" ht="30" customHeight="1">
      <c r="B85" s="28"/>
      <c r="C85" s="191"/>
      <c r="D85" s="191"/>
      <c r="E85" s="381" t="str">
        <f>E7</f>
        <v>STAVEBNÍ ÚPRAVY DOMÁCNOSTI PRO SPECIFICKOU CÍLOVOU SKUPINU - osoby s PAS, Rychnov nad Kněžnou</v>
      </c>
      <c r="F85" s="382"/>
      <c r="G85" s="382"/>
      <c r="H85" s="382"/>
      <c r="I85" s="191"/>
      <c r="J85" s="191"/>
      <c r="L85" s="28"/>
    </row>
    <row r="86" spans="2:47" s="27" customFormat="1" ht="12" customHeight="1">
      <c r="B86" s="28"/>
      <c r="C86" s="189" t="s">
        <v>91</v>
      </c>
      <c r="D86" s="191"/>
      <c r="E86" s="191"/>
      <c r="F86" s="191"/>
      <c r="G86" s="191"/>
      <c r="H86" s="191"/>
      <c r="I86" s="191"/>
      <c r="J86" s="191"/>
      <c r="L86" s="28"/>
    </row>
    <row r="87" spans="2:47" s="27" customFormat="1" ht="16.5" customHeight="1">
      <c r="B87" s="28"/>
      <c r="C87" s="191"/>
      <c r="D87" s="191"/>
      <c r="E87" s="383" t="str">
        <f>E9</f>
        <v>D.1.4.a) - ZAŘÍZENÍ PRO VYTÁPĚNÍ STAVEB</v>
      </c>
      <c r="F87" s="384"/>
      <c r="G87" s="384"/>
      <c r="H87" s="384"/>
      <c r="I87" s="191"/>
      <c r="J87" s="191"/>
      <c r="L87" s="28"/>
    </row>
    <row r="88" spans="2:47" s="27" customFormat="1" ht="6.95" customHeight="1">
      <c r="B88" s="28"/>
      <c r="C88" s="191"/>
      <c r="D88" s="191"/>
      <c r="E88" s="191"/>
      <c r="F88" s="191"/>
      <c r="G88" s="191"/>
      <c r="H88" s="191"/>
      <c r="I88" s="191"/>
      <c r="J88" s="191"/>
      <c r="L88" s="28"/>
    </row>
    <row r="89" spans="2:47" s="27" customFormat="1" ht="12" customHeight="1">
      <c r="B89" s="28"/>
      <c r="C89" s="189" t="s">
        <v>18</v>
      </c>
      <c r="D89" s="191"/>
      <c r="E89" s="191"/>
      <c r="F89" s="194" t="str">
        <f>F12</f>
        <v>Rychnov nad Kněžnou</v>
      </c>
      <c r="G89" s="191"/>
      <c r="H89" s="191"/>
      <c r="I89" s="189" t="s">
        <v>20</v>
      </c>
      <c r="J89" s="195">
        <f>IF(J12="","",J12)</f>
        <v>44181</v>
      </c>
      <c r="L89" s="28"/>
    </row>
    <row r="90" spans="2:47" s="27" customFormat="1" ht="6.95" customHeight="1">
      <c r="B90" s="28"/>
      <c r="C90" s="191"/>
      <c r="D90" s="191"/>
      <c r="E90" s="191"/>
      <c r="F90" s="191"/>
      <c r="G90" s="191"/>
      <c r="H90" s="191"/>
      <c r="I90" s="191"/>
      <c r="J90" s="191"/>
      <c r="L90" s="28"/>
    </row>
    <row r="91" spans="2:47" s="27" customFormat="1" ht="15.2" customHeight="1">
      <c r="B91" s="28"/>
      <c r="C91" s="189" t="s">
        <v>22</v>
      </c>
      <c r="D91" s="191"/>
      <c r="E91" s="191"/>
      <c r="F91" s="194" t="str">
        <f>E15</f>
        <v xml:space="preserve"> </v>
      </c>
      <c r="G91" s="191"/>
      <c r="H91" s="191"/>
      <c r="I91" s="189" t="s">
        <v>28</v>
      </c>
      <c r="J91" s="225" t="str">
        <f>E21</f>
        <v>Radko Vondra - PRIDOS</v>
      </c>
      <c r="L91" s="28"/>
    </row>
    <row r="92" spans="2:47" s="27" customFormat="1" ht="15.2" customHeight="1">
      <c r="B92" s="28"/>
      <c r="C92" s="189" t="s">
        <v>26</v>
      </c>
      <c r="D92" s="191"/>
      <c r="E92" s="191"/>
      <c r="F92" s="194" t="str">
        <f>IF(E18="","",E18)</f>
        <v xml:space="preserve"> </v>
      </c>
      <c r="G92" s="191"/>
      <c r="H92" s="191"/>
      <c r="I92" s="189" t="s">
        <v>31</v>
      </c>
      <c r="J92" s="225" t="str">
        <f>E24</f>
        <v>T. Balažovič</v>
      </c>
      <c r="L92" s="28"/>
    </row>
    <row r="93" spans="2:47" s="27" customFormat="1" ht="10.35" customHeight="1">
      <c r="B93" s="28"/>
      <c r="C93" s="191"/>
      <c r="D93" s="191"/>
      <c r="E93" s="191"/>
      <c r="F93" s="191"/>
      <c r="G93" s="191"/>
      <c r="H93" s="191"/>
      <c r="I93" s="191"/>
      <c r="J93" s="191"/>
      <c r="L93" s="28"/>
    </row>
    <row r="94" spans="2:47" s="27" customFormat="1" ht="29.25" customHeight="1">
      <c r="B94" s="28"/>
      <c r="C94" s="226" t="s">
        <v>94</v>
      </c>
      <c r="D94" s="205"/>
      <c r="E94" s="205"/>
      <c r="F94" s="205"/>
      <c r="G94" s="205"/>
      <c r="H94" s="205"/>
      <c r="I94" s="205"/>
      <c r="J94" s="227" t="s">
        <v>95</v>
      </c>
      <c r="K94" s="90"/>
      <c r="L94" s="28"/>
    </row>
    <row r="95" spans="2:47" s="27" customFormat="1" ht="10.35" customHeight="1">
      <c r="B95" s="28"/>
      <c r="C95" s="191"/>
      <c r="D95" s="191"/>
      <c r="E95" s="191"/>
      <c r="F95" s="191"/>
      <c r="G95" s="191"/>
      <c r="H95" s="191"/>
      <c r="I95" s="191"/>
      <c r="J95" s="191"/>
      <c r="L95" s="28"/>
    </row>
    <row r="96" spans="2:47" s="27" customFormat="1" ht="22.9" customHeight="1">
      <c r="B96" s="28"/>
      <c r="C96" s="228" t="s">
        <v>96</v>
      </c>
      <c r="D96" s="191"/>
      <c r="E96" s="191"/>
      <c r="F96" s="191"/>
      <c r="G96" s="191"/>
      <c r="H96" s="191"/>
      <c r="I96" s="191"/>
      <c r="J96" s="200">
        <f>J122</f>
        <v>0</v>
      </c>
      <c r="L96" s="28"/>
      <c r="AU96" s="16" t="s">
        <v>97</v>
      </c>
    </row>
    <row r="97" spans="2:12" s="9" customFormat="1" ht="24.95" customHeight="1">
      <c r="B97" s="92"/>
      <c r="C97" s="229"/>
      <c r="D97" s="231" t="s">
        <v>990</v>
      </c>
      <c r="E97" s="232"/>
      <c r="F97" s="232"/>
      <c r="G97" s="232"/>
      <c r="H97" s="232"/>
      <c r="I97" s="232"/>
      <c r="J97" s="233">
        <f>J123</f>
        <v>0</v>
      </c>
      <c r="L97" s="92"/>
    </row>
    <row r="98" spans="2:12" s="10" customFormat="1" ht="19.899999999999999" customHeight="1">
      <c r="B98" s="93"/>
      <c r="C98" s="234"/>
      <c r="D98" s="236" t="s">
        <v>104</v>
      </c>
      <c r="E98" s="237"/>
      <c r="F98" s="237"/>
      <c r="G98" s="237"/>
      <c r="H98" s="237"/>
      <c r="I98" s="237"/>
      <c r="J98" s="238">
        <f>J124</f>
        <v>0</v>
      </c>
      <c r="L98" s="93"/>
    </row>
    <row r="99" spans="2:12" s="10" customFormat="1" ht="19.899999999999999" customHeight="1">
      <c r="B99" s="93"/>
      <c r="C99" s="234"/>
      <c r="D99" s="236" t="s">
        <v>991</v>
      </c>
      <c r="E99" s="237"/>
      <c r="F99" s="237"/>
      <c r="G99" s="237"/>
      <c r="H99" s="237"/>
      <c r="I99" s="237"/>
      <c r="J99" s="238">
        <f>J130</f>
        <v>0</v>
      </c>
      <c r="L99" s="93"/>
    </row>
    <row r="100" spans="2:12" s="10" customFormat="1" ht="19.899999999999999" customHeight="1">
      <c r="B100" s="93"/>
      <c r="C100" s="234"/>
      <c r="D100" s="236" t="s">
        <v>715</v>
      </c>
      <c r="E100" s="237"/>
      <c r="F100" s="237"/>
      <c r="G100" s="237"/>
      <c r="H100" s="237"/>
      <c r="I100" s="237"/>
      <c r="J100" s="238">
        <f>J143</f>
        <v>0</v>
      </c>
      <c r="L100" s="93"/>
    </row>
    <row r="101" spans="2:12" s="10" customFormat="1" ht="19.899999999999999" customHeight="1">
      <c r="B101" s="93"/>
      <c r="C101" s="234"/>
      <c r="D101" s="236" t="s">
        <v>992</v>
      </c>
      <c r="E101" s="237"/>
      <c r="F101" s="237"/>
      <c r="G101" s="237"/>
      <c r="H101" s="237"/>
      <c r="I101" s="237"/>
      <c r="J101" s="238">
        <f>J154</f>
        <v>0</v>
      </c>
      <c r="L101" s="93"/>
    </row>
    <row r="102" spans="2:12" s="10" customFormat="1" ht="19.899999999999999" customHeight="1">
      <c r="B102" s="93"/>
      <c r="C102" s="234"/>
      <c r="D102" s="236" t="s">
        <v>993</v>
      </c>
      <c r="E102" s="237"/>
      <c r="F102" s="237"/>
      <c r="G102" s="237"/>
      <c r="H102" s="237"/>
      <c r="I102" s="237"/>
      <c r="J102" s="238">
        <f>J168</f>
        <v>0</v>
      </c>
      <c r="L102" s="93"/>
    </row>
    <row r="103" spans="2:12" s="27" customFormat="1" ht="21.75" customHeight="1">
      <c r="B103" s="28"/>
      <c r="C103" s="191"/>
      <c r="D103" s="191"/>
      <c r="E103" s="191"/>
      <c r="F103" s="191"/>
      <c r="G103" s="191"/>
      <c r="H103" s="191"/>
      <c r="I103" s="191"/>
      <c r="J103" s="191"/>
      <c r="L103" s="28"/>
    </row>
    <row r="104" spans="2:12" s="27" customFormat="1" ht="6.95" customHeight="1">
      <c r="B104" s="41"/>
      <c r="C104" s="222"/>
      <c r="D104" s="222"/>
      <c r="E104" s="222"/>
      <c r="F104" s="222"/>
      <c r="G104" s="222"/>
      <c r="H104" s="222"/>
      <c r="I104" s="222"/>
      <c r="J104" s="222"/>
      <c r="K104" s="42"/>
      <c r="L104" s="28"/>
    </row>
    <row r="105" spans="2:12">
      <c r="C105" s="85"/>
      <c r="D105" s="85"/>
      <c r="E105" s="85"/>
      <c r="F105" s="85"/>
      <c r="G105" s="85"/>
      <c r="H105" s="85"/>
      <c r="I105" s="85"/>
      <c r="J105" s="85"/>
    </row>
    <row r="106" spans="2:12">
      <c r="C106" s="85"/>
      <c r="D106" s="85"/>
      <c r="E106" s="85"/>
      <c r="F106" s="85"/>
      <c r="G106" s="85"/>
      <c r="H106" s="85"/>
      <c r="I106" s="85"/>
      <c r="J106" s="85"/>
    </row>
    <row r="107" spans="2:12">
      <c r="C107" s="85"/>
      <c r="D107" s="85"/>
      <c r="E107" s="85"/>
      <c r="F107" s="85"/>
      <c r="G107" s="85"/>
      <c r="H107" s="85"/>
      <c r="I107" s="85"/>
      <c r="J107" s="85"/>
    </row>
    <row r="108" spans="2:12" s="27" customFormat="1" ht="6.95" customHeight="1">
      <c r="B108" s="43"/>
      <c r="C108" s="224"/>
      <c r="D108" s="224"/>
      <c r="E108" s="224"/>
      <c r="F108" s="224"/>
      <c r="G108" s="224"/>
      <c r="H108" s="224"/>
      <c r="I108" s="224"/>
      <c r="J108" s="224"/>
      <c r="K108" s="44"/>
      <c r="L108" s="28"/>
    </row>
    <row r="109" spans="2:12" s="27" customFormat="1" ht="24.95" customHeight="1">
      <c r="B109" s="28"/>
      <c r="C109" s="188" t="s">
        <v>120</v>
      </c>
      <c r="D109" s="191"/>
      <c r="E109" s="191"/>
      <c r="F109" s="191"/>
      <c r="G109" s="191"/>
      <c r="H109" s="191"/>
      <c r="I109" s="191"/>
      <c r="J109" s="191"/>
      <c r="L109" s="28"/>
    </row>
    <row r="110" spans="2:12" s="27" customFormat="1" ht="6.95" customHeight="1">
      <c r="B110" s="28"/>
      <c r="C110" s="191"/>
      <c r="D110" s="191"/>
      <c r="E110" s="191"/>
      <c r="F110" s="191"/>
      <c r="G110" s="191"/>
      <c r="H110" s="191"/>
      <c r="I110" s="191"/>
      <c r="J110" s="191"/>
      <c r="L110" s="28"/>
    </row>
    <row r="111" spans="2:12" s="27" customFormat="1" ht="12" customHeight="1">
      <c r="B111" s="28"/>
      <c r="C111" s="189" t="s">
        <v>14</v>
      </c>
      <c r="D111" s="191"/>
      <c r="E111" s="191"/>
      <c r="F111" s="191"/>
      <c r="G111" s="191"/>
      <c r="H111" s="191"/>
      <c r="I111" s="191"/>
      <c r="J111" s="191"/>
      <c r="L111" s="28"/>
    </row>
    <row r="112" spans="2:12" s="27" customFormat="1" ht="27.75" customHeight="1">
      <c r="B112" s="28"/>
      <c r="C112" s="191"/>
      <c r="D112" s="191"/>
      <c r="E112" s="381" t="str">
        <f>E7</f>
        <v>STAVEBNÍ ÚPRAVY DOMÁCNOSTI PRO SPECIFICKOU CÍLOVOU SKUPINU - osoby s PAS, Rychnov nad Kněžnou</v>
      </c>
      <c r="F112" s="382"/>
      <c r="G112" s="382"/>
      <c r="H112" s="382"/>
      <c r="I112" s="191"/>
      <c r="J112" s="191"/>
      <c r="L112" s="28"/>
    </row>
    <row r="113" spans="2:65" s="27" customFormat="1" ht="12" customHeight="1">
      <c r="B113" s="28"/>
      <c r="C113" s="189" t="s">
        <v>91</v>
      </c>
      <c r="D113" s="191"/>
      <c r="E113" s="191"/>
      <c r="F113" s="191"/>
      <c r="G113" s="191"/>
      <c r="H113" s="191"/>
      <c r="I113" s="191"/>
      <c r="J113" s="191"/>
      <c r="L113" s="28"/>
    </row>
    <row r="114" spans="2:65" s="27" customFormat="1" ht="16.5" customHeight="1">
      <c r="B114" s="28"/>
      <c r="C114" s="191"/>
      <c r="D114" s="191"/>
      <c r="E114" s="383" t="str">
        <f>E9</f>
        <v>D.1.4.a) - ZAŘÍZENÍ PRO VYTÁPĚNÍ STAVEB</v>
      </c>
      <c r="F114" s="384"/>
      <c r="G114" s="384"/>
      <c r="H114" s="384"/>
      <c r="I114" s="191"/>
      <c r="J114" s="191"/>
      <c r="L114" s="28"/>
    </row>
    <row r="115" spans="2:65" s="27" customFormat="1" ht="6.95" customHeight="1">
      <c r="B115" s="28"/>
      <c r="C115" s="191"/>
      <c r="D115" s="191"/>
      <c r="E115" s="191"/>
      <c r="F115" s="191"/>
      <c r="G115" s="191"/>
      <c r="H115" s="191"/>
      <c r="I115" s="191"/>
      <c r="J115" s="191"/>
      <c r="L115" s="28"/>
    </row>
    <row r="116" spans="2:65" s="27" customFormat="1" ht="12" customHeight="1">
      <c r="B116" s="28"/>
      <c r="C116" s="189" t="s">
        <v>18</v>
      </c>
      <c r="D116" s="191"/>
      <c r="E116" s="191"/>
      <c r="F116" s="194" t="str">
        <f>F12</f>
        <v>Rychnov nad Kněžnou</v>
      </c>
      <c r="G116" s="191"/>
      <c r="H116" s="191"/>
      <c r="I116" s="189" t="s">
        <v>20</v>
      </c>
      <c r="J116" s="195">
        <f>IF(J12="","",J12)</f>
        <v>44181</v>
      </c>
      <c r="L116" s="28"/>
    </row>
    <row r="117" spans="2:65" s="27" customFormat="1" ht="6.95" customHeight="1">
      <c r="B117" s="28"/>
      <c r="C117" s="191"/>
      <c r="D117" s="191"/>
      <c r="E117" s="191"/>
      <c r="F117" s="191"/>
      <c r="G117" s="191"/>
      <c r="H117" s="191"/>
      <c r="I117" s="191"/>
      <c r="J117" s="191"/>
      <c r="L117" s="28"/>
    </row>
    <row r="118" spans="2:65" s="27" customFormat="1" ht="15.2" customHeight="1">
      <c r="B118" s="28"/>
      <c r="C118" s="189" t="s">
        <v>22</v>
      </c>
      <c r="D118" s="191"/>
      <c r="E118" s="191"/>
      <c r="F118" s="194" t="str">
        <f>E15</f>
        <v xml:space="preserve"> </v>
      </c>
      <c r="G118" s="191"/>
      <c r="H118" s="191"/>
      <c r="I118" s="189" t="s">
        <v>28</v>
      </c>
      <c r="J118" s="225" t="str">
        <f>E21</f>
        <v>Radko Vondra - PRIDOS</v>
      </c>
      <c r="L118" s="28"/>
    </row>
    <row r="119" spans="2:65" s="27" customFormat="1" ht="15.2" customHeight="1">
      <c r="B119" s="28"/>
      <c r="C119" s="189" t="s">
        <v>26</v>
      </c>
      <c r="D119" s="191"/>
      <c r="E119" s="191"/>
      <c r="F119" s="194" t="str">
        <f>IF(E18="","",E18)</f>
        <v xml:space="preserve"> </v>
      </c>
      <c r="G119" s="191"/>
      <c r="H119" s="191"/>
      <c r="I119" s="189" t="s">
        <v>31</v>
      </c>
      <c r="J119" s="225" t="str">
        <f>E24</f>
        <v>T. Balažovič</v>
      </c>
      <c r="L119" s="28"/>
    </row>
    <row r="120" spans="2:65" s="27" customFormat="1" ht="10.35" customHeight="1">
      <c r="B120" s="28"/>
      <c r="C120" s="191"/>
      <c r="D120" s="191"/>
      <c r="E120" s="191"/>
      <c r="F120" s="191"/>
      <c r="G120" s="191"/>
      <c r="H120" s="191"/>
      <c r="I120" s="191"/>
      <c r="J120" s="191"/>
      <c r="L120" s="28"/>
    </row>
    <row r="121" spans="2:65" s="94" customFormat="1" ht="29.25" customHeight="1">
      <c r="B121" s="95"/>
      <c r="C121" s="241" t="s">
        <v>121</v>
      </c>
      <c r="D121" s="242" t="s">
        <v>59</v>
      </c>
      <c r="E121" s="242" t="s">
        <v>55</v>
      </c>
      <c r="F121" s="242" t="s">
        <v>56</v>
      </c>
      <c r="G121" s="242" t="s">
        <v>122</v>
      </c>
      <c r="H121" s="242" t="s">
        <v>123</v>
      </c>
      <c r="I121" s="242" t="s">
        <v>124</v>
      </c>
      <c r="J121" s="243" t="s">
        <v>95</v>
      </c>
      <c r="K121" s="138" t="s">
        <v>125</v>
      </c>
      <c r="L121" s="95"/>
      <c r="M121" s="55" t="s">
        <v>1</v>
      </c>
      <c r="N121" s="56" t="s">
        <v>38</v>
      </c>
      <c r="O121" s="56" t="s">
        <v>126</v>
      </c>
      <c r="P121" s="56" t="s">
        <v>127</v>
      </c>
      <c r="Q121" s="56" t="s">
        <v>128</v>
      </c>
      <c r="R121" s="56" t="s">
        <v>129</v>
      </c>
      <c r="S121" s="56" t="s">
        <v>130</v>
      </c>
      <c r="T121" s="57" t="s">
        <v>131</v>
      </c>
    </row>
    <row r="122" spans="2:65" s="27" customFormat="1" ht="22.9" customHeight="1">
      <c r="B122" s="28"/>
      <c r="C122" s="244" t="s">
        <v>132</v>
      </c>
      <c r="D122" s="191"/>
      <c r="E122" s="191"/>
      <c r="F122" s="191"/>
      <c r="G122" s="191"/>
      <c r="H122" s="191"/>
      <c r="I122" s="191"/>
      <c r="J122" s="245">
        <f>BK122</f>
        <v>0</v>
      </c>
      <c r="L122" s="28"/>
      <c r="M122" s="58"/>
      <c r="N122" s="59"/>
      <c r="O122" s="59"/>
      <c r="P122" s="97">
        <f>P123</f>
        <v>398.39378600000003</v>
      </c>
      <c r="Q122" s="59"/>
      <c r="R122" s="97">
        <f>R123</f>
        <v>0.19853000000000001</v>
      </c>
      <c r="S122" s="59"/>
      <c r="T122" s="98">
        <f>T123</f>
        <v>0.13289999999999999</v>
      </c>
      <c r="AT122" s="16" t="s">
        <v>73</v>
      </c>
      <c r="AU122" s="16" t="s">
        <v>97</v>
      </c>
      <c r="BK122" s="99">
        <f>BK123</f>
        <v>0</v>
      </c>
    </row>
    <row r="123" spans="2:65" s="12" customFormat="1" ht="25.9" customHeight="1">
      <c r="B123" s="100"/>
      <c r="C123" s="246"/>
      <c r="D123" s="248" t="s">
        <v>73</v>
      </c>
      <c r="E123" s="249" t="s">
        <v>195</v>
      </c>
      <c r="F123" s="249" t="s">
        <v>195</v>
      </c>
      <c r="G123" s="246"/>
      <c r="H123" s="246"/>
      <c r="I123" s="246"/>
      <c r="J123" s="250">
        <f>BK123</f>
        <v>0</v>
      </c>
      <c r="L123" s="100"/>
      <c r="M123" s="102"/>
      <c r="N123" s="103"/>
      <c r="O123" s="103"/>
      <c r="P123" s="104">
        <f>P124+P130+P143+P154+P168</f>
        <v>398.39378600000003</v>
      </c>
      <c r="Q123" s="103"/>
      <c r="R123" s="104">
        <f>R124+R130+R143+R154+R168</f>
        <v>0.19853000000000001</v>
      </c>
      <c r="S123" s="103"/>
      <c r="T123" s="105">
        <f>T124+T130+T143+T154+T168</f>
        <v>0.13289999999999999</v>
      </c>
      <c r="AR123" s="101" t="s">
        <v>144</v>
      </c>
      <c r="AT123" s="106" t="s">
        <v>73</v>
      </c>
      <c r="AU123" s="106" t="s">
        <v>74</v>
      </c>
      <c r="AY123" s="101" t="s">
        <v>135</v>
      </c>
      <c r="BK123" s="107">
        <f>BK124+BK130+BK143+BK154+BK168</f>
        <v>0</v>
      </c>
    </row>
    <row r="124" spans="2:65" s="12" customFormat="1" ht="22.9" customHeight="1">
      <c r="B124" s="100"/>
      <c r="C124" s="246"/>
      <c r="D124" s="248" t="s">
        <v>73</v>
      </c>
      <c r="E124" s="251" t="s">
        <v>216</v>
      </c>
      <c r="F124" s="251" t="s">
        <v>217</v>
      </c>
      <c r="G124" s="246"/>
      <c r="H124" s="246"/>
      <c r="I124" s="246"/>
      <c r="J124" s="252">
        <f>BK124</f>
        <v>0</v>
      </c>
      <c r="L124" s="100"/>
      <c r="M124" s="102"/>
      <c r="N124" s="103"/>
      <c r="O124" s="103"/>
      <c r="P124" s="104">
        <f>SUM(P125:P129)</f>
        <v>2.12</v>
      </c>
      <c r="Q124" s="103"/>
      <c r="R124" s="104">
        <f>SUM(R125:R129)</f>
        <v>3.0999999999999999E-3</v>
      </c>
      <c r="S124" s="103"/>
      <c r="T124" s="105">
        <f>SUM(T125:T129)</f>
        <v>0</v>
      </c>
      <c r="AR124" s="101" t="s">
        <v>144</v>
      </c>
      <c r="AT124" s="106" t="s">
        <v>73</v>
      </c>
      <c r="AU124" s="106" t="s">
        <v>82</v>
      </c>
      <c r="AY124" s="101" t="s">
        <v>135</v>
      </c>
      <c r="BK124" s="107">
        <f>SUM(BK125:BK129)</f>
        <v>0</v>
      </c>
    </row>
    <row r="125" spans="2:65" s="27" customFormat="1" ht="24" customHeight="1">
      <c r="B125" s="108"/>
      <c r="C125" s="253" t="s">
        <v>82</v>
      </c>
      <c r="D125" s="253" t="s">
        <v>138</v>
      </c>
      <c r="E125" s="254" t="s">
        <v>994</v>
      </c>
      <c r="F125" s="255" t="s">
        <v>995</v>
      </c>
      <c r="G125" s="256" t="s">
        <v>208</v>
      </c>
      <c r="H125" s="257">
        <v>20</v>
      </c>
      <c r="I125" s="110"/>
      <c r="J125" s="258">
        <f>ROUND(I125*H125,2)</f>
        <v>0</v>
      </c>
      <c r="K125" s="109" t="s">
        <v>719</v>
      </c>
      <c r="L125" s="28"/>
      <c r="M125" s="111" t="s">
        <v>1</v>
      </c>
      <c r="N125" s="112" t="s">
        <v>39</v>
      </c>
      <c r="O125" s="113">
        <v>0.106</v>
      </c>
      <c r="P125" s="113">
        <f>O125*H125</f>
        <v>2.12</v>
      </c>
      <c r="Q125" s="113">
        <v>6.0000000000000002E-5</v>
      </c>
      <c r="R125" s="113">
        <f>Q125*H125</f>
        <v>1.2000000000000001E-3</v>
      </c>
      <c r="S125" s="113">
        <v>0</v>
      </c>
      <c r="T125" s="114">
        <f>S125*H125</f>
        <v>0</v>
      </c>
      <c r="AR125" s="115" t="s">
        <v>202</v>
      </c>
      <c r="AT125" s="115" t="s">
        <v>138</v>
      </c>
      <c r="AU125" s="115" t="s">
        <v>144</v>
      </c>
      <c r="AY125" s="16" t="s">
        <v>135</v>
      </c>
      <c r="BE125" s="116">
        <f>IF(N125="základní",J125,0)</f>
        <v>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6" t="s">
        <v>82</v>
      </c>
      <c r="BK125" s="116">
        <f>ROUND(I125*H125,2)</f>
        <v>0</v>
      </c>
      <c r="BL125" s="16" t="s">
        <v>202</v>
      </c>
      <c r="BM125" s="115" t="s">
        <v>996</v>
      </c>
    </row>
    <row r="126" spans="2:65" s="13" customFormat="1">
      <c r="B126" s="117"/>
      <c r="C126" s="259"/>
      <c r="D126" s="261" t="s">
        <v>146</v>
      </c>
      <c r="E126" s="262" t="s">
        <v>1</v>
      </c>
      <c r="F126" s="263">
        <v>20</v>
      </c>
      <c r="G126" s="259"/>
      <c r="H126" s="264">
        <v>20</v>
      </c>
      <c r="I126" s="276"/>
      <c r="J126" s="259"/>
      <c r="L126" s="117"/>
      <c r="M126" s="119"/>
      <c r="N126" s="120"/>
      <c r="O126" s="120"/>
      <c r="P126" s="120"/>
      <c r="Q126" s="120"/>
      <c r="R126" s="120"/>
      <c r="S126" s="120"/>
      <c r="T126" s="121"/>
      <c r="AT126" s="118" t="s">
        <v>146</v>
      </c>
      <c r="AU126" s="118" t="s">
        <v>144</v>
      </c>
      <c r="AV126" s="13" t="s">
        <v>144</v>
      </c>
      <c r="AW126" s="13" t="s">
        <v>30</v>
      </c>
      <c r="AX126" s="13" t="s">
        <v>82</v>
      </c>
      <c r="AY126" s="118" t="s">
        <v>135</v>
      </c>
    </row>
    <row r="127" spans="2:65" s="27" customFormat="1" ht="24" customHeight="1">
      <c r="B127" s="108"/>
      <c r="C127" s="270" t="s">
        <v>144</v>
      </c>
      <c r="D127" s="270" t="s">
        <v>224</v>
      </c>
      <c r="E127" s="271" t="s">
        <v>997</v>
      </c>
      <c r="F127" s="272" t="s">
        <v>998</v>
      </c>
      <c r="G127" s="273" t="s">
        <v>208</v>
      </c>
      <c r="H127" s="274">
        <v>20</v>
      </c>
      <c r="I127" s="128"/>
      <c r="J127" s="275">
        <f>ROUND(I127*H127,2)</f>
        <v>0</v>
      </c>
      <c r="K127" s="127" t="s">
        <v>719</v>
      </c>
      <c r="L127" s="129"/>
      <c r="M127" s="130" t="s">
        <v>1</v>
      </c>
      <c r="N127" s="131" t="s">
        <v>39</v>
      </c>
      <c r="O127" s="113">
        <v>0</v>
      </c>
      <c r="P127" s="113">
        <f>O127*H127</f>
        <v>0</v>
      </c>
      <c r="Q127" s="113">
        <v>6.9999999999999994E-5</v>
      </c>
      <c r="R127" s="113">
        <f>Q127*H127</f>
        <v>1.3999999999999998E-3</v>
      </c>
      <c r="S127" s="113">
        <v>0</v>
      </c>
      <c r="T127" s="114">
        <f>S127*H127</f>
        <v>0</v>
      </c>
      <c r="AR127" s="115" t="s">
        <v>227</v>
      </c>
      <c r="AT127" s="115" t="s">
        <v>224</v>
      </c>
      <c r="AU127" s="115" t="s">
        <v>144</v>
      </c>
      <c r="AY127" s="16" t="s">
        <v>135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6" t="s">
        <v>82</v>
      </c>
      <c r="BK127" s="116">
        <f>ROUND(I127*H127,2)</f>
        <v>0</v>
      </c>
      <c r="BL127" s="16" t="s">
        <v>202</v>
      </c>
      <c r="BM127" s="115" t="s">
        <v>999</v>
      </c>
    </row>
    <row r="128" spans="2:65" s="27" customFormat="1" ht="16.5" customHeight="1">
      <c r="B128" s="108"/>
      <c r="C128" s="270">
        <v>3</v>
      </c>
      <c r="D128" s="270" t="s">
        <v>224</v>
      </c>
      <c r="E128" s="271" t="s">
        <v>1000</v>
      </c>
      <c r="F128" s="272" t="s">
        <v>1001</v>
      </c>
      <c r="G128" s="273" t="s">
        <v>248</v>
      </c>
      <c r="H128" s="274">
        <v>10</v>
      </c>
      <c r="I128" s="128"/>
      <c r="J128" s="275">
        <f>ROUND(I128*H128,2)</f>
        <v>0</v>
      </c>
      <c r="K128" s="127" t="s">
        <v>719</v>
      </c>
      <c r="L128" s="129"/>
      <c r="M128" s="130" t="s">
        <v>1</v>
      </c>
      <c r="N128" s="131" t="s">
        <v>39</v>
      </c>
      <c r="O128" s="113">
        <v>0</v>
      </c>
      <c r="P128" s="113">
        <f>O128*H128</f>
        <v>0</v>
      </c>
      <c r="Q128" s="113">
        <v>1.0000000000000001E-5</v>
      </c>
      <c r="R128" s="113">
        <f>Q128*H128</f>
        <v>1E-4</v>
      </c>
      <c r="S128" s="113">
        <v>0</v>
      </c>
      <c r="T128" s="114">
        <f>S128*H128</f>
        <v>0</v>
      </c>
      <c r="AR128" s="115" t="s">
        <v>227</v>
      </c>
      <c r="AT128" s="115" t="s">
        <v>224</v>
      </c>
      <c r="AU128" s="115" t="s">
        <v>144</v>
      </c>
      <c r="AY128" s="16" t="s">
        <v>135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6" t="s">
        <v>82</v>
      </c>
      <c r="BK128" s="116">
        <f>ROUND(I128*H128,2)</f>
        <v>0</v>
      </c>
      <c r="BL128" s="16" t="s">
        <v>202</v>
      </c>
      <c r="BM128" s="115" t="s">
        <v>1002</v>
      </c>
    </row>
    <row r="129" spans="2:65" s="27" customFormat="1" ht="16.5" customHeight="1">
      <c r="B129" s="108"/>
      <c r="C129" s="270">
        <v>4</v>
      </c>
      <c r="D129" s="270" t="s">
        <v>224</v>
      </c>
      <c r="E129" s="271" t="s">
        <v>1003</v>
      </c>
      <c r="F129" s="272" t="s">
        <v>1004</v>
      </c>
      <c r="G129" s="273" t="s">
        <v>248</v>
      </c>
      <c r="H129" s="274">
        <v>1</v>
      </c>
      <c r="I129" s="128"/>
      <c r="J129" s="275">
        <f>ROUND(I129*H129,2)</f>
        <v>0</v>
      </c>
      <c r="K129" s="127" t="s">
        <v>719</v>
      </c>
      <c r="L129" s="129"/>
      <c r="M129" s="130" t="s">
        <v>1</v>
      </c>
      <c r="N129" s="131" t="s">
        <v>39</v>
      </c>
      <c r="O129" s="113">
        <v>0</v>
      </c>
      <c r="P129" s="113">
        <f>O129*H129</f>
        <v>0</v>
      </c>
      <c r="Q129" s="113">
        <v>4.0000000000000002E-4</v>
      </c>
      <c r="R129" s="113">
        <f>Q129*H129</f>
        <v>4.0000000000000002E-4</v>
      </c>
      <c r="S129" s="113">
        <v>0</v>
      </c>
      <c r="T129" s="114">
        <f>S129*H129</f>
        <v>0</v>
      </c>
      <c r="AR129" s="115" t="s">
        <v>227</v>
      </c>
      <c r="AT129" s="115" t="s">
        <v>224</v>
      </c>
      <c r="AU129" s="115" t="s">
        <v>144</v>
      </c>
      <c r="AY129" s="16" t="s">
        <v>135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6" t="s">
        <v>82</v>
      </c>
      <c r="BK129" s="116">
        <f>ROUND(I129*H129,2)</f>
        <v>0</v>
      </c>
      <c r="BL129" s="16" t="s">
        <v>202</v>
      </c>
      <c r="BM129" s="115" t="s">
        <v>1005</v>
      </c>
    </row>
    <row r="130" spans="2:65" s="12" customFormat="1" ht="22.9" customHeight="1">
      <c r="B130" s="100"/>
      <c r="C130" s="246"/>
      <c r="D130" s="248" t="s">
        <v>73</v>
      </c>
      <c r="E130" s="251" t="s">
        <v>1006</v>
      </c>
      <c r="F130" s="251" t="s">
        <v>1007</v>
      </c>
      <c r="G130" s="246"/>
      <c r="H130" s="246"/>
      <c r="I130" s="278"/>
      <c r="J130" s="252">
        <f>BK130</f>
        <v>0</v>
      </c>
      <c r="L130" s="100"/>
      <c r="M130" s="102"/>
      <c r="N130" s="103"/>
      <c r="O130" s="103"/>
      <c r="P130" s="104">
        <f>SUM(P131:P142)</f>
        <v>355.70476600000001</v>
      </c>
      <c r="Q130" s="103"/>
      <c r="R130" s="104">
        <f>SUM(R131:R142)</f>
        <v>2.3649999999999997E-2</v>
      </c>
      <c r="S130" s="103"/>
      <c r="T130" s="105">
        <f>SUM(T131:T142)</f>
        <v>2E-3</v>
      </c>
      <c r="AR130" s="101" t="s">
        <v>144</v>
      </c>
      <c r="AT130" s="106" t="s">
        <v>73</v>
      </c>
      <c r="AU130" s="106" t="s">
        <v>82</v>
      </c>
      <c r="AY130" s="101" t="s">
        <v>135</v>
      </c>
      <c r="BK130" s="107">
        <f>SUM(BK131:BK142)</f>
        <v>0</v>
      </c>
    </row>
    <row r="131" spans="2:65" s="27" customFormat="1" ht="16.5" customHeight="1">
      <c r="B131" s="108"/>
      <c r="C131" s="253">
        <v>5</v>
      </c>
      <c r="D131" s="253" t="s">
        <v>138</v>
      </c>
      <c r="E131" s="254" t="s">
        <v>1008</v>
      </c>
      <c r="F131" s="255" t="s">
        <v>1009</v>
      </c>
      <c r="G131" s="256" t="s">
        <v>208</v>
      </c>
      <c r="H131" s="257">
        <v>2</v>
      </c>
      <c r="I131" s="110"/>
      <c r="J131" s="258">
        <f t="shared" ref="J131:J140" si="0">ROUND(I131*H131,2)</f>
        <v>0</v>
      </c>
      <c r="K131" s="109" t="s">
        <v>719</v>
      </c>
      <c r="L131" s="28"/>
      <c r="M131" s="111" t="s">
        <v>1</v>
      </c>
      <c r="N131" s="112" t="s">
        <v>39</v>
      </c>
      <c r="O131" s="113">
        <v>5.0999999999999997E-2</v>
      </c>
      <c r="P131" s="113">
        <f t="shared" ref="P131:P134" si="1">O131*H131</f>
        <v>0.10199999999999999</v>
      </c>
      <c r="Q131" s="113">
        <v>1.0000000000000001E-5</v>
      </c>
      <c r="R131" s="113">
        <f t="shared" ref="R131:R134" si="2">Q131*H131</f>
        <v>2.0000000000000002E-5</v>
      </c>
      <c r="S131" s="113">
        <v>1E-3</v>
      </c>
      <c r="T131" s="114">
        <f t="shared" ref="T131:T134" si="3">S131*H131</f>
        <v>2E-3</v>
      </c>
      <c r="AR131" s="115" t="s">
        <v>202</v>
      </c>
      <c r="AT131" s="115" t="s">
        <v>138</v>
      </c>
      <c r="AU131" s="115" t="s">
        <v>144</v>
      </c>
      <c r="AY131" s="16" t="s">
        <v>135</v>
      </c>
      <c r="BE131" s="116">
        <f t="shared" ref="BE131:BE134" si="4">IF(N131="základní",J131,0)</f>
        <v>0</v>
      </c>
      <c r="BF131" s="116">
        <f t="shared" ref="BF131:BF134" si="5">IF(N131="snížená",J131,0)</f>
        <v>0</v>
      </c>
      <c r="BG131" s="116">
        <f t="shared" ref="BG131:BG134" si="6">IF(N131="zákl. přenesená",J131,0)</f>
        <v>0</v>
      </c>
      <c r="BH131" s="116">
        <f t="shared" ref="BH131:BH134" si="7">IF(N131="sníž. přenesená",J131,0)</f>
        <v>0</v>
      </c>
      <c r="BI131" s="116">
        <f t="shared" ref="BI131:BI134" si="8">IF(N131="nulová",J131,0)</f>
        <v>0</v>
      </c>
      <c r="BJ131" s="16" t="s">
        <v>82</v>
      </c>
      <c r="BK131" s="116">
        <f t="shared" ref="BK131:BK134" si="9">ROUND(I131*H131,2)</f>
        <v>0</v>
      </c>
      <c r="BL131" s="16" t="s">
        <v>202</v>
      </c>
      <c r="BM131" s="115" t="s">
        <v>1010</v>
      </c>
    </row>
    <row r="132" spans="2:65" s="27" customFormat="1" ht="24" customHeight="1">
      <c r="B132" s="108"/>
      <c r="C132" s="253">
        <v>6</v>
      </c>
      <c r="D132" s="253" t="s">
        <v>138</v>
      </c>
      <c r="E132" s="254" t="s">
        <v>1011</v>
      </c>
      <c r="F132" s="255" t="s">
        <v>1012</v>
      </c>
      <c r="G132" s="256" t="s">
        <v>208</v>
      </c>
      <c r="H132" s="257">
        <v>10</v>
      </c>
      <c r="I132" s="110"/>
      <c r="J132" s="258">
        <f t="shared" si="0"/>
        <v>0</v>
      </c>
      <c r="K132" s="109" t="s">
        <v>719</v>
      </c>
      <c r="L132" s="28"/>
      <c r="M132" s="111" t="s">
        <v>1</v>
      </c>
      <c r="N132" s="112" t="s">
        <v>39</v>
      </c>
      <c r="O132" s="113">
        <v>0.40899999999999997</v>
      </c>
      <c r="P132" s="113">
        <f t="shared" si="1"/>
        <v>4.09</v>
      </c>
      <c r="Q132" s="113">
        <v>4.4999999999999999E-4</v>
      </c>
      <c r="R132" s="113">
        <f t="shared" si="2"/>
        <v>4.4999999999999997E-3</v>
      </c>
      <c r="S132" s="113">
        <v>0</v>
      </c>
      <c r="T132" s="114">
        <f t="shared" si="3"/>
        <v>0</v>
      </c>
      <c r="AR132" s="115" t="s">
        <v>202</v>
      </c>
      <c r="AT132" s="115" t="s">
        <v>138</v>
      </c>
      <c r="AU132" s="115" t="s">
        <v>144</v>
      </c>
      <c r="AY132" s="16" t="s">
        <v>135</v>
      </c>
      <c r="BE132" s="116">
        <f t="shared" si="4"/>
        <v>0</v>
      </c>
      <c r="BF132" s="116">
        <f t="shared" si="5"/>
        <v>0</v>
      </c>
      <c r="BG132" s="116">
        <f t="shared" si="6"/>
        <v>0</v>
      </c>
      <c r="BH132" s="116">
        <f t="shared" si="7"/>
        <v>0</v>
      </c>
      <c r="BI132" s="116">
        <f t="shared" si="8"/>
        <v>0</v>
      </c>
      <c r="BJ132" s="16" t="s">
        <v>82</v>
      </c>
      <c r="BK132" s="116">
        <f t="shared" si="9"/>
        <v>0</v>
      </c>
      <c r="BL132" s="16" t="s">
        <v>202</v>
      </c>
      <c r="BM132" s="115" t="s">
        <v>1013</v>
      </c>
    </row>
    <row r="133" spans="2:65" s="27" customFormat="1" ht="24" customHeight="1">
      <c r="B133" s="108"/>
      <c r="C133" s="253">
        <v>7</v>
      </c>
      <c r="D133" s="253" t="s">
        <v>138</v>
      </c>
      <c r="E133" s="254" t="s">
        <v>1014</v>
      </c>
      <c r="F133" s="255" t="s">
        <v>1015</v>
      </c>
      <c r="G133" s="256" t="s">
        <v>208</v>
      </c>
      <c r="H133" s="257">
        <v>15</v>
      </c>
      <c r="I133" s="110"/>
      <c r="J133" s="258">
        <f t="shared" si="0"/>
        <v>0</v>
      </c>
      <c r="K133" s="109" t="s">
        <v>719</v>
      </c>
      <c r="L133" s="28"/>
      <c r="M133" s="111" t="s">
        <v>1</v>
      </c>
      <c r="N133" s="112" t="s">
        <v>39</v>
      </c>
      <c r="O133" s="113">
        <v>0.41799999999999998</v>
      </c>
      <c r="P133" s="113">
        <f t="shared" si="1"/>
        <v>6.27</v>
      </c>
      <c r="Q133" s="113">
        <v>5.5999999999999995E-4</v>
      </c>
      <c r="R133" s="113">
        <f t="shared" si="2"/>
        <v>8.3999999999999995E-3</v>
      </c>
      <c r="S133" s="113">
        <v>0</v>
      </c>
      <c r="T133" s="114">
        <f t="shared" si="3"/>
        <v>0</v>
      </c>
      <c r="AR133" s="115" t="s">
        <v>202</v>
      </c>
      <c r="AT133" s="115" t="s">
        <v>138</v>
      </c>
      <c r="AU133" s="115" t="s">
        <v>144</v>
      </c>
      <c r="AY133" s="16" t="s">
        <v>135</v>
      </c>
      <c r="BE133" s="116">
        <f t="shared" si="4"/>
        <v>0</v>
      </c>
      <c r="BF133" s="116">
        <f t="shared" si="5"/>
        <v>0</v>
      </c>
      <c r="BG133" s="116">
        <f t="shared" si="6"/>
        <v>0</v>
      </c>
      <c r="BH133" s="116">
        <f t="shared" si="7"/>
        <v>0</v>
      </c>
      <c r="BI133" s="116">
        <f t="shared" si="8"/>
        <v>0</v>
      </c>
      <c r="BJ133" s="16" t="s">
        <v>82</v>
      </c>
      <c r="BK133" s="116">
        <f t="shared" si="9"/>
        <v>0</v>
      </c>
      <c r="BL133" s="16" t="s">
        <v>202</v>
      </c>
      <c r="BM133" s="115" t="s">
        <v>1016</v>
      </c>
    </row>
    <row r="134" spans="2:65" s="27" customFormat="1" ht="16.5" customHeight="1">
      <c r="B134" s="108"/>
      <c r="C134" s="253">
        <v>8</v>
      </c>
      <c r="D134" s="253" t="s">
        <v>138</v>
      </c>
      <c r="E134" s="254" t="s">
        <v>1017</v>
      </c>
      <c r="F134" s="255" t="s">
        <v>1018</v>
      </c>
      <c r="G134" s="256" t="s">
        <v>208</v>
      </c>
      <c r="H134" s="257">
        <v>25</v>
      </c>
      <c r="I134" s="110"/>
      <c r="J134" s="258">
        <f t="shared" si="0"/>
        <v>0</v>
      </c>
      <c r="K134" s="109" t="s">
        <v>719</v>
      </c>
      <c r="L134" s="28"/>
      <c r="M134" s="111" t="s">
        <v>1</v>
      </c>
      <c r="N134" s="112" t="s">
        <v>39</v>
      </c>
      <c r="O134" s="113">
        <v>3.7999999999999999E-2</v>
      </c>
      <c r="P134" s="113">
        <f t="shared" si="1"/>
        <v>0.95</v>
      </c>
      <c r="Q134" s="113">
        <v>0</v>
      </c>
      <c r="R134" s="113">
        <f t="shared" si="2"/>
        <v>0</v>
      </c>
      <c r="S134" s="113">
        <v>0</v>
      </c>
      <c r="T134" s="114">
        <f t="shared" si="3"/>
        <v>0</v>
      </c>
      <c r="AR134" s="115" t="s">
        <v>202</v>
      </c>
      <c r="AT134" s="115" t="s">
        <v>138</v>
      </c>
      <c r="AU134" s="115" t="s">
        <v>144</v>
      </c>
      <c r="AY134" s="16" t="s">
        <v>135</v>
      </c>
      <c r="BE134" s="116">
        <f t="shared" si="4"/>
        <v>0</v>
      </c>
      <c r="BF134" s="116">
        <f t="shared" si="5"/>
        <v>0</v>
      </c>
      <c r="BG134" s="116">
        <f t="shared" si="6"/>
        <v>0</v>
      </c>
      <c r="BH134" s="116">
        <f t="shared" si="7"/>
        <v>0</v>
      </c>
      <c r="BI134" s="116">
        <f t="shared" si="8"/>
        <v>0</v>
      </c>
      <c r="BJ134" s="16" t="s">
        <v>82</v>
      </c>
      <c r="BK134" s="116">
        <f t="shared" si="9"/>
        <v>0</v>
      </c>
      <c r="BL134" s="16" t="s">
        <v>202</v>
      </c>
      <c r="BM134" s="115" t="s">
        <v>1019</v>
      </c>
    </row>
    <row r="135" spans="2:65" s="13" customFormat="1" ht="12">
      <c r="B135" s="117"/>
      <c r="C135" s="259"/>
      <c r="D135" s="261" t="s">
        <v>146</v>
      </c>
      <c r="E135" s="262" t="s">
        <v>1</v>
      </c>
      <c r="F135" s="263" t="s">
        <v>1020</v>
      </c>
      <c r="G135" s="259"/>
      <c r="H135" s="264">
        <v>25</v>
      </c>
      <c r="I135" s="276"/>
      <c r="J135" s="258">
        <f t="shared" si="0"/>
        <v>0</v>
      </c>
      <c r="L135" s="117"/>
      <c r="M135" s="119"/>
      <c r="N135" s="120"/>
      <c r="O135" s="120"/>
      <c r="P135" s="120"/>
      <c r="Q135" s="120"/>
      <c r="R135" s="120"/>
      <c r="S135" s="120"/>
      <c r="T135" s="121"/>
      <c r="AT135" s="118" t="s">
        <v>146</v>
      </c>
      <c r="AU135" s="118" t="s">
        <v>144</v>
      </c>
      <c r="AV135" s="13" t="s">
        <v>144</v>
      </c>
      <c r="AW135" s="13" t="s">
        <v>30</v>
      </c>
      <c r="AX135" s="13" t="s">
        <v>82</v>
      </c>
      <c r="AY135" s="118" t="s">
        <v>135</v>
      </c>
    </row>
    <row r="136" spans="2:65" s="27" customFormat="1" ht="16.5" customHeight="1">
      <c r="B136" s="108"/>
      <c r="C136" s="253">
        <v>9</v>
      </c>
      <c r="D136" s="253" t="s">
        <v>138</v>
      </c>
      <c r="E136" s="254" t="s">
        <v>1021</v>
      </c>
      <c r="F136" s="255" t="s">
        <v>1022</v>
      </c>
      <c r="G136" s="256" t="s">
        <v>861</v>
      </c>
      <c r="H136" s="257">
        <v>24</v>
      </c>
      <c r="I136" s="110"/>
      <c r="J136" s="258">
        <f t="shared" si="0"/>
        <v>0</v>
      </c>
      <c r="K136" s="109" t="s">
        <v>719</v>
      </c>
      <c r="L136" s="28"/>
      <c r="M136" s="111" t="s">
        <v>1</v>
      </c>
      <c r="N136" s="112" t="s">
        <v>39</v>
      </c>
      <c r="O136" s="113">
        <v>9.2949999999999999</v>
      </c>
      <c r="P136" s="113">
        <f>O136*H136</f>
        <v>223.07999999999998</v>
      </c>
      <c r="Q136" s="113">
        <v>2.9E-4</v>
      </c>
      <c r="R136" s="113">
        <f>Q136*H136</f>
        <v>6.96E-3</v>
      </c>
      <c r="S136" s="113">
        <v>0</v>
      </c>
      <c r="T136" s="114">
        <f>S136*H136</f>
        <v>0</v>
      </c>
      <c r="AR136" s="115" t="s">
        <v>202</v>
      </c>
      <c r="AT136" s="115" t="s">
        <v>138</v>
      </c>
      <c r="AU136" s="115" t="s">
        <v>144</v>
      </c>
      <c r="AY136" s="16" t="s">
        <v>135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6" t="s">
        <v>82</v>
      </c>
      <c r="BK136" s="116">
        <f t="shared" ref="BK136:BK142" si="10">ROUND(I136*H136,2)</f>
        <v>0</v>
      </c>
      <c r="BL136" s="16" t="s">
        <v>202</v>
      </c>
      <c r="BM136" s="115" t="s">
        <v>1023</v>
      </c>
    </row>
    <row r="137" spans="2:65" s="27" customFormat="1" ht="24" customHeight="1">
      <c r="B137" s="108"/>
      <c r="C137" s="253">
        <v>10</v>
      </c>
      <c r="D137" s="253" t="s">
        <v>138</v>
      </c>
      <c r="E137" s="254" t="s">
        <v>1024</v>
      </c>
      <c r="F137" s="255" t="s">
        <v>1025</v>
      </c>
      <c r="G137" s="256" t="s">
        <v>861</v>
      </c>
      <c r="H137" s="257">
        <v>3</v>
      </c>
      <c r="I137" s="110"/>
      <c r="J137" s="258">
        <f t="shared" si="0"/>
        <v>0</v>
      </c>
      <c r="K137" s="109" t="s">
        <v>719</v>
      </c>
      <c r="L137" s="28"/>
      <c r="M137" s="111" t="s">
        <v>1</v>
      </c>
      <c r="N137" s="112" t="s">
        <v>39</v>
      </c>
      <c r="O137" s="113">
        <v>9.2949999999999999</v>
      </c>
      <c r="P137" s="113">
        <f>O137*H137</f>
        <v>27.884999999999998</v>
      </c>
      <c r="Q137" s="113">
        <v>2.9E-4</v>
      </c>
      <c r="R137" s="113">
        <f>Q137*H137</f>
        <v>8.7000000000000001E-4</v>
      </c>
      <c r="S137" s="113">
        <v>0</v>
      </c>
      <c r="T137" s="114">
        <f>S137*H137</f>
        <v>0</v>
      </c>
      <c r="AR137" s="115" t="s">
        <v>202</v>
      </c>
      <c r="AT137" s="115" t="s">
        <v>138</v>
      </c>
      <c r="AU137" s="115" t="s">
        <v>144</v>
      </c>
      <c r="AY137" s="16" t="s">
        <v>135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6" t="s">
        <v>82</v>
      </c>
      <c r="BK137" s="116">
        <f t="shared" si="10"/>
        <v>0</v>
      </c>
      <c r="BL137" s="16" t="s">
        <v>202</v>
      </c>
      <c r="BM137" s="115" t="s">
        <v>1026</v>
      </c>
    </row>
    <row r="138" spans="2:65" s="27" customFormat="1" ht="16.5" customHeight="1">
      <c r="B138" s="108"/>
      <c r="C138" s="253">
        <v>11</v>
      </c>
      <c r="D138" s="253" t="s">
        <v>138</v>
      </c>
      <c r="E138" s="254" t="s">
        <v>1027</v>
      </c>
      <c r="F138" s="255" t="s">
        <v>1028</v>
      </c>
      <c r="G138" s="256" t="s">
        <v>248</v>
      </c>
      <c r="H138" s="257">
        <v>10</v>
      </c>
      <c r="I138" s="110"/>
      <c r="J138" s="258">
        <f t="shared" si="0"/>
        <v>0</v>
      </c>
      <c r="K138" s="109" t="s">
        <v>719</v>
      </c>
      <c r="L138" s="28"/>
      <c r="M138" s="111" t="s">
        <v>1</v>
      </c>
      <c r="N138" s="112" t="s">
        <v>39</v>
      </c>
      <c r="O138" s="113">
        <v>9.2949999999999999</v>
      </c>
      <c r="P138" s="113">
        <f>O138*H138</f>
        <v>92.95</v>
      </c>
      <c r="Q138" s="113">
        <v>2.9E-4</v>
      </c>
      <c r="R138" s="113">
        <f>Q138*H138</f>
        <v>2.8999999999999998E-3</v>
      </c>
      <c r="S138" s="113">
        <v>0</v>
      </c>
      <c r="T138" s="114">
        <f>S138*H138</f>
        <v>0</v>
      </c>
      <c r="AR138" s="115" t="s">
        <v>202</v>
      </c>
      <c r="AT138" s="115" t="s">
        <v>138</v>
      </c>
      <c r="AU138" s="115" t="s">
        <v>144</v>
      </c>
      <c r="AY138" s="16" t="s">
        <v>135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6" t="s">
        <v>82</v>
      </c>
      <c r="BK138" s="116">
        <f t="shared" si="10"/>
        <v>0</v>
      </c>
      <c r="BL138" s="16" t="s">
        <v>202</v>
      </c>
      <c r="BM138" s="115" t="s">
        <v>1029</v>
      </c>
    </row>
    <row r="139" spans="2:65" s="27" customFormat="1" ht="16.5" customHeight="1">
      <c r="B139" s="108"/>
      <c r="C139" s="253">
        <v>12</v>
      </c>
      <c r="D139" s="253" t="s">
        <v>138</v>
      </c>
      <c r="E139" s="254" t="s">
        <v>1030</v>
      </c>
      <c r="F139" s="255" t="s">
        <v>1031</v>
      </c>
      <c r="G139" s="256" t="s">
        <v>371</v>
      </c>
      <c r="H139" s="257">
        <v>10</v>
      </c>
      <c r="I139" s="110"/>
      <c r="J139" s="258">
        <f t="shared" si="0"/>
        <v>0</v>
      </c>
      <c r="K139" s="109"/>
      <c r="L139" s="28"/>
      <c r="M139" s="111"/>
      <c r="N139" s="112"/>
      <c r="O139" s="113"/>
      <c r="P139" s="113"/>
      <c r="Q139" s="113"/>
      <c r="R139" s="113"/>
      <c r="S139" s="113"/>
      <c r="T139" s="114"/>
      <c r="AR139" s="115"/>
      <c r="AT139" s="115"/>
      <c r="AU139" s="115"/>
      <c r="AY139" s="16"/>
      <c r="BE139" s="116"/>
      <c r="BF139" s="116"/>
      <c r="BG139" s="116"/>
      <c r="BH139" s="116"/>
      <c r="BI139" s="116"/>
      <c r="BJ139" s="16"/>
      <c r="BK139" s="116">
        <f t="shared" si="10"/>
        <v>0</v>
      </c>
      <c r="BL139" s="16"/>
      <c r="BM139" s="115"/>
    </row>
    <row r="140" spans="2:65" s="27" customFormat="1" ht="16.5" customHeight="1">
      <c r="B140" s="108"/>
      <c r="C140" s="253">
        <v>13</v>
      </c>
      <c r="D140" s="253" t="s">
        <v>138</v>
      </c>
      <c r="E140" s="254" t="s">
        <v>1032</v>
      </c>
      <c r="F140" s="255" t="s">
        <v>1033</v>
      </c>
      <c r="G140" s="256" t="s">
        <v>248</v>
      </c>
      <c r="H140" s="257">
        <v>2</v>
      </c>
      <c r="I140" s="110"/>
      <c r="J140" s="258">
        <f t="shared" si="0"/>
        <v>0</v>
      </c>
      <c r="K140" s="109"/>
      <c r="L140" s="28"/>
      <c r="M140" s="111"/>
      <c r="N140" s="112"/>
      <c r="O140" s="113"/>
      <c r="P140" s="113"/>
      <c r="Q140" s="113"/>
      <c r="R140" s="113"/>
      <c r="S140" s="113"/>
      <c r="T140" s="114"/>
      <c r="AR140" s="115"/>
      <c r="AT140" s="115"/>
      <c r="AU140" s="115"/>
      <c r="AY140" s="16"/>
      <c r="BE140" s="116"/>
      <c r="BF140" s="116"/>
      <c r="BG140" s="116"/>
      <c r="BH140" s="116"/>
      <c r="BI140" s="116"/>
      <c r="BJ140" s="16"/>
      <c r="BK140" s="116">
        <f t="shared" si="10"/>
        <v>0</v>
      </c>
      <c r="BL140" s="16"/>
      <c r="BM140" s="115"/>
    </row>
    <row r="141" spans="2:65" s="27" customFormat="1" ht="48" customHeight="1">
      <c r="B141" s="108"/>
      <c r="C141" s="253">
        <v>14</v>
      </c>
      <c r="D141" s="253" t="s">
        <v>138</v>
      </c>
      <c r="E141" s="254" t="s">
        <v>1034</v>
      </c>
      <c r="F141" s="255" t="s">
        <v>1035</v>
      </c>
      <c r="G141" s="256" t="s">
        <v>175</v>
      </c>
      <c r="H141" s="257">
        <v>9.2999999999999999E-2</v>
      </c>
      <c r="I141" s="110"/>
      <c r="J141" s="258">
        <f>ROUND(I141*H141,2)</f>
        <v>0</v>
      </c>
      <c r="K141" s="109" t="s">
        <v>719</v>
      </c>
      <c r="L141" s="28"/>
      <c r="M141" s="111" t="s">
        <v>1</v>
      </c>
      <c r="N141" s="112" t="s">
        <v>39</v>
      </c>
      <c r="O141" s="113">
        <v>3.246</v>
      </c>
      <c r="P141" s="113">
        <f>O141*H141</f>
        <v>0.30187799999999998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AR141" s="115" t="s">
        <v>202</v>
      </c>
      <c r="AT141" s="115" t="s">
        <v>138</v>
      </c>
      <c r="AU141" s="115" t="s">
        <v>144</v>
      </c>
      <c r="AY141" s="16" t="s">
        <v>135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6" t="s">
        <v>82</v>
      </c>
      <c r="BK141" s="116">
        <f t="shared" si="10"/>
        <v>0</v>
      </c>
      <c r="BL141" s="16" t="s">
        <v>202</v>
      </c>
      <c r="BM141" s="115" t="s">
        <v>1036</v>
      </c>
    </row>
    <row r="142" spans="2:65" s="27" customFormat="1" ht="24" customHeight="1">
      <c r="B142" s="108"/>
      <c r="C142" s="253">
        <v>15</v>
      </c>
      <c r="D142" s="253" t="s">
        <v>138</v>
      </c>
      <c r="E142" s="254" t="s">
        <v>1037</v>
      </c>
      <c r="F142" s="255" t="s">
        <v>1038</v>
      </c>
      <c r="G142" s="256" t="s">
        <v>175</v>
      </c>
      <c r="H142" s="257">
        <v>9.2999999999999999E-2</v>
      </c>
      <c r="I142" s="110"/>
      <c r="J142" s="258">
        <f>ROUND(I142*H142,2)</f>
        <v>0</v>
      </c>
      <c r="K142" s="109" t="s">
        <v>719</v>
      </c>
      <c r="L142" s="28"/>
      <c r="M142" s="111" t="s">
        <v>1</v>
      </c>
      <c r="N142" s="112" t="s">
        <v>39</v>
      </c>
      <c r="O142" s="113">
        <v>0.81599999999999995</v>
      </c>
      <c r="P142" s="113">
        <f>O142*H142</f>
        <v>7.5887999999999997E-2</v>
      </c>
      <c r="Q142" s="113">
        <v>0</v>
      </c>
      <c r="R142" s="113">
        <f>Q142*H142</f>
        <v>0</v>
      </c>
      <c r="S142" s="113">
        <v>0</v>
      </c>
      <c r="T142" s="114">
        <f>S142*H142</f>
        <v>0</v>
      </c>
      <c r="AR142" s="115" t="s">
        <v>202</v>
      </c>
      <c r="AT142" s="115" t="s">
        <v>138</v>
      </c>
      <c r="AU142" s="115" t="s">
        <v>144</v>
      </c>
      <c r="AY142" s="16" t="s">
        <v>135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6" t="s">
        <v>82</v>
      </c>
      <c r="BK142" s="116">
        <f t="shared" si="10"/>
        <v>0</v>
      </c>
      <c r="BL142" s="16" t="s">
        <v>202</v>
      </c>
      <c r="BM142" s="115" t="s">
        <v>1039</v>
      </c>
    </row>
    <row r="143" spans="2:65" s="12" customFormat="1" ht="22.9" customHeight="1">
      <c r="B143" s="100"/>
      <c r="C143" s="246"/>
      <c r="D143" s="248" t="s">
        <v>73</v>
      </c>
      <c r="E143" s="251" t="s">
        <v>872</v>
      </c>
      <c r="F143" s="251" t="s">
        <v>873</v>
      </c>
      <c r="G143" s="246"/>
      <c r="H143" s="246"/>
      <c r="I143" s="278"/>
      <c r="J143" s="252">
        <f>BK143</f>
        <v>0</v>
      </c>
      <c r="L143" s="100"/>
      <c r="M143" s="102"/>
      <c r="N143" s="103"/>
      <c r="O143" s="103"/>
      <c r="P143" s="104">
        <f>SUM(P144:P153)</f>
        <v>1.7394400000000001</v>
      </c>
      <c r="Q143" s="103"/>
      <c r="R143" s="104">
        <f>SUM(R144:R153)</f>
        <v>6.3499999999999997E-3</v>
      </c>
      <c r="S143" s="103"/>
      <c r="T143" s="105">
        <f>SUM(T144:T153)</f>
        <v>4.4000000000000003E-3</v>
      </c>
      <c r="AR143" s="101" t="s">
        <v>144</v>
      </c>
      <c r="AT143" s="106" t="s">
        <v>73</v>
      </c>
      <c r="AU143" s="106" t="s">
        <v>82</v>
      </c>
      <c r="AY143" s="101" t="s">
        <v>135</v>
      </c>
      <c r="BK143" s="107">
        <f>SUM(BK144:BK153)</f>
        <v>0</v>
      </c>
    </row>
    <row r="144" spans="2:65" s="27" customFormat="1" ht="24" customHeight="1">
      <c r="B144" s="108"/>
      <c r="C144" s="253">
        <v>16</v>
      </c>
      <c r="D144" s="253" t="s">
        <v>138</v>
      </c>
      <c r="E144" s="254" t="s">
        <v>1040</v>
      </c>
      <c r="F144" s="255" t="s">
        <v>1041</v>
      </c>
      <c r="G144" s="256" t="s">
        <v>248</v>
      </c>
      <c r="H144" s="257">
        <v>4</v>
      </c>
      <c r="I144" s="110"/>
      <c r="J144" s="258">
        <f t="shared" ref="J144:J153" si="11">ROUND(I144*H144,2)</f>
        <v>0</v>
      </c>
      <c r="K144" s="109" t="s">
        <v>719</v>
      </c>
      <c r="L144" s="28"/>
      <c r="M144" s="111" t="s">
        <v>1</v>
      </c>
      <c r="N144" s="112" t="s">
        <v>39</v>
      </c>
      <c r="O144" s="113">
        <v>0.22900000000000001</v>
      </c>
      <c r="P144" s="113">
        <f t="shared" ref="P144:P153" si="12">O144*H144</f>
        <v>0.91600000000000004</v>
      </c>
      <c r="Q144" s="113">
        <v>1.2999999999999999E-4</v>
      </c>
      <c r="R144" s="113">
        <f t="shared" ref="R144:R153" si="13">Q144*H144</f>
        <v>5.1999999999999995E-4</v>
      </c>
      <c r="S144" s="113">
        <v>1.1000000000000001E-3</v>
      </c>
      <c r="T144" s="114">
        <f t="shared" ref="T144:T153" si="14">S144*H144</f>
        <v>4.4000000000000003E-3</v>
      </c>
      <c r="AR144" s="115" t="s">
        <v>202</v>
      </c>
      <c r="AT144" s="115" t="s">
        <v>138</v>
      </c>
      <c r="AU144" s="115" t="s">
        <v>144</v>
      </c>
      <c r="AY144" s="16" t="s">
        <v>135</v>
      </c>
      <c r="BE144" s="116">
        <f t="shared" ref="BE144:BE153" si="15">IF(N144="základní",J144,0)</f>
        <v>0</v>
      </c>
      <c r="BF144" s="116">
        <f t="shared" ref="BF144:BF153" si="16">IF(N144="snížená",J144,0)</f>
        <v>0</v>
      </c>
      <c r="BG144" s="116">
        <f t="shared" ref="BG144:BG153" si="17">IF(N144="zákl. přenesená",J144,0)</f>
        <v>0</v>
      </c>
      <c r="BH144" s="116">
        <f t="shared" ref="BH144:BH153" si="18">IF(N144="sníž. přenesená",J144,0)</f>
        <v>0</v>
      </c>
      <c r="BI144" s="116">
        <f t="shared" ref="BI144:BI153" si="19">IF(N144="nulová",J144,0)</f>
        <v>0</v>
      </c>
      <c r="BJ144" s="16" t="s">
        <v>82</v>
      </c>
      <c r="BK144" s="116">
        <f t="shared" ref="BK144:BK153" si="20">ROUND(I144*H144,2)</f>
        <v>0</v>
      </c>
      <c r="BL144" s="16" t="s">
        <v>202</v>
      </c>
      <c r="BM144" s="115" t="s">
        <v>1042</v>
      </c>
    </row>
    <row r="145" spans="2:65" s="27" customFormat="1" ht="48" customHeight="1">
      <c r="B145" s="108"/>
      <c r="C145" s="270">
        <v>17</v>
      </c>
      <c r="D145" s="270" t="s">
        <v>224</v>
      </c>
      <c r="E145" s="271" t="s">
        <v>1043</v>
      </c>
      <c r="F145" s="272" t="s">
        <v>1044</v>
      </c>
      <c r="G145" s="273" t="s">
        <v>248</v>
      </c>
      <c r="H145" s="274">
        <v>4</v>
      </c>
      <c r="I145" s="128"/>
      <c r="J145" s="275">
        <f t="shared" si="11"/>
        <v>0</v>
      </c>
      <c r="K145" s="127" t="s">
        <v>862</v>
      </c>
      <c r="L145" s="129"/>
      <c r="M145" s="130" t="s">
        <v>1</v>
      </c>
      <c r="N145" s="131" t="s">
        <v>39</v>
      </c>
      <c r="O145" s="113">
        <v>0</v>
      </c>
      <c r="P145" s="113">
        <f t="shared" si="12"/>
        <v>0</v>
      </c>
      <c r="Q145" s="113">
        <v>2.3000000000000001E-4</v>
      </c>
      <c r="R145" s="113">
        <f t="shared" si="13"/>
        <v>9.2000000000000003E-4</v>
      </c>
      <c r="S145" s="113">
        <v>0</v>
      </c>
      <c r="T145" s="114">
        <f t="shared" si="14"/>
        <v>0</v>
      </c>
      <c r="AR145" s="115" t="s">
        <v>227</v>
      </c>
      <c r="AT145" s="115" t="s">
        <v>224</v>
      </c>
      <c r="AU145" s="115" t="s">
        <v>144</v>
      </c>
      <c r="AY145" s="16" t="s">
        <v>135</v>
      </c>
      <c r="BE145" s="116">
        <f t="shared" si="15"/>
        <v>0</v>
      </c>
      <c r="BF145" s="116">
        <f t="shared" si="16"/>
        <v>0</v>
      </c>
      <c r="BG145" s="116">
        <f t="shared" si="17"/>
        <v>0</v>
      </c>
      <c r="BH145" s="116">
        <f t="shared" si="18"/>
        <v>0</v>
      </c>
      <c r="BI145" s="116">
        <f t="shared" si="19"/>
        <v>0</v>
      </c>
      <c r="BJ145" s="16" t="s">
        <v>82</v>
      </c>
      <c r="BK145" s="116">
        <f t="shared" si="20"/>
        <v>0</v>
      </c>
      <c r="BL145" s="16" t="s">
        <v>202</v>
      </c>
      <c r="BM145" s="115" t="s">
        <v>1045</v>
      </c>
    </row>
    <row r="146" spans="2:65" s="27" customFormat="1" ht="36" customHeight="1">
      <c r="B146" s="108"/>
      <c r="C146" s="270">
        <v>18</v>
      </c>
      <c r="D146" s="270" t="s">
        <v>224</v>
      </c>
      <c r="E146" s="271" t="s">
        <v>1046</v>
      </c>
      <c r="F146" s="272" t="s">
        <v>1047</v>
      </c>
      <c r="G146" s="273" t="s">
        <v>248</v>
      </c>
      <c r="H146" s="274">
        <v>4</v>
      </c>
      <c r="I146" s="128"/>
      <c r="J146" s="275">
        <f t="shared" si="11"/>
        <v>0</v>
      </c>
      <c r="K146" s="127" t="s">
        <v>862</v>
      </c>
      <c r="L146" s="129"/>
      <c r="M146" s="130" t="s">
        <v>1</v>
      </c>
      <c r="N146" s="131" t="s">
        <v>39</v>
      </c>
      <c r="O146" s="113">
        <v>0</v>
      </c>
      <c r="P146" s="113">
        <f t="shared" si="12"/>
        <v>0</v>
      </c>
      <c r="Q146" s="113">
        <v>2.3000000000000001E-4</v>
      </c>
      <c r="R146" s="113">
        <f t="shared" si="13"/>
        <v>9.2000000000000003E-4</v>
      </c>
      <c r="S146" s="113">
        <v>0</v>
      </c>
      <c r="T146" s="114">
        <f t="shared" si="14"/>
        <v>0</v>
      </c>
      <c r="AR146" s="115" t="s">
        <v>227</v>
      </c>
      <c r="AT146" s="115" t="s">
        <v>224</v>
      </c>
      <c r="AU146" s="115" t="s">
        <v>144</v>
      </c>
      <c r="AY146" s="16" t="s">
        <v>135</v>
      </c>
      <c r="BE146" s="116">
        <f t="shared" si="15"/>
        <v>0</v>
      </c>
      <c r="BF146" s="116">
        <f t="shared" si="16"/>
        <v>0</v>
      </c>
      <c r="BG146" s="116">
        <f t="shared" si="17"/>
        <v>0</v>
      </c>
      <c r="BH146" s="116">
        <f t="shared" si="18"/>
        <v>0</v>
      </c>
      <c r="BI146" s="116">
        <f t="shared" si="19"/>
        <v>0</v>
      </c>
      <c r="BJ146" s="16" t="s">
        <v>82</v>
      </c>
      <c r="BK146" s="116">
        <f t="shared" si="20"/>
        <v>0</v>
      </c>
      <c r="BL146" s="16" t="s">
        <v>202</v>
      </c>
      <c r="BM146" s="115" t="s">
        <v>1048</v>
      </c>
    </row>
    <row r="147" spans="2:65" s="27" customFormat="1" ht="36.75" customHeight="1">
      <c r="B147" s="108"/>
      <c r="C147" s="270">
        <v>19</v>
      </c>
      <c r="D147" s="270" t="s">
        <v>224</v>
      </c>
      <c r="E147" s="271" t="s">
        <v>1049</v>
      </c>
      <c r="F147" s="272" t="s">
        <v>1050</v>
      </c>
      <c r="G147" s="273" t="s">
        <v>248</v>
      </c>
      <c r="H147" s="274">
        <v>4</v>
      </c>
      <c r="I147" s="128"/>
      <c r="J147" s="275">
        <f t="shared" si="11"/>
        <v>0</v>
      </c>
      <c r="K147" s="127" t="s">
        <v>862</v>
      </c>
      <c r="L147" s="129"/>
      <c r="M147" s="130" t="s">
        <v>1</v>
      </c>
      <c r="N147" s="131" t="s">
        <v>39</v>
      </c>
      <c r="O147" s="113">
        <v>0</v>
      </c>
      <c r="P147" s="113">
        <f t="shared" si="12"/>
        <v>0</v>
      </c>
      <c r="Q147" s="113">
        <v>2.3000000000000001E-4</v>
      </c>
      <c r="R147" s="113">
        <f t="shared" si="13"/>
        <v>9.2000000000000003E-4</v>
      </c>
      <c r="S147" s="113">
        <v>0</v>
      </c>
      <c r="T147" s="114">
        <f t="shared" si="14"/>
        <v>0</v>
      </c>
      <c r="AR147" s="115" t="s">
        <v>227</v>
      </c>
      <c r="AT147" s="115" t="s">
        <v>224</v>
      </c>
      <c r="AU147" s="115" t="s">
        <v>144</v>
      </c>
      <c r="AY147" s="16" t="s">
        <v>135</v>
      </c>
      <c r="BE147" s="116">
        <f t="shared" si="15"/>
        <v>0</v>
      </c>
      <c r="BF147" s="116">
        <f t="shared" si="16"/>
        <v>0</v>
      </c>
      <c r="BG147" s="116">
        <f t="shared" si="17"/>
        <v>0</v>
      </c>
      <c r="BH147" s="116">
        <f t="shared" si="18"/>
        <v>0</v>
      </c>
      <c r="BI147" s="116">
        <f t="shared" si="19"/>
        <v>0</v>
      </c>
      <c r="BJ147" s="16" t="s">
        <v>82</v>
      </c>
      <c r="BK147" s="116">
        <f t="shared" si="20"/>
        <v>0</v>
      </c>
      <c r="BL147" s="16" t="s">
        <v>202</v>
      </c>
      <c r="BM147" s="115" t="s">
        <v>1051</v>
      </c>
    </row>
    <row r="148" spans="2:65" s="27" customFormat="1" ht="16.5" customHeight="1">
      <c r="B148" s="108"/>
      <c r="C148" s="270">
        <v>20</v>
      </c>
      <c r="D148" s="270" t="s">
        <v>224</v>
      </c>
      <c r="E148" s="271" t="s">
        <v>1052</v>
      </c>
      <c r="F148" s="272" t="s">
        <v>1053</v>
      </c>
      <c r="G148" s="273" t="s">
        <v>248</v>
      </c>
      <c r="H148" s="274">
        <v>10</v>
      </c>
      <c r="I148" s="128"/>
      <c r="J148" s="275">
        <f t="shared" si="11"/>
        <v>0</v>
      </c>
      <c r="K148" s="127" t="s">
        <v>862</v>
      </c>
      <c r="L148" s="129"/>
      <c r="M148" s="130" t="s">
        <v>1</v>
      </c>
      <c r="N148" s="131" t="s">
        <v>39</v>
      </c>
      <c r="O148" s="113">
        <v>0</v>
      </c>
      <c r="P148" s="113">
        <f t="shared" si="12"/>
        <v>0</v>
      </c>
      <c r="Q148" s="113">
        <v>2.3000000000000001E-4</v>
      </c>
      <c r="R148" s="113">
        <f t="shared" si="13"/>
        <v>2.3E-3</v>
      </c>
      <c r="S148" s="113">
        <v>0</v>
      </c>
      <c r="T148" s="114">
        <f t="shared" si="14"/>
        <v>0</v>
      </c>
      <c r="AR148" s="115" t="s">
        <v>227</v>
      </c>
      <c r="AT148" s="115" t="s">
        <v>224</v>
      </c>
      <c r="AU148" s="115" t="s">
        <v>144</v>
      </c>
      <c r="AY148" s="16" t="s">
        <v>135</v>
      </c>
      <c r="BE148" s="116">
        <f t="shared" si="15"/>
        <v>0</v>
      </c>
      <c r="BF148" s="116">
        <f t="shared" si="16"/>
        <v>0</v>
      </c>
      <c r="BG148" s="116">
        <f t="shared" si="17"/>
        <v>0</v>
      </c>
      <c r="BH148" s="116">
        <f t="shared" si="18"/>
        <v>0</v>
      </c>
      <c r="BI148" s="116">
        <f t="shared" si="19"/>
        <v>0</v>
      </c>
      <c r="BJ148" s="16" t="s">
        <v>82</v>
      </c>
      <c r="BK148" s="116">
        <f t="shared" si="20"/>
        <v>0</v>
      </c>
      <c r="BL148" s="16" t="s">
        <v>202</v>
      </c>
      <c r="BM148" s="115" t="s">
        <v>1054</v>
      </c>
    </row>
    <row r="149" spans="2:65" s="27" customFormat="1" ht="16.5" customHeight="1">
      <c r="B149" s="108"/>
      <c r="C149" s="270">
        <v>21</v>
      </c>
      <c r="D149" s="270" t="s">
        <v>224</v>
      </c>
      <c r="E149" s="271" t="s">
        <v>1055</v>
      </c>
      <c r="F149" s="272" t="s">
        <v>1056</v>
      </c>
      <c r="G149" s="273" t="s">
        <v>248</v>
      </c>
      <c r="H149" s="274">
        <v>1</v>
      </c>
      <c r="I149" s="128"/>
      <c r="J149" s="275">
        <f t="shared" si="11"/>
        <v>0</v>
      </c>
      <c r="K149" s="127" t="s">
        <v>862</v>
      </c>
      <c r="L149" s="129"/>
      <c r="M149" s="130" t="s">
        <v>1</v>
      </c>
      <c r="N149" s="131" t="s">
        <v>39</v>
      </c>
      <c r="O149" s="113">
        <v>0</v>
      </c>
      <c r="P149" s="113">
        <f t="shared" si="12"/>
        <v>0</v>
      </c>
      <c r="Q149" s="113">
        <v>2.3000000000000001E-4</v>
      </c>
      <c r="R149" s="113">
        <f t="shared" si="13"/>
        <v>2.3000000000000001E-4</v>
      </c>
      <c r="S149" s="113">
        <v>0</v>
      </c>
      <c r="T149" s="114">
        <f t="shared" si="14"/>
        <v>0</v>
      </c>
      <c r="AR149" s="115" t="s">
        <v>227</v>
      </c>
      <c r="AT149" s="115" t="s">
        <v>224</v>
      </c>
      <c r="AU149" s="115" t="s">
        <v>144</v>
      </c>
      <c r="AY149" s="16" t="s">
        <v>135</v>
      </c>
      <c r="BE149" s="116">
        <f t="shared" si="15"/>
        <v>0</v>
      </c>
      <c r="BF149" s="116">
        <f t="shared" si="16"/>
        <v>0</v>
      </c>
      <c r="BG149" s="116">
        <f t="shared" si="17"/>
        <v>0</v>
      </c>
      <c r="BH149" s="116">
        <f t="shared" si="18"/>
        <v>0</v>
      </c>
      <c r="BI149" s="116">
        <f t="shared" si="19"/>
        <v>0</v>
      </c>
      <c r="BJ149" s="16" t="s">
        <v>82</v>
      </c>
      <c r="BK149" s="116">
        <f t="shared" si="20"/>
        <v>0</v>
      </c>
      <c r="BL149" s="16" t="s">
        <v>202</v>
      </c>
      <c r="BM149" s="115" t="s">
        <v>1057</v>
      </c>
    </row>
    <row r="150" spans="2:65" s="27" customFormat="1" ht="16.5" customHeight="1">
      <c r="B150" s="108"/>
      <c r="C150" s="253">
        <v>22</v>
      </c>
      <c r="D150" s="253" t="s">
        <v>138</v>
      </c>
      <c r="E150" s="254" t="s">
        <v>1058</v>
      </c>
      <c r="F150" s="255" t="s">
        <v>1059</v>
      </c>
      <c r="G150" s="256" t="s">
        <v>248</v>
      </c>
      <c r="H150" s="257">
        <v>4</v>
      </c>
      <c r="I150" s="110"/>
      <c r="J150" s="258">
        <f t="shared" si="11"/>
        <v>0</v>
      </c>
      <c r="K150" s="109" t="s">
        <v>719</v>
      </c>
      <c r="L150" s="28"/>
      <c r="M150" s="111" t="s">
        <v>1</v>
      </c>
      <c r="N150" s="112" t="s">
        <v>39</v>
      </c>
      <c r="O150" s="113">
        <v>0.16500000000000001</v>
      </c>
      <c r="P150" s="113">
        <f t="shared" si="12"/>
        <v>0.66</v>
      </c>
      <c r="Q150" s="113">
        <v>8.0000000000000007E-5</v>
      </c>
      <c r="R150" s="113">
        <f t="shared" si="13"/>
        <v>3.2000000000000003E-4</v>
      </c>
      <c r="S150" s="113">
        <v>0</v>
      </c>
      <c r="T150" s="114">
        <f t="shared" si="14"/>
        <v>0</v>
      </c>
      <c r="AR150" s="115" t="s">
        <v>202</v>
      </c>
      <c r="AT150" s="115" t="s">
        <v>138</v>
      </c>
      <c r="AU150" s="115" t="s">
        <v>144</v>
      </c>
      <c r="AY150" s="16" t="s">
        <v>135</v>
      </c>
      <c r="BE150" s="116">
        <f t="shared" si="15"/>
        <v>0</v>
      </c>
      <c r="BF150" s="116">
        <f t="shared" si="16"/>
        <v>0</v>
      </c>
      <c r="BG150" s="116">
        <f t="shared" si="17"/>
        <v>0</v>
      </c>
      <c r="BH150" s="116">
        <f t="shared" si="18"/>
        <v>0</v>
      </c>
      <c r="BI150" s="116">
        <f t="shared" si="19"/>
        <v>0</v>
      </c>
      <c r="BJ150" s="16" t="s">
        <v>82</v>
      </c>
      <c r="BK150" s="116">
        <f t="shared" si="20"/>
        <v>0</v>
      </c>
      <c r="BL150" s="16" t="s">
        <v>202</v>
      </c>
      <c r="BM150" s="115" t="s">
        <v>1060</v>
      </c>
    </row>
    <row r="151" spans="2:65" s="27" customFormat="1" ht="24" customHeight="1">
      <c r="B151" s="108"/>
      <c r="C151" s="253">
        <v>23</v>
      </c>
      <c r="D151" s="253" t="s">
        <v>138</v>
      </c>
      <c r="E151" s="254" t="s">
        <v>1061</v>
      </c>
      <c r="F151" s="255" t="s">
        <v>1062</v>
      </c>
      <c r="G151" s="256" t="s">
        <v>248</v>
      </c>
      <c r="H151" s="257">
        <v>1</v>
      </c>
      <c r="I151" s="110"/>
      <c r="J151" s="258">
        <f t="shared" si="11"/>
        <v>0</v>
      </c>
      <c r="K151" s="109" t="s">
        <v>719</v>
      </c>
      <c r="L151" s="28"/>
      <c r="M151" s="111" t="s">
        <v>1</v>
      </c>
      <c r="N151" s="112" t="s">
        <v>39</v>
      </c>
      <c r="O151" s="113">
        <v>8.2000000000000003E-2</v>
      </c>
      <c r="P151" s="113">
        <f t="shared" si="12"/>
        <v>8.2000000000000003E-2</v>
      </c>
      <c r="Q151" s="113">
        <v>2.2000000000000001E-4</v>
      </c>
      <c r="R151" s="113">
        <f t="shared" si="13"/>
        <v>2.2000000000000001E-4</v>
      </c>
      <c r="S151" s="113">
        <v>0</v>
      </c>
      <c r="T151" s="114">
        <f t="shared" si="14"/>
        <v>0</v>
      </c>
      <c r="AR151" s="115" t="s">
        <v>202</v>
      </c>
      <c r="AT151" s="115" t="s">
        <v>138</v>
      </c>
      <c r="AU151" s="115" t="s">
        <v>144</v>
      </c>
      <c r="AY151" s="16" t="s">
        <v>135</v>
      </c>
      <c r="BE151" s="116">
        <f t="shared" si="15"/>
        <v>0</v>
      </c>
      <c r="BF151" s="116">
        <f t="shared" si="16"/>
        <v>0</v>
      </c>
      <c r="BG151" s="116">
        <f t="shared" si="17"/>
        <v>0</v>
      </c>
      <c r="BH151" s="116">
        <f t="shared" si="18"/>
        <v>0</v>
      </c>
      <c r="BI151" s="116">
        <f t="shared" si="19"/>
        <v>0</v>
      </c>
      <c r="BJ151" s="16" t="s">
        <v>82</v>
      </c>
      <c r="BK151" s="116">
        <f t="shared" si="20"/>
        <v>0</v>
      </c>
      <c r="BL151" s="16" t="s">
        <v>202</v>
      </c>
      <c r="BM151" s="115" t="s">
        <v>1063</v>
      </c>
    </row>
    <row r="152" spans="2:65" s="27" customFormat="1" ht="36" customHeight="1">
      <c r="B152" s="108"/>
      <c r="C152" s="253">
        <v>24</v>
      </c>
      <c r="D152" s="253" t="s">
        <v>138</v>
      </c>
      <c r="E152" s="254" t="s">
        <v>1064</v>
      </c>
      <c r="F152" s="255" t="s">
        <v>1065</v>
      </c>
      <c r="G152" s="256" t="s">
        <v>175</v>
      </c>
      <c r="H152" s="257">
        <v>0.02</v>
      </c>
      <c r="I152" s="110"/>
      <c r="J152" s="258">
        <f t="shared" si="11"/>
        <v>0</v>
      </c>
      <c r="K152" s="109" t="s">
        <v>719</v>
      </c>
      <c r="L152" s="28"/>
      <c r="M152" s="111" t="s">
        <v>1</v>
      </c>
      <c r="N152" s="112" t="s">
        <v>39</v>
      </c>
      <c r="O152" s="113">
        <v>2.351</v>
      </c>
      <c r="P152" s="113">
        <f t="shared" si="12"/>
        <v>4.7019999999999999E-2</v>
      </c>
      <c r="Q152" s="113">
        <v>0</v>
      </c>
      <c r="R152" s="113">
        <f t="shared" si="13"/>
        <v>0</v>
      </c>
      <c r="S152" s="113">
        <v>0</v>
      </c>
      <c r="T152" s="114">
        <f t="shared" si="14"/>
        <v>0</v>
      </c>
      <c r="AR152" s="115" t="s">
        <v>202</v>
      </c>
      <c r="AT152" s="115" t="s">
        <v>138</v>
      </c>
      <c r="AU152" s="115" t="s">
        <v>144</v>
      </c>
      <c r="AY152" s="16" t="s">
        <v>135</v>
      </c>
      <c r="BE152" s="116">
        <f t="shared" si="15"/>
        <v>0</v>
      </c>
      <c r="BF152" s="116">
        <f t="shared" si="16"/>
        <v>0</v>
      </c>
      <c r="BG152" s="116">
        <f t="shared" si="17"/>
        <v>0</v>
      </c>
      <c r="BH152" s="116">
        <f t="shared" si="18"/>
        <v>0</v>
      </c>
      <c r="BI152" s="116">
        <f t="shared" si="19"/>
        <v>0</v>
      </c>
      <c r="BJ152" s="16" t="s">
        <v>82</v>
      </c>
      <c r="BK152" s="116">
        <f t="shared" si="20"/>
        <v>0</v>
      </c>
      <c r="BL152" s="16" t="s">
        <v>202</v>
      </c>
      <c r="BM152" s="115" t="s">
        <v>1066</v>
      </c>
    </row>
    <row r="153" spans="2:65" s="27" customFormat="1" ht="48" customHeight="1">
      <c r="B153" s="108"/>
      <c r="C153" s="253">
        <v>25</v>
      </c>
      <c r="D153" s="253" t="s">
        <v>138</v>
      </c>
      <c r="E153" s="254" t="s">
        <v>1067</v>
      </c>
      <c r="F153" s="255" t="s">
        <v>1068</v>
      </c>
      <c r="G153" s="256" t="s">
        <v>175</v>
      </c>
      <c r="H153" s="257">
        <v>0.02</v>
      </c>
      <c r="I153" s="110"/>
      <c r="J153" s="258">
        <f t="shared" si="11"/>
        <v>0</v>
      </c>
      <c r="K153" s="109" t="s">
        <v>719</v>
      </c>
      <c r="L153" s="28"/>
      <c r="M153" s="111" t="s">
        <v>1</v>
      </c>
      <c r="N153" s="112" t="s">
        <v>39</v>
      </c>
      <c r="O153" s="113">
        <v>1.7210000000000001</v>
      </c>
      <c r="P153" s="113">
        <f t="shared" si="12"/>
        <v>3.4419999999999999E-2</v>
      </c>
      <c r="Q153" s="113">
        <v>0</v>
      </c>
      <c r="R153" s="113">
        <f t="shared" si="13"/>
        <v>0</v>
      </c>
      <c r="S153" s="113">
        <v>0</v>
      </c>
      <c r="T153" s="114">
        <f t="shared" si="14"/>
        <v>0</v>
      </c>
      <c r="AR153" s="115" t="s">
        <v>202</v>
      </c>
      <c r="AT153" s="115" t="s">
        <v>138</v>
      </c>
      <c r="AU153" s="115" t="s">
        <v>144</v>
      </c>
      <c r="AY153" s="16" t="s">
        <v>135</v>
      </c>
      <c r="BE153" s="116">
        <f t="shared" si="15"/>
        <v>0</v>
      </c>
      <c r="BF153" s="116">
        <f t="shared" si="16"/>
        <v>0</v>
      </c>
      <c r="BG153" s="116">
        <f t="shared" si="17"/>
        <v>0</v>
      </c>
      <c r="BH153" s="116">
        <f t="shared" si="18"/>
        <v>0</v>
      </c>
      <c r="BI153" s="116">
        <f t="shared" si="19"/>
        <v>0</v>
      </c>
      <c r="BJ153" s="16" t="s">
        <v>82</v>
      </c>
      <c r="BK153" s="116">
        <f t="shared" si="20"/>
        <v>0</v>
      </c>
      <c r="BL153" s="16" t="s">
        <v>202</v>
      </c>
      <c r="BM153" s="115" t="s">
        <v>1069</v>
      </c>
    </row>
    <row r="154" spans="2:65" s="12" customFormat="1" ht="22.9" customHeight="1">
      <c r="B154" s="100"/>
      <c r="C154" s="246"/>
      <c r="D154" s="248" t="s">
        <v>73</v>
      </c>
      <c r="E154" s="251" t="s">
        <v>1070</v>
      </c>
      <c r="F154" s="251" t="s">
        <v>1071</v>
      </c>
      <c r="G154" s="246"/>
      <c r="H154" s="246"/>
      <c r="I154" s="278"/>
      <c r="J154" s="252">
        <f>BK154</f>
        <v>0</v>
      </c>
      <c r="L154" s="100"/>
      <c r="M154" s="102"/>
      <c r="N154" s="103"/>
      <c r="O154" s="103"/>
      <c r="P154" s="104">
        <f>SUM(P155:P167)</f>
        <v>29.534580000000002</v>
      </c>
      <c r="Q154" s="103"/>
      <c r="R154" s="104">
        <f>SUM(R155:R167)</f>
        <v>0.16514000000000001</v>
      </c>
      <c r="S154" s="103"/>
      <c r="T154" s="105">
        <f>SUM(T155:T167)</f>
        <v>0.1265</v>
      </c>
      <c r="AR154" s="101" t="s">
        <v>144</v>
      </c>
      <c r="AT154" s="106" t="s">
        <v>73</v>
      </c>
      <c r="AU154" s="106" t="s">
        <v>82</v>
      </c>
      <c r="AY154" s="101" t="s">
        <v>135</v>
      </c>
      <c r="BK154" s="107">
        <f>SUM(BK155:BK167)</f>
        <v>0</v>
      </c>
    </row>
    <row r="155" spans="2:65" s="27" customFormat="1" ht="24" customHeight="1">
      <c r="B155" s="108"/>
      <c r="C155" s="253">
        <v>26</v>
      </c>
      <c r="D155" s="253" t="s">
        <v>138</v>
      </c>
      <c r="E155" s="254" t="s">
        <v>1072</v>
      </c>
      <c r="F155" s="255" t="s">
        <v>1073</v>
      </c>
      <c r="G155" s="256" t="s">
        <v>248</v>
      </c>
      <c r="H155" s="257">
        <v>5</v>
      </c>
      <c r="I155" s="110"/>
      <c r="J155" s="258">
        <f>ROUND(I155*H155,2)</f>
        <v>0</v>
      </c>
      <c r="K155" s="109" t="s">
        <v>719</v>
      </c>
      <c r="L155" s="28"/>
      <c r="M155" s="111" t="s">
        <v>1</v>
      </c>
      <c r="N155" s="112" t="s">
        <v>39</v>
      </c>
      <c r="O155" s="113">
        <v>0.26800000000000002</v>
      </c>
      <c r="P155" s="113">
        <f>O155*H155</f>
        <v>1.34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AR155" s="115" t="s">
        <v>202</v>
      </c>
      <c r="AT155" s="115" t="s">
        <v>138</v>
      </c>
      <c r="AU155" s="115" t="s">
        <v>144</v>
      </c>
      <c r="AY155" s="16" t="s">
        <v>135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6" t="s">
        <v>82</v>
      </c>
      <c r="BK155" s="116">
        <f>ROUND(I155*H155,2)</f>
        <v>0</v>
      </c>
      <c r="BL155" s="16" t="s">
        <v>202</v>
      </c>
      <c r="BM155" s="115" t="s">
        <v>1074</v>
      </c>
    </row>
    <row r="156" spans="2:65" s="13" customFormat="1">
      <c r="B156" s="117"/>
      <c r="C156" s="259"/>
      <c r="D156" s="261" t="s">
        <v>146</v>
      </c>
      <c r="E156" s="262" t="s">
        <v>1</v>
      </c>
      <c r="F156" s="263">
        <v>5</v>
      </c>
      <c r="G156" s="259"/>
      <c r="H156" s="264">
        <v>5</v>
      </c>
      <c r="I156" s="276"/>
      <c r="J156" s="259"/>
      <c r="L156" s="117"/>
      <c r="M156" s="119"/>
      <c r="N156" s="120"/>
      <c r="O156" s="120"/>
      <c r="P156" s="120"/>
      <c r="Q156" s="120"/>
      <c r="R156" s="120"/>
      <c r="S156" s="120"/>
      <c r="T156" s="121"/>
      <c r="AT156" s="118" t="s">
        <v>146</v>
      </c>
      <c r="AU156" s="118" t="s">
        <v>144</v>
      </c>
      <c r="AV156" s="13" t="s">
        <v>144</v>
      </c>
      <c r="AW156" s="13" t="s">
        <v>30</v>
      </c>
      <c r="AX156" s="13" t="s">
        <v>82</v>
      </c>
      <c r="AY156" s="118" t="s">
        <v>135</v>
      </c>
    </row>
    <row r="157" spans="2:65" s="27" customFormat="1" ht="16.5" customHeight="1">
      <c r="B157" s="108"/>
      <c r="C157" s="253">
        <v>27</v>
      </c>
      <c r="D157" s="253" t="s">
        <v>138</v>
      </c>
      <c r="E157" s="254" t="s">
        <v>1075</v>
      </c>
      <c r="F157" s="255" t="s">
        <v>1076</v>
      </c>
      <c r="G157" s="256" t="s">
        <v>141</v>
      </c>
      <c r="H157" s="257">
        <v>300</v>
      </c>
      <c r="I157" s="110"/>
      <c r="J157" s="258">
        <f t="shared" ref="J157:J167" si="21">ROUND(I157*H157,2)</f>
        <v>0</v>
      </c>
      <c r="K157" s="109" t="s">
        <v>719</v>
      </c>
      <c r="L157" s="28"/>
      <c r="M157" s="111" t="s">
        <v>1</v>
      </c>
      <c r="N157" s="112" t="s">
        <v>39</v>
      </c>
      <c r="O157" s="113">
        <v>5.1999999999999998E-2</v>
      </c>
      <c r="P157" s="113">
        <f t="shared" ref="P157:P167" si="22">O157*H157</f>
        <v>15.6</v>
      </c>
      <c r="Q157" s="113">
        <v>0</v>
      </c>
      <c r="R157" s="113">
        <f t="shared" ref="R157:R167" si="23">Q157*H157</f>
        <v>0</v>
      </c>
      <c r="S157" s="113">
        <v>0</v>
      </c>
      <c r="T157" s="114">
        <f t="shared" ref="T157:T167" si="24">S157*H157</f>
        <v>0</v>
      </c>
      <c r="AR157" s="115" t="s">
        <v>202</v>
      </c>
      <c r="AT157" s="115" t="s">
        <v>138</v>
      </c>
      <c r="AU157" s="115" t="s">
        <v>144</v>
      </c>
      <c r="AY157" s="16" t="s">
        <v>135</v>
      </c>
      <c r="BE157" s="116">
        <f t="shared" ref="BE157:BE167" si="25">IF(N157="základní",J157,0)</f>
        <v>0</v>
      </c>
      <c r="BF157" s="116">
        <f t="shared" ref="BF157:BF167" si="26">IF(N157="snížená",J157,0)</f>
        <v>0</v>
      </c>
      <c r="BG157" s="116">
        <f t="shared" ref="BG157:BG167" si="27">IF(N157="zákl. přenesená",J157,0)</f>
        <v>0</v>
      </c>
      <c r="BH157" s="116">
        <f t="shared" ref="BH157:BH167" si="28">IF(N157="sníž. přenesená",J157,0)</f>
        <v>0</v>
      </c>
      <c r="BI157" s="116">
        <f t="shared" ref="BI157:BI167" si="29">IF(N157="nulová",J157,0)</f>
        <v>0</v>
      </c>
      <c r="BJ157" s="16" t="s">
        <v>82</v>
      </c>
      <c r="BK157" s="116">
        <f t="shared" ref="BK157:BK167" si="30">ROUND(I157*H157,2)</f>
        <v>0</v>
      </c>
      <c r="BL157" s="16" t="s">
        <v>202</v>
      </c>
      <c r="BM157" s="115" t="s">
        <v>1077</v>
      </c>
    </row>
    <row r="158" spans="2:65" s="27" customFormat="1" ht="16.5" customHeight="1">
      <c r="B158" s="108"/>
      <c r="C158" s="253">
        <v>28</v>
      </c>
      <c r="D158" s="253" t="s">
        <v>138</v>
      </c>
      <c r="E158" s="254" t="s">
        <v>1078</v>
      </c>
      <c r="F158" s="255" t="s">
        <v>1079</v>
      </c>
      <c r="G158" s="256" t="s">
        <v>248</v>
      </c>
      <c r="H158" s="257">
        <v>4</v>
      </c>
      <c r="I158" s="110"/>
      <c r="J158" s="258">
        <f t="shared" si="21"/>
        <v>0</v>
      </c>
      <c r="K158" s="109" t="s">
        <v>719</v>
      </c>
      <c r="L158" s="28"/>
      <c r="M158" s="111" t="s">
        <v>1</v>
      </c>
      <c r="N158" s="112" t="s">
        <v>39</v>
      </c>
      <c r="O158" s="113">
        <v>8.2000000000000003E-2</v>
      </c>
      <c r="P158" s="113">
        <f t="shared" si="22"/>
        <v>0.32800000000000001</v>
      </c>
      <c r="Q158" s="113">
        <v>0</v>
      </c>
      <c r="R158" s="113">
        <f t="shared" si="23"/>
        <v>0</v>
      </c>
      <c r="S158" s="113">
        <v>2.3800000000000002E-2</v>
      </c>
      <c r="T158" s="114">
        <f t="shared" si="24"/>
        <v>9.5200000000000007E-2</v>
      </c>
      <c r="AR158" s="115" t="s">
        <v>202</v>
      </c>
      <c r="AT158" s="115" t="s">
        <v>138</v>
      </c>
      <c r="AU158" s="115" t="s">
        <v>144</v>
      </c>
      <c r="AY158" s="16" t="s">
        <v>135</v>
      </c>
      <c r="BE158" s="116">
        <f t="shared" si="25"/>
        <v>0</v>
      </c>
      <c r="BF158" s="116">
        <f t="shared" si="26"/>
        <v>0</v>
      </c>
      <c r="BG158" s="116">
        <f t="shared" si="27"/>
        <v>0</v>
      </c>
      <c r="BH158" s="116">
        <f t="shared" si="28"/>
        <v>0</v>
      </c>
      <c r="BI158" s="116">
        <f t="shared" si="29"/>
        <v>0</v>
      </c>
      <c r="BJ158" s="16" t="s">
        <v>82</v>
      </c>
      <c r="BK158" s="116">
        <f t="shared" si="30"/>
        <v>0</v>
      </c>
      <c r="BL158" s="16" t="s">
        <v>202</v>
      </c>
      <c r="BM158" s="115" t="s">
        <v>1080</v>
      </c>
    </row>
    <row r="159" spans="2:65" s="27" customFormat="1" ht="16.5" customHeight="1">
      <c r="B159" s="108"/>
      <c r="C159" s="253">
        <v>29</v>
      </c>
      <c r="D159" s="253" t="s">
        <v>138</v>
      </c>
      <c r="E159" s="254" t="s">
        <v>1081</v>
      </c>
      <c r="F159" s="255" t="s">
        <v>1082</v>
      </c>
      <c r="G159" s="256" t="s">
        <v>248</v>
      </c>
      <c r="H159" s="257">
        <v>1</v>
      </c>
      <c r="I159" s="110"/>
      <c r="J159" s="258">
        <f t="shared" si="21"/>
        <v>0</v>
      </c>
      <c r="K159" s="109" t="s">
        <v>719</v>
      </c>
      <c r="L159" s="28"/>
      <c r="M159" s="111" t="s">
        <v>1</v>
      </c>
      <c r="N159" s="112" t="s">
        <v>39</v>
      </c>
      <c r="O159" s="113">
        <v>8.2000000000000003E-2</v>
      </c>
      <c r="P159" s="113">
        <f t="shared" si="22"/>
        <v>8.2000000000000003E-2</v>
      </c>
      <c r="Q159" s="113">
        <v>0</v>
      </c>
      <c r="R159" s="113">
        <f t="shared" si="23"/>
        <v>0</v>
      </c>
      <c r="S159" s="113">
        <v>2.3800000000000002E-2</v>
      </c>
      <c r="T159" s="114">
        <f t="shared" si="24"/>
        <v>2.3800000000000002E-2</v>
      </c>
      <c r="AR159" s="115" t="s">
        <v>202</v>
      </c>
      <c r="AT159" s="115" t="s">
        <v>138</v>
      </c>
      <c r="AU159" s="115" t="s">
        <v>144</v>
      </c>
      <c r="AY159" s="16" t="s">
        <v>135</v>
      </c>
      <c r="BE159" s="116">
        <f t="shared" si="25"/>
        <v>0</v>
      </c>
      <c r="BF159" s="116">
        <f t="shared" si="26"/>
        <v>0</v>
      </c>
      <c r="BG159" s="116">
        <f t="shared" si="27"/>
        <v>0</v>
      </c>
      <c r="BH159" s="116">
        <f t="shared" si="28"/>
        <v>0</v>
      </c>
      <c r="BI159" s="116">
        <f t="shared" si="29"/>
        <v>0</v>
      </c>
      <c r="BJ159" s="16" t="s">
        <v>82</v>
      </c>
      <c r="BK159" s="116">
        <f t="shared" si="30"/>
        <v>0</v>
      </c>
      <c r="BL159" s="16" t="s">
        <v>202</v>
      </c>
      <c r="BM159" s="115" t="s">
        <v>1080</v>
      </c>
    </row>
    <row r="160" spans="2:65" s="27" customFormat="1" ht="26.25" customHeight="1">
      <c r="B160" s="108"/>
      <c r="C160" s="253">
        <v>30</v>
      </c>
      <c r="D160" s="253" t="s">
        <v>138</v>
      </c>
      <c r="E160" s="254" t="s">
        <v>1083</v>
      </c>
      <c r="F160" s="255" t="s">
        <v>1122</v>
      </c>
      <c r="G160" s="256" t="s">
        <v>248</v>
      </c>
      <c r="H160" s="257">
        <v>2</v>
      </c>
      <c r="I160" s="110"/>
      <c r="J160" s="258">
        <f t="shared" si="21"/>
        <v>0</v>
      </c>
      <c r="K160" s="109" t="s">
        <v>719</v>
      </c>
      <c r="L160" s="28"/>
      <c r="M160" s="111" t="s">
        <v>1</v>
      </c>
      <c r="N160" s="112" t="s">
        <v>39</v>
      </c>
      <c r="O160" s="113">
        <v>0.3</v>
      </c>
      <c r="P160" s="113">
        <f t="shared" si="22"/>
        <v>0.6</v>
      </c>
      <c r="Q160" s="113">
        <v>3.5680000000000003E-2</v>
      </c>
      <c r="R160" s="113">
        <f t="shared" si="23"/>
        <v>7.1360000000000007E-2</v>
      </c>
      <c r="S160" s="113">
        <v>0</v>
      </c>
      <c r="T160" s="114">
        <f t="shared" si="24"/>
        <v>0</v>
      </c>
      <c r="AR160" s="115" t="s">
        <v>202</v>
      </c>
      <c r="AT160" s="115" t="s">
        <v>138</v>
      </c>
      <c r="AU160" s="115" t="s">
        <v>144</v>
      </c>
      <c r="AY160" s="16" t="s">
        <v>135</v>
      </c>
      <c r="BE160" s="116">
        <f t="shared" si="25"/>
        <v>0</v>
      </c>
      <c r="BF160" s="116">
        <f t="shared" si="26"/>
        <v>0</v>
      </c>
      <c r="BG160" s="116">
        <f t="shared" si="27"/>
        <v>0</v>
      </c>
      <c r="BH160" s="116">
        <f t="shared" si="28"/>
        <v>0</v>
      </c>
      <c r="BI160" s="116">
        <f t="shared" si="29"/>
        <v>0</v>
      </c>
      <c r="BJ160" s="16" t="s">
        <v>82</v>
      </c>
      <c r="BK160" s="116">
        <f t="shared" si="30"/>
        <v>0</v>
      </c>
      <c r="BL160" s="16" t="s">
        <v>202</v>
      </c>
      <c r="BM160" s="115" t="s">
        <v>1084</v>
      </c>
    </row>
    <row r="161" spans="2:65" s="27" customFormat="1" ht="26.25" customHeight="1">
      <c r="B161" s="108"/>
      <c r="C161" s="253">
        <v>31</v>
      </c>
      <c r="D161" s="253" t="s">
        <v>138</v>
      </c>
      <c r="E161" s="254" t="s">
        <v>1085</v>
      </c>
      <c r="F161" s="255" t="s">
        <v>1121</v>
      </c>
      <c r="G161" s="256" t="s">
        <v>248</v>
      </c>
      <c r="H161" s="257">
        <v>2</v>
      </c>
      <c r="I161" s="110"/>
      <c r="J161" s="258">
        <f t="shared" si="21"/>
        <v>0</v>
      </c>
      <c r="K161" s="109" t="s">
        <v>719</v>
      </c>
      <c r="L161" s="28"/>
      <c r="M161" s="111" t="s">
        <v>1</v>
      </c>
      <c r="N161" s="112" t="s">
        <v>39</v>
      </c>
      <c r="O161" s="113">
        <v>0.33400000000000002</v>
      </c>
      <c r="P161" s="113">
        <f t="shared" si="22"/>
        <v>0.66800000000000004</v>
      </c>
      <c r="Q161" s="113">
        <v>4.684E-2</v>
      </c>
      <c r="R161" s="113">
        <f t="shared" si="23"/>
        <v>9.3679999999999999E-2</v>
      </c>
      <c r="S161" s="113">
        <v>0</v>
      </c>
      <c r="T161" s="114">
        <f t="shared" si="24"/>
        <v>0</v>
      </c>
      <c r="AR161" s="115" t="s">
        <v>202</v>
      </c>
      <c r="AT161" s="115" t="s">
        <v>138</v>
      </c>
      <c r="AU161" s="115" t="s">
        <v>144</v>
      </c>
      <c r="AY161" s="16" t="s">
        <v>135</v>
      </c>
      <c r="BE161" s="116">
        <f t="shared" si="25"/>
        <v>0</v>
      </c>
      <c r="BF161" s="116">
        <f t="shared" si="26"/>
        <v>0</v>
      </c>
      <c r="BG161" s="116">
        <f t="shared" si="27"/>
        <v>0</v>
      </c>
      <c r="BH161" s="116">
        <f t="shared" si="28"/>
        <v>0</v>
      </c>
      <c r="BI161" s="116">
        <f t="shared" si="29"/>
        <v>0</v>
      </c>
      <c r="BJ161" s="16" t="s">
        <v>82</v>
      </c>
      <c r="BK161" s="116">
        <f t="shared" si="30"/>
        <v>0</v>
      </c>
      <c r="BL161" s="16" t="s">
        <v>202</v>
      </c>
      <c r="BM161" s="115" t="s">
        <v>1086</v>
      </c>
    </row>
    <row r="162" spans="2:65" s="27" customFormat="1" ht="16.5" customHeight="1">
      <c r="B162" s="108"/>
      <c r="C162" s="253">
        <v>32</v>
      </c>
      <c r="D162" s="253" t="s">
        <v>138</v>
      </c>
      <c r="E162" s="254" t="s">
        <v>1087</v>
      </c>
      <c r="F162" s="255" t="s">
        <v>1088</v>
      </c>
      <c r="G162" s="256" t="s">
        <v>248</v>
      </c>
      <c r="H162" s="257">
        <v>20</v>
      </c>
      <c r="I162" s="110"/>
      <c r="J162" s="258">
        <f t="shared" si="21"/>
        <v>0</v>
      </c>
      <c r="K162" s="109" t="s">
        <v>719</v>
      </c>
      <c r="L162" s="28"/>
      <c r="M162" s="111" t="s">
        <v>1</v>
      </c>
      <c r="N162" s="112" t="s">
        <v>39</v>
      </c>
      <c r="O162" s="113">
        <v>6.2E-2</v>
      </c>
      <c r="P162" s="113">
        <f t="shared" si="22"/>
        <v>1.24</v>
      </c>
      <c r="Q162" s="113">
        <v>0</v>
      </c>
      <c r="R162" s="113">
        <f t="shared" si="23"/>
        <v>0</v>
      </c>
      <c r="S162" s="113">
        <v>0</v>
      </c>
      <c r="T162" s="114">
        <f t="shared" si="24"/>
        <v>0</v>
      </c>
      <c r="AR162" s="115" t="s">
        <v>202</v>
      </c>
      <c r="AT162" s="115" t="s">
        <v>138</v>
      </c>
      <c r="AU162" s="115" t="s">
        <v>144</v>
      </c>
      <c r="AY162" s="16" t="s">
        <v>135</v>
      </c>
      <c r="BE162" s="116">
        <f t="shared" si="25"/>
        <v>0</v>
      </c>
      <c r="BF162" s="116">
        <f t="shared" si="26"/>
        <v>0</v>
      </c>
      <c r="BG162" s="116">
        <f t="shared" si="27"/>
        <v>0</v>
      </c>
      <c r="BH162" s="116">
        <f t="shared" si="28"/>
        <v>0</v>
      </c>
      <c r="BI162" s="116">
        <f t="shared" si="29"/>
        <v>0</v>
      </c>
      <c r="BJ162" s="16" t="s">
        <v>82</v>
      </c>
      <c r="BK162" s="116">
        <f t="shared" si="30"/>
        <v>0</v>
      </c>
      <c r="BL162" s="16" t="s">
        <v>202</v>
      </c>
      <c r="BM162" s="115" t="s">
        <v>1089</v>
      </c>
    </row>
    <row r="163" spans="2:65" s="27" customFormat="1" ht="16.5" customHeight="1">
      <c r="B163" s="108"/>
      <c r="C163" s="253">
        <v>33</v>
      </c>
      <c r="D163" s="253" t="s">
        <v>138</v>
      </c>
      <c r="E163" s="254" t="s">
        <v>1090</v>
      </c>
      <c r="F163" s="255" t="s">
        <v>1091</v>
      </c>
      <c r="G163" s="256" t="s">
        <v>141</v>
      </c>
      <c r="H163" s="257">
        <v>300</v>
      </c>
      <c r="I163" s="110"/>
      <c r="J163" s="258">
        <f t="shared" si="21"/>
        <v>0</v>
      </c>
      <c r="K163" s="109" t="s">
        <v>719</v>
      </c>
      <c r="L163" s="28"/>
      <c r="M163" s="111" t="s">
        <v>1</v>
      </c>
      <c r="N163" s="112" t="s">
        <v>39</v>
      </c>
      <c r="O163" s="113">
        <v>3.1E-2</v>
      </c>
      <c r="P163" s="113">
        <f t="shared" si="22"/>
        <v>9.3000000000000007</v>
      </c>
      <c r="Q163" s="113">
        <v>0</v>
      </c>
      <c r="R163" s="113">
        <f t="shared" si="23"/>
        <v>0</v>
      </c>
      <c r="S163" s="113">
        <v>0</v>
      </c>
      <c r="T163" s="114">
        <f t="shared" si="24"/>
        <v>0</v>
      </c>
      <c r="AR163" s="115" t="s">
        <v>202</v>
      </c>
      <c r="AT163" s="115" t="s">
        <v>138</v>
      </c>
      <c r="AU163" s="115" t="s">
        <v>144</v>
      </c>
      <c r="AY163" s="16" t="s">
        <v>135</v>
      </c>
      <c r="BE163" s="116">
        <f t="shared" si="25"/>
        <v>0</v>
      </c>
      <c r="BF163" s="116">
        <f t="shared" si="26"/>
        <v>0</v>
      </c>
      <c r="BG163" s="116">
        <f t="shared" si="27"/>
        <v>0</v>
      </c>
      <c r="BH163" s="116">
        <f t="shared" si="28"/>
        <v>0</v>
      </c>
      <c r="BI163" s="116">
        <f t="shared" si="29"/>
        <v>0</v>
      </c>
      <c r="BJ163" s="16" t="s">
        <v>82</v>
      </c>
      <c r="BK163" s="116">
        <f t="shared" si="30"/>
        <v>0</v>
      </c>
      <c r="BL163" s="16" t="s">
        <v>202</v>
      </c>
      <c r="BM163" s="115" t="s">
        <v>1092</v>
      </c>
    </row>
    <row r="164" spans="2:65" s="27" customFormat="1" ht="24" customHeight="1">
      <c r="B164" s="108"/>
      <c r="C164" s="253">
        <v>34</v>
      </c>
      <c r="D164" s="253" t="s">
        <v>138</v>
      </c>
      <c r="E164" s="254" t="s">
        <v>1093</v>
      </c>
      <c r="F164" s="255" t="s">
        <v>1094</v>
      </c>
      <c r="G164" s="256" t="s">
        <v>248</v>
      </c>
      <c r="H164" s="257">
        <v>10</v>
      </c>
      <c r="I164" s="110"/>
      <c r="J164" s="258">
        <f t="shared" si="21"/>
        <v>0</v>
      </c>
      <c r="K164" s="109" t="s">
        <v>719</v>
      </c>
      <c r="L164" s="28"/>
      <c r="M164" s="111" t="s">
        <v>1</v>
      </c>
      <c r="N164" s="112" t="s">
        <v>39</v>
      </c>
      <c r="O164" s="113">
        <v>2.9000000000000001E-2</v>
      </c>
      <c r="P164" s="113">
        <f t="shared" si="22"/>
        <v>0.29000000000000004</v>
      </c>
      <c r="Q164" s="113">
        <v>1.0000000000000001E-5</v>
      </c>
      <c r="R164" s="113">
        <f t="shared" si="23"/>
        <v>1E-4</v>
      </c>
      <c r="S164" s="113">
        <v>7.5000000000000002E-4</v>
      </c>
      <c r="T164" s="114">
        <f t="shared" si="24"/>
        <v>7.4999999999999997E-3</v>
      </c>
      <c r="AR164" s="115" t="s">
        <v>202</v>
      </c>
      <c r="AT164" s="115" t="s">
        <v>138</v>
      </c>
      <c r="AU164" s="115" t="s">
        <v>144</v>
      </c>
      <c r="AY164" s="16" t="s">
        <v>135</v>
      </c>
      <c r="BE164" s="116">
        <f t="shared" si="25"/>
        <v>0</v>
      </c>
      <c r="BF164" s="116">
        <f t="shared" si="26"/>
        <v>0</v>
      </c>
      <c r="BG164" s="116">
        <f t="shared" si="27"/>
        <v>0</v>
      </c>
      <c r="BH164" s="116">
        <f t="shared" si="28"/>
        <v>0</v>
      </c>
      <c r="BI164" s="116">
        <f t="shared" si="29"/>
        <v>0</v>
      </c>
      <c r="BJ164" s="16" t="s">
        <v>82</v>
      </c>
      <c r="BK164" s="116">
        <f t="shared" si="30"/>
        <v>0</v>
      </c>
      <c r="BL164" s="16" t="s">
        <v>202</v>
      </c>
      <c r="BM164" s="115" t="s">
        <v>1095</v>
      </c>
    </row>
    <row r="165" spans="2:65" s="27" customFormat="1" ht="36" customHeight="1">
      <c r="B165" s="108"/>
      <c r="C165" s="253">
        <v>35</v>
      </c>
      <c r="D165" s="253" t="s">
        <v>138</v>
      </c>
      <c r="E165" s="254" t="s">
        <v>1096</v>
      </c>
      <c r="F165" s="255" t="s">
        <v>1097</v>
      </c>
      <c r="G165" s="256" t="s">
        <v>175</v>
      </c>
      <c r="H165" s="257">
        <v>0.01</v>
      </c>
      <c r="I165" s="110"/>
      <c r="J165" s="258">
        <f t="shared" si="21"/>
        <v>0</v>
      </c>
      <c r="K165" s="109" t="s">
        <v>719</v>
      </c>
      <c r="L165" s="28"/>
      <c r="M165" s="111" t="s">
        <v>1</v>
      </c>
      <c r="N165" s="112" t="s">
        <v>39</v>
      </c>
      <c r="O165" s="113">
        <v>5.0570000000000004</v>
      </c>
      <c r="P165" s="113">
        <f t="shared" si="22"/>
        <v>5.0570000000000004E-2</v>
      </c>
      <c r="Q165" s="113">
        <v>0</v>
      </c>
      <c r="R165" s="113">
        <f t="shared" si="23"/>
        <v>0</v>
      </c>
      <c r="S165" s="113">
        <v>0</v>
      </c>
      <c r="T165" s="114">
        <f t="shared" si="24"/>
        <v>0</v>
      </c>
      <c r="AR165" s="115" t="s">
        <v>202</v>
      </c>
      <c r="AT165" s="115" t="s">
        <v>138</v>
      </c>
      <c r="AU165" s="115" t="s">
        <v>144</v>
      </c>
      <c r="AY165" s="16" t="s">
        <v>135</v>
      </c>
      <c r="BE165" s="116">
        <f t="shared" si="25"/>
        <v>0</v>
      </c>
      <c r="BF165" s="116">
        <f t="shared" si="26"/>
        <v>0</v>
      </c>
      <c r="BG165" s="116">
        <f t="shared" si="27"/>
        <v>0</v>
      </c>
      <c r="BH165" s="116">
        <f t="shared" si="28"/>
        <v>0</v>
      </c>
      <c r="BI165" s="116">
        <f t="shared" si="29"/>
        <v>0</v>
      </c>
      <c r="BJ165" s="16" t="s">
        <v>82</v>
      </c>
      <c r="BK165" s="116">
        <f t="shared" si="30"/>
        <v>0</v>
      </c>
      <c r="BL165" s="16" t="s">
        <v>202</v>
      </c>
      <c r="BM165" s="115" t="s">
        <v>1098</v>
      </c>
    </row>
    <row r="166" spans="2:65" s="27" customFormat="1" ht="36" customHeight="1">
      <c r="B166" s="108"/>
      <c r="C166" s="253">
        <v>36</v>
      </c>
      <c r="D166" s="253" t="s">
        <v>138</v>
      </c>
      <c r="E166" s="254" t="s">
        <v>1099</v>
      </c>
      <c r="F166" s="255" t="s">
        <v>1100</v>
      </c>
      <c r="G166" s="256" t="s">
        <v>175</v>
      </c>
      <c r="H166" s="257">
        <v>0.01</v>
      </c>
      <c r="I166" s="110"/>
      <c r="J166" s="258">
        <f t="shared" si="21"/>
        <v>0</v>
      </c>
      <c r="K166" s="109" t="s">
        <v>719</v>
      </c>
      <c r="L166" s="28"/>
      <c r="M166" s="111" t="s">
        <v>1</v>
      </c>
      <c r="N166" s="112" t="s">
        <v>39</v>
      </c>
      <c r="O166" s="113">
        <v>2.72</v>
      </c>
      <c r="P166" s="113">
        <f t="shared" si="22"/>
        <v>2.7200000000000002E-2</v>
      </c>
      <c r="Q166" s="113">
        <v>0</v>
      </c>
      <c r="R166" s="113">
        <f t="shared" si="23"/>
        <v>0</v>
      </c>
      <c r="S166" s="113">
        <v>0</v>
      </c>
      <c r="T166" s="114">
        <f t="shared" si="24"/>
        <v>0</v>
      </c>
      <c r="AR166" s="115" t="s">
        <v>202</v>
      </c>
      <c r="AT166" s="115" t="s">
        <v>138</v>
      </c>
      <c r="AU166" s="115" t="s">
        <v>144</v>
      </c>
      <c r="AY166" s="16" t="s">
        <v>135</v>
      </c>
      <c r="BE166" s="116">
        <f t="shared" si="25"/>
        <v>0</v>
      </c>
      <c r="BF166" s="116">
        <f t="shared" si="26"/>
        <v>0</v>
      </c>
      <c r="BG166" s="116">
        <f t="shared" si="27"/>
        <v>0</v>
      </c>
      <c r="BH166" s="116">
        <f t="shared" si="28"/>
        <v>0</v>
      </c>
      <c r="BI166" s="116">
        <f t="shared" si="29"/>
        <v>0</v>
      </c>
      <c r="BJ166" s="16" t="s">
        <v>82</v>
      </c>
      <c r="BK166" s="116">
        <f t="shared" si="30"/>
        <v>0</v>
      </c>
      <c r="BL166" s="16" t="s">
        <v>202</v>
      </c>
      <c r="BM166" s="115" t="s">
        <v>1101</v>
      </c>
    </row>
    <row r="167" spans="2:65" s="27" customFormat="1" ht="24" customHeight="1">
      <c r="B167" s="108"/>
      <c r="C167" s="253">
        <v>37</v>
      </c>
      <c r="D167" s="253" t="s">
        <v>138</v>
      </c>
      <c r="E167" s="254" t="s">
        <v>1102</v>
      </c>
      <c r="F167" s="255" t="s">
        <v>1103</v>
      </c>
      <c r="G167" s="256" t="s">
        <v>175</v>
      </c>
      <c r="H167" s="257">
        <v>0.01</v>
      </c>
      <c r="I167" s="110"/>
      <c r="J167" s="258">
        <f t="shared" si="21"/>
        <v>0</v>
      </c>
      <c r="K167" s="109" t="s">
        <v>719</v>
      </c>
      <c r="L167" s="28"/>
      <c r="M167" s="111" t="s">
        <v>1</v>
      </c>
      <c r="N167" s="112" t="s">
        <v>39</v>
      </c>
      <c r="O167" s="113">
        <v>0.88100000000000001</v>
      </c>
      <c r="P167" s="113">
        <f t="shared" si="22"/>
        <v>8.8100000000000001E-3</v>
      </c>
      <c r="Q167" s="113">
        <v>0</v>
      </c>
      <c r="R167" s="113">
        <f t="shared" si="23"/>
        <v>0</v>
      </c>
      <c r="S167" s="113">
        <v>0</v>
      </c>
      <c r="T167" s="114">
        <f t="shared" si="24"/>
        <v>0</v>
      </c>
      <c r="AR167" s="115" t="s">
        <v>202</v>
      </c>
      <c r="AT167" s="115" t="s">
        <v>138</v>
      </c>
      <c r="AU167" s="115" t="s">
        <v>144</v>
      </c>
      <c r="AY167" s="16" t="s">
        <v>135</v>
      </c>
      <c r="BE167" s="116">
        <f t="shared" si="25"/>
        <v>0</v>
      </c>
      <c r="BF167" s="116">
        <f t="shared" si="26"/>
        <v>0</v>
      </c>
      <c r="BG167" s="116">
        <f t="shared" si="27"/>
        <v>0</v>
      </c>
      <c r="BH167" s="116">
        <f t="shared" si="28"/>
        <v>0</v>
      </c>
      <c r="BI167" s="116">
        <f t="shared" si="29"/>
        <v>0</v>
      </c>
      <c r="BJ167" s="16" t="s">
        <v>82</v>
      </c>
      <c r="BK167" s="116">
        <f t="shared" si="30"/>
        <v>0</v>
      </c>
      <c r="BL167" s="16" t="s">
        <v>202</v>
      </c>
      <c r="BM167" s="115" t="s">
        <v>1104</v>
      </c>
    </row>
    <row r="168" spans="2:65" s="12" customFormat="1" ht="22.9" customHeight="1">
      <c r="B168" s="100"/>
      <c r="C168" s="246"/>
      <c r="D168" s="248" t="s">
        <v>73</v>
      </c>
      <c r="E168" s="251" t="s">
        <v>1105</v>
      </c>
      <c r="F168" s="251" t="s">
        <v>1106</v>
      </c>
      <c r="G168" s="246"/>
      <c r="H168" s="246"/>
      <c r="I168" s="278"/>
      <c r="J168" s="252">
        <f>BK168</f>
        <v>0</v>
      </c>
      <c r="L168" s="100"/>
      <c r="M168" s="102"/>
      <c r="N168" s="103"/>
      <c r="O168" s="103"/>
      <c r="P168" s="104">
        <f>SUM(P169:P171)</f>
        <v>9.2949999999999999</v>
      </c>
      <c r="Q168" s="103"/>
      <c r="R168" s="104">
        <f>SUM(R169:R171)</f>
        <v>2.9E-4</v>
      </c>
      <c r="S168" s="103"/>
      <c r="T168" s="105">
        <f>SUM(T169:T171)</f>
        <v>0</v>
      </c>
      <c r="AR168" s="101" t="s">
        <v>144</v>
      </c>
      <c r="AT168" s="106" t="s">
        <v>73</v>
      </c>
      <c r="AU168" s="106" t="s">
        <v>82</v>
      </c>
      <c r="AY168" s="101" t="s">
        <v>135</v>
      </c>
      <c r="BK168" s="107">
        <f>SUM(BK169:BK171)</f>
        <v>0</v>
      </c>
    </row>
    <row r="169" spans="2:65" s="27" customFormat="1" ht="16.5" customHeight="1">
      <c r="B169" s="108"/>
      <c r="C169" s="253">
        <v>38</v>
      </c>
      <c r="D169" s="253" t="s">
        <v>138</v>
      </c>
      <c r="E169" s="254" t="s">
        <v>1107</v>
      </c>
      <c r="F169" s="255" t="s">
        <v>1108</v>
      </c>
      <c r="G169" s="256" t="s">
        <v>248</v>
      </c>
      <c r="H169" s="257">
        <v>1</v>
      </c>
      <c r="I169" s="110"/>
      <c r="J169" s="258">
        <f>ROUND(I169*H169,2)</f>
        <v>0</v>
      </c>
      <c r="K169" s="109" t="s">
        <v>1109</v>
      </c>
      <c r="L169" s="28"/>
      <c r="M169" s="111" t="s">
        <v>1</v>
      </c>
      <c r="N169" s="112" t="s">
        <v>39</v>
      </c>
      <c r="O169" s="113">
        <v>0</v>
      </c>
      <c r="P169" s="113">
        <f>O169*H169</f>
        <v>0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AR169" s="115" t="s">
        <v>202</v>
      </c>
      <c r="AT169" s="115" t="s">
        <v>138</v>
      </c>
      <c r="AU169" s="115" t="s">
        <v>144</v>
      </c>
      <c r="AY169" s="16" t="s">
        <v>135</v>
      </c>
      <c r="BE169" s="116">
        <f>IF(N169="základní",J169,0)</f>
        <v>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6" t="s">
        <v>82</v>
      </c>
      <c r="BK169" s="116">
        <f>ROUND(I169*H169,2)</f>
        <v>0</v>
      </c>
      <c r="BL169" s="16" t="s">
        <v>202</v>
      </c>
      <c r="BM169" s="115" t="s">
        <v>1110</v>
      </c>
    </row>
    <row r="170" spans="2:65" s="27" customFormat="1" ht="16.5" customHeight="1">
      <c r="B170" s="108"/>
      <c r="C170" s="253">
        <v>39</v>
      </c>
      <c r="D170" s="253" t="s">
        <v>138</v>
      </c>
      <c r="E170" s="254" t="s">
        <v>1111</v>
      </c>
      <c r="F170" s="255" t="s">
        <v>1112</v>
      </c>
      <c r="G170" s="256" t="s">
        <v>248</v>
      </c>
      <c r="H170" s="257">
        <v>1</v>
      </c>
      <c r="I170" s="110"/>
      <c r="J170" s="258">
        <f>ROUND(I170*H170,2)</f>
        <v>0</v>
      </c>
      <c r="K170" s="109" t="s">
        <v>1109</v>
      </c>
      <c r="L170" s="28"/>
      <c r="M170" s="111" t="s">
        <v>1</v>
      </c>
      <c r="N170" s="112" t="s">
        <v>39</v>
      </c>
      <c r="O170" s="113">
        <v>0</v>
      </c>
      <c r="P170" s="113">
        <f>O170*H170</f>
        <v>0</v>
      </c>
      <c r="Q170" s="113">
        <v>0</v>
      </c>
      <c r="R170" s="113">
        <f>Q170*H170</f>
        <v>0</v>
      </c>
      <c r="S170" s="113">
        <v>0</v>
      </c>
      <c r="T170" s="114">
        <f>S170*H170</f>
        <v>0</v>
      </c>
      <c r="AR170" s="115" t="s">
        <v>202</v>
      </c>
      <c r="AT170" s="115" t="s">
        <v>138</v>
      </c>
      <c r="AU170" s="115" t="s">
        <v>144</v>
      </c>
      <c r="AY170" s="16" t="s">
        <v>135</v>
      </c>
      <c r="BE170" s="116">
        <f>IF(N170="základní",J170,0)</f>
        <v>0</v>
      </c>
      <c r="BF170" s="116">
        <f>IF(N170="snížená",J170,0)</f>
        <v>0</v>
      </c>
      <c r="BG170" s="116">
        <f>IF(N170="zákl. přenesená",J170,0)</f>
        <v>0</v>
      </c>
      <c r="BH170" s="116">
        <f>IF(N170="sníž. přenesená",J170,0)</f>
        <v>0</v>
      </c>
      <c r="BI170" s="116">
        <f>IF(N170="nulová",J170,0)</f>
        <v>0</v>
      </c>
      <c r="BJ170" s="16" t="s">
        <v>82</v>
      </c>
      <c r="BK170" s="116">
        <f>ROUND(I170*H170,2)</f>
        <v>0</v>
      </c>
      <c r="BL170" s="16" t="s">
        <v>202</v>
      </c>
      <c r="BM170" s="115" t="s">
        <v>1113</v>
      </c>
    </row>
    <row r="171" spans="2:65" s="27" customFormat="1" ht="24" customHeight="1">
      <c r="B171" s="108"/>
      <c r="C171" s="253">
        <v>40</v>
      </c>
      <c r="D171" s="253" t="s">
        <v>138</v>
      </c>
      <c r="E171" s="254" t="s">
        <v>1114</v>
      </c>
      <c r="F171" s="255" t="s">
        <v>1115</v>
      </c>
      <c r="G171" s="256" t="s">
        <v>248</v>
      </c>
      <c r="H171" s="257">
        <v>1</v>
      </c>
      <c r="I171" s="110"/>
      <c r="J171" s="258">
        <f>ROUND(I171*H171,2)</f>
        <v>0</v>
      </c>
      <c r="K171" s="109" t="s">
        <v>1109</v>
      </c>
      <c r="L171" s="28"/>
      <c r="M171" s="132" t="s">
        <v>1</v>
      </c>
      <c r="N171" s="133" t="s">
        <v>39</v>
      </c>
      <c r="O171" s="134">
        <v>9.2949999999999999</v>
      </c>
      <c r="P171" s="134">
        <f>O171*H171</f>
        <v>9.2949999999999999</v>
      </c>
      <c r="Q171" s="134">
        <v>2.9E-4</v>
      </c>
      <c r="R171" s="134">
        <f>Q171*H171</f>
        <v>2.9E-4</v>
      </c>
      <c r="S171" s="134">
        <v>0</v>
      </c>
      <c r="T171" s="135">
        <f>S171*H171</f>
        <v>0</v>
      </c>
      <c r="AR171" s="115" t="s">
        <v>202</v>
      </c>
      <c r="AT171" s="115" t="s">
        <v>138</v>
      </c>
      <c r="AU171" s="115" t="s">
        <v>144</v>
      </c>
      <c r="AY171" s="16" t="s">
        <v>135</v>
      </c>
      <c r="BE171" s="116">
        <f>IF(N171="základní",J171,0)</f>
        <v>0</v>
      </c>
      <c r="BF171" s="116">
        <f>IF(N171="snížená",J171,0)</f>
        <v>0</v>
      </c>
      <c r="BG171" s="116">
        <f>IF(N171="zákl. přenesená",J171,0)</f>
        <v>0</v>
      </c>
      <c r="BH171" s="116">
        <f>IF(N171="sníž. přenesená",J171,0)</f>
        <v>0</v>
      </c>
      <c r="BI171" s="116">
        <f>IF(N171="nulová",J171,0)</f>
        <v>0</v>
      </c>
      <c r="BJ171" s="16" t="s">
        <v>82</v>
      </c>
      <c r="BK171" s="116">
        <f>ROUND(I171*H171,2)</f>
        <v>0</v>
      </c>
      <c r="BL171" s="16" t="s">
        <v>202</v>
      </c>
      <c r="BM171" s="115" t="s">
        <v>1116</v>
      </c>
    </row>
    <row r="172" spans="2:65" s="27" customFormat="1" ht="6.95" customHeight="1">
      <c r="B172" s="41"/>
      <c r="C172" s="222"/>
      <c r="D172" s="222"/>
      <c r="E172" s="222"/>
      <c r="F172" s="222"/>
      <c r="G172" s="222"/>
      <c r="H172" s="222"/>
      <c r="I172" s="222"/>
      <c r="J172" s="222"/>
      <c r="K172" s="42"/>
      <c r="L172" s="28"/>
    </row>
    <row r="173" spans="2:65">
      <c r="C173" s="85"/>
      <c r="D173" s="85"/>
      <c r="E173" s="85"/>
      <c r="F173" s="85"/>
      <c r="G173" s="85"/>
      <c r="H173" s="85"/>
      <c r="I173" s="85"/>
      <c r="J173" s="85"/>
    </row>
  </sheetData>
  <sheetProtection password="DAFF" sheet="1" objects="1" scenarios="1"/>
  <autoFilter ref="C121:K17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48"/>
  <sheetViews>
    <sheetView view="pageBreakPreview" zoomScaleNormal="100" zoomScaleSheetLayoutView="100" workbookViewId="0">
      <selection activeCell="T36" sqref="T36"/>
    </sheetView>
  </sheetViews>
  <sheetFormatPr defaultColWidth="9.33203125" defaultRowHeight="12.75"/>
  <cols>
    <col min="1" max="4" width="12.5" style="139" customWidth="1"/>
    <col min="5" max="5" width="9.33203125" style="139" customWidth="1"/>
    <col min="6" max="7" width="12.5" style="139" customWidth="1"/>
    <col min="8" max="8" width="9.33203125" style="139" customWidth="1"/>
    <col min="9" max="9" width="12.5" style="139" customWidth="1"/>
    <col min="10" max="10" width="9.33203125" style="139" hidden="1" customWidth="1"/>
    <col min="11" max="11" width="11" style="139" hidden="1" customWidth="1"/>
    <col min="12" max="12" width="9.33203125" style="139" hidden="1" customWidth="1"/>
    <col min="13" max="13" width="5.6640625" style="139" customWidth="1"/>
    <col min="14" max="14" width="10.6640625" style="139" hidden="1" customWidth="1"/>
    <col min="15" max="17" width="11.83203125" style="139" hidden="1" customWidth="1"/>
    <col min="18" max="256" width="9.33203125" style="139"/>
    <col min="257" max="260" width="12.5" style="139" customWidth="1"/>
    <col min="261" max="261" width="9.33203125" style="139" customWidth="1"/>
    <col min="262" max="263" width="12.5" style="139" customWidth="1"/>
    <col min="264" max="264" width="9.33203125" style="139" customWidth="1"/>
    <col min="265" max="265" width="12.5" style="139" customWidth="1"/>
    <col min="266" max="268" width="0" style="139" hidden="1" customWidth="1"/>
    <col min="269" max="269" width="5.6640625" style="139" customWidth="1"/>
    <col min="270" max="271" width="9.33203125" style="139"/>
    <col min="272" max="272" width="11.83203125" style="139" bestFit="1" customWidth="1"/>
    <col min="273" max="512" width="9.33203125" style="139"/>
    <col min="513" max="516" width="12.5" style="139" customWidth="1"/>
    <col min="517" max="517" width="9.33203125" style="139" customWidth="1"/>
    <col min="518" max="519" width="12.5" style="139" customWidth="1"/>
    <col min="520" max="520" width="9.33203125" style="139" customWidth="1"/>
    <col min="521" max="521" width="12.5" style="139" customWidth="1"/>
    <col min="522" max="524" width="0" style="139" hidden="1" customWidth="1"/>
    <col min="525" max="525" width="5.6640625" style="139" customWidth="1"/>
    <col min="526" max="527" width="9.33203125" style="139"/>
    <col min="528" max="528" width="11.83203125" style="139" bestFit="1" customWidth="1"/>
    <col min="529" max="768" width="9.33203125" style="139"/>
    <col min="769" max="772" width="12.5" style="139" customWidth="1"/>
    <col min="773" max="773" width="9.33203125" style="139" customWidth="1"/>
    <col min="774" max="775" width="12.5" style="139" customWidth="1"/>
    <col min="776" max="776" width="9.33203125" style="139" customWidth="1"/>
    <col min="777" max="777" width="12.5" style="139" customWidth="1"/>
    <col min="778" max="780" width="0" style="139" hidden="1" customWidth="1"/>
    <col min="781" max="781" width="5.6640625" style="139" customWidth="1"/>
    <col min="782" max="783" width="9.33203125" style="139"/>
    <col min="784" max="784" width="11.83203125" style="139" bestFit="1" customWidth="1"/>
    <col min="785" max="1024" width="9.33203125" style="139"/>
    <col min="1025" max="1028" width="12.5" style="139" customWidth="1"/>
    <col min="1029" max="1029" width="9.33203125" style="139" customWidth="1"/>
    <col min="1030" max="1031" width="12.5" style="139" customWidth="1"/>
    <col min="1032" max="1032" width="9.33203125" style="139" customWidth="1"/>
    <col min="1033" max="1033" width="12.5" style="139" customWidth="1"/>
    <col min="1034" max="1036" width="0" style="139" hidden="1" customWidth="1"/>
    <col min="1037" max="1037" width="5.6640625" style="139" customWidth="1"/>
    <col min="1038" max="1039" width="9.33203125" style="139"/>
    <col min="1040" max="1040" width="11.83203125" style="139" bestFit="1" customWidth="1"/>
    <col min="1041" max="1280" width="9.33203125" style="139"/>
    <col min="1281" max="1284" width="12.5" style="139" customWidth="1"/>
    <col min="1285" max="1285" width="9.33203125" style="139" customWidth="1"/>
    <col min="1286" max="1287" width="12.5" style="139" customWidth="1"/>
    <col min="1288" max="1288" width="9.33203125" style="139" customWidth="1"/>
    <col min="1289" max="1289" width="12.5" style="139" customWidth="1"/>
    <col min="1290" max="1292" width="0" style="139" hidden="1" customWidth="1"/>
    <col min="1293" max="1293" width="5.6640625" style="139" customWidth="1"/>
    <col min="1294" max="1295" width="9.33203125" style="139"/>
    <col min="1296" max="1296" width="11.83203125" style="139" bestFit="1" customWidth="1"/>
    <col min="1297" max="1536" width="9.33203125" style="139"/>
    <col min="1537" max="1540" width="12.5" style="139" customWidth="1"/>
    <col min="1541" max="1541" width="9.33203125" style="139" customWidth="1"/>
    <col min="1542" max="1543" width="12.5" style="139" customWidth="1"/>
    <col min="1544" max="1544" width="9.33203125" style="139" customWidth="1"/>
    <col min="1545" max="1545" width="12.5" style="139" customWidth="1"/>
    <col min="1546" max="1548" width="0" style="139" hidden="1" customWidth="1"/>
    <col min="1549" max="1549" width="5.6640625" style="139" customWidth="1"/>
    <col min="1550" max="1551" width="9.33203125" style="139"/>
    <col min="1552" max="1552" width="11.83203125" style="139" bestFit="1" customWidth="1"/>
    <col min="1553" max="1792" width="9.33203125" style="139"/>
    <col min="1793" max="1796" width="12.5" style="139" customWidth="1"/>
    <col min="1797" max="1797" width="9.33203125" style="139" customWidth="1"/>
    <col min="1798" max="1799" width="12.5" style="139" customWidth="1"/>
    <col min="1800" max="1800" width="9.33203125" style="139" customWidth="1"/>
    <col min="1801" max="1801" width="12.5" style="139" customWidth="1"/>
    <col min="1802" max="1804" width="0" style="139" hidden="1" customWidth="1"/>
    <col min="1805" max="1805" width="5.6640625" style="139" customWidth="1"/>
    <col min="1806" max="1807" width="9.33203125" style="139"/>
    <col min="1808" max="1808" width="11.83203125" style="139" bestFit="1" customWidth="1"/>
    <col min="1809" max="2048" width="9.33203125" style="139"/>
    <col min="2049" max="2052" width="12.5" style="139" customWidth="1"/>
    <col min="2053" max="2053" width="9.33203125" style="139" customWidth="1"/>
    <col min="2054" max="2055" width="12.5" style="139" customWidth="1"/>
    <col min="2056" max="2056" width="9.33203125" style="139" customWidth="1"/>
    <col min="2057" max="2057" width="12.5" style="139" customWidth="1"/>
    <col min="2058" max="2060" width="0" style="139" hidden="1" customWidth="1"/>
    <col min="2061" max="2061" width="5.6640625" style="139" customWidth="1"/>
    <col min="2062" max="2063" width="9.33203125" style="139"/>
    <col min="2064" max="2064" width="11.83203125" style="139" bestFit="1" customWidth="1"/>
    <col min="2065" max="2304" width="9.33203125" style="139"/>
    <col min="2305" max="2308" width="12.5" style="139" customWidth="1"/>
    <col min="2309" max="2309" width="9.33203125" style="139" customWidth="1"/>
    <col min="2310" max="2311" width="12.5" style="139" customWidth="1"/>
    <col min="2312" max="2312" width="9.33203125" style="139" customWidth="1"/>
    <col min="2313" max="2313" width="12.5" style="139" customWidth="1"/>
    <col min="2314" max="2316" width="0" style="139" hidden="1" customWidth="1"/>
    <col min="2317" max="2317" width="5.6640625" style="139" customWidth="1"/>
    <col min="2318" max="2319" width="9.33203125" style="139"/>
    <col min="2320" max="2320" width="11.83203125" style="139" bestFit="1" customWidth="1"/>
    <col min="2321" max="2560" width="9.33203125" style="139"/>
    <col min="2561" max="2564" width="12.5" style="139" customWidth="1"/>
    <col min="2565" max="2565" width="9.33203125" style="139" customWidth="1"/>
    <col min="2566" max="2567" width="12.5" style="139" customWidth="1"/>
    <col min="2568" max="2568" width="9.33203125" style="139" customWidth="1"/>
    <col min="2569" max="2569" width="12.5" style="139" customWidth="1"/>
    <col min="2570" max="2572" width="0" style="139" hidden="1" customWidth="1"/>
    <col min="2573" max="2573" width="5.6640625" style="139" customWidth="1"/>
    <col min="2574" max="2575" width="9.33203125" style="139"/>
    <col min="2576" max="2576" width="11.83203125" style="139" bestFit="1" customWidth="1"/>
    <col min="2577" max="2816" width="9.33203125" style="139"/>
    <col min="2817" max="2820" width="12.5" style="139" customWidth="1"/>
    <col min="2821" max="2821" width="9.33203125" style="139" customWidth="1"/>
    <col min="2822" max="2823" width="12.5" style="139" customWidth="1"/>
    <col min="2824" max="2824" width="9.33203125" style="139" customWidth="1"/>
    <col min="2825" max="2825" width="12.5" style="139" customWidth="1"/>
    <col min="2826" max="2828" width="0" style="139" hidden="1" customWidth="1"/>
    <col min="2829" max="2829" width="5.6640625" style="139" customWidth="1"/>
    <col min="2830" max="2831" width="9.33203125" style="139"/>
    <col min="2832" max="2832" width="11.83203125" style="139" bestFit="1" customWidth="1"/>
    <col min="2833" max="3072" width="9.33203125" style="139"/>
    <col min="3073" max="3076" width="12.5" style="139" customWidth="1"/>
    <col min="3077" max="3077" width="9.33203125" style="139" customWidth="1"/>
    <col min="3078" max="3079" width="12.5" style="139" customWidth="1"/>
    <col min="3080" max="3080" width="9.33203125" style="139" customWidth="1"/>
    <col min="3081" max="3081" width="12.5" style="139" customWidth="1"/>
    <col min="3082" max="3084" width="0" style="139" hidden="1" customWidth="1"/>
    <col min="3085" max="3085" width="5.6640625" style="139" customWidth="1"/>
    <col min="3086" max="3087" width="9.33203125" style="139"/>
    <col min="3088" max="3088" width="11.83203125" style="139" bestFit="1" customWidth="1"/>
    <col min="3089" max="3328" width="9.33203125" style="139"/>
    <col min="3329" max="3332" width="12.5" style="139" customWidth="1"/>
    <col min="3333" max="3333" width="9.33203125" style="139" customWidth="1"/>
    <col min="3334" max="3335" width="12.5" style="139" customWidth="1"/>
    <col min="3336" max="3336" width="9.33203125" style="139" customWidth="1"/>
    <col min="3337" max="3337" width="12.5" style="139" customWidth="1"/>
    <col min="3338" max="3340" width="0" style="139" hidden="1" customWidth="1"/>
    <col min="3341" max="3341" width="5.6640625" style="139" customWidth="1"/>
    <col min="3342" max="3343" width="9.33203125" style="139"/>
    <col min="3344" max="3344" width="11.83203125" style="139" bestFit="1" customWidth="1"/>
    <col min="3345" max="3584" width="9.33203125" style="139"/>
    <col min="3585" max="3588" width="12.5" style="139" customWidth="1"/>
    <col min="3589" max="3589" width="9.33203125" style="139" customWidth="1"/>
    <col min="3590" max="3591" width="12.5" style="139" customWidth="1"/>
    <col min="3592" max="3592" width="9.33203125" style="139" customWidth="1"/>
    <col min="3593" max="3593" width="12.5" style="139" customWidth="1"/>
    <col min="3594" max="3596" width="0" style="139" hidden="1" customWidth="1"/>
    <col min="3597" max="3597" width="5.6640625" style="139" customWidth="1"/>
    <col min="3598" max="3599" width="9.33203125" style="139"/>
    <col min="3600" max="3600" width="11.83203125" style="139" bestFit="1" customWidth="1"/>
    <col min="3601" max="3840" width="9.33203125" style="139"/>
    <col min="3841" max="3844" width="12.5" style="139" customWidth="1"/>
    <col min="3845" max="3845" width="9.33203125" style="139" customWidth="1"/>
    <col min="3846" max="3847" width="12.5" style="139" customWidth="1"/>
    <col min="3848" max="3848" width="9.33203125" style="139" customWidth="1"/>
    <col min="3849" max="3849" width="12.5" style="139" customWidth="1"/>
    <col min="3850" max="3852" width="0" style="139" hidden="1" customWidth="1"/>
    <col min="3853" max="3853" width="5.6640625" style="139" customWidth="1"/>
    <col min="3854" max="3855" width="9.33203125" style="139"/>
    <col min="3856" max="3856" width="11.83203125" style="139" bestFit="1" customWidth="1"/>
    <col min="3857" max="4096" width="9.33203125" style="139"/>
    <col min="4097" max="4100" width="12.5" style="139" customWidth="1"/>
    <col min="4101" max="4101" width="9.33203125" style="139" customWidth="1"/>
    <col min="4102" max="4103" width="12.5" style="139" customWidth="1"/>
    <col min="4104" max="4104" width="9.33203125" style="139" customWidth="1"/>
    <col min="4105" max="4105" width="12.5" style="139" customWidth="1"/>
    <col min="4106" max="4108" width="0" style="139" hidden="1" customWidth="1"/>
    <col min="4109" max="4109" width="5.6640625" style="139" customWidth="1"/>
    <col min="4110" max="4111" width="9.33203125" style="139"/>
    <col min="4112" max="4112" width="11.83203125" style="139" bestFit="1" customWidth="1"/>
    <col min="4113" max="4352" width="9.33203125" style="139"/>
    <col min="4353" max="4356" width="12.5" style="139" customWidth="1"/>
    <col min="4357" max="4357" width="9.33203125" style="139" customWidth="1"/>
    <col min="4358" max="4359" width="12.5" style="139" customWidth="1"/>
    <col min="4360" max="4360" width="9.33203125" style="139" customWidth="1"/>
    <col min="4361" max="4361" width="12.5" style="139" customWidth="1"/>
    <col min="4362" max="4364" width="0" style="139" hidden="1" customWidth="1"/>
    <col min="4365" max="4365" width="5.6640625" style="139" customWidth="1"/>
    <col min="4366" max="4367" width="9.33203125" style="139"/>
    <col min="4368" max="4368" width="11.83203125" style="139" bestFit="1" customWidth="1"/>
    <col min="4369" max="4608" width="9.33203125" style="139"/>
    <col min="4609" max="4612" width="12.5" style="139" customWidth="1"/>
    <col min="4613" max="4613" width="9.33203125" style="139" customWidth="1"/>
    <col min="4614" max="4615" width="12.5" style="139" customWidth="1"/>
    <col min="4616" max="4616" width="9.33203125" style="139" customWidth="1"/>
    <col min="4617" max="4617" width="12.5" style="139" customWidth="1"/>
    <col min="4618" max="4620" width="0" style="139" hidden="1" customWidth="1"/>
    <col min="4621" max="4621" width="5.6640625" style="139" customWidth="1"/>
    <col min="4622" max="4623" width="9.33203125" style="139"/>
    <col min="4624" max="4624" width="11.83203125" style="139" bestFit="1" customWidth="1"/>
    <col min="4625" max="4864" width="9.33203125" style="139"/>
    <col min="4865" max="4868" width="12.5" style="139" customWidth="1"/>
    <col min="4869" max="4869" width="9.33203125" style="139" customWidth="1"/>
    <col min="4870" max="4871" width="12.5" style="139" customWidth="1"/>
    <col min="4872" max="4872" width="9.33203125" style="139" customWidth="1"/>
    <col min="4873" max="4873" width="12.5" style="139" customWidth="1"/>
    <col min="4874" max="4876" width="0" style="139" hidden="1" customWidth="1"/>
    <col min="4877" max="4877" width="5.6640625" style="139" customWidth="1"/>
    <col min="4878" max="4879" width="9.33203125" style="139"/>
    <col min="4880" max="4880" width="11.83203125" style="139" bestFit="1" customWidth="1"/>
    <col min="4881" max="5120" width="9.33203125" style="139"/>
    <col min="5121" max="5124" width="12.5" style="139" customWidth="1"/>
    <col min="5125" max="5125" width="9.33203125" style="139" customWidth="1"/>
    <col min="5126" max="5127" width="12.5" style="139" customWidth="1"/>
    <col min="5128" max="5128" width="9.33203125" style="139" customWidth="1"/>
    <col min="5129" max="5129" width="12.5" style="139" customWidth="1"/>
    <col min="5130" max="5132" width="0" style="139" hidden="1" customWidth="1"/>
    <col min="5133" max="5133" width="5.6640625" style="139" customWidth="1"/>
    <col min="5134" max="5135" width="9.33203125" style="139"/>
    <col min="5136" max="5136" width="11.83203125" style="139" bestFit="1" customWidth="1"/>
    <col min="5137" max="5376" width="9.33203125" style="139"/>
    <col min="5377" max="5380" width="12.5" style="139" customWidth="1"/>
    <col min="5381" max="5381" width="9.33203125" style="139" customWidth="1"/>
    <col min="5382" max="5383" width="12.5" style="139" customWidth="1"/>
    <col min="5384" max="5384" width="9.33203125" style="139" customWidth="1"/>
    <col min="5385" max="5385" width="12.5" style="139" customWidth="1"/>
    <col min="5386" max="5388" width="0" style="139" hidden="1" customWidth="1"/>
    <col min="5389" max="5389" width="5.6640625" style="139" customWidth="1"/>
    <col min="5390" max="5391" width="9.33203125" style="139"/>
    <col min="5392" max="5392" width="11.83203125" style="139" bestFit="1" customWidth="1"/>
    <col min="5393" max="5632" width="9.33203125" style="139"/>
    <col min="5633" max="5636" width="12.5" style="139" customWidth="1"/>
    <col min="5637" max="5637" width="9.33203125" style="139" customWidth="1"/>
    <col min="5638" max="5639" width="12.5" style="139" customWidth="1"/>
    <col min="5640" max="5640" width="9.33203125" style="139" customWidth="1"/>
    <col min="5641" max="5641" width="12.5" style="139" customWidth="1"/>
    <col min="5642" max="5644" width="0" style="139" hidden="1" customWidth="1"/>
    <col min="5645" max="5645" width="5.6640625" style="139" customWidth="1"/>
    <col min="5646" max="5647" width="9.33203125" style="139"/>
    <col min="5648" max="5648" width="11.83203125" style="139" bestFit="1" customWidth="1"/>
    <col min="5649" max="5888" width="9.33203125" style="139"/>
    <col min="5889" max="5892" width="12.5" style="139" customWidth="1"/>
    <col min="5893" max="5893" width="9.33203125" style="139" customWidth="1"/>
    <col min="5894" max="5895" width="12.5" style="139" customWidth="1"/>
    <col min="5896" max="5896" width="9.33203125" style="139" customWidth="1"/>
    <col min="5897" max="5897" width="12.5" style="139" customWidth="1"/>
    <col min="5898" max="5900" width="0" style="139" hidden="1" customWidth="1"/>
    <col min="5901" max="5901" width="5.6640625" style="139" customWidth="1"/>
    <col min="5902" max="5903" width="9.33203125" style="139"/>
    <col min="5904" max="5904" width="11.83203125" style="139" bestFit="1" customWidth="1"/>
    <col min="5905" max="6144" width="9.33203125" style="139"/>
    <col min="6145" max="6148" width="12.5" style="139" customWidth="1"/>
    <col min="6149" max="6149" width="9.33203125" style="139" customWidth="1"/>
    <col min="6150" max="6151" width="12.5" style="139" customWidth="1"/>
    <col min="6152" max="6152" width="9.33203125" style="139" customWidth="1"/>
    <col min="6153" max="6153" width="12.5" style="139" customWidth="1"/>
    <col min="6154" max="6156" width="0" style="139" hidden="1" customWidth="1"/>
    <col min="6157" max="6157" width="5.6640625" style="139" customWidth="1"/>
    <col min="6158" max="6159" width="9.33203125" style="139"/>
    <col min="6160" max="6160" width="11.83203125" style="139" bestFit="1" customWidth="1"/>
    <col min="6161" max="6400" width="9.33203125" style="139"/>
    <col min="6401" max="6404" width="12.5" style="139" customWidth="1"/>
    <col min="6405" max="6405" width="9.33203125" style="139" customWidth="1"/>
    <col min="6406" max="6407" width="12.5" style="139" customWidth="1"/>
    <col min="6408" max="6408" width="9.33203125" style="139" customWidth="1"/>
    <col min="6409" max="6409" width="12.5" style="139" customWidth="1"/>
    <col min="6410" max="6412" width="0" style="139" hidden="1" customWidth="1"/>
    <col min="6413" max="6413" width="5.6640625" style="139" customWidth="1"/>
    <col min="6414" max="6415" width="9.33203125" style="139"/>
    <col min="6416" max="6416" width="11.83203125" style="139" bestFit="1" customWidth="1"/>
    <col min="6417" max="6656" width="9.33203125" style="139"/>
    <col min="6657" max="6660" width="12.5" style="139" customWidth="1"/>
    <col min="6661" max="6661" width="9.33203125" style="139" customWidth="1"/>
    <col min="6662" max="6663" width="12.5" style="139" customWidth="1"/>
    <col min="6664" max="6664" width="9.33203125" style="139" customWidth="1"/>
    <col min="6665" max="6665" width="12.5" style="139" customWidth="1"/>
    <col min="6666" max="6668" width="0" style="139" hidden="1" customWidth="1"/>
    <col min="6669" max="6669" width="5.6640625" style="139" customWidth="1"/>
    <col min="6670" max="6671" width="9.33203125" style="139"/>
    <col min="6672" max="6672" width="11.83203125" style="139" bestFit="1" customWidth="1"/>
    <col min="6673" max="6912" width="9.33203125" style="139"/>
    <col min="6913" max="6916" width="12.5" style="139" customWidth="1"/>
    <col min="6917" max="6917" width="9.33203125" style="139" customWidth="1"/>
    <col min="6918" max="6919" width="12.5" style="139" customWidth="1"/>
    <col min="6920" max="6920" width="9.33203125" style="139" customWidth="1"/>
    <col min="6921" max="6921" width="12.5" style="139" customWidth="1"/>
    <col min="6922" max="6924" width="0" style="139" hidden="1" customWidth="1"/>
    <col min="6925" max="6925" width="5.6640625" style="139" customWidth="1"/>
    <col min="6926" max="6927" width="9.33203125" style="139"/>
    <col min="6928" max="6928" width="11.83203125" style="139" bestFit="1" customWidth="1"/>
    <col min="6929" max="7168" width="9.33203125" style="139"/>
    <col min="7169" max="7172" width="12.5" style="139" customWidth="1"/>
    <col min="7173" max="7173" width="9.33203125" style="139" customWidth="1"/>
    <col min="7174" max="7175" width="12.5" style="139" customWidth="1"/>
    <col min="7176" max="7176" width="9.33203125" style="139" customWidth="1"/>
    <col min="7177" max="7177" width="12.5" style="139" customWidth="1"/>
    <col min="7178" max="7180" width="0" style="139" hidden="1" customWidth="1"/>
    <col min="7181" max="7181" width="5.6640625" style="139" customWidth="1"/>
    <col min="7182" max="7183" width="9.33203125" style="139"/>
    <col min="7184" max="7184" width="11.83203125" style="139" bestFit="1" customWidth="1"/>
    <col min="7185" max="7424" width="9.33203125" style="139"/>
    <col min="7425" max="7428" width="12.5" style="139" customWidth="1"/>
    <col min="7429" max="7429" width="9.33203125" style="139" customWidth="1"/>
    <col min="7430" max="7431" width="12.5" style="139" customWidth="1"/>
    <col min="7432" max="7432" width="9.33203125" style="139" customWidth="1"/>
    <col min="7433" max="7433" width="12.5" style="139" customWidth="1"/>
    <col min="7434" max="7436" width="0" style="139" hidden="1" customWidth="1"/>
    <col min="7437" max="7437" width="5.6640625" style="139" customWidth="1"/>
    <col min="7438" max="7439" width="9.33203125" style="139"/>
    <col min="7440" max="7440" width="11.83203125" style="139" bestFit="1" customWidth="1"/>
    <col min="7441" max="7680" width="9.33203125" style="139"/>
    <col min="7681" max="7684" width="12.5" style="139" customWidth="1"/>
    <col min="7685" max="7685" width="9.33203125" style="139" customWidth="1"/>
    <col min="7686" max="7687" width="12.5" style="139" customWidth="1"/>
    <col min="7688" max="7688" width="9.33203125" style="139" customWidth="1"/>
    <col min="7689" max="7689" width="12.5" style="139" customWidth="1"/>
    <col min="7690" max="7692" width="0" style="139" hidden="1" customWidth="1"/>
    <col min="7693" max="7693" width="5.6640625" style="139" customWidth="1"/>
    <col min="7694" max="7695" width="9.33203125" style="139"/>
    <col min="7696" max="7696" width="11.83203125" style="139" bestFit="1" customWidth="1"/>
    <col min="7697" max="7936" width="9.33203125" style="139"/>
    <col min="7937" max="7940" width="12.5" style="139" customWidth="1"/>
    <col min="7941" max="7941" width="9.33203125" style="139" customWidth="1"/>
    <col min="7942" max="7943" width="12.5" style="139" customWidth="1"/>
    <col min="7944" max="7944" width="9.33203125" style="139" customWidth="1"/>
    <col min="7945" max="7945" width="12.5" style="139" customWidth="1"/>
    <col min="7946" max="7948" width="0" style="139" hidden="1" customWidth="1"/>
    <col min="7949" max="7949" width="5.6640625" style="139" customWidth="1"/>
    <col min="7950" max="7951" width="9.33203125" style="139"/>
    <col min="7952" max="7952" width="11.83203125" style="139" bestFit="1" customWidth="1"/>
    <col min="7953" max="8192" width="9.33203125" style="139"/>
    <col min="8193" max="8196" width="12.5" style="139" customWidth="1"/>
    <col min="8197" max="8197" width="9.33203125" style="139" customWidth="1"/>
    <col min="8198" max="8199" width="12.5" style="139" customWidth="1"/>
    <col min="8200" max="8200" width="9.33203125" style="139" customWidth="1"/>
    <col min="8201" max="8201" width="12.5" style="139" customWidth="1"/>
    <col min="8202" max="8204" width="0" style="139" hidden="1" customWidth="1"/>
    <col min="8205" max="8205" width="5.6640625" style="139" customWidth="1"/>
    <col min="8206" max="8207" width="9.33203125" style="139"/>
    <col min="8208" max="8208" width="11.83203125" style="139" bestFit="1" customWidth="1"/>
    <col min="8209" max="8448" width="9.33203125" style="139"/>
    <col min="8449" max="8452" width="12.5" style="139" customWidth="1"/>
    <col min="8453" max="8453" width="9.33203125" style="139" customWidth="1"/>
    <col min="8454" max="8455" width="12.5" style="139" customWidth="1"/>
    <col min="8456" max="8456" width="9.33203125" style="139" customWidth="1"/>
    <col min="8457" max="8457" width="12.5" style="139" customWidth="1"/>
    <col min="8458" max="8460" width="0" style="139" hidden="1" customWidth="1"/>
    <col min="8461" max="8461" width="5.6640625" style="139" customWidth="1"/>
    <col min="8462" max="8463" width="9.33203125" style="139"/>
    <col min="8464" max="8464" width="11.83203125" style="139" bestFit="1" customWidth="1"/>
    <col min="8465" max="8704" width="9.33203125" style="139"/>
    <col min="8705" max="8708" width="12.5" style="139" customWidth="1"/>
    <col min="8709" max="8709" width="9.33203125" style="139" customWidth="1"/>
    <col min="8710" max="8711" width="12.5" style="139" customWidth="1"/>
    <col min="8712" max="8712" width="9.33203125" style="139" customWidth="1"/>
    <col min="8713" max="8713" width="12.5" style="139" customWidth="1"/>
    <col min="8714" max="8716" width="0" style="139" hidden="1" customWidth="1"/>
    <col min="8717" max="8717" width="5.6640625" style="139" customWidth="1"/>
    <col min="8718" max="8719" width="9.33203125" style="139"/>
    <col min="8720" max="8720" width="11.83203125" style="139" bestFit="1" customWidth="1"/>
    <col min="8721" max="8960" width="9.33203125" style="139"/>
    <col min="8961" max="8964" width="12.5" style="139" customWidth="1"/>
    <col min="8965" max="8965" width="9.33203125" style="139" customWidth="1"/>
    <col min="8966" max="8967" width="12.5" style="139" customWidth="1"/>
    <col min="8968" max="8968" width="9.33203125" style="139" customWidth="1"/>
    <col min="8969" max="8969" width="12.5" style="139" customWidth="1"/>
    <col min="8970" max="8972" width="0" style="139" hidden="1" customWidth="1"/>
    <col min="8973" max="8973" width="5.6640625" style="139" customWidth="1"/>
    <col min="8974" max="8975" width="9.33203125" style="139"/>
    <col min="8976" max="8976" width="11.83203125" style="139" bestFit="1" customWidth="1"/>
    <col min="8977" max="9216" width="9.33203125" style="139"/>
    <col min="9217" max="9220" width="12.5" style="139" customWidth="1"/>
    <col min="9221" max="9221" width="9.33203125" style="139" customWidth="1"/>
    <col min="9222" max="9223" width="12.5" style="139" customWidth="1"/>
    <col min="9224" max="9224" width="9.33203125" style="139" customWidth="1"/>
    <col min="9225" max="9225" width="12.5" style="139" customWidth="1"/>
    <col min="9226" max="9228" width="0" style="139" hidden="1" customWidth="1"/>
    <col min="9229" max="9229" width="5.6640625" style="139" customWidth="1"/>
    <col min="9230" max="9231" width="9.33203125" style="139"/>
    <col min="9232" max="9232" width="11.83203125" style="139" bestFit="1" customWidth="1"/>
    <col min="9233" max="9472" width="9.33203125" style="139"/>
    <col min="9473" max="9476" width="12.5" style="139" customWidth="1"/>
    <col min="9477" max="9477" width="9.33203125" style="139" customWidth="1"/>
    <col min="9478" max="9479" width="12.5" style="139" customWidth="1"/>
    <col min="9480" max="9480" width="9.33203125" style="139" customWidth="1"/>
    <col min="9481" max="9481" width="12.5" style="139" customWidth="1"/>
    <col min="9482" max="9484" width="0" style="139" hidden="1" customWidth="1"/>
    <col min="9485" max="9485" width="5.6640625" style="139" customWidth="1"/>
    <col min="9486" max="9487" width="9.33203125" style="139"/>
    <col min="9488" max="9488" width="11.83203125" style="139" bestFit="1" customWidth="1"/>
    <col min="9489" max="9728" width="9.33203125" style="139"/>
    <col min="9729" max="9732" width="12.5" style="139" customWidth="1"/>
    <col min="9733" max="9733" width="9.33203125" style="139" customWidth="1"/>
    <col min="9734" max="9735" width="12.5" style="139" customWidth="1"/>
    <col min="9736" max="9736" width="9.33203125" style="139" customWidth="1"/>
    <col min="9737" max="9737" width="12.5" style="139" customWidth="1"/>
    <col min="9738" max="9740" width="0" style="139" hidden="1" customWidth="1"/>
    <col min="9741" max="9741" width="5.6640625" style="139" customWidth="1"/>
    <col min="9742" max="9743" width="9.33203125" style="139"/>
    <col min="9744" max="9744" width="11.83203125" style="139" bestFit="1" customWidth="1"/>
    <col min="9745" max="9984" width="9.33203125" style="139"/>
    <col min="9985" max="9988" width="12.5" style="139" customWidth="1"/>
    <col min="9989" max="9989" width="9.33203125" style="139" customWidth="1"/>
    <col min="9990" max="9991" width="12.5" style="139" customWidth="1"/>
    <col min="9992" max="9992" width="9.33203125" style="139" customWidth="1"/>
    <col min="9993" max="9993" width="12.5" style="139" customWidth="1"/>
    <col min="9994" max="9996" width="0" style="139" hidden="1" customWidth="1"/>
    <col min="9997" max="9997" width="5.6640625" style="139" customWidth="1"/>
    <col min="9998" max="9999" width="9.33203125" style="139"/>
    <col min="10000" max="10000" width="11.83203125" style="139" bestFit="1" customWidth="1"/>
    <col min="10001" max="10240" width="9.33203125" style="139"/>
    <col min="10241" max="10244" width="12.5" style="139" customWidth="1"/>
    <col min="10245" max="10245" width="9.33203125" style="139" customWidth="1"/>
    <col min="10246" max="10247" width="12.5" style="139" customWidth="1"/>
    <col min="10248" max="10248" width="9.33203125" style="139" customWidth="1"/>
    <col min="10249" max="10249" width="12.5" style="139" customWidth="1"/>
    <col min="10250" max="10252" width="0" style="139" hidden="1" customWidth="1"/>
    <col min="10253" max="10253" width="5.6640625" style="139" customWidth="1"/>
    <col min="10254" max="10255" width="9.33203125" style="139"/>
    <col min="10256" max="10256" width="11.83203125" style="139" bestFit="1" customWidth="1"/>
    <col min="10257" max="10496" width="9.33203125" style="139"/>
    <col min="10497" max="10500" width="12.5" style="139" customWidth="1"/>
    <col min="10501" max="10501" width="9.33203125" style="139" customWidth="1"/>
    <col min="10502" max="10503" width="12.5" style="139" customWidth="1"/>
    <col min="10504" max="10504" width="9.33203125" style="139" customWidth="1"/>
    <col min="10505" max="10505" width="12.5" style="139" customWidth="1"/>
    <col min="10506" max="10508" width="0" style="139" hidden="1" customWidth="1"/>
    <col min="10509" max="10509" width="5.6640625" style="139" customWidth="1"/>
    <col min="10510" max="10511" width="9.33203125" style="139"/>
    <col min="10512" max="10512" width="11.83203125" style="139" bestFit="1" customWidth="1"/>
    <col min="10513" max="10752" width="9.33203125" style="139"/>
    <col min="10753" max="10756" width="12.5" style="139" customWidth="1"/>
    <col min="10757" max="10757" width="9.33203125" style="139" customWidth="1"/>
    <col min="10758" max="10759" width="12.5" style="139" customWidth="1"/>
    <col min="10760" max="10760" width="9.33203125" style="139" customWidth="1"/>
    <col min="10761" max="10761" width="12.5" style="139" customWidth="1"/>
    <col min="10762" max="10764" width="0" style="139" hidden="1" customWidth="1"/>
    <col min="10765" max="10765" width="5.6640625" style="139" customWidth="1"/>
    <col min="10766" max="10767" width="9.33203125" style="139"/>
    <col min="10768" max="10768" width="11.83203125" style="139" bestFit="1" customWidth="1"/>
    <col min="10769" max="11008" width="9.33203125" style="139"/>
    <col min="11009" max="11012" width="12.5" style="139" customWidth="1"/>
    <col min="11013" max="11013" width="9.33203125" style="139" customWidth="1"/>
    <col min="11014" max="11015" width="12.5" style="139" customWidth="1"/>
    <col min="11016" max="11016" width="9.33203125" style="139" customWidth="1"/>
    <col min="11017" max="11017" width="12.5" style="139" customWidth="1"/>
    <col min="11018" max="11020" width="0" style="139" hidden="1" customWidth="1"/>
    <col min="11021" max="11021" width="5.6640625" style="139" customWidth="1"/>
    <col min="11022" max="11023" width="9.33203125" style="139"/>
    <col min="11024" max="11024" width="11.83203125" style="139" bestFit="1" customWidth="1"/>
    <col min="11025" max="11264" width="9.33203125" style="139"/>
    <col min="11265" max="11268" width="12.5" style="139" customWidth="1"/>
    <col min="11269" max="11269" width="9.33203125" style="139" customWidth="1"/>
    <col min="11270" max="11271" width="12.5" style="139" customWidth="1"/>
    <col min="11272" max="11272" width="9.33203125" style="139" customWidth="1"/>
    <col min="11273" max="11273" width="12.5" style="139" customWidth="1"/>
    <col min="11274" max="11276" width="0" style="139" hidden="1" customWidth="1"/>
    <col min="11277" max="11277" width="5.6640625" style="139" customWidth="1"/>
    <col min="11278" max="11279" width="9.33203125" style="139"/>
    <col min="11280" max="11280" width="11.83203125" style="139" bestFit="1" customWidth="1"/>
    <col min="11281" max="11520" width="9.33203125" style="139"/>
    <col min="11521" max="11524" width="12.5" style="139" customWidth="1"/>
    <col min="11525" max="11525" width="9.33203125" style="139" customWidth="1"/>
    <col min="11526" max="11527" width="12.5" style="139" customWidth="1"/>
    <col min="11528" max="11528" width="9.33203125" style="139" customWidth="1"/>
    <col min="11529" max="11529" width="12.5" style="139" customWidth="1"/>
    <col min="11530" max="11532" width="0" style="139" hidden="1" customWidth="1"/>
    <col min="11533" max="11533" width="5.6640625" style="139" customWidth="1"/>
    <col min="11534" max="11535" width="9.33203125" style="139"/>
    <col min="11536" max="11536" width="11.83203125" style="139" bestFit="1" customWidth="1"/>
    <col min="11537" max="11776" width="9.33203125" style="139"/>
    <col min="11777" max="11780" width="12.5" style="139" customWidth="1"/>
    <col min="11781" max="11781" width="9.33203125" style="139" customWidth="1"/>
    <col min="11782" max="11783" width="12.5" style="139" customWidth="1"/>
    <col min="11784" max="11784" width="9.33203125" style="139" customWidth="1"/>
    <col min="11785" max="11785" width="12.5" style="139" customWidth="1"/>
    <col min="11786" max="11788" width="0" style="139" hidden="1" customWidth="1"/>
    <col min="11789" max="11789" width="5.6640625" style="139" customWidth="1"/>
    <col min="11790" max="11791" width="9.33203125" style="139"/>
    <col min="11792" max="11792" width="11.83203125" style="139" bestFit="1" customWidth="1"/>
    <col min="11793" max="12032" width="9.33203125" style="139"/>
    <col min="12033" max="12036" width="12.5" style="139" customWidth="1"/>
    <col min="12037" max="12037" width="9.33203125" style="139" customWidth="1"/>
    <col min="12038" max="12039" width="12.5" style="139" customWidth="1"/>
    <col min="12040" max="12040" width="9.33203125" style="139" customWidth="1"/>
    <col min="12041" max="12041" width="12.5" style="139" customWidth="1"/>
    <col min="12042" max="12044" width="0" style="139" hidden="1" customWidth="1"/>
    <col min="12045" max="12045" width="5.6640625" style="139" customWidth="1"/>
    <col min="12046" max="12047" width="9.33203125" style="139"/>
    <col min="12048" max="12048" width="11.83203125" style="139" bestFit="1" customWidth="1"/>
    <col min="12049" max="12288" width="9.33203125" style="139"/>
    <col min="12289" max="12292" width="12.5" style="139" customWidth="1"/>
    <col min="12293" max="12293" width="9.33203125" style="139" customWidth="1"/>
    <col min="12294" max="12295" width="12.5" style="139" customWidth="1"/>
    <col min="12296" max="12296" width="9.33203125" style="139" customWidth="1"/>
    <col min="12297" max="12297" width="12.5" style="139" customWidth="1"/>
    <col min="12298" max="12300" width="0" style="139" hidden="1" customWidth="1"/>
    <col min="12301" max="12301" width="5.6640625" style="139" customWidth="1"/>
    <col min="12302" max="12303" width="9.33203125" style="139"/>
    <col min="12304" max="12304" width="11.83203125" style="139" bestFit="1" customWidth="1"/>
    <col min="12305" max="12544" width="9.33203125" style="139"/>
    <col min="12545" max="12548" width="12.5" style="139" customWidth="1"/>
    <col min="12549" max="12549" width="9.33203125" style="139" customWidth="1"/>
    <col min="12550" max="12551" width="12.5" style="139" customWidth="1"/>
    <col min="12552" max="12552" width="9.33203125" style="139" customWidth="1"/>
    <col min="12553" max="12553" width="12.5" style="139" customWidth="1"/>
    <col min="12554" max="12556" width="0" style="139" hidden="1" customWidth="1"/>
    <col min="12557" max="12557" width="5.6640625" style="139" customWidth="1"/>
    <col min="12558" max="12559" width="9.33203125" style="139"/>
    <col min="12560" max="12560" width="11.83203125" style="139" bestFit="1" customWidth="1"/>
    <col min="12561" max="12800" width="9.33203125" style="139"/>
    <col min="12801" max="12804" width="12.5" style="139" customWidth="1"/>
    <col min="12805" max="12805" width="9.33203125" style="139" customWidth="1"/>
    <col min="12806" max="12807" width="12.5" style="139" customWidth="1"/>
    <col min="12808" max="12808" width="9.33203125" style="139" customWidth="1"/>
    <col min="12809" max="12809" width="12.5" style="139" customWidth="1"/>
    <col min="12810" max="12812" width="0" style="139" hidden="1" customWidth="1"/>
    <col min="12813" max="12813" width="5.6640625" style="139" customWidth="1"/>
    <col min="12814" max="12815" width="9.33203125" style="139"/>
    <col min="12816" max="12816" width="11.83203125" style="139" bestFit="1" customWidth="1"/>
    <col min="12817" max="13056" width="9.33203125" style="139"/>
    <col min="13057" max="13060" width="12.5" style="139" customWidth="1"/>
    <col min="13061" max="13061" width="9.33203125" style="139" customWidth="1"/>
    <col min="13062" max="13063" width="12.5" style="139" customWidth="1"/>
    <col min="13064" max="13064" width="9.33203125" style="139" customWidth="1"/>
    <col min="13065" max="13065" width="12.5" style="139" customWidth="1"/>
    <col min="13066" max="13068" width="0" style="139" hidden="1" customWidth="1"/>
    <col min="13069" max="13069" width="5.6640625" style="139" customWidth="1"/>
    <col min="13070" max="13071" width="9.33203125" style="139"/>
    <col min="13072" max="13072" width="11.83203125" style="139" bestFit="1" customWidth="1"/>
    <col min="13073" max="13312" width="9.33203125" style="139"/>
    <col min="13313" max="13316" width="12.5" style="139" customWidth="1"/>
    <col min="13317" max="13317" width="9.33203125" style="139" customWidth="1"/>
    <col min="13318" max="13319" width="12.5" style="139" customWidth="1"/>
    <col min="13320" max="13320" width="9.33203125" style="139" customWidth="1"/>
    <col min="13321" max="13321" width="12.5" style="139" customWidth="1"/>
    <col min="13322" max="13324" width="0" style="139" hidden="1" customWidth="1"/>
    <col min="13325" max="13325" width="5.6640625" style="139" customWidth="1"/>
    <col min="13326" max="13327" width="9.33203125" style="139"/>
    <col min="13328" max="13328" width="11.83203125" style="139" bestFit="1" customWidth="1"/>
    <col min="13329" max="13568" width="9.33203125" style="139"/>
    <col min="13569" max="13572" width="12.5" style="139" customWidth="1"/>
    <col min="13573" max="13573" width="9.33203125" style="139" customWidth="1"/>
    <col min="13574" max="13575" width="12.5" style="139" customWidth="1"/>
    <col min="13576" max="13576" width="9.33203125" style="139" customWidth="1"/>
    <col min="13577" max="13577" width="12.5" style="139" customWidth="1"/>
    <col min="13578" max="13580" width="0" style="139" hidden="1" customWidth="1"/>
    <col min="13581" max="13581" width="5.6640625" style="139" customWidth="1"/>
    <col min="13582" max="13583" width="9.33203125" style="139"/>
    <col min="13584" max="13584" width="11.83203125" style="139" bestFit="1" customWidth="1"/>
    <col min="13585" max="13824" width="9.33203125" style="139"/>
    <col min="13825" max="13828" width="12.5" style="139" customWidth="1"/>
    <col min="13829" max="13829" width="9.33203125" style="139" customWidth="1"/>
    <col min="13830" max="13831" width="12.5" style="139" customWidth="1"/>
    <col min="13832" max="13832" width="9.33203125" style="139" customWidth="1"/>
    <col min="13833" max="13833" width="12.5" style="139" customWidth="1"/>
    <col min="13834" max="13836" width="0" style="139" hidden="1" customWidth="1"/>
    <col min="13837" max="13837" width="5.6640625" style="139" customWidth="1"/>
    <col min="13838" max="13839" width="9.33203125" style="139"/>
    <col min="13840" max="13840" width="11.83203125" style="139" bestFit="1" customWidth="1"/>
    <col min="13841" max="14080" width="9.33203125" style="139"/>
    <col min="14081" max="14084" width="12.5" style="139" customWidth="1"/>
    <col min="14085" max="14085" width="9.33203125" style="139" customWidth="1"/>
    <col min="14086" max="14087" width="12.5" style="139" customWidth="1"/>
    <col min="14088" max="14088" width="9.33203125" style="139" customWidth="1"/>
    <col min="14089" max="14089" width="12.5" style="139" customWidth="1"/>
    <col min="14090" max="14092" width="0" style="139" hidden="1" customWidth="1"/>
    <col min="14093" max="14093" width="5.6640625" style="139" customWidth="1"/>
    <col min="14094" max="14095" width="9.33203125" style="139"/>
    <col min="14096" max="14096" width="11.83203125" style="139" bestFit="1" customWidth="1"/>
    <col min="14097" max="14336" width="9.33203125" style="139"/>
    <col min="14337" max="14340" width="12.5" style="139" customWidth="1"/>
    <col min="14341" max="14341" width="9.33203125" style="139" customWidth="1"/>
    <col min="14342" max="14343" width="12.5" style="139" customWidth="1"/>
    <col min="14344" max="14344" width="9.33203125" style="139" customWidth="1"/>
    <col min="14345" max="14345" width="12.5" style="139" customWidth="1"/>
    <col min="14346" max="14348" width="0" style="139" hidden="1" customWidth="1"/>
    <col min="14349" max="14349" width="5.6640625" style="139" customWidth="1"/>
    <col min="14350" max="14351" width="9.33203125" style="139"/>
    <col min="14352" max="14352" width="11.83203125" style="139" bestFit="1" customWidth="1"/>
    <col min="14353" max="14592" width="9.33203125" style="139"/>
    <col min="14593" max="14596" width="12.5" style="139" customWidth="1"/>
    <col min="14597" max="14597" width="9.33203125" style="139" customWidth="1"/>
    <col min="14598" max="14599" width="12.5" style="139" customWidth="1"/>
    <col min="14600" max="14600" width="9.33203125" style="139" customWidth="1"/>
    <col min="14601" max="14601" width="12.5" style="139" customWidth="1"/>
    <col min="14602" max="14604" width="0" style="139" hidden="1" customWidth="1"/>
    <col min="14605" max="14605" width="5.6640625" style="139" customWidth="1"/>
    <col min="14606" max="14607" width="9.33203125" style="139"/>
    <col min="14608" max="14608" width="11.83203125" style="139" bestFit="1" customWidth="1"/>
    <col min="14609" max="14848" width="9.33203125" style="139"/>
    <col min="14849" max="14852" width="12.5" style="139" customWidth="1"/>
    <col min="14853" max="14853" width="9.33203125" style="139" customWidth="1"/>
    <col min="14854" max="14855" width="12.5" style="139" customWidth="1"/>
    <col min="14856" max="14856" width="9.33203125" style="139" customWidth="1"/>
    <col min="14857" max="14857" width="12.5" style="139" customWidth="1"/>
    <col min="14858" max="14860" width="0" style="139" hidden="1" customWidth="1"/>
    <col min="14861" max="14861" width="5.6640625" style="139" customWidth="1"/>
    <col min="14862" max="14863" width="9.33203125" style="139"/>
    <col min="14864" max="14864" width="11.83203125" style="139" bestFit="1" customWidth="1"/>
    <col min="14865" max="15104" width="9.33203125" style="139"/>
    <col min="15105" max="15108" width="12.5" style="139" customWidth="1"/>
    <col min="15109" max="15109" width="9.33203125" style="139" customWidth="1"/>
    <col min="15110" max="15111" width="12.5" style="139" customWidth="1"/>
    <col min="15112" max="15112" width="9.33203125" style="139" customWidth="1"/>
    <col min="15113" max="15113" width="12.5" style="139" customWidth="1"/>
    <col min="15114" max="15116" width="0" style="139" hidden="1" customWidth="1"/>
    <col min="15117" max="15117" width="5.6640625" style="139" customWidth="1"/>
    <col min="15118" max="15119" width="9.33203125" style="139"/>
    <col min="15120" max="15120" width="11.83203125" style="139" bestFit="1" customWidth="1"/>
    <col min="15121" max="15360" width="9.33203125" style="139"/>
    <col min="15361" max="15364" width="12.5" style="139" customWidth="1"/>
    <col min="15365" max="15365" width="9.33203125" style="139" customWidth="1"/>
    <col min="15366" max="15367" width="12.5" style="139" customWidth="1"/>
    <col min="15368" max="15368" width="9.33203125" style="139" customWidth="1"/>
    <col min="15369" max="15369" width="12.5" style="139" customWidth="1"/>
    <col min="15370" max="15372" width="0" style="139" hidden="1" customWidth="1"/>
    <col min="15373" max="15373" width="5.6640625" style="139" customWidth="1"/>
    <col min="15374" max="15375" width="9.33203125" style="139"/>
    <col min="15376" max="15376" width="11.83203125" style="139" bestFit="1" customWidth="1"/>
    <col min="15377" max="15616" width="9.33203125" style="139"/>
    <col min="15617" max="15620" width="12.5" style="139" customWidth="1"/>
    <col min="15621" max="15621" width="9.33203125" style="139" customWidth="1"/>
    <col min="15622" max="15623" width="12.5" style="139" customWidth="1"/>
    <col min="15624" max="15624" width="9.33203125" style="139" customWidth="1"/>
    <col min="15625" max="15625" width="12.5" style="139" customWidth="1"/>
    <col min="15626" max="15628" width="0" style="139" hidden="1" customWidth="1"/>
    <col min="15629" max="15629" width="5.6640625" style="139" customWidth="1"/>
    <col min="15630" max="15631" width="9.33203125" style="139"/>
    <col min="15632" max="15632" width="11.83203125" style="139" bestFit="1" customWidth="1"/>
    <col min="15633" max="15872" width="9.33203125" style="139"/>
    <col min="15873" max="15876" width="12.5" style="139" customWidth="1"/>
    <col min="15877" max="15877" width="9.33203125" style="139" customWidth="1"/>
    <col min="15878" max="15879" width="12.5" style="139" customWidth="1"/>
    <col min="15880" max="15880" width="9.33203125" style="139" customWidth="1"/>
    <col min="15881" max="15881" width="12.5" style="139" customWidth="1"/>
    <col min="15882" max="15884" width="0" style="139" hidden="1" customWidth="1"/>
    <col min="15885" max="15885" width="5.6640625" style="139" customWidth="1"/>
    <col min="15886" max="15887" width="9.33203125" style="139"/>
    <col min="15888" max="15888" width="11.83203125" style="139" bestFit="1" customWidth="1"/>
    <col min="15889" max="16128" width="9.33203125" style="139"/>
    <col min="16129" max="16132" width="12.5" style="139" customWidth="1"/>
    <col min="16133" max="16133" width="9.33203125" style="139" customWidth="1"/>
    <col min="16134" max="16135" width="12.5" style="139" customWidth="1"/>
    <col min="16136" max="16136" width="9.33203125" style="139" customWidth="1"/>
    <col min="16137" max="16137" width="12.5" style="139" customWidth="1"/>
    <col min="16138" max="16140" width="0" style="139" hidden="1" customWidth="1"/>
    <col min="16141" max="16141" width="5.6640625" style="139" customWidth="1"/>
    <col min="16142" max="16143" width="9.33203125" style="139"/>
    <col min="16144" max="16144" width="11.83203125" style="139" bestFit="1" customWidth="1"/>
    <col min="16145" max="16384" width="9.33203125" style="139"/>
  </cols>
  <sheetData>
    <row r="1" spans="1:13">
      <c r="A1" s="145"/>
      <c r="B1" s="145"/>
      <c r="C1" s="145"/>
      <c r="D1" s="145"/>
      <c r="E1" s="145"/>
      <c r="F1" s="145"/>
      <c r="G1" s="145"/>
      <c r="H1" s="145"/>
      <c r="I1" s="145"/>
    </row>
    <row r="2" spans="1:13" ht="53.25" customHeight="1">
      <c r="A2" s="415" t="s">
        <v>880</v>
      </c>
      <c r="B2" s="415"/>
      <c r="C2" s="416" t="s">
        <v>881</v>
      </c>
      <c r="D2" s="416"/>
      <c r="E2" s="416"/>
      <c r="F2" s="416"/>
      <c r="G2" s="416"/>
      <c r="H2" s="416"/>
      <c r="I2" s="416"/>
    </row>
    <row r="3" spans="1:13" ht="19.5" customHeight="1">
      <c r="A3" s="417" t="s">
        <v>882</v>
      </c>
      <c r="B3" s="417"/>
      <c r="C3" s="419" t="s">
        <v>883</v>
      </c>
      <c r="D3" s="419"/>
      <c r="E3" s="419"/>
      <c r="F3" s="419"/>
      <c r="G3" s="419"/>
      <c r="H3" s="419"/>
      <c r="I3" s="419"/>
    </row>
    <row r="4" spans="1:13" ht="37.5" customHeight="1" thickBot="1">
      <c r="A4" s="418"/>
      <c r="B4" s="418"/>
      <c r="C4" s="420"/>
      <c r="D4" s="420"/>
      <c r="E4" s="420"/>
      <c r="F4" s="420"/>
      <c r="G4" s="420"/>
      <c r="H4" s="420"/>
      <c r="I4" s="420"/>
    </row>
    <row r="5" spans="1:13" ht="15" customHeight="1">
      <c r="A5" s="145"/>
      <c r="B5" s="145"/>
      <c r="C5" s="145"/>
      <c r="D5" s="145"/>
      <c r="E5" s="145"/>
      <c r="F5" s="145"/>
      <c r="G5" s="145"/>
      <c r="H5" s="145"/>
      <c r="I5" s="145"/>
      <c r="K5" s="140" t="s">
        <v>884</v>
      </c>
      <c r="L5" s="141">
        <v>0</v>
      </c>
      <c r="M5" s="142"/>
    </row>
    <row r="6" spans="1:13" ht="24">
      <c r="A6" s="421" t="s">
        <v>885</v>
      </c>
      <c r="B6" s="407"/>
      <c r="C6" s="422"/>
      <c r="D6" s="422"/>
      <c r="E6" s="423" t="s">
        <v>886</v>
      </c>
      <c r="F6" s="424"/>
      <c r="G6" s="425" t="s">
        <v>887</v>
      </c>
      <c r="H6" s="426"/>
      <c r="I6" s="426"/>
      <c r="K6" s="143" t="s">
        <v>888</v>
      </c>
      <c r="L6" s="144">
        <v>0</v>
      </c>
    </row>
    <row r="7" spans="1:13">
      <c r="A7" s="412"/>
      <c r="B7" s="412"/>
      <c r="C7" s="412"/>
      <c r="D7" s="145"/>
      <c r="E7" s="405"/>
      <c r="F7" s="405"/>
      <c r="G7" s="405"/>
      <c r="H7" s="145"/>
      <c r="I7" s="145"/>
    </row>
    <row r="8" spans="1:13">
      <c r="A8" s="407" t="s">
        <v>889</v>
      </c>
      <c r="B8" s="407"/>
      <c r="C8" s="408"/>
      <c r="D8" s="408"/>
      <c r="E8" s="413" t="s">
        <v>890</v>
      </c>
      <c r="F8" s="413"/>
      <c r="G8" s="414">
        <v>0</v>
      </c>
      <c r="H8" s="414"/>
      <c r="I8" s="414"/>
    </row>
    <row r="9" spans="1:13">
      <c r="A9" s="405"/>
      <c r="B9" s="405"/>
      <c r="C9" s="405"/>
      <c r="D9" s="145"/>
      <c r="E9" s="406"/>
      <c r="F9" s="406"/>
      <c r="G9" s="406"/>
      <c r="H9" s="145"/>
      <c r="I9" s="145"/>
    </row>
    <row r="10" spans="1:13">
      <c r="A10" s="407" t="s">
        <v>891</v>
      </c>
      <c r="B10" s="407"/>
      <c r="C10" s="408" t="s">
        <v>887</v>
      </c>
      <c r="D10" s="408"/>
      <c r="E10" s="409" t="s">
        <v>892</v>
      </c>
      <c r="F10" s="409"/>
      <c r="G10" s="410" t="s">
        <v>893</v>
      </c>
      <c r="H10" s="411"/>
      <c r="I10" s="411"/>
    </row>
    <row r="11" spans="1:13">
      <c r="A11" s="146"/>
      <c r="B11" s="146"/>
      <c r="C11" s="146"/>
      <c r="D11" s="146"/>
      <c r="E11" s="147"/>
      <c r="F11" s="147"/>
      <c r="G11" s="323"/>
      <c r="H11" s="324"/>
      <c r="I11" s="324"/>
    </row>
    <row r="12" spans="1:13" ht="13.5" thickBot="1">
      <c r="A12" s="325"/>
      <c r="B12" s="325"/>
      <c r="C12" s="325"/>
      <c r="D12" s="325"/>
      <c r="E12" s="325"/>
      <c r="F12" s="325"/>
      <c r="G12" s="325"/>
      <c r="H12" s="325"/>
      <c r="I12" s="325"/>
    </row>
    <row r="13" spans="1:13">
      <c r="A13" s="145"/>
      <c r="B13" s="145"/>
      <c r="C13" s="145"/>
      <c r="D13" s="145"/>
      <c r="E13" s="145"/>
      <c r="F13" s="145"/>
      <c r="G13" s="145"/>
      <c r="H13" s="145"/>
      <c r="I13" s="145"/>
    </row>
    <row r="14" spans="1:13">
      <c r="A14" s="400" t="s">
        <v>894</v>
      </c>
      <c r="B14" s="400"/>
      <c r="C14" s="400"/>
      <c r="D14" s="400"/>
      <c r="E14" s="326"/>
      <c r="F14" s="326"/>
      <c r="G14" s="326"/>
      <c r="H14" s="326"/>
      <c r="I14" s="326"/>
    </row>
    <row r="15" spans="1:13">
      <c r="A15" s="391" t="s">
        <v>895</v>
      </c>
      <c r="B15" s="391"/>
      <c r="C15" s="391"/>
      <c r="D15" s="391"/>
      <c r="E15" s="327"/>
      <c r="F15" s="392">
        <f>'741 - EL - Položky'!I13</f>
        <v>0</v>
      </c>
      <c r="G15" s="392"/>
      <c r="H15" s="328"/>
      <c r="I15" s="145" t="s">
        <v>896</v>
      </c>
    </row>
    <row r="16" spans="1:13">
      <c r="A16" s="399" t="s">
        <v>897</v>
      </c>
      <c r="B16" s="391"/>
      <c r="C16" s="391"/>
      <c r="D16" s="391"/>
      <c r="E16" s="329">
        <v>0.06</v>
      </c>
      <c r="F16" s="392">
        <f>F15*E16</f>
        <v>0</v>
      </c>
      <c r="G16" s="392"/>
      <c r="H16" s="328"/>
      <c r="I16" s="145" t="s">
        <v>896</v>
      </c>
    </row>
    <row r="17" spans="1:9">
      <c r="A17" s="391" t="s">
        <v>898</v>
      </c>
      <c r="B17" s="391"/>
      <c r="C17" s="391"/>
      <c r="D17" s="391"/>
      <c r="E17" s="327"/>
      <c r="F17" s="392">
        <f>'741 - EL - Položky'!F60</f>
        <v>0</v>
      </c>
      <c r="G17" s="392"/>
      <c r="H17" s="328"/>
      <c r="I17" s="145" t="s">
        <v>896</v>
      </c>
    </row>
    <row r="18" spans="1:9">
      <c r="A18" s="391" t="s">
        <v>899</v>
      </c>
      <c r="B18" s="391"/>
      <c r="C18" s="391"/>
      <c r="D18" s="391"/>
      <c r="E18" s="327"/>
      <c r="F18" s="392">
        <f>'741 - EL - Položky'!H60</f>
        <v>0</v>
      </c>
      <c r="G18" s="392"/>
      <c r="H18" s="328"/>
      <c r="I18" s="145" t="s">
        <v>896</v>
      </c>
    </row>
    <row r="19" spans="1:9">
      <c r="A19" s="399" t="s">
        <v>900</v>
      </c>
      <c r="B19" s="391"/>
      <c r="C19" s="391"/>
      <c r="D19" s="391"/>
      <c r="E19" s="327"/>
      <c r="F19" s="392">
        <v>0</v>
      </c>
      <c r="G19" s="392"/>
      <c r="H19" s="328"/>
      <c r="I19" s="145" t="s">
        <v>896</v>
      </c>
    </row>
    <row r="20" spans="1:9">
      <c r="A20" s="404" t="s">
        <v>901</v>
      </c>
      <c r="B20" s="404"/>
      <c r="C20" s="404"/>
      <c r="D20" s="404"/>
      <c r="E20" s="330"/>
      <c r="F20" s="398">
        <f>SUM(F15:G19)</f>
        <v>0</v>
      </c>
      <c r="G20" s="398"/>
      <c r="H20" s="331"/>
      <c r="I20" s="332" t="s">
        <v>896</v>
      </c>
    </row>
    <row r="21" spans="1:9" ht="13.5" thickBot="1">
      <c r="A21" s="325"/>
      <c r="B21" s="325"/>
      <c r="C21" s="325"/>
      <c r="D21" s="325"/>
      <c r="E21" s="333"/>
      <c r="F21" s="334"/>
      <c r="G21" s="334"/>
      <c r="H21" s="325"/>
      <c r="I21" s="325"/>
    </row>
    <row r="22" spans="1:9">
      <c r="A22" s="145"/>
      <c r="B22" s="145"/>
      <c r="C22" s="145"/>
      <c r="D22" s="145"/>
      <c r="E22" s="327"/>
      <c r="F22" s="335"/>
      <c r="G22" s="335"/>
      <c r="H22" s="145"/>
      <c r="I22" s="145"/>
    </row>
    <row r="23" spans="1:9">
      <c r="A23" s="399" t="s">
        <v>902</v>
      </c>
      <c r="B23" s="391"/>
      <c r="C23" s="391"/>
      <c r="D23" s="391"/>
      <c r="E23" s="329">
        <v>0.05</v>
      </c>
      <c r="F23" s="392">
        <f>F18*E23</f>
        <v>0</v>
      </c>
      <c r="G23" s="392"/>
      <c r="H23" s="328"/>
      <c r="I23" s="145" t="s">
        <v>896</v>
      </c>
    </row>
    <row r="24" spans="1:9">
      <c r="A24" s="399" t="s">
        <v>903</v>
      </c>
      <c r="B24" s="391"/>
      <c r="C24" s="391"/>
      <c r="D24" s="391"/>
      <c r="E24" s="329">
        <v>1.4999999999999999E-2</v>
      </c>
      <c r="F24" s="392">
        <f>F19*E24</f>
        <v>0</v>
      </c>
      <c r="G24" s="392"/>
      <c r="H24" s="328"/>
      <c r="I24" s="145" t="s">
        <v>896</v>
      </c>
    </row>
    <row r="25" spans="1:9">
      <c r="A25" s="404" t="s">
        <v>904</v>
      </c>
      <c r="B25" s="404"/>
      <c r="C25" s="404"/>
      <c r="D25" s="404"/>
      <c r="E25" s="327"/>
      <c r="F25" s="398">
        <f>SUM(F23:G24)</f>
        <v>0</v>
      </c>
      <c r="G25" s="398"/>
      <c r="H25" s="332"/>
      <c r="I25" s="332" t="s">
        <v>896</v>
      </c>
    </row>
    <row r="26" spans="1:9">
      <c r="A26" s="145"/>
      <c r="B26" s="145"/>
      <c r="C26" s="145"/>
      <c r="D26" s="145"/>
      <c r="E26" s="327"/>
      <c r="F26" s="335"/>
      <c r="G26" s="335"/>
      <c r="H26" s="145"/>
      <c r="I26" s="145"/>
    </row>
    <row r="27" spans="1:9">
      <c r="A27" s="399" t="s">
        <v>905</v>
      </c>
      <c r="B27" s="391"/>
      <c r="C27" s="391"/>
      <c r="D27" s="391"/>
      <c r="E27" s="329">
        <v>1.4999999999999999E-2</v>
      </c>
      <c r="F27" s="392">
        <f>F20*E27</f>
        <v>0</v>
      </c>
      <c r="G27" s="392"/>
      <c r="H27" s="145"/>
      <c r="I27" s="145" t="s">
        <v>896</v>
      </c>
    </row>
    <row r="28" spans="1:9">
      <c r="A28" s="390" t="s">
        <v>906</v>
      </c>
      <c r="B28" s="391"/>
      <c r="C28" s="391"/>
      <c r="D28" s="391"/>
      <c r="E28" s="329">
        <v>0.02</v>
      </c>
      <c r="F28" s="392">
        <f>F20*E28</f>
        <v>0</v>
      </c>
      <c r="G28" s="392"/>
      <c r="H28" s="145"/>
      <c r="I28" s="145" t="s">
        <v>896</v>
      </c>
    </row>
    <row r="29" spans="1:9">
      <c r="A29" s="400" t="s">
        <v>907</v>
      </c>
      <c r="B29" s="400"/>
      <c r="C29" s="400"/>
      <c r="D29" s="400"/>
      <c r="E29" s="326"/>
      <c r="F29" s="398">
        <f>F20+F25+F27+F28</f>
        <v>0</v>
      </c>
      <c r="G29" s="398"/>
      <c r="H29" s="332"/>
      <c r="I29" s="332" t="s">
        <v>896</v>
      </c>
    </row>
    <row r="30" spans="1:9" ht="13.5" thickBot="1">
      <c r="A30" s="325"/>
      <c r="B30" s="325"/>
      <c r="C30" s="325"/>
      <c r="D30" s="325"/>
      <c r="E30" s="325"/>
      <c r="F30" s="334"/>
      <c r="G30" s="334"/>
      <c r="H30" s="325"/>
      <c r="I30" s="325"/>
    </row>
    <row r="31" spans="1:9">
      <c r="A31" s="145"/>
      <c r="B31" s="145"/>
      <c r="C31" s="145"/>
      <c r="D31" s="145"/>
      <c r="E31" s="145"/>
      <c r="F31" s="335"/>
      <c r="G31" s="335"/>
      <c r="H31" s="145"/>
      <c r="I31" s="145"/>
    </row>
    <row r="32" spans="1:9">
      <c r="A32" s="401" t="s">
        <v>908</v>
      </c>
      <c r="B32" s="401"/>
      <c r="C32" s="401"/>
      <c r="D32" s="401"/>
      <c r="E32" s="327"/>
      <c r="F32" s="335"/>
      <c r="G32" s="335"/>
      <c r="H32" s="145"/>
      <c r="I32" s="145"/>
    </row>
    <row r="33" spans="1:17" ht="26.25" customHeight="1">
      <c r="A33" s="402" t="s">
        <v>909</v>
      </c>
      <c r="B33" s="403"/>
      <c r="C33" s="403"/>
      <c r="D33" s="403"/>
      <c r="E33" s="329">
        <v>1.4999999999999999E-2</v>
      </c>
      <c r="F33" s="392">
        <f>F29*E33</f>
        <v>0</v>
      </c>
      <c r="G33" s="392"/>
      <c r="H33" s="145"/>
      <c r="I33" s="145" t="s">
        <v>896</v>
      </c>
    </row>
    <row r="34" spans="1:17">
      <c r="A34" s="390" t="s">
        <v>910</v>
      </c>
      <c r="B34" s="391"/>
      <c r="C34" s="391"/>
      <c r="D34" s="391"/>
      <c r="E34" s="329">
        <v>5.0000000000000001E-3</v>
      </c>
      <c r="F34" s="392">
        <f>F29*E34</f>
        <v>0</v>
      </c>
      <c r="G34" s="392"/>
      <c r="H34" s="145"/>
      <c r="I34" s="145" t="s">
        <v>896</v>
      </c>
    </row>
    <row r="35" spans="1:17">
      <c r="A35" s="397" t="s">
        <v>911</v>
      </c>
      <c r="B35" s="397"/>
      <c r="C35" s="397"/>
      <c r="D35" s="397"/>
      <c r="E35" s="327"/>
      <c r="F35" s="398">
        <f>SUM(F33:G34)</f>
        <v>0</v>
      </c>
      <c r="G35" s="398"/>
      <c r="H35" s="332"/>
      <c r="I35" s="332" t="s">
        <v>896</v>
      </c>
    </row>
    <row r="36" spans="1:17" ht="13.5" thickBot="1">
      <c r="A36" s="325"/>
      <c r="B36" s="325"/>
      <c r="C36" s="325"/>
      <c r="D36" s="325"/>
      <c r="E36" s="325"/>
      <c r="F36" s="334"/>
      <c r="G36" s="334"/>
      <c r="H36" s="325"/>
      <c r="I36" s="325"/>
    </row>
    <row r="37" spans="1:17">
      <c r="A37" s="145"/>
      <c r="B37" s="145"/>
      <c r="C37" s="145"/>
      <c r="D37" s="145"/>
      <c r="E37" s="145"/>
      <c r="F37" s="335"/>
      <c r="G37" s="335"/>
      <c r="H37" s="145"/>
      <c r="I37" s="145"/>
    </row>
    <row r="38" spans="1:17">
      <c r="A38" s="390" t="s">
        <v>912</v>
      </c>
      <c r="B38" s="391"/>
      <c r="C38" s="391"/>
      <c r="D38" s="391"/>
      <c r="E38" s="329">
        <v>1.4999999999999999E-2</v>
      </c>
      <c r="F38" s="392">
        <f>F29*E38</f>
        <v>0</v>
      </c>
      <c r="G38" s="392"/>
      <c r="H38" s="145"/>
      <c r="I38" s="145" t="s">
        <v>896</v>
      </c>
    </row>
    <row r="39" spans="1:17" ht="13.5" thickBot="1">
      <c r="A39" s="325"/>
      <c r="B39" s="325"/>
      <c r="C39" s="325"/>
      <c r="D39" s="325"/>
      <c r="E39" s="325"/>
      <c r="F39" s="334"/>
      <c r="G39" s="334"/>
      <c r="H39" s="325"/>
      <c r="I39" s="325"/>
    </row>
    <row r="40" spans="1:17">
      <c r="A40" s="145"/>
      <c r="B40" s="145"/>
      <c r="C40" s="145"/>
      <c r="D40" s="145"/>
      <c r="E40" s="145"/>
      <c r="F40" s="335"/>
      <c r="G40" s="335"/>
      <c r="H40" s="145"/>
      <c r="I40" s="145"/>
    </row>
    <row r="41" spans="1:17" ht="18" customHeight="1">
      <c r="A41" s="393" t="s">
        <v>913</v>
      </c>
      <c r="B41" s="393"/>
      <c r="C41" s="393"/>
      <c r="D41" s="393"/>
      <c r="E41" s="336"/>
      <c r="F41" s="394">
        <f>F29+F35+F38</f>
        <v>0</v>
      </c>
      <c r="G41" s="394"/>
      <c r="H41" s="337"/>
      <c r="I41" s="337" t="s">
        <v>896</v>
      </c>
      <c r="N41" s="148">
        <f>F41</f>
        <v>0</v>
      </c>
      <c r="O41" s="148">
        <f>F41</f>
        <v>0</v>
      </c>
      <c r="Q41" s="148">
        <f>F41</f>
        <v>0</v>
      </c>
    </row>
    <row r="42" spans="1:17">
      <c r="A42" s="145"/>
      <c r="B42" s="145"/>
      <c r="C42" s="145"/>
      <c r="D42" s="145"/>
      <c r="E42" s="145"/>
      <c r="F42" s="335"/>
      <c r="G42" s="335"/>
      <c r="H42" s="145"/>
      <c r="I42" s="145"/>
    </row>
    <row r="43" spans="1:17">
      <c r="A43" s="145"/>
      <c r="B43" s="145"/>
      <c r="C43" s="145"/>
      <c r="D43" s="338" t="s">
        <v>914</v>
      </c>
      <c r="E43" s="339">
        <v>0.15</v>
      </c>
      <c r="F43" s="395">
        <f>F41*E43</f>
        <v>0</v>
      </c>
      <c r="G43" s="395"/>
      <c r="H43" s="327"/>
      <c r="I43" s="327" t="s">
        <v>896</v>
      </c>
    </row>
    <row r="44" spans="1:17">
      <c r="A44" s="145"/>
      <c r="B44" s="145"/>
      <c r="C44" s="145"/>
      <c r="D44" s="340" t="s">
        <v>914</v>
      </c>
      <c r="E44" s="341">
        <v>0.21</v>
      </c>
      <c r="F44" s="396">
        <v>0</v>
      </c>
      <c r="G44" s="396"/>
      <c r="H44" s="342"/>
      <c r="I44" s="342" t="s">
        <v>896</v>
      </c>
    </row>
    <row r="45" spans="1:17" ht="13.5" thickBot="1">
      <c r="A45" s="145"/>
      <c r="B45" s="145"/>
      <c r="C45" s="145"/>
      <c r="D45" s="145"/>
      <c r="E45" s="145"/>
      <c r="F45" s="335"/>
      <c r="G45" s="335"/>
      <c r="H45" s="145"/>
      <c r="I45" s="145"/>
    </row>
    <row r="46" spans="1:17" ht="25.5" customHeight="1" thickBot="1">
      <c r="A46" s="387" t="s">
        <v>915</v>
      </c>
      <c r="B46" s="388"/>
      <c r="C46" s="388"/>
      <c r="D46" s="388"/>
      <c r="E46" s="343"/>
      <c r="F46" s="389">
        <f>F41+F43</f>
        <v>0</v>
      </c>
      <c r="G46" s="389"/>
      <c r="H46" s="344"/>
      <c r="I46" s="345" t="s">
        <v>896</v>
      </c>
      <c r="P46" s="148">
        <f>F46</f>
        <v>0</v>
      </c>
    </row>
    <row r="47" spans="1:17">
      <c r="A47" s="145"/>
      <c r="B47" s="145"/>
      <c r="C47" s="145"/>
      <c r="D47" s="145"/>
      <c r="E47" s="145"/>
      <c r="F47" s="145"/>
      <c r="G47" s="145"/>
      <c r="H47" s="145"/>
      <c r="I47" s="145"/>
    </row>
    <row r="48" spans="1:17">
      <c r="A48" s="145"/>
      <c r="B48" s="145"/>
      <c r="C48" s="145"/>
      <c r="D48" s="145"/>
      <c r="E48" s="145"/>
      <c r="F48" s="145"/>
      <c r="G48" s="145"/>
      <c r="H48" s="145"/>
      <c r="I48" s="145"/>
    </row>
  </sheetData>
  <sheetProtection password="DAFF" sheet="1" objects="1" scenarios="1"/>
  <protectedRanges>
    <protectedRange sqref="A1:I1 B3:B4 A2:B2 A6:I47" name="Oblast1"/>
    <protectedRange sqref="A3:A4" name="Oblast1_1"/>
    <protectedRange sqref="C2:I2" name="Oblast1_2"/>
    <protectedRange sqref="C3 D3:I4" name="Oblast1_3"/>
  </protectedRanges>
  <mergeCells count="60">
    <mergeCell ref="A2:B2"/>
    <mergeCell ref="C2:I2"/>
    <mergeCell ref="A3:B4"/>
    <mergeCell ref="C3:I4"/>
    <mergeCell ref="A6:B6"/>
    <mergeCell ref="C6:D6"/>
    <mergeCell ref="E6:F6"/>
    <mergeCell ref="G6:I6"/>
    <mergeCell ref="A7:C7"/>
    <mergeCell ref="E7:G7"/>
    <mergeCell ref="A8:B8"/>
    <mergeCell ref="C8:D8"/>
    <mergeCell ref="E8:F8"/>
    <mergeCell ref="G8:I8"/>
    <mergeCell ref="A17:D17"/>
    <mergeCell ref="F17:G17"/>
    <mergeCell ref="A9:C9"/>
    <mergeCell ref="E9:G9"/>
    <mergeCell ref="A10:B10"/>
    <mergeCell ref="C10:D10"/>
    <mergeCell ref="E10:F10"/>
    <mergeCell ref="G10:I10"/>
    <mergeCell ref="A14:D14"/>
    <mergeCell ref="A15:D15"/>
    <mergeCell ref="F15:G15"/>
    <mergeCell ref="A16:D16"/>
    <mergeCell ref="F16:G16"/>
    <mergeCell ref="A18:D18"/>
    <mergeCell ref="F18:G18"/>
    <mergeCell ref="A19:D19"/>
    <mergeCell ref="F19:G19"/>
    <mergeCell ref="A20:D20"/>
    <mergeCell ref="F20:G20"/>
    <mergeCell ref="A23:D23"/>
    <mergeCell ref="F23:G23"/>
    <mergeCell ref="A24:D24"/>
    <mergeCell ref="F24:G24"/>
    <mergeCell ref="A25:D25"/>
    <mergeCell ref="F25:G25"/>
    <mergeCell ref="A35:D35"/>
    <mergeCell ref="F35:G35"/>
    <mergeCell ref="A27:D27"/>
    <mergeCell ref="F27:G27"/>
    <mergeCell ref="A28:D28"/>
    <mergeCell ref="F28:G28"/>
    <mergeCell ref="A29:D29"/>
    <mergeCell ref="F29:G29"/>
    <mergeCell ref="A32:D32"/>
    <mergeCell ref="A33:D33"/>
    <mergeCell ref="F33:G33"/>
    <mergeCell ref="A34:D34"/>
    <mergeCell ref="F34:G34"/>
    <mergeCell ref="A46:D46"/>
    <mergeCell ref="F46:G46"/>
    <mergeCell ref="A38:D38"/>
    <mergeCell ref="F38:G38"/>
    <mergeCell ref="A41:D41"/>
    <mergeCell ref="F41:G41"/>
    <mergeCell ref="F43:G43"/>
    <mergeCell ref="F44:G44"/>
  </mergeCells>
  <pageMargins left="0.70866141732283472" right="0.59055118110236227" top="0.78740157480314965" bottom="0.78740157480314965" header="0.31496062992125984" footer="0.31496062992125984"/>
  <pageSetup paperSize="9" scale="99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64"/>
  <sheetViews>
    <sheetView view="pageBreakPreview" zoomScale="90" zoomScaleNormal="80" zoomScaleSheetLayoutView="90" workbookViewId="0">
      <selection activeCell="E8" sqref="E8"/>
    </sheetView>
  </sheetViews>
  <sheetFormatPr defaultRowHeight="12.75"/>
  <cols>
    <col min="1" max="1" width="4.33203125" style="157" customWidth="1"/>
    <col min="2" max="2" width="93.33203125" style="157" customWidth="1"/>
    <col min="3" max="3" width="8.33203125" style="157" customWidth="1"/>
    <col min="4" max="4" width="8.33203125" style="151" customWidth="1"/>
    <col min="5" max="5" width="10.5" style="157" customWidth="1"/>
    <col min="6" max="6" width="13.33203125" style="157" customWidth="1"/>
    <col min="7" max="7" width="10.6640625" style="157" customWidth="1"/>
    <col min="8" max="8" width="13.33203125" style="157" customWidth="1"/>
    <col min="9" max="9" width="14.83203125" style="157" customWidth="1"/>
    <col min="10" max="10" width="12.5" style="157" customWidth="1"/>
    <col min="11" max="12" width="15" style="183" hidden="1" customWidth="1"/>
    <col min="13" max="15" width="15" style="184" hidden="1" customWidth="1"/>
    <col min="16" max="16" width="11.83203125" style="184" hidden="1" customWidth="1"/>
    <col min="17" max="17" width="12.1640625" style="157" customWidth="1"/>
    <col min="18" max="18" width="17.5" style="157" customWidth="1"/>
    <col min="19" max="256" width="9.33203125" style="157"/>
    <col min="257" max="257" width="4.33203125" style="157" customWidth="1"/>
    <col min="258" max="258" width="93.33203125" style="157" customWidth="1"/>
    <col min="259" max="260" width="8.33203125" style="157" customWidth="1"/>
    <col min="261" max="261" width="10.5" style="157" customWidth="1"/>
    <col min="262" max="262" width="13.33203125" style="157" customWidth="1"/>
    <col min="263" max="263" width="10.6640625" style="157" customWidth="1"/>
    <col min="264" max="264" width="13.33203125" style="157" customWidth="1"/>
    <col min="265" max="265" width="14.83203125" style="157" customWidth="1"/>
    <col min="266" max="266" width="12.5" style="157" customWidth="1"/>
    <col min="267" max="272" width="0" style="157" hidden="1" customWidth="1"/>
    <col min="273" max="273" width="12.1640625" style="157" customWidth="1"/>
    <col min="274" max="274" width="17.5" style="157" customWidth="1"/>
    <col min="275" max="512" width="9.33203125" style="157"/>
    <col min="513" max="513" width="4.33203125" style="157" customWidth="1"/>
    <col min="514" max="514" width="93.33203125" style="157" customWidth="1"/>
    <col min="515" max="516" width="8.33203125" style="157" customWidth="1"/>
    <col min="517" max="517" width="10.5" style="157" customWidth="1"/>
    <col min="518" max="518" width="13.33203125" style="157" customWidth="1"/>
    <col min="519" max="519" width="10.6640625" style="157" customWidth="1"/>
    <col min="520" max="520" width="13.33203125" style="157" customWidth="1"/>
    <col min="521" max="521" width="14.83203125" style="157" customWidth="1"/>
    <col min="522" max="522" width="12.5" style="157" customWidth="1"/>
    <col min="523" max="528" width="0" style="157" hidden="1" customWidth="1"/>
    <col min="529" max="529" width="12.1640625" style="157" customWidth="1"/>
    <col min="530" max="530" width="17.5" style="157" customWidth="1"/>
    <col min="531" max="768" width="9.33203125" style="157"/>
    <col min="769" max="769" width="4.33203125" style="157" customWidth="1"/>
    <col min="770" max="770" width="93.33203125" style="157" customWidth="1"/>
    <col min="771" max="772" width="8.33203125" style="157" customWidth="1"/>
    <col min="773" max="773" width="10.5" style="157" customWidth="1"/>
    <col min="774" max="774" width="13.33203125" style="157" customWidth="1"/>
    <col min="775" max="775" width="10.6640625" style="157" customWidth="1"/>
    <col min="776" max="776" width="13.33203125" style="157" customWidth="1"/>
    <col min="777" max="777" width="14.83203125" style="157" customWidth="1"/>
    <col min="778" max="778" width="12.5" style="157" customWidth="1"/>
    <col min="779" max="784" width="0" style="157" hidden="1" customWidth="1"/>
    <col min="785" max="785" width="12.1640625" style="157" customWidth="1"/>
    <col min="786" max="786" width="17.5" style="157" customWidth="1"/>
    <col min="787" max="1024" width="9.33203125" style="157"/>
    <col min="1025" max="1025" width="4.33203125" style="157" customWidth="1"/>
    <col min="1026" max="1026" width="93.33203125" style="157" customWidth="1"/>
    <col min="1027" max="1028" width="8.33203125" style="157" customWidth="1"/>
    <col min="1029" max="1029" width="10.5" style="157" customWidth="1"/>
    <col min="1030" max="1030" width="13.33203125" style="157" customWidth="1"/>
    <col min="1031" max="1031" width="10.6640625" style="157" customWidth="1"/>
    <col min="1032" max="1032" width="13.33203125" style="157" customWidth="1"/>
    <col min="1033" max="1033" width="14.83203125" style="157" customWidth="1"/>
    <col min="1034" max="1034" width="12.5" style="157" customWidth="1"/>
    <col min="1035" max="1040" width="0" style="157" hidden="1" customWidth="1"/>
    <col min="1041" max="1041" width="12.1640625" style="157" customWidth="1"/>
    <col min="1042" max="1042" width="17.5" style="157" customWidth="1"/>
    <col min="1043" max="1280" width="9.33203125" style="157"/>
    <col min="1281" max="1281" width="4.33203125" style="157" customWidth="1"/>
    <col min="1282" max="1282" width="93.33203125" style="157" customWidth="1"/>
    <col min="1283" max="1284" width="8.33203125" style="157" customWidth="1"/>
    <col min="1285" max="1285" width="10.5" style="157" customWidth="1"/>
    <col min="1286" max="1286" width="13.33203125" style="157" customWidth="1"/>
    <col min="1287" max="1287" width="10.6640625" style="157" customWidth="1"/>
    <col min="1288" max="1288" width="13.33203125" style="157" customWidth="1"/>
    <col min="1289" max="1289" width="14.83203125" style="157" customWidth="1"/>
    <col min="1290" max="1290" width="12.5" style="157" customWidth="1"/>
    <col min="1291" max="1296" width="0" style="157" hidden="1" customWidth="1"/>
    <col min="1297" max="1297" width="12.1640625" style="157" customWidth="1"/>
    <col min="1298" max="1298" width="17.5" style="157" customWidth="1"/>
    <col min="1299" max="1536" width="9.33203125" style="157"/>
    <col min="1537" max="1537" width="4.33203125" style="157" customWidth="1"/>
    <col min="1538" max="1538" width="93.33203125" style="157" customWidth="1"/>
    <col min="1539" max="1540" width="8.33203125" style="157" customWidth="1"/>
    <col min="1541" max="1541" width="10.5" style="157" customWidth="1"/>
    <col min="1542" max="1542" width="13.33203125" style="157" customWidth="1"/>
    <col min="1543" max="1543" width="10.6640625" style="157" customWidth="1"/>
    <col min="1544" max="1544" width="13.33203125" style="157" customWidth="1"/>
    <col min="1545" max="1545" width="14.83203125" style="157" customWidth="1"/>
    <col min="1546" max="1546" width="12.5" style="157" customWidth="1"/>
    <col min="1547" max="1552" width="0" style="157" hidden="1" customWidth="1"/>
    <col min="1553" max="1553" width="12.1640625" style="157" customWidth="1"/>
    <col min="1554" max="1554" width="17.5" style="157" customWidth="1"/>
    <col min="1555" max="1792" width="9.33203125" style="157"/>
    <col min="1793" max="1793" width="4.33203125" style="157" customWidth="1"/>
    <col min="1794" max="1794" width="93.33203125" style="157" customWidth="1"/>
    <col min="1795" max="1796" width="8.33203125" style="157" customWidth="1"/>
    <col min="1797" max="1797" width="10.5" style="157" customWidth="1"/>
    <col min="1798" max="1798" width="13.33203125" style="157" customWidth="1"/>
    <col min="1799" max="1799" width="10.6640625" style="157" customWidth="1"/>
    <col min="1800" max="1800" width="13.33203125" style="157" customWidth="1"/>
    <col min="1801" max="1801" width="14.83203125" style="157" customWidth="1"/>
    <col min="1802" max="1802" width="12.5" style="157" customWidth="1"/>
    <col min="1803" max="1808" width="0" style="157" hidden="1" customWidth="1"/>
    <col min="1809" max="1809" width="12.1640625" style="157" customWidth="1"/>
    <col min="1810" max="1810" width="17.5" style="157" customWidth="1"/>
    <col min="1811" max="2048" width="9.33203125" style="157"/>
    <col min="2049" max="2049" width="4.33203125" style="157" customWidth="1"/>
    <col min="2050" max="2050" width="93.33203125" style="157" customWidth="1"/>
    <col min="2051" max="2052" width="8.33203125" style="157" customWidth="1"/>
    <col min="2053" max="2053" width="10.5" style="157" customWidth="1"/>
    <col min="2054" max="2054" width="13.33203125" style="157" customWidth="1"/>
    <col min="2055" max="2055" width="10.6640625" style="157" customWidth="1"/>
    <col min="2056" max="2056" width="13.33203125" style="157" customWidth="1"/>
    <col min="2057" max="2057" width="14.83203125" style="157" customWidth="1"/>
    <col min="2058" max="2058" width="12.5" style="157" customWidth="1"/>
    <col min="2059" max="2064" width="0" style="157" hidden="1" customWidth="1"/>
    <col min="2065" max="2065" width="12.1640625" style="157" customWidth="1"/>
    <col min="2066" max="2066" width="17.5" style="157" customWidth="1"/>
    <col min="2067" max="2304" width="9.33203125" style="157"/>
    <col min="2305" max="2305" width="4.33203125" style="157" customWidth="1"/>
    <col min="2306" max="2306" width="93.33203125" style="157" customWidth="1"/>
    <col min="2307" max="2308" width="8.33203125" style="157" customWidth="1"/>
    <col min="2309" max="2309" width="10.5" style="157" customWidth="1"/>
    <col min="2310" max="2310" width="13.33203125" style="157" customWidth="1"/>
    <col min="2311" max="2311" width="10.6640625" style="157" customWidth="1"/>
    <col min="2312" max="2312" width="13.33203125" style="157" customWidth="1"/>
    <col min="2313" max="2313" width="14.83203125" style="157" customWidth="1"/>
    <col min="2314" max="2314" width="12.5" style="157" customWidth="1"/>
    <col min="2315" max="2320" width="0" style="157" hidden="1" customWidth="1"/>
    <col min="2321" max="2321" width="12.1640625" style="157" customWidth="1"/>
    <col min="2322" max="2322" width="17.5" style="157" customWidth="1"/>
    <col min="2323" max="2560" width="9.33203125" style="157"/>
    <col min="2561" max="2561" width="4.33203125" style="157" customWidth="1"/>
    <col min="2562" max="2562" width="93.33203125" style="157" customWidth="1"/>
    <col min="2563" max="2564" width="8.33203125" style="157" customWidth="1"/>
    <col min="2565" max="2565" width="10.5" style="157" customWidth="1"/>
    <col min="2566" max="2566" width="13.33203125" style="157" customWidth="1"/>
    <col min="2567" max="2567" width="10.6640625" style="157" customWidth="1"/>
    <col min="2568" max="2568" width="13.33203125" style="157" customWidth="1"/>
    <col min="2569" max="2569" width="14.83203125" style="157" customWidth="1"/>
    <col min="2570" max="2570" width="12.5" style="157" customWidth="1"/>
    <col min="2571" max="2576" width="0" style="157" hidden="1" customWidth="1"/>
    <col min="2577" max="2577" width="12.1640625" style="157" customWidth="1"/>
    <col min="2578" max="2578" width="17.5" style="157" customWidth="1"/>
    <col min="2579" max="2816" width="9.33203125" style="157"/>
    <col min="2817" max="2817" width="4.33203125" style="157" customWidth="1"/>
    <col min="2818" max="2818" width="93.33203125" style="157" customWidth="1"/>
    <col min="2819" max="2820" width="8.33203125" style="157" customWidth="1"/>
    <col min="2821" max="2821" width="10.5" style="157" customWidth="1"/>
    <col min="2822" max="2822" width="13.33203125" style="157" customWidth="1"/>
    <col min="2823" max="2823" width="10.6640625" style="157" customWidth="1"/>
    <col min="2824" max="2824" width="13.33203125" style="157" customWidth="1"/>
    <col min="2825" max="2825" width="14.83203125" style="157" customWidth="1"/>
    <col min="2826" max="2826" width="12.5" style="157" customWidth="1"/>
    <col min="2827" max="2832" width="0" style="157" hidden="1" customWidth="1"/>
    <col min="2833" max="2833" width="12.1640625" style="157" customWidth="1"/>
    <col min="2834" max="2834" width="17.5" style="157" customWidth="1"/>
    <col min="2835" max="3072" width="9.33203125" style="157"/>
    <col min="3073" max="3073" width="4.33203125" style="157" customWidth="1"/>
    <col min="3074" max="3074" width="93.33203125" style="157" customWidth="1"/>
    <col min="3075" max="3076" width="8.33203125" style="157" customWidth="1"/>
    <col min="3077" max="3077" width="10.5" style="157" customWidth="1"/>
    <col min="3078" max="3078" width="13.33203125" style="157" customWidth="1"/>
    <col min="3079" max="3079" width="10.6640625" style="157" customWidth="1"/>
    <col min="3080" max="3080" width="13.33203125" style="157" customWidth="1"/>
    <col min="3081" max="3081" width="14.83203125" style="157" customWidth="1"/>
    <col min="3082" max="3082" width="12.5" style="157" customWidth="1"/>
    <col min="3083" max="3088" width="0" style="157" hidden="1" customWidth="1"/>
    <col min="3089" max="3089" width="12.1640625" style="157" customWidth="1"/>
    <col min="3090" max="3090" width="17.5" style="157" customWidth="1"/>
    <col min="3091" max="3328" width="9.33203125" style="157"/>
    <col min="3329" max="3329" width="4.33203125" style="157" customWidth="1"/>
    <col min="3330" max="3330" width="93.33203125" style="157" customWidth="1"/>
    <col min="3331" max="3332" width="8.33203125" style="157" customWidth="1"/>
    <col min="3333" max="3333" width="10.5" style="157" customWidth="1"/>
    <col min="3334" max="3334" width="13.33203125" style="157" customWidth="1"/>
    <col min="3335" max="3335" width="10.6640625" style="157" customWidth="1"/>
    <col min="3336" max="3336" width="13.33203125" style="157" customWidth="1"/>
    <col min="3337" max="3337" width="14.83203125" style="157" customWidth="1"/>
    <col min="3338" max="3338" width="12.5" style="157" customWidth="1"/>
    <col min="3339" max="3344" width="0" style="157" hidden="1" customWidth="1"/>
    <col min="3345" max="3345" width="12.1640625" style="157" customWidth="1"/>
    <col min="3346" max="3346" width="17.5" style="157" customWidth="1"/>
    <col min="3347" max="3584" width="9.33203125" style="157"/>
    <col min="3585" max="3585" width="4.33203125" style="157" customWidth="1"/>
    <col min="3586" max="3586" width="93.33203125" style="157" customWidth="1"/>
    <col min="3587" max="3588" width="8.33203125" style="157" customWidth="1"/>
    <col min="3589" max="3589" width="10.5" style="157" customWidth="1"/>
    <col min="3590" max="3590" width="13.33203125" style="157" customWidth="1"/>
    <col min="3591" max="3591" width="10.6640625" style="157" customWidth="1"/>
    <col min="3592" max="3592" width="13.33203125" style="157" customWidth="1"/>
    <col min="3593" max="3593" width="14.83203125" style="157" customWidth="1"/>
    <col min="3594" max="3594" width="12.5" style="157" customWidth="1"/>
    <col min="3595" max="3600" width="0" style="157" hidden="1" customWidth="1"/>
    <col min="3601" max="3601" width="12.1640625" style="157" customWidth="1"/>
    <col min="3602" max="3602" width="17.5" style="157" customWidth="1"/>
    <col min="3603" max="3840" width="9.33203125" style="157"/>
    <col min="3841" max="3841" width="4.33203125" style="157" customWidth="1"/>
    <col min="3842" max="3842" width="93.33203125" style="157" customWidth="1"/>
    <col min="3843" max="3844" width="8.33203125" style="157" customWidth="1"/>
    <col min="3845" max="3845" width="10.5" style="157" customWidth="1"/>
    <col min="3846" max="3846" width="13.33203125" style="157" customWidth="1"/>
    <col min="3847" max="3847" width="10.6640625" style="157" customWidth="1"/>
    <col min="3848" max="3848" width="13.33203125" style="157" customWidth="1"/>
    <col min="3849" max="3849" width="14.83203125" style="157" customWidth="1"/>
    <col min="3850" max="3850" width="12.5" style="157" customWidth="1"/>
    <col min="3851" max="3856" width="0" style="157" hidden="1" customWidth="1"/>
    <col min="3857" max="3857" width="12.1640625" style="157" customWidth="1"/>
    <col min="3858" max="3858" width="17.5" style="157" customWidth="1"/>
    <col min="3859" max="4096" width="9.33203125" style="157"/>
    <col min="4097" max="4097" width="4.33203125" style="157" customWidth="1"/>
    <col min="4098" max="4098" width="93.33203125" style="157" customWidth="1"/>
    <col min="4099" max="4100" width="8.33203125" style="157" customWidth="1"/>
    <col min="4101" max="4101" width="10.5" style="157" customWidth="1"/>
    <col min="4102" max="4102" width="13.33203125" style="157" customWidth="1"/>
    <col min="4103" max="4103" width="10.6640625" style="157" customWidth="1"/>
    <col min="4104" max="4104" width="13.33203125" style="157" customWidth="1"/>
    <col min="4105" max="4105" width="14.83203125" style="157" customWidth="1"/>
    <col min="4106" max="4106" width="12.5" style="157" customWidth="1"/>
    <col min="4107" max="4112" width="0" style="157" hidden="1" customWidth="1"/>
    <col min="4113" max="4113" width="12.1640625" style="157" customWidth="1"/>
    <col min="4114" max="4114" width="17.5" style="157" customWidth="1"/>
    <col min="4115" max="4352" width="9.33203125" style="157"/>
    <col min="4353" max="4353" width="4.33203125" style="157" customWidth="1"/>
    <col min="4354" max="4354" width="93.33203125" style="157" customWidth="1"/>
    <col min="4355" max="4356" width="8.33203125" style="157" customWidth="1"/>
    <col min="4357" max="4357" width="10.5" style="157" customWidth="1"/>
    <col min="4358" max="4358" width="13.33203125" style="157" customWidth="1"/>
    <col min="4359" max="4359" width="10.6640625" style="157" customWidth="1"/>
    <col min="4360" max="4360" width="13.33203125" style="157" customWidth="1"/>
    <col min="4361" max="4361" width="14.83203125" style="157" customWidth="1"/>
    <col min="4362" max="4362" width="12.5" style="157" customWidth="1"/>
    <col min="4363" max="4368" width="0" style="157" hidden="1" customWidth="1"/>
    <col min="4369" max="4369" width="12.1640625" style="157" customWidth="1"/>
    <col min="4370" max="4370" width="17.5" style="157" customWidth="1"/>
    <col min="4371" max="4608" width="9.33203125" style="157"/>
    <col min="4609" max="4609" width="4.33203125" style="157" customWidth="1"/>
    <col min="4610" max="4610" width="93.33203125" style="157" customWidth="1"/>
    <col min="4611" max="4612" width="8.33203125" style="157" customWidth="1"/>
    <col min="4613" max="4613" width="10.5" style="157" customWidth="1"/>
    <col min="4614" max="4614" width="13.33203125" style="157" customWidth="1"/>
    <col min="4615" max="4615" width="10.6640625" style="157" customWidth="1"/>
    <col min="4616" max="4616" width="13.33203125" style="157" customWidth="1"/>
    <col min="4617" max="4617" width="14.83203125" style="157" customWidth="1"/>
    <col min="4618" max="4618" width="12.5" style="157" customWidth="1"/>
    <col min="4619" max="4624" width="0" style="157" hidden="1" customWidth="1"/>
    <col min="4625" max="4625" width="12.1640625" style="157" customWidth="1"/>
    <col min="4626" max="4626" width="17.5" style="157" customWidth="1"/>
    <col min="4627" max="4864" width="9.33203125" style="157"/>
    <col min="4865" max="4865" width="4.33203125" style="157" customWidth="1"/>
    <col min="4866" max="4866" width="93.33203125" style="157" customWidth="1"/>
    <col min="4867" max="4868" width="8.33203125" style="157" customWidth="1"/>
    <col min="4869" max="4869" width="10.5" style="157" customWidth="1"/>
    <col min="4870" max="4870" width="13.33203125" style="157" customWidth="1"/>
    <col min="4871" max="4871" width="10.6640625" style="157" customWidth="1"/>
    <col min="4872" max="4872" width="13.33203125" style="157" customWidth="1"/>
    <col min="4873" max="4873" width="14.83203125" style="157" customWidth="1"/>
    <col min="4874" max="4874" width="12.5" style="157" customWidth="1"/>
    <col min="4875" max="4880" width="0" style="157" hidden="1" customWidth="1"/>
    <col min="4881" max="4881" width="12.1640625" style="157" customWidth="1"/>
    <col min="4882" max="4882" width="17.5" style="157" customWidth="1"/>
    <col min="4883" max="5120" width="9.33203125" style="157"/>
    <col min="5121" max="5121" width="4.33203125" style="157" customWidth="1"/>
    <col min="5122" max="5122" width="93.33203125" style="157" customWidth="1"/>
    <col min="5123" max="5124" width="8.33203125" style="157" customWidth="1"/>
    <col min="5125" max="5125" width="10.5" style="157" customWidth="1"/>
    <col min="5126" max="5126" width="13.33203125" style="157" customWidth="1"/>
    <col min="5127" max="5127" width="10.6640625" style="157" customWidth="1"/>
    <col min="5128" max="5128" width="13.33203125" style="157" customWidth="1"/>
    <col min="5129" max="5129" width="14.83203125" style="157" customWidth="1"/>
    <col min="5130" max="5130" width="12.5" style="157" customWidth="1"/>
    <col min="5131" max="5136" width="0" style="157" hidden="1" customWidth="1"/>
    <col min="5137" max="5137" width="12.1640625" style="157" customWidth="1"/>
    <col min="5138" max="5138" width="17.5" style="157" customWidth="1"/>
    <col min="5139" max="5376" width="9.33203125" style="157"/>
    <col min="5377" max="5377" width="4.33203125" style="157" customWidth="1"/>
    <col min="5378" max="5378" width="93.33203125" style="157" customWidth="1"/>
    <col min="5379" max="5380" width="8.33203125" style="157" customWidth="1"/>
    <col min="5381" max="5381" width="10.5" style="157" customWidth="1"/>
    <col min="5382" max="5382" width="13.33203125" style="157" customWidth="1"/>
    <col min="5383" max="5383" width="10.6640625" style="157" customWidth="1"/>
    <col min="5384" max="5384" width="13.33203125" style="157" customWidth="1"/>
    <col min="5385" max="5385" width="14.83203125" style="157" customWidth="1"/>
    <col min="5386" max="5386" width="12.5" style="157" customWidth="1"/>
    <col min="5387" max="5392" width="0" style="157" hidden="1" customWidth="1"/>
    <col min="5393" max="5393" width="12.1640625" style="157" customWidth="1"/>
    <col min="5394" max="5394" width="17.5" style="157" customWidth="1"/>
    <col min="5395" max="5632" width="9.33203125" style="157"/>
    <col min="5633" max="5633" width="4.33203125" style="157" customWidth="1"/>
    <col min="5634" max="5634" width="93.33203125" style="157" customWidth="1"/>
    <col min="5635" max="5636" width="8.33203125" style="157" customWidth="1"/>
    <col min="5637" max="5637" width="10.5" style="157" customWidth="1"/>
    <col min="5638" max="5638" width="13.33203125" style="157" customWidth="1"/>
    <col min="5639" max="5639" width="10.6640625" style="157" customWidth="1"/>
    <col min="5640" max="5640" width="13.33203125" style="157" customWidth="1"/>
    <col min="5641" max="5641" width="14.83203125" style="157" customWidth="1"/>
    <col min="5642" max="5642" width="12.5" style="157" customWidth="1"/>
    <col min="5643" max="5648" width="0" style="157" hidden="1" customWidth="1"/>
    <col min="5649" max="5649" width="12.1640625" style="157" customWidth="1"/>
    <col min="5650" max="5650" width="17.5" style="157" customWidth="1"/>
    <col min="5651" max="5888" width="9.33203125" style="157"/>
    <col min="5889" max="5889" width="4.33203125" style="157" customWidth="1"/>
    <col min="5890" max="5890" width="93.33203125" style="157" customWidth="1"/>
    <col min="5891" max="5892" width="8.33203125" style="157" customWidth="1"/>
    <col min="5893" max="5893" width="10.5" style="157" customWidth="1"/>
    <col min="5894" max="5894" width="13.33203125" style="157" customWidth="1"/>
    <col min="5895" max="5895" width="10.6640625" style="157" customWidth="1"/>
    <col min="5896" max="5896" width="13.33203125" style="157" customWidth="1"/>
    <col min="5897" max="5897" width="14.83203125" style="157" customWidth="1"/>
    <col min="5898" max="5898" width="12.5" style="157" customWidth="1"/>
    <col min="5899" max="5904" width="0" style="157" hidden="1" customWidth="1"/>
    <col min="5905" max="5905" width="12.1640625" style="157" customWidth="1"/>
    <col min="5906" max="5906" width="17.5" style="157" customWidth="1"/>
    <col min="5907" max="6144" width="9.33203125" style="157"/>
    <col min="6145" max="6145" width="4.33203125" style="157" customWidth="1"/>
    <col min="6146" max="6146" width="93.33203125" style="157" customWidth="1"/>
    <col min="6147" max="6148" width="8.33203125" style="157" customWidth="1"/>
    <col min="6149" max="6149" width="10.5" style="157" customWidth="1"/>
    <col min="6150" max="6150" width="13.33203125" style="157" customWidth="1"/>
    <col min="6151" max="6151" width="10.6640625" style="157" customWidth="1"/>
    <col min="6152" max="6152" width="13.33203125" style="157" customWidth="1"/>
    <col min="6153" max="6153" width="14.83203125" style="157" customWidth="1"/>
    <col min="6154" max="6154" width="12.5" style="157" customWidth="1"/>
    <col min="6155" max="6160" width="0" style="157" hidden="1" customWidth="1"/>
    <col min="6161" max="6161" width="12.1640625" style="157" customWidth="1"/>
    <col min="6162" max="6162" width="17.5" style="157" customWidth="1"/>
    <col min="6163" max="6400" width="9.33203125" style="157"/>
    <col min="6401" max="6401" width="4.33203125" style="157" customWidth="1"/>
    <col min="6402" max="6402" width="93.33203125" style="157" customWidth="1"/>
    <col min="6403" max="6404" width="8.33203125" style="157" customWidth="1"/>
    <col min="6405" max="6405" width="10.5" style="157" customWidth="1"/>
    <col min="6406" max="6406" width="13.33203125" style="157" customWidth="1"/>
    <col min="6407" max="6407" width="10.6640625" style="157" customWidth="1"/>
    <col min="6408" max="6408" width="13.33203125" style="157" customWidth="1"/>
    <col min="6409" max="6409" width="14.83203125" style="157" customWidth="1"/>
    <col min="6410" max="6410" width="12.5" style="157" customWidth="1"/>
    <col min="6411" max="6416" width="0" style="157" hidden="1" customWidth="1"/>
    <col min="6417" max="6417" width="12.1640625" style="157" customWidth="1"/>
    <col min="6418" max="6418" width="17.5" style="157" customWidth="1"/>
    <col min="6419" max="6656" width="9.33203125" style="157"/>
    <col min="6657" max="6657" width="4.33203125" style="157" customWidth="1"/>
    <col min="6658" max="6658" width="93.33203125" style="157" customWidth="1"/>
    <col min="6659" max="6660" width="8.33203125" style="157" customWidth="1"/>
    <col min="6661" max="6661" width="10.5" style="157" customWidth="1"/>
    <col min="6662" max="6662" width="13.33203125" style="157" customWidth="1"/>
    <col min="6663" max="6663" width="10.6640625" style="157" customWidth="1"/>
    <col min="6664" max="6664" width="13.33203125" style="157" customWidth="1"/>
    <col min="6665" max="6665" width="14.83203125" style="157" customWidth="1"/>
    <col min="6666" max="6666" width="12.5" style="157" customWidth="1"/>
    <col min="6667" max="6672" width="0" style="157" hidden="1" customWidth="1"/>
    <col min="6673" max="6673" width="12.1640625" style="157" customWidth="1"/>
    <col min="6674" max="6674" width="17.5" style="157" customWidth="1"/>
    <col min="6675" max="6912" width="9.33203125" style="157"/>
    <col min="6913" max="6913" width="4.33203125" style="157" customWidth="1"/>
    <col min="6914" max="6914" width="93.33203125" style="157" customWidth="1"/>
    <col min="6915" max="6916" width="8.33203125" style="157" customWidth="1"/>
    <col min="6917" max="6917" width="10.5" style="157" customWidth="1"/>
    <col min="6918" max="6918" width="13.33203125" style="157" customWidth="1"/>
    <col min="6919" max="6919" width="10.6640625" style="157" customWidth="1"/>
    <col min="6920" max="6920" width="13.33203125" style="157" customWidth="1"/>
    <col min="6921" max="6921" width="14.83203125" style="157" customWidth="1"/>
    <col min="6922" max="6922" width="12.5" style="157" customWidth="1"/>
    <col min="6923" max="6928" width="0" style="157" hidden="1" customWidth="1"/>
    <col min="6929" max="6929" width="12.1640625" style="157" customWidth="1"/>
    <col min="6930" max="6930" width="17.5" style="157" customWidth="1"/>
    <col min="6931" max="7168" width="9.33203125" style="157"/>
    <col min="7169" max="7169" width="4.33203125" style="157" customWidth="1"/>
    <col min="7170" max="7170" width="93.33203125" style="157" customWidth="1"/>
    <col min="7171" max="7172" width="8.33203125" style="157" customWidth="1"/>
    <col min="7173" max="7173" width="10.5" style="157" customWidth="1"/>
    <col min="7174" max="7174" width="13.33203125" style="157" customWidth="1"/>
    <col min="7175" max="7175" width="10.6640625" style="157" customWidth="1"/>
    <col min="7176" max="7176" width="13.33203125" style="157" customWidth="1"/>
    <col min="7177" max="7177" width="14.83203125" style="157" customWidth="1"/>
    <col min="7178" max="7178" width="12.5" style="157" customWidth="1"/>
    <col min="7179" max="7184" width="0" style="157" hidden="1" customWidth="1"/>
    <col min="7185" max="7185" width="12.1640625" style="157" customWidth="1"/>
    <col min="7186" max="7186" width="17.5" style="157" customWidth="1"/>
    <col min="7187" max="7424" width="9.33203125" style="157"/>
    <col min="7425" max="7425" width="4.33203125" style="157" customWidth="1"/>
    <col min="7426" max="7426" width="93.33203125" style="157" customWidth="1"/>
    <col min="7427" max="7428" width="8.33203125" style="157" customWidth="1"/>
    <col min="7429" max="7429" width="10.5" style="157" customWidth="1"/>
    <col min="7430" max="7430" width="13.33203125" style="157" customWidth="1"/>
    <col min="7431" max="7431" width="10.6640625" style="157" customWidth="1"/>
    <col min="7432" max="7432" width="13.33203125" style="157" customWidth="1"/>
    <col min="7433" max="7433" width="14.83203125" style="157" customWidth="1"/>
    <col min="7434" max="7434" width="12.5" style="157" customWidth="1"/>
    <col min="7435" max="7440" width="0" style="157" hidden="1" customWidth="1"/>
    <col min="7441" max="7441" width="12.1640625" style="157" customWidth="1"/>
    <col min="7442" max="7442" width="17.5" style="157" customWidth="1"/>
    <col min="7443" max="7680" width="9.33203125" style="157"/>
    <col min="7681" max="7681" width="4.33203125" style="157" customWidth="1"/>
    <col min="7682" max="7682" width="93.33203125" style="157" customWidth="1"/>
    <col min="7683" max="7684" width="8.33203125" style="157" customWidth="1"/>
    <col min="7685" max="7685" width="10.5" style="157" customWidth="1"/>
    <col min="7686" max="7686" width="13.33203125" style="157" customWidth="1"/>
    <col min="7687" max="7687" width="10.6640625" style="157" customWidth="1"/>
    <col min="7688" max="7688" width="13.33203125" style="157" customWidth="1"/>
    <col min="7689" max="7689" width="14.83203125" style="157" customWidth="1"/>
    <col min="7690" max="7690" width="12.5" style="157" customWidth="1"/>
    <col min="7691" max="7696" width="0" style="157" hidden="1" customWidth="1"/>
    <col min="7697" max="7697" width="12.1640625" style="157" customWidth="1"/>
    <col min="7698" max="7698" width="17.5" style="157" customWidth="1"/>
    <col min="7699" max="7936" width="9.33203125" style="157"/>
    <col min="7937" max="7937" width="4.33203125" style="157" customWidth="1"/>
    <col min="7938" max="7938" width="93.33203125" style="157" customWidth="1"/>
    <col min="7939" max="7940" width="8.33203125" style="157" customWidth="1"/>
    <col min="7941" max="7941" width="10.5" style="157" customWidth="1"/>
    <col min="7942" max="7942" width="13.33203125" style="157" customWidth="1"/>
    <col min="7943" max="7943" width="10.6640625" style="157" customWidth="1"/>
    <col min="7944" max="7944" width="13.33203125" style="157" customWidth="1"/>
    <col min="7945" max="7945" width="14.83203125" style="157" customWidth="1"/>
    <col min="7946" max="7946" width="12.5" style="157" customWidth="1"/>
    <col min="7947" max="7952" width="0" style="157" hidden="1" customWidth="1"/>
    <col min="7953" max="7953" width="12.1640625" style="157" customWidth="1"/>
    <col min="7954" max="7954" width="17.5" style="157" customWidth="1"/>
    <col min="7955" max="8192" width="9.33203125" style="157"/>
    <col min="8193" max="8193" width="4.33203125" style="157" customWidth="1"/>
    <col min="8194" max="8194" width="93.33203125" style="157" customWidth="1"/>
    <col min="8195" max="8196" width="8.33203125" style="157" customWidth="1"/>
    <col min="8197" max="8197" width="10.5" style="157" customWidth="1"/>
    <col min="8198" max="8198" width="13.33203125" style="157" customWidth="1"/>
    <col min="8199" max="8199" width="10.6640625" style="157" customWidth="1"/>
    <col min="8200" max="8200" width="13.33203125" style="157" customWidth="1"/>
    <col min="8201" max="8201" width="14.83203125" style="157" customWidth="1"/>
    <col min="8202" max="8202" width="12.5" style="157" customWidth="1"/>
    <col min="8203" max="8208" width="0" style="157" hidden="1" customWidth="1"/>
    <col min="8209" max="8209" width="12.1640625" style="157" customWidth="1"/>
    <col min="8210" max="8210" width="17.5" style="157" customWidth="1"/>
    <col min="8211" max="8448" width="9.33203125" style="157"/>
    <col min="8449" max="8449" width="4.33203125" style="157" customWidth="1"/>
    <col min="8450" max="8450" width="93.33203125" style="157" customWidth="1"/>
    <col min="8451" max="8452" width="8.33203125" style="157" customWidth="1"/>
    <col min="8453" max="8453" width="10.5" style="157" customWidth="1"/>
    <col min="8454" max="8454" width="13.33203125" style="157" customWidth="1"/>
    <col min="8455" max="8455" width="10.6640625" style="157" customWidth="1"/>
    <col min="8456" max="8456" width="13.33203125" style="157" customWidth="1"/>
    <col min="8457" max="8457" width="14.83203125" style="157" customWidth="1"/>
    <col min="8458" max="8458" width="12.5" style="157" customWidth="1"/>
    <col min="8459" max="8464" width="0" style="157" hidden="1" customWidth="1"/>
    <col min="8465" max="8465" width="12.1640625" style="157" customWidth="1"/>
    <col min="8466" max="8466" width="17.5" style="157" customWidth="1"/>
    <col min="8467" max="8704" width="9.33203125" style="157"/>
    <col min="8705" max="8705" width="4.33203125" style="157" customWidth="1"/>
    <col min="8706" max="8706" width="93.33203125" style="157" customWidth="1"/>
    <col min="8707" max="8708" width="8.33203125" style="157" customWidth="1"/>
    <col min="8709" max="8709" width="10.5" style="157" customWidth="1"/>
    <col min="8710" max="8710" width="13.33203125" style="157" customWidth="1"/>
    <col min="8711" max="8711" width="10.6640625" style="157" customWidth="1"/>
    <col min="8712" max="8712" width="13.33203125" style="157" customWidth="1"/>
    <col min="8713" max="8713" width="14.83203125" style="157" customWidth="1"/>
    <col min="8714" max="8714" width="12.5" style="157" customWidth="1"/>
    <col min="8715" max="8720" width="0" style="157" hidden="1" customWidth="1"/>
    <col min="8721" max="8721" width="12.1640625" style="157" customWidth="1"/>
    <col min="8722" max="8722" width="17.5" style="157" customWidth="1"/>
    <col min="8723" max="8960" width="9.33203125" style="157"/>
    <col min="8961" max="8961" width="4.33203125" style="157" customWidth="1"/>
    <col min="8962" max="8962" width="93.33203125" style="157" customWidth="1"/>
    <col min="8963" max="8964" width="8.33203125" style="157" customWidth="1"/>
    <col min="8965" max="8965" width="10.5" style="157" customWidth="1"/>
    <col min="8966" max="8966" width="13.33203125" style="157" customWidth="1"/>
    <col min="8967" max="8967" width="10.6640625" style="157" customWidth="1"/>
    <col min="8968" max="8968" width="13.33203125" style="157" customWidth="1"/>
    <col min="8969" max="8969" width="14.83203125" style="157" customWidth="1"/>
    <col min="8970" max="8970" width="12.5" style="157" customWidth="1"/>
    <col min="8971" max="8976" width="0" style="157" hidden="1" customWidth="1"/>
    <col min="8977" max="8977" width="12.1640625" style="157" customWidth="1"/>
    <col min="8978" max="8978" width="17.5" style="157" customWidth="1"/>
    <col min="8979" max="9216" width="9.33203125" style="157"/>
    <col min="9217" max="9217" width="4.33203125" style="157" customWidth="1"/>
    <col min="9218" max="9218" width="93.33203125" style="157" customWidth="1"/>
    <col min="9219" max="9220" width="8.33203125" style="157" customWidth="1"/>
    <col min="9221" max="9221" width="10.5" style="157" customWidth="1"/>
    <col min="9222" max="9222" width="13.33203125" style="157" customWidth="1"/>
    <col min="9223" max="9223" width="10.6640625" style="157" customWidth="1"/>
    <col min="9224" max="9224" width="13.33203125" style="157" customWidth="1"/>
    <col min="9225" max="9225" width="14.83203125" style="157" customWidth="1"/>
    <col min="9226" max="9226" width="12.5" style="157" customWidth="1"/>
    <col min="9227" max="9232" width="0" style="157" hidden="1" customWidth="1"/>
    <col min="9233" max="9233" width="12.1640625" style="157" customWidth="1"/>
    <col min="9234" max="9234" width="17.5" style="157" customWidth="1"/>
    <col min="9235" max="9472" width="9.33203125" style="157"/>
    <col min="9473" max="9473" width="4.33203125" style="157" customWidth="1"/>
    <col min="9474" max="9474" width="93.33203125" style="157" customWidth="1"/>
    <col min="9475" max="9476" width="8.33203125" style="157" customWidth="1"/>
    <col min="9477" max="9477" width="10.5" style="157" customWidth="1"/>
    <col min="9478" max="9478" width="13.33203125" style="157" customWidth="1"/>
    <col min="9479" max="9479" width="10.6640625" style="157" customWidth="1"/>
    <col min="9480" max="9480" width="13.33203125" style="157" customWidth="1"/>
    <col min="9481" max="9481" width="14.83203125" style="157" customWidth="1"/>
    <col min="9482" max="9482" width="12.5" style="157" customWidth="1"/>
    <col min="9483" max="9488" width="0" style="157" hidden="1" customWidth="1"/>
    <col min="9489" max="9489" width="12.1640625" style="157" customWidth="1"/>
    <col min="9490" max="9490" width="17.5" style="157" customWidth="1"/>
    <col min="9491" max="9728" width="9.33203125" style="157"/>
    <col min="9729" max="9729" width="4.33203125" style="157" customWidth="1"/>
    <col min="9730" max="9730" width="93.33203125" style="157" customWidth="1"/>
    <col min="9731" max="9732" width="8.33203125" style="157" customWidth="1"/>
    <col min="9733" max="9733" width="10.5" style="157" customWidth="1"/>
    <col min="9734" max="9734" width="13.33203125" style="157" customWidth="1"/>
    <col min="9735" max="9735" width="10.6640625" style="157" customWidth="1"/>
    <col min="9736" max="9736" width="13.33203125" style="157" customWidth="1"/>
    <col min="9737" max="9737" width="14.83203125" style="157" customWidth="1"/>
    <col min="9738" max="9738" width="12.5" style="157" customWidth="1"/>
    <col min="9739" max="9744" width="0" style="157" hidden="1" customWidth="1"/>
    <col min="9745" max="9745" width="12.1640625" style="157" customWidth="1"/>
    <col min="9746" max="9746" width="17.5" style="157" customWidth="1"/>
    <col min="9747" max="9984" width="9.33203125" style="157"/>
    <col min="9985" max="9985" width="4.33203125" style="157" customWidth="1"/>
    <col min="9986" max="9986" width="93.33203125" style="157" customWidth="1"/>
    <col min="9987" max="9988" width="8.33203125" style="157" customWidth="1"/>
    <col min="9989" max="9989" width="10.5" style="157" customWidth="1"/>
    <col min="9990" max="9990" width="13.33203125" style="157" customWidth="1"/>
    <col min="9991" max="9991" width="10.6640625" style="157" customWidth="1"/>
    <col min="9992" max="9992" width="13.33203125" style="157" customWidth="1"/>
    <col min="9993" max="9993" width="14.83203125" style="157" customWidth="1"/>
    <col min="9994" max="9994" width="12.5" style="157" customWidth="1"/>
    <col min="9995" max="10000" width="0" style="157" hidden="1" customWidth="1"/>
    <col min="10001" max="10001" width="12.1640625" style="157" customWidth="1"/>
    <col min="10002" max="10002" width="17.5" style="157" customWidth="1"/>
    <col min="10003" max="10240" width="9.33203125" style="157"/>
    <col min="10241" max="10241" width="4.33203125" style="157" customWidth="1"/>
    <col min="10242" max="10242" width="93.33203125" style="157" customWidth="1"/>
    <col min="10243" max="10244" width="8.33203125" style="157" customWidth="1"/>
    <col min="10245" max="10245" width="10.5" style="157" customWidth="1"/>
    <col min="10246" max="10246" width="13.33203125" style="157" customWidth="1"/>
    <col min="10247" max="10247" width="10.6640625" style="157" customWidth="1"/>
    <col min="10248" max="10248" width="13.33203125" style="157" customWidth="1"/>
    <col min="10249" max="10249" width="14.83203125" style="157" customWidth="1"/>
    <col min="10250" max="10250" width="12.5" style="157" customWidth="1"/>
    <col min="10251" max="10256" width="0" style="157" hidden="1" customWidth="1"/>
    <col min="10257" max="10257" width="12.1640625" style="157" customWidth="1"/>
    <col min="10258" max="10258" width="17.5" style="157" customWidth="1"/>
    <col min="10259" max="10496" width="9.33203125" style="157"/>
    <col min="10497" max="10497" width="4.33203125" style="157" customWidth="1"/>
    <col min="10498" max="10498" width="93.33203125" style="157" customWidth="1"/>
    <col min="10499" max="10500" width="8.33203125" style="157" customWidth="1"/>
    <col min="10501" max="10501" width="10.5" style="157" customWidth="1"/>
    <col min="10502" max="10502" width="13.33203125" style="157" customWidth="1"/>
    <col min="10503" max="10503" width="10.6640625" style="157" customWidth="1"/>
    <col min="10504" max="10504" width="13.33203125" style="157" customWidth="1"/>
    <col min="10505" max="10505" width="14.83203125" style="157" customWidth="1"/>
    <col min="10506" max="10506" width="12.5" style="157" customWidth="1"/>
    <col min="10507" max="10512" width="0" style="157" hidden="1" customWidth="1"/>
    <col min="10513" max="10513" width="12.1640625" style="157" customWidth="1"/>
    <col min="10514" max="10514" width="17.5" style="157" customWidth="1"/>
    <col min="10515" max="10752" width="9.33203125" style="157"/>
    <col min="10753" max="10753" width="4.33203125" style="157" customWidth="1"/>
    <col min="10754" max="10754" width="93.33203125" style="157" customWidth="1"/>
    <col min="10755" max="10756" width="8.33203125" style="157" customWidth="1"/>
    <col min="10757" max="10757" width="10.5" style="157" customWidth="1"/>
    <col min="10758" max="10758" width="13.33203125" style="157" customWidth="1"/>
    <col min="10759" max="10759" width="10.6640625" style="157" customWidth="1"/>
    <col min="10760" max="10760" width="13.33203125" style="157" customWidth="1"/>
    <col min="10761" max="10761" width="14.83203125" style="157" customWidth="1"/>
    <col min="10762" max="10762" width="12.5" style="157" customWidth="1"/>
    <col min="10763" max="10768" width="0" style="157" hidden="1" customWidth="1"/>
    <col min="10769" max="10769" width="12.1640625" style="157" customWidth="1"/>
    <col min="10770" max="10770" width="17.5" style="157" customWidth="1"/>
    <col min="10771" max="11008" width="9.33203125" style="157"/>
    <col min="11009" max="11009" width="4.33203125" style="157" customWidth="1"/>
    <col min="11010" max="11010" width="93.33203125" style="157" customWidth="1"/>
    <col min="11011" max="11012" width="8.33203125" style="157" customWidth="1"/>
    <col min="11013" max="11013" width="10.5" style="157" customWidth="1"/>
    <col min="11014" max="11014" width="13.33203125" style="157" customWidth="1"/>
    <col min="11015" max="11015" width="10.6640625" style="157" customWidth="1"/>
    <col min="11016" max="11016" width="13.33203125" style="157" customWidth="1"/>
    <col min="11017" max="11017" width="14.83203125" style="157" customWidth="1"/>
    <col min="11018" max="11018" width="12.5" style="157" customWidth="1"/>
    <col min="11019" max="11024" width="0" style="157" hidden="1" customWidth="1"/>
    <col min="11025" max="11025" width="12.1640625" style="157" customWidth="1"/>
    <col min="11026" max="11026" width="17.5" style="157" customWidth="1"/>
    <col min="11027" max="11264" width="9.33203125" style="157"/>
    <col min="11265" max="11265" width="4.33203125" style="157" customWidth="1"/>
    <col min="11266" max="11266" width="93.33203125" style="157" customWidth="1"/>
    <col min="11267" max="11268" width="8.33203125" style="157" customWidth="1"/>
    <col min="11269" max="11269" width="10.5" style="157" customWidth="1"/>
    <col min="11270" max="11270" width="13.33203125" style="157" customWidth="1"/>
    <col min="11271" max="11271" width="10.6640625" style="157" customWidth="1"/>
    <col min="11272" max="11272" width="13.33203125" style="157" customWidth="1"/>
    <col min="11273" max="11273" width="14.83203125" style="157" customWidth="1"/>
    <col min="11274" max="11274" width="12.5" style="157" customWidth="1"/>
    <col min="11275" max="11280" width="0" style="157" hidden="1" customWidth="1"/>
    <col min="11281" max="11281" width="12.1640625" style="157" customWidth="1"/>
    <col min="11282" max="11282" width="17.5" style="157" customWidth="1"/>
    <col min="11283" max="11520" width="9.33203125" style="157"/>
    <col min="11521" max="11521" width="4.33203125" style="157" customWidth="1"/>
    <col min="11522" max="11522" width="93.33203125" style="157" customWidth="1"/>
    <col min="11523" max="11524" width="8.33203125" style="157" customWidth="1"/>
    <col min="11525" max="11525" width="10.5" style="157" customWidth="1"/>
    <col min="11526" max="11526" width="13.33203125" style="157" customWidth="1"/>
    <col min="11527" max="11527" width="10.6640625" style="157" customWidth="1"/>
    <col min="11528" max="11528" width="13.33203125" style="157" customWidth="1"/>
    <col min="11529" max="11529" width="14.83203125" style="157" customWidth="1"/>
    <col min="11530" max="11530" width="12.5" style="157" customWidth="1"/>
    <col min="11531" max="11536" width="0" style="157" hidden="1" customWidth="1"/>
    <col min="11537" max="11537" width="12.1640625" style="157" customWidth="1"/>
    <col min="11538" max="11538" width="17.5" style="157" customWidth="1"/>
    <col min="11539" max="11776" width="9.33203125" style="157"/>
    <col min="11777" max="11777" width="4.33203125" style="157" customWidth="1"/>
    <col min="11778" max="11778" width="93.33203125" style="157" customWidth="1"/>
    <col min="11779" max="11780" width="8.33203125" style="157" customWidth="1"/>
    <col min="11781" max="11781" width="10.5" style="157" customWidth="1"/>
    <col min="11782" max="11782" width="13.33203125" style="157" customWidth="1"/>
    <col min="11783" max="11783" width="10.6640625" style="157" customWidth="1"/>
    <col min="11784" max="11784" width="13.33203125" style="157" customWidth="1"/>
    <col min="11785" max="11785" width="14.83203125" style="157" customWidth="1"/>
    <col min="11786" max="11786" width="12.5" style="157" customWidth="1"/>
    <col min="11787" max="11792" width="0" style="157" hidden="1" customWidth="1"/>
    <col min="11793" max="11793" width="12.1640625" style="157" customWidth="1"/>
    <col min="11794" max="11794" width="17.5" style="157" customWidth="1"/>
    <col min="11795" max="12032" width="9.33203125" style="157"/>
    <col min="12033" max="12033" width="4.33203125" style="157" customWidth="1"/>
    <col min="12034" max="12034" width="93.33203125" style="157" customWidth="1"/>
    <col min="12035" max="12036" width="8.33203125" style="157" customWidth="1"/>
    <col min="12037" max="12037" width="10.5" style="157" customWidth="1"/>
    <col min="12038" max="12038" width="13.33203125" style="157" customWidth="1"/>
    <col min="12039" max="12039" width="10.6640625" style="157" customWidth="1"/>
    <col min="12040" max="12040" width="13.33203125" style="157" customWidth="1"/>
    <col min="12041" max="12041" width="14.83203125" style="157" customWidth="1"/>
    <col min="12042" max="12042" width="12.5" style="157" customWidth="1"/>
    <col min="12043" max="12048" width="0" style="157" hidden="1" customWidth="1"/>
    <col min="12049" max="12049" width="12.1640625" style="157" customWidth="1"/>
    <col min="12050" max="12050" width="17.5" style="157" customWidth="1"/>
    <col min="12051" max="12288" width="9.33203125" style="157"/>
    <col min="12289" max="12289" width="4.33203125" style="157" customWidth="1"/>
    <col min="12290" max="12290" width="93.33203125" style="157" customWidth="1"/>
    <col min="12291" max="12292" width="8.33203125" style="157" customWidth="1"/>
    <col min="12293" max="12293" width="10.5" style="157" customWidth="1"/>
    <col min="12294" max="12294" width="13.33203125" style="157" customWidth="1"/>
    <col min="12295" max="12295" width="10.6640625" style="157" customWidth="1"/>
    <col min="12296" max="12296" width="13.33203125" style="157" customWidth="1"/>
    <col min="12297" max="12297" width="14.83203125" style="157" customWidth="1"/>
    <col min="12298" max="12298" width="12.5" style="157" customWidth="1"/>
    <col min="12299" max="12304" width="0" style="157" hidden="1" customWidth="1"/>
    <col min="12305" max="12305" width="12.1640625" style="157" customWidth="1"/>
    <col min="12306" max="12306" width="17.5" style="157" customWidth="1"/>
    <col min="12307" max="12544" width="9.33203125" style="157"/>
    <col min="12545" max="12545" width="4.33203125" style="157" customWidth="1"/>
    <col min="12546" max="12546" width="93.33203125" style="157" customWidth="1"/>
    <col min="12547" max="12548" width="8.33203125" style="157" customWidth="1"/>
    <col min="12549" max="12549" width="10.5" style="157" customWidth="1"/>
    <col min="12550" max="12550" width="13.33203125" style="157" customWidth="1"/>
    <col min="12551" max="12551" width="10.6640625" style="157" customWidth="1"/>
    <col min="12552" max="12552" width="13.33203125" style="157" customWidth="1"/>
    <col min="12553" max="12553" width="14.83203125" style="157" customWidth="1"/>
    <col min="12554" max="12554" width="12.5" style="157" customWidth="1"/>
    <col min="12555" max="12560" width="0" style="157" hidden="1" customWidth="1"/>
    <col min="12561" max="12561" width="12.1640625" style="157" customWidth="1"/>
    <col min="12562" max="12562" width="17.5" style="157" customWidth="1"/>
    <col min="12563" max="12800" width="9.33203125" style="157"/>
    <col min="12801" max="12801" width="4.33203125" style="157" customWidth="1"/>
    <col min="12802" max="12802" width="93.33203125" style="157" customWidth="1"/>
    <col min="12803" max="12804" width="8.33203125" style="157" customWidth="1"/>
    <col min="12805" max="12805" width="10.5" style="157" customWidth="1"/>
    <col min="12806" max="12806" width="13.33203125" style="157" customWidth="1"/>
    <col min="12807" max="12807" width="10.6640625" style="157" customWidth="1"/>
    <col min="12808" max="12808" width="13.33203125" style="157" customWidth="1"/>
    <col min="12809" max="12809" width="14.83203125" style="157" customWidth="1"/>
    <col min="12810" max="12810" width="12.5" style="157" customWidth="1"/>
    <col min="12811" max="12816" width="0" style="157" hidden="1" customWidth="1"/>
    <col min="12817" max="12817" width="12.1640625" style="157" customWidth="1"/>
    <col min="12818" max="12818" width="17.5" style="157" customWidth="1"/>
    <col min="12819" max="13056" width="9.33203125" style="157"/>
    <col min="13057" max="13057" width="4.33203125" style="157" customWidth="1"/>
    <col min="13058" max="13058" width="93.33203125" style="157" customWidth="1"/>
    <col min="13059" max="13060" width="8.33203125" style="157" customWidth="1"/>
    <col min="13061" max="13061" width="10.5" style="157" customWidth="1"/>
    <col min="13062" max="13062" width="13.33203125" style="157" customWidth="1"/>
    <col min="13063" max="13063" width="10.6640625" style="157" customWidth="1"/>
    <col min="13064" max="13064" width="13.33203125" style="157" customWidth="1"/>
    <col min="13065" max="13065" width="14.83203125" style="157" customWidth="1"/>
    <col min="13066" max="13066" width="12.5" style="157" customWidth="1"/>
    <col min="13067" max="13072" width="0" style="157" hidden="1" customWidth="1"/>
    <col min="13073" max="13073" width="12.1640625" style="157" customWidth="1"/>
    <col min="13074" max="13074" width="17.5" style="157" customWidth="1"/>
    <col min="13075" max="13312" width="9.33203125" style="157"/>
    <col min="13313" max="13313" width="4.33203125" style="157" customWidth="1"/>
    <col min="13314" max="13314" width="93.33203125" style="157" customWidth="1"/>
    <col min="13315" max="13316" width="8.33203125" style="157" customWidth="1"/>
    <col min="13317" max="13317" width="10.5" style="157" customWidth="1"/>
    <col min="13318" max="13318" width="13.33203125" style="157" customWidth="1"/>
    <col min="13319" max="13319" width="10.6640625" style="157" customWidth="1"/>
    <col min="13320" max="13320" width="13.33203125" style="157" customWidth="1"/>
    <col min="13321" max="13321" width="14.83203125" style="157" customWidth="1"/>
    <col min="13322" max="13322" width="12.5" style="157" customWidth="1"/>
    <col min="13323" max="13328" width="0" style="157" hidden="1" customWidth="1"/>
    <col min="13329" max="13329" width="12.1640625" style="157" customWidth="1"/>
    <col min="13330" max="13330" width="17.5" style="157" customWidth="1"/>
    <col min="13331" max="13568" width="9.33203125" style="157"/>
    <col min="13569" max="13569" width="4.33203125" style="157" customWidth="1"/>
    <col min="13570" max="13570" width="93.33203125" style="157" customWidth="1"/>
    <col min="13571" max="13572" width="8.33203125" style="157" customWidth="1"/>
    <col min="13573" max="13573" width="10.5" style="157" customWidth="1"/>
    <col min="13574" max="13574" width="13.33203125" style="157" customWidth="1"/>
    <col min="13575" max="13575" width="10.6640625" style="157" customWidth="1"/>
    <col min="13576" max="13576" width="13.33203125" style="157" customWidth="1"/>
    <col min="13577" max="13577" width="14.83203125" style="157" customWidth="1"/>
    <col min="13578" max="13578" width="12.5" style="157" customWidth="1"/>
    <col min="13579" max="13584" width="0" style="157" hidden="1" customWidth="1"/>
    <col min="13585" max="13585" width="12.1640625" style="157" customWidth="1"/>
    <col min="13586" max="13586" width="17.5" style="157" customWidth="1"/>
    <col min="13587" max="13824" width="9.33203125" style="157"/>
    <col min="13825" max="13825" width="4.33203125" style="157" customWidth="1"/>
    <col min="13826" max="13826" width="93.33203125" style="157" customWidth="1"/>
    <col min="13827" max="13828" width="8.33203125" style="157" customWidth="1"/>
    <col min="13829" max="13829" width="10.5" style="157" customWidth="1"/>
    <col min="13830" max="13830" width="13.33203125" style="157" customWidth="1"/>
    <col min="13831" max="13831" width="10.6640625" style="157" customWidth="1"/>
    <col min="13832" max="13832" width="13.33203125" style="157" customWidth="1"/>
    <col min="13833" max="13833" width="14.83203125" style="157" customWidth="1"/>
    <col min="13834" max="13834" width="12.5" style="157" customWidth="1"/>
    <col min="13835" max="13840" width="0" style="157" hidden="1" customWidth="1"/>
    <col min="13841" max="13841" width="12.1640625" style="157" customWidth="1"/>
    <col min="13842" max="13842" width="17.5" style="157" customWidth="1"/>
    <col min="13843" max="14080" width="9.33203125" style="157"/>
    <col min="14081" max="14081" width="4.33203125" style="157" customWidth="1"/>
    <col min="14082" max="14082" width="93.33203125" style="157" customWidth="1"/>
    <col min="14083" max="14084" width="8.33203125" style="157" customWidth="1"/>
    <col min="14085" max="14085" width="10.5" style="157" customWidth="1"/>
    <col min="14086" max="14086" width="13.33203125" style="157" customWidth="1"/>
    <col min="14087" max="14087" width="10.6640625" style="157" customWidth="1"/>
    <col min="14088" max="14088" width="13.33203125" style="157" customWidth="1"/>
    <col min="14089" max="14089" width="14.83203125" style="157" customWidth="1"/>
    <col min="14090" max="14090" width="12.5" style="157" customWidth="1"/>
    <col min="14091" max="14096" width="0" style="157" hidden="1" customWidth="1"/>
    <col min="14097" max="14097" width="12.1640625" style="157" customWidth="1"/>
    <col min="14098" max="14098" width="17.5" style="157" customWidth="1"/>
    <col min="14099" max="14336" width="9.33203125" style="157"/>
    <col min="14337" max="14337" width="4.33203125" style="157" customWidth="1"/>
    <col min="14338" max="14338" width="93.33203125" style="157" customWidth="1"/>
    <col min="14339" max="14340" width="8.33203125" style="157" customWidth="1"/>
    <col min="14341" max="14341" width="10.5" style="157" customWidth="1"/>
    <col min="14342" max="14342" width="13.33203125" style="157" customWidth="1"/>
    <col min="14343" max="14343" width="10.6640625" style="157" customWidth="1"/>
    <col min="14344" max="14344" width="13.33203125" style="157" customWidth="1"/>
    <col min="14345" max="14345" width="14.83203125" style="157" customWidth="1"/>
    <col min="14346" max="14346" width="12.5" style="157" customWidth="1"/>
    <col min="14347" max="14352" width="0" style="157" hidden="1" customWidth="1"/>
    <col min="14353" max="14353" width="12.1640625" style="157" customWidth="1"/>
    <col min="14354" max="14354" width="17.5" style="157" customWidth="1"/>
    <col min="14355" max="14592" width="9.33203125" style="157"/>
    <col min="14593" max="14593" width="4.33203125" style="157" customWidth="1"/>
    <col min="14594" max="14594" width="93.33203125" style="157" customWidth="1"/>
    <col min="14595" max="14596" width="8.33203125" style="157" customWidth="1"/>
    <col min="14597" max="14597" width="10.5" style="157" customWidth="1"/>
    <col min="14598" max="14598" width="13.33203125" style="157" customWidth="1"/>
    <col min="14599" max="14599" width="10.6640625" style="157" customWidth="1"/>
    <col min="14600" max="14600" width="13.33203125" style="157" customWidth="1"/>
    <col min="14601" max="14601" width="14.83203125" style="157" customWidth="1"/>
    <col min="14602" max="14602" width="12.5" style="157" customWidth="1"/>
    <col min="14603" max="14608" width="0" style="157" hidden="1" customWidth="1"/>
    <col min="14609" max="14609" width="12.1640625" style="157" customWidth="1"/>
    <col min="14610" max="14610" width="17.5" style="157" customWidth="1"/>
    <col min="14611" max="14848" width="9.33203125" style="157"/>
    <col min="14849" max="14849" width="4.33203125" style="157" customWidth="1"/>
    <col min="14850" max="14850" width="93.33203125" style="157" customWidth="1"/>
    <col min="14851" max="14852" width="8.33203125" style="157" customWidth="1"/>
    <col min="14853" max="14853" width="10.5" style="157" customWidth="1"/>
    <col min="14854" max="14854" width="13.33203125" style="157" customWidth="1"/>
    <col min="14855" max="14855" width="10.6640625" style="157" customWidth="1"/>
    <col min="14856" max="14856" width="13.33203125" style="157" customWidth="1"/>
    <col min="14857" max="14857" width="14.83203125" style="157" customWidth="1"/>
    <col min="14858" max="14858" width="12.5" style="157" customWidth="1"/>
    <col min="14859" max="14864" width="0" style="157" hidden="1" customWidth="1"/>
    <col min="14865" max="14865" width="12.1640625" style="157" customWidth="1"/>
    <col min="14866" max="14866" width="17.5" style="157" customWidth="1"/>
    <col min="14867" max="15104" width="9.33203125" style="157"/>
    <col min="15105" max="15105" width="4.33203125" style="157" customWidth="1"/>
    <col min="15106" max="15106" width="93.33203125" style="157" customWidth="1"/>
    <col min="15107" max="15108" width="8.33203125" style="157" customWidth="1"/>
    <col min="15109" max="15109" width="10.5" style="157" customWidth="1"/>
    <col min="15110" max="15110" width="13.33203125" style="157" customWidth="1"/>
    <col min="15111" max="15111" width="10.6640625" style="157" customWidth="1"/>
    <col min="15112" max="15112" width="13.33203125" style="157" customWidth="1"/>
    <col min="15113" max="15113" width="14.83203125" style="157" customWidth="1"/>
    <col min="15114" max="15114" width="12.5" style="157" customWidth="1"/>
    <col min="15115" max="15120" width="0" style="157" hidden="1" customWidth="1"/>
    <col min="15121" max="15121" width="12.1640625" style="157" customWidth="1"/>
    <col min="15122" max="15122" width="17.5" style="157" customWidth="1"/>
    <col min="15123" max="15360" width="9.33203125" style="157"/>
    <col min="15361" max="15361" width="4.33203125" style="157" customWidth="1"/>
    <col min="15362" max="15362" width="93.33203125" style="157" customWidth="1"/>
    <col min="15363" max="15364" width="8.33203125" style="157" customWidth="1"/>
    <col min="15365" max="15365" width="10.5" style="157" customWidth="1"/>
    <col min="15366" max="15366" width="13.33203125" style="157" customWidth="1"/>
    <col min="15367" max="15367" width="10.6640625" style="157" customWidth="1"/>
    <col min="15368" max="15368" width="13.33203125" style="157" customWidth="1"/>
    <col min="15369" max="15369" width="14.83203125" style="157" customWidth="1"/>
    <col min="15370" max="15370" width="12.5" style="157" customWidth="1"/>
    <col min="15371" max="15376" width="0" style="157" hidden="1" customWidth="1"/>
    <col min="15377" max="15377" width="12.1640625" style="157" customWidth="1"/>
    <col min="15378" max="15378" width="17.5" style="157" customWidth="1"/>
    <col min="15379" max="15616" width="9.33203125" style="157"/>
    <col min="15617" max="15617" width="4.33203125" style="157" customWidth="1"/>
    <col min="15618" max="15618" width="93.33203125" style="157" customWidth="1"/>
    <col min="15619" max="15620" width="8.33203125" style="157" customWidth="1"/>
    <col min="15621" max="15621" width="10.5" style="157" customWidth="1"/>
    <col min="15622" max="15622" width="13.33203125" style="157" customWidth="1"/>
    <col min="15623" max="15623" width="10.6640625" style="157" customWidth="1"/>
    <col min="15624" max="15624" width="13.33203125" style="157" customWidth="1"/>
    <col min="15625" max="15625" width="14.83203125" style="157" customWidth="1"/>
    <col min="15626" max="15626" width="12.5" style="157" customWidth="1"/>
    <col min="15627" max="15632" width="0" style="157" hidden="1" customWidth="1"/>
    <col min="15633" max="15633" width="12.1640625" style="157" customWidth="1"/>
    <col min="15634" max="15634" width="17.5" style="157" customWidth="1"/>
    <col min="15635" max="15872" width="9.33203125" style="157"/>
    <col min="15873" max="15873" width="4.33203125" style="157" customWidth="1"/>
    <col min="15874" max="15874" width="93.33203125" style="157" customWidth="1"/>
    <col min="15875" max="15876" width="8.33203125" style="157" customWidth="1"/>
    <col min="15877" max="15877" width="10.5" style="157" customWidth="1"/>
    <col min="15878" max="15878" width="13.33203125" style="157" customWidth="1"/>
    <col min="15879" max="15879" width="10.6640625" style="157" customWidth="1"/>
    <col min="15880" max="15880" width="13.33203125" style="157" customWidth="1"/>
    <col min="15881" max="15881" width="14.83203125" style="157" customWidth="1"/>
    <col min="15882" max="15882" width="12.5" style="157" customWidth="1"/>
    <col min="15883" max="15888" width="0" style="157" hidden="1" customWidth="1"/>
    <col min="15889" max="15889" width="12.1640625" style="157" customWidth="1"/>
    <col min="15890" max="15890" width="17.5" style="157" customWidth="1"/>
    <col min="15891" max="16128" width="9.33203125" style="157"/>
    <col min="16129" max="16129" width="4.33203125" style="157" customWidth="1"/>
    <col min="16130" max="16130" width="93.33203125" style="157" customWidth="1"/>
    <col min="16131" max="16132" width="8.33203125" style="157" customWidth="1"/>
    <col min="16133" max="16133" width="10.5" style="157" customWidth="1"/>
    <col min="16134" max="16134" width="13.33203125" style="157" customWidth="1"/>
    <col min="16135" max="16135" width="10.6640625" style="157" customWidth="1"/>
    <col min="16136" max="16136" width="13.33203125" style="157" customWidth="1"/>
    <col min="16137" max="16137" width="14.83203125" style="157" customWidth="1"/>
    <col min="16138" max="16138" width="12.5" style="157" customWidth="1"/>
    <col min="16139" max="16144" width="0" style="157" hidden="1" customWidth="1"/>
    <col min="16145" max="16145" width="12.1640625" style="157" customWidth="1"/>
    <col min="16146" max="16146" width="17.5" style="157" customWidth="1"/>
    <col min="16147" max="16384" width="9.33203125" style="157"/>
  </cols>
  <sheetData>
    <row r="1" spans="1:254" s="150" customFormat="1" ht="29.25" customHeight="1">
      <c r="A1" s="284"/>
      <c r="B1" s="285" t="s">
        <v>916</v>
      </c>
      <c r="C1" s="285"/>
      <c r="D1" s="285"/>
      <c r="E1" s="285"/>
      <c r="F1" s="285"/>
      <c r="G1" s="286"/>
      <c r="H1" s="286"/>
      <c r="I1" s="286"/>
      <c r="J1" s="149"/>
      <c r="K1" s="149"/>
      <c r="L1" s="149" t="s">
        <v>917</v>
      </c>
      <c r="M1" s="149">
        <v>1</v>
      </c>
      <c r="N1" s="149"/>
      <c r="O1" s="149"/>
      <c r="P1" s="149">
        <v>1</v>
      </c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  <c r="DG1" s="149"/>
      <c r="DH1" s="149"/>
      <c r="DI1" s="149"/>
      <c r="DJ1" s="149"/>
      <c r="DK1" s="149"/>
      <c r="DL1" s="149"/>
      <c r="DM1" s="149"/>
      <c r="DN1" s="149"/>
      <c r="DO1" s="149"/>
      <c r="DP1" s="149"/>
      <c r="DQ1" s="149"/>
      <c r="DR1" s="149"/>
      <c r="DS1" s="149"/>
      <c r="DT1" s="149"/>
      <c r="DU1" s="149"/>
      <c r="DV1" s="149"/>
      <c r="DW1" s="149"/>
      <c r="DX1" s="149"/>
      <c r="DY1" s="149"/>
      <c r="DZ1" s="149"/>
      <c r="EA1" s="149"/>
      <c r="EB1" s="149"/>
      <c r="EC1" s="149"/>
      <c r="ED1" s="149"/>
      <c r="EE1" s="149"/>
      <c r="EF1" s="149"/>
      <c r="EG1" s="149"/>
      <c r="EH1" s="149"/>
      <c r="EI1" s="149"/>
      <c r="EJ1" s="149"/>
      <c r="EK1" s="149"/>
      <c r="EL1" s="149"/>
      <c r="EM1" s="149"/>
      <c r="EN1" s="149"/>
      <c r="EO1" s="149"/>
      <c r="EP1" s="149"/>
      <c r="EQ1" s="149"/>
      <c r="ER1" s="149"/>
      <c r="ES1" s="149"/>
      <c r="ET1" s="149"/>
      <c r="EU1" s="149"/>
      <c r="EV1" s="149"/>
      <c r="EW1" s="149"/>
      <c r="EX1" s="149"/>
      <c r="EY1" s="149"/>
      <c r="EZ1" s="149"/>
      <c r="FA1" s="149"/>
      <c r="FB1" s="149"/>
      <c r="FC1" s="149"/>
      <c r="FD1" s="149"/>
      <c r="FE1" s="149"/>
      <c r="FF1" s="149"/>
      <c r="FG1" s="149"/>
      <c r="FH1" s="149"/>
      <c r="FI1" s="149"/>
      <c r="FJ1" s="149"/>
      <c r="FK1" s="149"/>
      <c r="FL1" s="149"/>
      <c r="FM1" s="149"/>
      <c r="FN1" s="149"/>
      <c r="FO1" s="149"/>
      <c r="FP1" s="149"/>
      <c r="FQ1" s="149"/>
      <c r="FR1" s="149"/>
      <c r="FS1" s="149"/>
      <c r="FT1" s="149"/>
      <c r="FU1" s="149"/>
      <c r="FV1" s="149"/>
      <c r="FW1" s="149"/>
      <c r="FX1" s="149"/>
      <c r="FY1" s="149"/>
      <c r="FZ1" s="149"/>
      <c r="GA1" s="149"/>
      <c r="GB1" s="149"/>
      <c r="GC1" s="149"/>
      <c r="GD1" s="149"/>
      <c r="GE1" s="149"/>
      <c r="GF1" s="149"/>
      <c r="GG1" s="149"/>
      <c r="GH1" s="149"/>
      <c r="GI1" s="149"/>
      <c r="GJ1" s="149"/>
      <c r="GK1" s="149"/>
      <c r="GL1" s="149"/>
      <c r="GM1" s="149"/>
      <c r="GN1" s="149"/>
      <c r="GO1" s="149"/>
      <c r="GP1" s="149"/>
      <c r="GQ1" s="149"/>
      <c r="GR1" s="149"/>
      <c r="GS1" s="149"/>
      <c r="GT1" s="149"/>
      <c r="GU1" s="149"/>
      <c r="GV1" s="149"/>
      <c r="GW1" s="149"/>
      <c r="GX1" s="149"/>
      <c r="GY1" s="149"/>
      <c r="GZ1" s="149"/>
      <c r="HA1" s="149"/>
      <c r="HB1" s="149"/>
      <c r="HC1" s="149"/>
      <c r="HD1" s="149"/>
      <c r="HE1" s="149"/>
      <c r="HF1" s="149"/>
      <c r="HG1" s="149"/>
      <c r="HH1" s="149"/>
      <c r="HI1" s="149"/>
      <c r="HJ1" s="149"/>
      <c r="HK1" s="149"/>
      <c r="HL1" s="149"/>
      <c r="HM1" s="149"/>
      <c r="HN1" s="149"/>
      <c r="HO1" s="149"/>
      <c r="HP1" s="149"/>
      <c r="HQ1" s="149"/>
      <c r="HR1" s="149"/>
      <c r="HS1" s="149"/>
      <c r="HT1" s="149"/>
      <c r="HU1" s="149"/>
      <c r="HV1" s="149"/>
      <c r="HW1" s="149"/>
      <c r="HX1" s="149"/>
      <c r="HY1" s="149"/>
      <c r="HZ1" s="149"/>
      <c r="IA1" s="149"/>
      <c r="IB1" s="149"/>
      <c r="IC1" s="149"/>
      <c r="ID1" s="149"/>
      <c r="IE1" s="149"/>
      <c r="IF1" s="149"/>
      <c r="IG1" s="149"/>
      <c r="IH1" s="149"/>
      <c r="II1" s="149"/>
      <c r="IJ1" s="149"/>
      <c r="IK1" s="149"/>
      <c r="IL1" s="149"/>
      <c r="IM1" s="149"/>
      <c r="IN1" s="149"/>
      <c r="IO1" s="149"/>
      <c r="IP1" s="149"/>
      <c r="IQ1" s="149"/>
      <c r="IR1" s="149"/>
      <c r="IS1" s="149"/>
      <c r="IT1" s="149"/>
    </row>
    <row r="2" spans="1:254" s="150" customFormat="1" ht="18.75">
      <c r="A2" s="284"/>
      <c r="B2" s="286"/>
      <c r="C2" s="286"/>
      <c r="D2" s="286"/>
      <c r="E2" s="286"/>
      <c r="F2" s="286"/>
      <c r="G2" s="286"/>
      <c r="H2" s="286"/>
      <c r="I2" s="286"/>
      <c r="J2" s="149"/>
      <c r="K2" s="149"/>
      <c r="L2" s="149" t="s">
        <v>888</v>
      </c>
      <c r="M2" s="149">
        <v>0</v>
      </c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  <c r="GT2" s="149"/>
      <c r="GU2" s="149"/>
      <c r="GV2" s="149"/>
      <c r="GW2" s="149"/>
      <c r="GX2" s="149"/>
      <c r="GY2" s="149"/>
      <c r="GZ2" s="149"/>
      <c r="HA2" s="149"/>
      <c r="HB2" s="149"/>
      <c r="HC2" s="149"/>
      <c r="HD2" s="149"/>
      <c r="HE2" s="149"/>
      <c r="HF2" s="149"/>
      <c r="HG2" s="149"/>
      <c r="HH2" s="149"/>
      <c r="HI2" s="149"/>
      <c r="HJ2" s="149"/>
      <c r="HK2" s="149"/>
      <c r="HL2" s="149"/>
      <c r="HM2" s="149"/>
      <c r="HN2" s="149"/>
      <c r="HO2" s="149"/>
      <c r="HP2" s="149"/>
      <c r="HQ2" s="149"/>
      <c r="HR2" s="149"/>
      <c r="HS2" s="149"/>
      <c r="HT2" s="149"/>
      <c r="HU2" s="149"/>
      <c r="HV2" s="149"/>
      <c r="HW2" s="149"/>
      <c r="HX2" s="149"/>
      <c r="HY2" s="149"/>
      <c r="HZ2" s="149"/>
      <c r="IA2" s="149"/>
      <c r="IB2" s="149"/>
      <c r="IC2" s="149"/>
      <c r="ID2" s="149"/>
      <c r="IE2" s="149"/>
      <c r="IF2" s="149"/>
      <c r="IG2" s="149"/>
      <c r="IH2" s="149"/>
      <c r="II2" s="149"/>
      <c r="IJ2" s="149"/>
      <c r="IK2" s="149"/>
      <c r="IL2" s="149"/>
      <c r="IM2" s="149"/>
      <c r="IN2" s="149"/>
      <c r="IO2" s="149"/>
      <c r="IP2" s="149"/>
      <c r="IQ2" s="149"/>
      <c r="IR2" s="149"/>
      <c r="IS2" s="149"/>
      <c r="IT2" s="149"/>
    </row>
    <row r="3" spans="1:254" s="151" customFormat="1" ht="30" customHeight="1">
      <c r="A3" s="287"/>
      <c r="B3" s="288"/>
      <c r="C3" s="289" t="s">
        <v>918</v>
      </c>
      <c r="D3" s="289" t="s">
        <v>919</v>
      </c>
      <c r="E3" s="289" t="s">
        <v>920</v>
      </c>
      <c r="F3" s="289" t="s">
        <v>921</v>
      </c>
      <c r="G3" s="289" t="s">
        <v>922</v>
      </c>
      <c r="H3" s="289" t="s">
        <v>923</v>
      </c>
      <c r="I3" s="289" t="s">
        <v>924</v>
      </c>
      <c r="K3" s="152" t="s">
        <v>925</v>
      </c>
      <c r="L3" s="153" t="s">
        <v>926</v>
      </c>
      <c r="M3" s="152" t="s">
        <v>927</v>
      </c>
      <c r="N3" s="152" t="s">
        <v>928</v>
      </c>
      <c r="O3" s="152" t="s">
        <v>929</v>
      </c>
      <c r="P3" s="154" t="s">
        <v>930</v>
      </c>
    </row>
    <row r="4" spans="1:254" ht="15">
      <c r="A4" s="287"/>
      <c r="B4" s="290" t="s">
        <v>931</v>
      </c>
      <c r="C4" s="291"/>
      <c r="D4" s="292"/>
      <c r="E4" s="293"/>
      <c r="F4" s="293"/>
      <c r="G4" s="293"/>
      <c r="H4" s="293"/>
      <c r="I4" s="293"/>
      <c r="K4" s="158"/>
      <c r="L4" s="158"/>
      <c r="M4" s="159"/>
      <c r="N4" s="159"/>
      <c r="O4" s="158"/>
      <c r="P4" s="158"/>
    </row>
    <row r="5" spans="1:254" ht="6.75" customHeight="1">
      <c r="A5" s="294"/>
      <c r="B5" s="294"/>
      <c r="C5" s="294"/>
      <c r="D5" s="292"/>
      <c r="E5" s="293"/>
      <c r="F5" s="293"/>
      <c r="G5" s="293"/>
      <c r="H5" s="293"/>
      <c r="I5" s="293"/>
      <c r="K5" s="158"/>
      <c r="L5" s="158"/>
      <c r="M5" s="159"/>
      <c r="N5" s="159"/>
      <c r="O5" s="158"/>
      <c r="P5" s="158"/>
    </row>
    <row r="6" spans="1:254" s="162" customFormat="1" ht="19.5" customHeight="1">
      <c r="A6" s="295">
        <v>1</v>
      </c>
      <c r="B6" s="296" t="s">
        <v>932</v>
      </c>
      <c r="C6" s="297"/>
      <c r="D6" s="298"/>
      <c r="E6" s="299"/>
      <c r="F6" s="299"/>
      <c r="G6" s="299"/>
      <c r="H6" s="299"/>
      <c r="I6" s="299"/>
      <c r="K6" s="163"/>
      <c r="L6" s="164"/>
      <c r="M6" s="163"/>
      <c r="N6" s="163"/>
      <c r="O6" s="165"/>
      <c r="P6" s="165"/>
    </row>
    <row r="7" spans="1:254" ht="36.75">
      <c r="A7" s="295">
        <f>A6+1</f>
        <v>2</v>
      </c>
      <c r="B7" s="300" t="s">
        <v>933</v>
      </c>
      <c r="C7" s="301" t="s">
        <v>158</v>
      </c>
      <c r="D7" s="302">
        <v>29</v>
      </c>
      <c r="E7" s="155">
        <v>0</v>
      </c>
      <c r="F7" s="293">
        <f t="shared" ref="F7:F12" si="0">D7*E7</f>
        <v>0</v>
      </c>
      <c r="G7" s="293"/>
      <c r="H7" s="293"/>
      <c r="I7" s="293">
        <f t="shared" ref="I7:I12" si="1">F7+H7</f>
        <v>0</v>
      </c>
      <c r="K7" s="166">
        <v>2800</v>
      </c>
      <c r="L7" s="167"/>
      <c r="M7" s="166">
        <v>0</v>
      </c>
      <c r="N7" s="168"/>
      <c r="O7" s="169"/>
      <c r="P7" s="169"/>
    </row>
    <row r="8" spans="1:254" ht="36">
      <c r="A8" s="295">
        <f>A7+1</f>
        <v>3</v>
      </c>
      <c r="B8" s="303" t="s">
        <v>934</v>
      </c>
      <c r="C8" s="301" t="s">
        <v>158</v>
      </c>
      <c r="D8" s="302">
        <v>5</v>
      </c>
      <c r="E8" s="155">
        <v>0</v>
      </c>
      <c r="F8" s="293">
        <f t="shared" si="0"/>
        <v>0</v>
      </c>
      <c r="G8" s="293"/>
      <c r="H8" s="293"/>
      <c r="I8" s="293">
        <f t="shared" si="1"/>
        <v>0</v>
      </c>
      <c r="K8" s="166">
        <v>1430</v>
      </c>
      <c r="L8" s="167"/>
      <c r="M8" s="166">
        <v>0</v>
      </c>
      <c r="N8" s="168"/>
      <c r="O8" s="169"/>
      <c r="P8" s="169"/>
    </row>
    <row r="9" spans="1:254" ht="36" customHeight="1">
      <c r="A9" s="295">
        <f t="shared" ref="A9:A60" si="2">A8+1</f>
        <v>4</v>
      </c>
      <c r="B9" s="304" t="s">
        <v>935</v>
      </c>
      <c r="C9" s="301" t="s">
        <v>158</v>
      </c>
      <c r="D9" s="302">
        <v>5</v>
      </c>
      <c r="E9" s="155">
        <v>0</v>
      </c>
      <c r="F9" s="293">
        <f t="shared" si="0"/>
        <v>0</v>
      </c>
      <c r="G9" s="293"/>
      <c r="H9" s="293"/>
      <c r="I9" s="293">
        <f t="shared" si="1"/>
        <v>0</v>
      </c>
      <c r="K9" s="166">
        <v>2950</v>
      </c>
      <c r="L9" s="167"/>
      <c r="M9" s="166">
        <v>0</v>
      </c>
      <c r="N9" s="168"/>
      <c r="O9" s="169"/>
      <c r="P9" s="169"/>
    </row>
    <row r="10" spans="1:254" ht="39" customHeight="1">
      <c r="A10" s="295">
        <f t="shared" si="2"/>
        <v>5</v>
      </c>
      <c r="B10" s="304" t="s">
        <v>936</v>
      </c>
      <c r="C10" s="301" t="s">
        <v>158</v>
      </c>
      <c r="D10" s="302">
        <v>11</v>
      </c>
      <c r="E10" s="155">
        <v>0</v>
      </c>
      <c r="F10" s="293">
        <f t="shared" si="0"/>
        <v>0</v>
      </c>
      <c r="G10" s="293"/>
      <c r="H10" s="293"/>
      <c r="I10" s="293">
        <f t="shared" si="1"/>
        <v>0</v>
      </c>
      <c r="K10" s="166">
        <v>570</v>
      </c>
      <c r="L10" s="167"/>
      <c r="M10" s="166">
        <v>0</v>
      </c>
      <c r="N10" s="168"/>
      <c r="O10" s="169"/>
      <c r="P10" s="169"/>
    </row>
    <row r="11" spans="1:254" ht="27" customHeight="1">
      <c r="A11" s="295">
        <f t="shared" si="2"/>
        <v>6</v>
      </c>
      <c r="B11" s="304" t="s">
        <v>937</v>
      </c>
      <c r="C11" s="301" t="s">
        <v>158</v>
      </c>
      <c r="D11" s="302">
        <v>4</v>
      </c>
      <c r="E11" s="155">
        <v>0</v>
      </c>
      <c r="F11" s="293">
        <f t="shared" si="0"/>
        <v>0</v>
      </c>
      <c r="G11" s="293"/>
      <c r="H11" s="293"/>
      <c r="I11" s="293">
        <f t="shared" si="1"/>
        <v>0</v>
      </c>
      <c r="K11" s="166">
        <v>1350</v>
      </c>
      <c r="L11" s="167"/>
      <c r="M11" s="166">
        <v>0</v>
      </c>
      <c r="N11" s="168"/>
      <c r="O11" s="169"/>
      <c r="P11" s="169"/>
    </row>
    <row r="12" spans="1:254" ht="27" customHeight="1" thickBot="1">
      <c r="A12" s="295">
        <f t="shared" si="2"/>
        <v>7</v>
      </c>
      <c r="B12" s="304" t="s">
        <v>938</v>
      </c>
      <c r="C12" s="301" t="s">
        <v>158</v>
      </c>
      <c r="D12" s="302">
        <v>1</v>
      </c>
      <c r="E12" s="155">
        <v>0</v>
      </c>
      <c r="F12" s="293">
        <f t="shared" si="0"/>
        <v>0</v>
      </c>
      <c r="G12" s="293"/>
      <c r="H12" s="293"/>
      <c r="I12" s="293">
        <f t="shared" si="1"/>
        <v>0</v>
      </c>
      <c r="K12" s="166">
        <v>1300</v>
      </c>
      <c r="L12" s="167"/>
      <c r="M12" s="166">
        <v>0</v>
      </c>
      <c r="N12" s="168"/>
      <c r="O12" s="169"/>
      <c r="P12" s="169"/>
    </row>
    <row r="13" spans="1:254" s="162" customFormat="1" ht="18.75" customHeight="1" thickBot="1">
      <c r="A13" s="295">
        <f t="shared" si="2"/>
        <v>8</v>
      </c>
      <c r="B13" s="305" t="s">
        <v>939</v>
      </c>
      <c r="C13" s="306"/>
      <c r="D13" s="307"/>
      <c r="E13" s="170"/>
      <c r="F13" s="309">
        <f>SUM(F7:F12)</f>
        <v>0</v>
      </c>
      <c r="G13" s="309"/>
      <c r="H13" s="309">
        <f>SUM(H7:H12)</f>
        <v>0</v>
      </c>
      <c r="I13" s="310">
        <f>SUM(I7:I12)</f>
        <v>0</v>
      </c>
      <c r="K13" s="171"/>
      <c r="L13" s="171"/>
      <c r="M13" s="172"/>
      <c r="N13" s="172"/>
      <c r="O13" s="173"/>
      <c r="P13" s="173"/>
    </row>
    <row r="14" spans="1:254" ht="15">
      <c r="A14" s="295">
        <f t="shared" si="2"/>
        <v>9</v>
      </c>
      <c r="B14" s="311"/>
      <c r="C14" s="301"/>
      <c r="D14" s="302"/>
      <c r="E14" s="155"/>
      <c r="F14" s="293"/>
      <c r="G14" s="293"/>
      <c r="H14" s="293"/>
      <c r="I14" s="293"/>
      <c r="K14" s="168"/>
      <c r="L14" s="167"/>
      <c r="M14" s="168"/>
      <c r="N14" s="168"/>
      <c r="O14" s="169"/>
      <c r="P14" s="169"/>
    </row>
    <row r="15" spans="1:254" ht="15">
      <c r="A15" s="295">
        <f t="shared" si="2"/>
        <v>10</v>
      </c>
      <c r="B15" s="311"/>
      <c r="C15" s="301"/>
      <c r="D15" s="302"/>
      <c r="E15" s="155"/>
      <c r="F15" s="293"/>
      <c r="G15" s="293"/>
      <c r="H15" s="293"/>
      <c r="I15" s="293"/>
      <c r="K15" s="168"/>
      <c r="L15" s="167"/>
      <c r="M15" s="168"/>
      <c r="N15" s="168"/>
      <c r="O15" s="169"/>
      <c r="P15" s="169"/>
    </row>
    <row r="16" spans="1:254" s="162" customFormat="1" ht="19.5" customHeight="1">
      <c r="A16" s="295">
        <f t="shared" si="2"/>
        <v>11</v>
      </c>
      <c r="B16" s="312" t="s">
        <v>940</v>
      </c>
      <c r="C16" s="297"/>
      <c r="D16" s="298"/>
      <c r="E16" s="161"/>
      <c r="F16" s="299"/>
      <c r="G16" s="299"/>
      <c r="H16" s="299"/>
      <c r="I16" s="299"/>
      <c r="K16" s="163"/>
      <c r="L16" s="164"/>
      <c r="M16" s="163"/>
      <c r="N16" s="163"/>
      <c r="O16" s="165"/>
      <c r="P16" s="165"/>
    </row>
    <row r="17" spans="1:16" ht="18" customHeight="1">
      <c r="A17" s="295">
        <f t="shared" si="2"/>
        <v>12</v>
      </c>
      <c r="B17" s="313" t="s">
        <v>941</v>
      </c>
      <c r="C17" s="301"/>
      <c r="D17" s="302"/>
      <c r="E17" s="155"/>
      <c r="F17" s="293"/>
      <c r="G17" s="293"/>
      <c r="H17" s="293"/>
      <c r="I17" s="293"/>
      <c r="K17" s="168"/>
      <c r="L17" s="167"/>
      <c r="M17" s="168"/>
      <c r="N17" s="168"/>
      <c r="O17" s="169"/>
      <c r="P17" s="169"/>
    </row>
    <row r="18" spans="1:16" ht="15">
      <c r="A18" s="295">
        <f t="shared" si="2"/>
        <v>13</v>
      </c>
      <c r="B18" s="314" t="s">
        <v>942</v>
      </c>
      <c r="C18" s="301" t="s">
        <v>943</v>
      </c>
      <c r="D18" s="302">
        <v>25</v>
      </c>
      <c r="E18" s="155"/>
      <c r="F18" s="293"/>
      <c r="G18" s="155">
        <v>0</v>
      </c>
      <c r="H18" s="293">
        <f t="shared" ref="H18:H26" si="3">D18*G18</f>
        <v>0</v>
      </c>
      <c r="I18" s="293">
        <f t="shared" ref="I18:I26" si="4">F18+H18</f>
        <v>0</v>
      </c>
      <c r="K18" s="166">
        <v>0</v>
      </c>
      <c r="L18" s="167"/>
      <c r="M18" s="166">
        <v>380</v>
      </c>
      <c r="N18" s="168"/>
      <c r="O18" s="169"/>
      <c r="P18" s="169"/>
    </row>
    <row r="19" spans="1:16" ht="15">
      <c r="A19" s="295">
        <f t="shared" si="2"/>
        <v>14</v>
      </c>
      <c r="B19" s="314" t="s">
        <v>944</v>
      </c>
      <c r="C19" s="301" t="s">
        <v>943</v>
      </c>
      <c r="D19" s="302">
        <v>75</v>
      </c>
      <c r="E19" s="155"/>
      <c r="F19" s="293"/>
      <c r="G19" s="155">
        <v>0</v>
      </c>
      <c r="H19" s="293">
        <f t="shared" si="3"/>
        <v>0</v>
      </c>
      <c r="I19" s="293">
        <f t="shared" si="4"/>
        <v>0</v>
      </c>
      <c r="K19" s="166">
        <v>0</v>
      </c>
      <c r="L19" s="167"/>
      <c r="M19" s="166">
        <v>380</v>
      </c>
      <c r="N19" s="168"/>
      <c r="O19" s="169"/>
      <c r="P19" s="169"/>
    </row>
    <row r="20" spans="1:16" ht="15">
      <c r="A20" s="295">
        <f t="shared" si="2"/>
        <v>15</v>
      </c>
      <c r="B20" s="314" t="s">
        <v>945</v>
      </c>
      <c r="C20" s="301" t="s">
        <v>943</v>
      </c>
      <c r="D20" s="302">
        <v>7</v>
      </c>
      <c r="E20" s="155"/>
      <c r="F20" s="293"/>
      <c r="G20" s="155">
        <v>0</v>
      </c>
      <c r="H20" s="293">
        <f t="shared" si="3"/>
        <v>0</v>
      </c>
      <c r="I20" s="293">
        <f t="shared" si="4"/>
        <v>0</v>
      </c>
      <c r="K20" s="166">
        <v>0</v>
      </c>
      <c r="L20" s="167"/>
      <c r="M20" s="166">
        <v>380</v>
      </c>
      <c r="N20" s="168"/>
      <c r="O20" s="169"/>
      <c r="P20" s="169"/>
    </row>
    <row r="21" spans="1:16" ht="15">
      <c r="A21" s="295">
        <f t="shared" si="2"/>
        <v>16</v>
      </c>
      <c r="B21" s="314" t="s">
        <v>946</v>
      </c>
      <c r="C21" s="301" t="s">
        <v>943</v>
      </c>
      <c r="D21" s="302">
        <v>8</v>
      </c>
      <c r="E21" s="155"/>
      <c r="F21" s="293"/>
      <c r="G21" s="155">
        <v>0</v>
      </c>
      <c r="H21" s="293">
        <f t="shared" si="3"/>
        <v>0</v>
      </c>
      <c r="I21" s="293">
        <f t="shared" si="4"/>
        <v>0</v>
      </c>
      <c r="K21" s="166">
        <v>0</v>
      </c>
      <c r="L21" s="167"/>
      <c r="M21" s="166">
        <v>380</v>
      </c>
      <c r="N21" s="168"/>
      <c r="O21" s="169"/>
      <c r="P21" s="169"/>
    </row>
    <row r="22" spans="1:16" ht="15">
      <c r="A22" s="295">
        <f t="shared" si="2"/>
        <v>17</v>
      </c>
      <c r="B22" s="314" t="s">
        <v>947</v>
      </c>
      <c r="C22" s="301" t="s">
        <v>943</v>
      </c>
      <c r="D22" s="302">
        <v>12</v>
      </c>
      <c r="E22" s="155"/>
      <c r="F22" s="293"/>
      <c r="G22" s="155">
        <v>0</v>
      </c>
      <c r="H22" s="293">
        <f t="shared" si="3"/>
        <v>0</v>
      </c>
      <c r="I22" s="293">
        <f t="shared" si="4"/>
        <v>0</v>
      </c>
      <c r="K22" s="166">
        <v>0</v>
      </c>
      <c r="L22" s="167"/>
      <c r="M22" s="166">
        <v>380</v>
      </c>
      <c r="N22" s="168"/>
      <c r="O22" s="169"/>
      <c r="P22" s="169"/>
    </row>
    <row r="23" spans="1:16" ht="15">
      <c r="A23" s="295">
        <f t="shared" si="2"/>
        <v>18</v>
      </c>
      <c r="B23" s="314" t="s">
        <v>948</v>
      </c>
      <c r="C23" s="301" t="s">
        <v>943</v>
      </c>
      <c r="D23" s="302">
        <v>4</v>
      </c>
      <c r="E23" s="155"/>
      <c r="F23" s="293"/>
      <c r="G23" s="155">
        <v>0</v>
      </c>
      <c r="H23" s="293">
        <f t="shared" si="3"/>
        <v>0</v>
      </c>
      <c r="I23" s="293">
        <f t="shared" si="4"/>
        <v>0</v>
      </c>
      <c r="K23" s="166">
        <v>0</v>
      </c>
      <c r="L23" s="167"/>
      <c r="M23" s="166">
        <v>380</v>
      </c>
      <c r="N23" s="168"/>
      <c r="O23" s="169"/>
      <c r="P23" s="169"/>
    </row>
    <row r="24" spans="1:16" ht="15">
      <c r="A24" s="295">
        <f t="shared" si="2"/>
        <v>19</v>
      </c>
      <c r="B24" s="314" t="s">
        <v>949</v>
      </c>
      <c r="C24" s="301" t="s">
        <v>943</v>
      </c>
      <c r="D24" s="302">
        <v>4</v>
      </c>
      <c r="E24" s="155"/>
      <c r="F24" s="293"/>
      <c r="G24" s="155">
        <v>0</v>
      </c>
      <c r="H24" s="293">
        <f t="shared" si="3"/>
        <v>0</v>
      </c>
      <c r="I24" s="293">
        <f t="shared" si="4"/>
        <v>0</v>
      </c>
      <c r="K24" s="166">
        <v>0</v>
      </c>
      <c r="L24" s="167"/>
      <c r="M24" s="166">
        <v>380</v>
      </c>
      <c r="N24" s="168"/>
      <c r="O24" s="169"/>
      <c r="P24" s="169"/>
    </row>
    <row r="25" spans="1:16" ht="15">
      <c r="A25" s="295">
        <f t="shared" si="2"/>
        <v>20</v>
      </c>
      <c r="B25" s="314" t="s">
        <v>950</v>
      </c>
      <c r="C25" s="301" t="s">
        <v>943</v>
      </c>
      <c r="D25" s="302">
        <v>18</v>
      </c>
      <c r="E25" s="155"/>
      <c r="F25" s="293"/>
      <c r="G25" s="155">
        <v>0</v>
      </c>
      <c r="H25" s="293">
        <f t="shared" si="3"/>
        <v>0</v>
      </c>
      <c r="I25" s="293">
        <f t="shared" si="4"/>
        <v>0</v>
      </c>
      <c r="K25" s="166">
        <v>0</v>
      </c>
      <c r="L25" s="167"/>
      <c r="M25" s="166">
        <v>380</v>
      </c>
      <c r="N25" s="168"/>
      <c r="O25" s="169"/>
      <c r="P25" s="169"/>
    </row>
    <row r="26" spans="1:16" ht="15">
      <c r="A26" s="295">
        <f t="shared" si="2"/>
        <v>21</v>
      </c>
      <c r="B26" s="315" t="s">
        <v>951</v>
      </c>
      <c r="C26" s="301" t="s">
        <v>141</v>
      </c>
      <c r="D26" s="302">
        <v>16</v>
      </c>
      <c r="E26" s="155"/>
      <c r="F26" s="293"/>
      <c r="G26" s="155">
        <v>0</v>
      </c>
      <c r="H26" s="293">
        <f t="shared" si="3"/>
        <v>0</v>
      </c>
      <c r="I26" s="293">
        <f t="shared" si="4"/>
        <v>0</v>
      </c>
      <c r="K26" s="166">
        <v>0</v>
      </c>
      <c r="L26" s="167"/>
      <c r="M26" s="166">
        <v>145</v>
      </c>
      <c r="N26" s="168"/>
      <c r="O26" s="169"/>
      <c r="P26" s="169"/>
    </row>
    <row r="27" spans="1:16" ht="15">
      <c r="A27" s="295">
        <f t="shared" si="2"/>
        <v>22</v>
      </c>
      <c r="B27" s="311"/>
      <c r="C27" s="301"/>
      <c r="D27" s="302"/>
      <c r="E27" s="155"/>
      <c r="F27" s="293"/>
      <c r="G27" s="155"/>
      <c r="H27" s="293"/>
      <c r="I27" s="293"/>
      <c r="K27" s="166"/>
      <c r="L27" s="167"/>
      <c r="M27" s="166"/>
      <c r="N27" s="168"/>
      <c r="O27" s="169"/>
      <c r="P27" s="169"/>
    </row>
    <row r="28" spans="1:16" ht="15">
      <c r="A28" s="295">
        <f t="shared" si="2"/>
        <v>23</v>
      </c>
      <c r="B28" s="316" t="s">
        <v>952</v>
      </c>
      <c r="C28" s="301"/>
      <c r="D28" s="302"/>
      <c r="E28" s="155"/>
      <c r="F28" s="293"/>
      <c r="G28" s="155"/>
      <c r="H28" s="293"/>
      <c r="I28" s="293"/>
      <c r="K28" s="168"/>
      <c r="L28" s="167"/>
      <c r="M28" s="168"/>
      <c r="N28" s="168"/>
      <c r="O28" s="169"/>
      <c r="P28" s="169"/>
    </row>
    <row r="29" spans="1:16" ht="15">
      <c r="A29" s="295">
        <f t="shared" si="2"/>
        <v>24</v>
      </c>
      <c r="B29" s="311" t="s">
        <v>953</v>
      </c>
      <c r="C29" s="301" t="s">
        <v>208</v>
      </c>
      <c r="D29" s="302">
        <v>42</v>
      </c>
      <c r="E29" s="155">
        <v>0</v>
      </c>
      <c r="F29" s="293">
        <f t="shared" ref="F29:F47" si="5">D29*E29</f>
        <v>0</v>
      </c>
      <c r="G29" s="155">
        <v>0</v>
      </c>
      <c r="H29" s="293">
        <f t="shared" ref="H29:H47" si="6">D29*G29</f>
        <v>0</v>
      </c>
      <c r="I29" s="293">
        <f t="shared" ref="I29:I47" si="7">F29+H29</f>
        <v>0</v>
      </c>
      <c r="K29" s="166">
        <v>18.850000000000001</v>
      </c>
      <c r="L29" s="167"/>
      <c r="M29" s="166">
        <v>28</v>
      </c>
      <c r="N29" s="168"/>
      <c r="O29" s="169"/>
      <c r="P29" s="169"/>
    </row>
    <row r="30" spans="1:16" ht="15">
      <c r="A30" s="295">
        <f t="shared" si="2"/>
        <v>25</v>
      </c>
      <c r="B30" s="311" t="s">
        <v>954</v>
      </c>
      <c r="C30" s="301" t="s">
        <v>208</v>
      </c>
      <c r="D30" s="302">
        <v>15</v>
      </c>
      <c r="E30" s="155">
        <v>0</v>
      </c>
      <c r="F30" s="293">
        <f t="shared" si="5"/>
        <v>0</v>
      </c>
      <c r="G30" s="155">
        <v>0</v>
      </c>
      <c r="H30" s="293">
        <f t="shared" si="6"/>
        <v>0</v>
      </c>
      <c r="I30" s="293">
        <f t="shared" si="7"/>
        <v>0</v>
      </c>
      <c r="K30" s="166">
        <v>18.95</v>
      </c>
      <c r="L30" s="167"/>
      <c r="M30" s="166">
        <v>28</v>
      </c>
      <c r="N30" s="168"/>
      <c r="O30" s="169"/>
      <c r="P30" s="169"/>
    </row>
    <row r="31" spans="1:16" ht="15">
      <c r="A31" s="295">
        <f t="shared" si="2"/>
        <v>26</v>
      </c>
      <c r="B31" s="311" t="s">
        <v>955</v>
      </c>
      <c r="C31" s="301" t="s">
        <v>208</v>
      </c>
      <c r="D31" s="302">
        <v>15</v>
      </c>
      <c r="E31" s="155">
        <v>0</v>
      </c>
      <c r="F31" s="293">
        <f t="shared" si="5"/>
        <v>0</v>
      </c>
      <c r="G31" s="155">
        <v>0</v>
      </c>
      <c r="H31" s="293">
        <f t="shared" si="6"/>
        <v>0</v>
      </c>
      <c r="I31" s="293">
        <f t="shared" si="7"/>
        <v>0</v>
      </c>
      <c r="K31" s="166">
        <v>15.03</v>
      </c>
      <c r="L31" s="167"/>
      <c r="M31" s="166">
        <v>22</v>
      </c>
      <c r="N31" s="168"/>
      <c r="O31" s="169"/>
      <c r="P31" s="169"/>
    </row>
    <row r="32" spans="1:16" ht="15">
      <c r="A32" s="295">
        <f t="shared" si="2"/>
        <v>27</v>
      </c>
      <c r="B32" s="311" t="s">
        <v>956</v>
      </c>
      <c r="C32" s="301" t="s">
        <v>208</v>
      </c>
      <c r="D32" s="302">
        <v>20</v>
      </c>
      <c r="E32" s="155">
        <v>0</v>
      </c>
      <c r="F32" s="293">
        <f t="shared" si="5"/>
        <v>0</v>
      </c>
      <c r="G32" s="155">
        <v>0</v>
      </c>
      <c r="H32" s="293">
        <f t="shared" si="6"/>
        <v>0</v>
      </c>
      <c r="I32" s="293">
        <f t="shared" si="7"/>
        <v>0</v>
      </c>
      <c r="K32" s="166">
        <v>15.03</v>
      </c>
      <c r="L32" s="167"/>
      <c r="M32" s="166">
        <v>22</v>
      </c>
      <c r="N32" s="168"/>
      <c r="O32" s="169"/>
      <c r="P32" s="169"/>
    </row>
    <row r="33" spans="1:16" ht="15">
      <c r="A33" s="295">
        <f t="shared" si="2"/>
        <v>28</v>
      </c>
      <c r="B33" s="311" t="s">
        <v>957</v>
      </c>
      <c r="C33" s="301" t="s">
        <v>208</v>
      </c>
      <c r="D33" s="302">
        <v>24</v>
      </c>
      <c r="E33" s="155">
        <v>0</v>
      </c>
      <c r="F33" s="293">
        <f t="shared" si="5"/>
        <v>0</v>
      </c>
      <c r="G33" s="155">
        <v>0</v>
      </c>
      <c r="H33" s="293">
        <f t="shared" si="6"/>
        <v>0</v>
      </c>
      <c r="I33" s="293">
        <f t="shared" si="7"/>
        <v>0</v>
      </c>
      <c r="K33" s="166">
        <v>25</v>
      </c>
      <c r="L33" s="167"/>
      <c r="M33" s="166">
        <v>35</v>
      </c>
      <c r="N33" s="168"/>
      <c r="O33" s="169"/>
      <c r="P33" s="169"/>
    </row>
    <row r="34" spans="1:16" ht="15">
      <c r="A34" s="295">
        <f t="shared" si="2"/>
        <v>29</v>
      </c>
      <c r="B34" s="311" t="s">
        <v>958</v>
      </c>
      <c r="C34" s="301" t="s">
        <v>158</v>
      </c>
      <c r="D34" s="302">
        <v>2</v>
      </c>
      <c r="E34" s="155">
        <v>0</v>
      </c>
      <c r="F34" s="293">
        <f t="shared" si="5"/>
        <v>0</v>
      </c>
      <c r="G34" s="155">
        <v>0</v>
      </c>
      <c r="H34" s="293">
        <f t="shared" si="6"/>
        <v>0</v>
      </c>
      <c r="I34" s="293">
        <f t="shared" si="7"/>
        <v>0</v>
      </c>
      <c r="K34" s="166">
        <v>160</v>
      </c>
      <c r="L34" s="167"/>
      <c r="M34" s="166">
        <v>190</v>
      </c>
      <c r="N34" s="168"/>
      <c r="O34" s="169"/>
      <c r="P34" s="169"/>
    </row>
    <row r="35" spans="1:16" ht="15">
      <c r="A35" s="295">
        <f t="shared" si="2"/>
        <v>30</v>
      </c>
      <c r="B35" s="311" t="s">
        <v>959</v>
      </c>
      <c r="C35" s="301" t="s">
        <v>158</v>
      </c>
      <c r="D35" s="302">
        <v>2</v>
      </c>
      <c r="E35" s="155">
        <v>0</v>
      </c>
      <c r="F35" s="293">
        <f t="shared" si="5"/>
        <v>0</v>
      </c>
      <c r="G35" s="155">
        <v>0</v>
      </c>
      <c r="H35" s="293">
        <f t="shared" si="6"/>
        <v>0</v>
      </c>
      <c r="I35" s="293">
        <f t="shared" si="7"/>
        <v>0</v>
      </c>
      <c r="K35" s="166">
        <v>185</v>
      </c>
      <c r="L35" s="167"/>
      <c r="M35" s="166">
        <v>190</v>
      </c>
      <c r="N35" s="168"/>
      <c r="O35" s="169"/>
      <c r="P35" s="169"/>
    </row>
    <row r="36" spans="1:16" ht="15">
      <c r="A36" s="295">
        <f t="shared" si="2"/>
        <v>31</v>
      </c>
      <c r="B36" s="311" t="s">
        <v>960</v>
      </c>
      <c r="C36" s="301" t="s">
        <v>158</v>
      </c>
      <c r="D36" s="302">
        <v>8</v>
      </c>
      <c r="E36" s="155">
        <v>0</v>
      </c>
      <c r="F36" s="293">
        <f t="shared" si="5"/>
        <v>0</v>
      </c>
      <c r="G36" s="155">
        <v>0</v>
      </c>
      <c r="H36" s="293">
        <f t="shared" si="6"/>
        <v>0</v>
      </c>
      <c r="I36" s="293">
        <f t="shared" si="7"/>
        <v>0</v>
      </c>
      <c r="K36" s="166">
        <v>48</v>
      </c>
      <c r="L36" s="167"/>
      <c r="M36" s="166">
        <v>42</v>
      </c>
      <c r="N36" s="168"/>
      <c r="O36" s="169"/>
      <c r="P36" s="169"/>
    </row>
    <row r="37" spans="1:16" ht="15">
      <c r="A37" s="295">
        <f t="shared" si="2"/>
        <v>32</v>
      </c>
      <c r="B37" s="311" t="s">
        <v>961</v>
      </c>
      <c r="C37" s="301" t="s">
        <v>158</v>
      </c>
      <c r="D37" s="302">
        <v>4</v>
      </c>
      <c r="E37" s="155">
        <v>0</v>
      </c>
      <c r="F37" s="293">
        <f t="shared" si="5"/>
        <v>0</v>
      </c>
      <c r="G37" s="155">
        <v>0</v>
      </c>
      <c r="H37" s="293">
        <f t="shared" si="6"/>
        <v>0</v>
      </c>
      <c r="I37" s="293">
        <f t="shared" si="7"/>
        <v>0</v>
      </c>
      <c r="K37" s="166">
        <v>4.5</v>
      </c>
      <c r="L37" s="167"/>
      <c r="M37" s="166">
        <v>2.5</v>
      </c>
      <c r="N37" s="168"/>
      <c r="O37" s="169"/>
      <c r="P37" s="169"/>
    </row>
    <row r="38" spans="1:16" ht="15">
      <c r="A38" s="295">
        <f t="shared" si="2"/>
        <v>33</v>
      </c>
      <c r="B38" s="311" t="s">
        <v>962</v>
      </c>
      <c r="C38" s="301" t="s">
        <v>158</v>
      </c>
      <c r="D38" s="302">
        <v>1</v>
      </c>
      <c r="E38" s="155">
        <v>0</v>
      </c>
      <c r="F38" s="293">
        <f t="shared" si="5"/>
        <v>0</v>
      </c>
      <c r="G38" s="155">
        <v>0</v>
      </c>
      <c r="H38" s="293">
        <f t="shared" si="6"/>
        <v>0</v>
      </c>
      <c r="I38" s="293">
        <f t="shared" si="7"/>
        <v>0</v>
      </c>
      <c r="K38" s="166">
        <v>250</v>
      </c>
      <c r="L38" s="167"/>
      <c r="M38" s="166">
        <v>3.5</v>
      </c>
      <c r="N38" s="168"/>
      <c r="O38" s="169"/>
      <c r="P38" s="169"/>
    </row>
    <row r="39" spans="1:16" ht="15">
      <c r="A39" s="295">
        <f t="shared" si="2"/>
        <v>34</v>
      </c>
      <c r="B39" s="311" t="s">
        <v>963</v>
      </c>
      <c r="C39" s="301" t="s">
        <v>158</v>
      </c>
      <c r="D39" s="302">
        <v>20</v>
      </c>
      <c r="E39" s="155">
        <v>0</v>
      </c>
      <c r="F39" s="293">
        <f t="shared" si="5"/>
        <v>0</v>
      </c>
      <c r="G39" s="155">
        <v>0</v>
      </c>
      <c r="H39" s="293">
        <f t="shared" si="6"/>
        <v>0</v>
      </c>
      <c r="I39" s="293">
        <f t="shared" si="7"/>
        <v>0</v>
      </c>
      <c r="K39" s="166">
        <v>3.5</v>
      </c>
      <c r="L39" s="167"/>
      <c r="M39" s="166">
        <v>6.5</v>
      </c>
      <c r="N39" s="168"/>
      <c r="O39" s="169"/>
      <c r="P39" s="169"/>
    </row>
    <row r="40" spans="1:16" ht="15">
      <c r="A40" s="295">
        <f t="shared" si="2"/>
        <v>35</v>
      </c>
      <c r="B40" s="311" t="s">
        <v>964</v>
      </c>
      <c r="C40" s="301" t="s">
        <v>158</v>
      </c>
      <c r="D40" s="302">
        <v>20</v>
      </c>
      <c r="E40" s="155">
        <v>0</v>
      </c>
      <c r="F40" s="293">
        <f t="shared" si="5"/>
        <v>0</v>
      </c>
      <c r="G40" s="155">
        <v>0</v>
      </c>
      <c r="H40" s="293">
        <f t="shared" si="6"/>
        <v>0</v>
      </c>
      <c r="I40" s="293">
        <f t="shared" si="7"/>
        <v>0</v>
      </c>
      <c r="K40" s="166">
        <v>2.5</v>
      </c>
      <c r="L40" s="167"/>
      <c r="M40" s="166">
        <v>3.5</v>
      </c>
      <c r="N40" s="168"/>
      <c r="O40" s="169"/>
      <c r="P40" s="169"/>
    </row>
    <row r="41" spans="1:16" ht="15">
      <c r="A41" s="295">
        <f t="shared" si="2"/>
        <v>36</v>
      </c>
      <c r="B41" s="301" t="s">
        <v>965</v>
      </c>
      <c r="C41" s="301" t="s">
        <v>371</v>
      </c>
      <c r="D41" s="302">
        <v>15</v>
      </c>
      <c r="E41" s="155">
        <v>0</v>
      </c>
      <c r="F41" s="293">
        <f t="shared" si="5"/>
        <v>0</v>
      </c>
      <c r="G41" s="155"/>
      <c r="H41" s="293"/>
      <c r="I41" s="293">
        <f t="shared" si="7"/>
        <v>0</v>
      </c>
      <c r="K41" s="166">
        <v>12.5</v>
      </c>
      <c r="L41" s="167"/>
      <c r="M41" s="166">
        <v>0</v>
      </c>
      <c r="N41" s="168"/>
      <c r="O41" s="169"/>
      <c r="P41" s="169"/>
    </row>
    <row r="42" spans="1:16" ht="15">
      <c r="A42" s="295">
        <f t="shared" si="2"/>
        <v>37</v>
      </c>
      <c r="B42" s="301"/>
      <c r="C42" s="301"/>
      <c r="D42" s="302"/>
      <c r="E42" s="155"/>
      <c r="F42" s="293"/>
      <c r="G42" s="155"/>
      <c r="H42" s="293"/>
      <c r="I42" s="293"/>
      <c r="K42" s="166"/>
      <c r="L42" s="167"/>
      <c r="M42" s="166"/>
      <c r="N42" s="168"/>
      <c r="O42" s="169"/>
      <c r="P42" s="169"/>
    </row>
    <row r="43" spans="1:16" ht="15">
      <c r="A43" s="295">
        <f t="shared" si="2"/>
        <v>38</v>
      </c>
      <c r="B43" s="316" t="s">
        <v>966</v>
      </c>
      <c r="C43" s="301"/>
      <c r="D43" s="302"/>
      <c r="E43" s="155"/>
      <c r="F43" s="293"/>
      <c r="G43" s="155"/>
      <c r="H43" s="293"/>
      <c r="I43" s="293"/>
      <c r="K43" s="166"/>
      <c r="L43" s="167"/>
      <c r="M43" s="166"/>
      <c r="N43" s="168"/>
      <c r="O43" s="169"/>
      <c r="P43" s="169"/>
    </row>
    <row r="44" spans="1:16" ht="15">
      <c r="A44" s="295">
        <f t="shared" si="2"/>
        <v>39</v>
      </c>
      <c r="B44" s="311" t="s">
        <v>967</v>
      </c>
      <c r="C44" s="301" t="s">
        <v>208</v>
      </c>
      <c r="D44" s="302">
        <v>80</v>
      </c>
      <c r="E44" s="155">
        <v>0</v>
      </c>
      <c r="F44" s="293">
        <f t="shared" si="5"/>
        <v>0</v>
      </c>
      <c r="G44" s="155">
        <v>0</v>
      </c>
      <c r="H44" s="293">
        <f t="shared" si="6"/>
        <v>0</v>
      </c>
      <c r="I44" s="293">
        <f t="shared" si="7"/>
        <v>0</v>
      </c>
      <c r="K44" s="166">
        <v>3.5</v>
      </c>
      <c r="L44" s="167"/>
      <c r="M44" s="166">
        <v>24</v>
      </c>
      <c r="N44" s="168"/>
      <c r="O44" s="169"/>
      <c r="P44" s="169"/>
    </row>
    <row r="45" spans="1:16" ht="15">
      <c r="A45" s="295">
        <f t="shared" si="2"/>
        <v>40</v>
      </c>
      <c r="B45" s="311"/>
      <c r="C45" s="301"/>
      <c r="D45" s="302"/>
      <c r="E45" s="155"/>
      <c r="F45" s="293"/>
      <c r="G45" s="155"/>
      <c r="H45" s="293"/>
      <c r="I45" s="293"/>
      <c r="K45" s="166"/>
      <c r="L45" s="167"/>
      <c r="M45" s="166"/>
      <c r="N45" s="168"/>
      <c r="O45" s="169"/>
      <c r="P45" s="169"/>
    </row>
    <row r="46" spans="1:16" ht="15">
      <c r="A46" s="295">
        <f t="shared" si="2"/>
        <v>41</v>
      </c>
      <c r="B46" s="316" t="s">
        <v>968</v>
      </c>
      <c r="C46" s="301"/>
      <c r="D46" s="302"/>
      <c r="E46" s="155"/>
      <c r="F46" s="293"/>
      <c r="G46" s="155"/>
      <c r="H46" s="293"/>
      <c r="I46" s="293"/>
      <c r="K46" s="168"/>
      <c r="L46" s="167"/>
      <c r="M46" s="168"/>
      <c r="N46" s="168"/>
      <c r="O46" s="169"/>
      <c r="P46" s="169"/>
    </row>
    <row r="47" spans="1:16" ht="15">
      <c r="A47" s="295">
        <f t="shared" si="2"/>
        <v>42</v>
      </c>
      <c r="B47" s="311" t="s">
        <v>969</v>
      </c>
      <c r="C47" s="301" t="s">
        <v>208</v>
      </c>
      <c r="D47" s="302">
        <v>32</v>
      </c>
      <c r="E47" s="155">
        <v>0</v>
      </c>
      <c r="F47" s="293">
        <f t="shared" si="5"/>
        <v>0</v>
      </c>
      <c r="G47" s="155">
        <v>0</v>
      </c>
      <c r="H47" s="293">
        <f t="shared" si="6"/>
        <v>0</v>
      </c>
      <c r="I47" s="293">
        <f t="shared" si="7"/>
        <v>0</v>
      </c>
      <c r="K47" s="166">
        <v>15.03</v>
      </c>
      <c r="L47" s="167"/>
      <c r="M47" s="166">
        <v>22</v>
      </c>
      <c r="N47" s="168"/>
      <c r="O47" s="169"/>
      <c r="P47" s="169"/>
    </row>
    <row r="48" spans="1:16" ht="15">
      <c r="A48" s="295">
        <f t="shared" si="2"/>
        <v>43</v>
      </c>
      <c r="B48" s="311"/>
      <c r="C48" s="301"/>
      <c r="D48" s="302"/>
      <c r="E48" s="155"/>
      <c r="F48" s="293"/>
      <c r="G48" s="155"/>
      <c r="H48" s="293"/>
      <c r="I48" s="293"/>
      <c r="K48" s="166"/>
      <c r="L48" s="167"/>
      <c r="M48" s="166"/>
      <c r="N48" s="168"/>
      <c r="O48" s="169"/>
      <c r="P48" s="169"/>
    </row>
    <row r="49" spans="1:16" ht="15">
      <c r="A49" s="295">
        <f t="shared" si="2"/>
        <v>44</v>
      </c>
      <c r="B49" s="316" t="s">
        <v>970</v>
      </c>
      <c r="C49" s="301"/>
      <c r="D49" s="302"/>
      <c r="E49" s="155"/>
      <c r="F49" s="293"/>
      <c r="G49" s="155"/>
      <c r="H49" s="293"/>
      <c r="I49" s="293"/>
      <c r="K49" s="168"/>
      <c r="L49" s="167"/>
      <c r="M49" s="168"/>
      <c r="N49" s="168"/>
      <c r="O49" s="169"/>
      <c r="P49" s="169"/>
    </row>
    <row r="50" spans="1:16" ht="15">
      <c r="A50" s="295">
        <f t="shared" si="2"/>
        <v>45</v>
      </c>
      <c r="B50" s="311" t="s">
        <v>971</v>
      </c>
      <c r="C50" s="301" t="s">
        <v>972</v>
      </c>
      <c r="D50" s="317">
        <v>0.1</v>
      </c>
      <c r="E50" s="155">
        <f>K50*$M$10</f>
        <v>0</v>
      </c>
      <c r="F50" s="293">
        <f>D50*E50</f>
        <v>0</v>
      </c>
      <c r="G50" s="155"/>
      <c r="H50" s="293"/>
      <c r="I50" s="293">
        <f>F50+H50</f>
        <v>0</v>
      </c>
      <c r="K50" s="168">
        <f>SUM(I29:I47)</f>
        <v>0</v>
      </c>
      <c r="L50" s="167"/>
      <c r="M50" s="166"/>
      <c r="N50" s="168"/>
      <c r="O50" s="169"/>
      <c r="P50" s="169"/>
    </row>
    <row r="51" spans="1:16" ht="15">
      <c r="A51" s="295">
        <f t="shared" si="2"/>
        <v>46</v>
      </c>
      <c r="B51" s="315"/>
      <c r="C51" s="301"/>
      <c r="D51" s="302"/>
      <c r="E51" s="155"/>
      <c r="F51" s="293"/>
      <c r="G51" s="155"/>
      <c r="H51" s="293"/>
      <c r="I51" s="293"/>
      <c r="K51" s="166"/>
      <c r="L51" s="167"/>
      <c r="M51" s="166"/>
      <c r="N51" s="168"/>
      <c r="O51" s="169"/>
      <c r="P51" s="169"/>
    </row>
    <row r="52" spans="1:16" ht="18" customHeight="1">
      <c r="A52" s="295">
        <f t="shared" si="2"/>
        <v>47</v>
      </c>
      <c r="B52" s="316" t="s">
        <v>973</v>
      </c>
      <c r="C52" s="301"/>
      <c r="D52" s="302"/>
      <c r="E52" s="155"/>
      <c r="F52" s="293"/>
      <c r="G52" s="155"/>
      <c r="H52" s="293"/>
      <c r="I52" s="293"/>
      <c r="K52" s="168"/>
      <c r="L52" s="167"/>
      <c r="M52" s="168"/>
      <c r="N52" s="168"/>
      <c r="O52" s="169"/>
      <c r="P52" s="169"/>
    </row>
    <row r="53" spans="1:16" ht="15">
      <c r="A53" s="295">
        <f t="shared" si="2"/>
        <v>48</v>
      </c>
      <c r="B53" s="318" t="s">
        <v>974</v>
      </c>
      <c r="C53" s="294" t="s">
        <v>975</v>
      </c>
      <c r="D53" s="319">
        <v>16</v>
      </c>
      <c r="E53" s="155"/>
      <c r="F53" s="293"/>
      <c r="G53" s="155">
        <v>0</v>
      </c>
      <c r="H53" s="293">
        <f t="shared" ref="H53:H58" si="8">D53*G53</f>
        <v>0</v>
      </c>
      <c r="I53" s="293">
        <f t="shared" ref="I53:I58" si="9">F53+H53</f>
        <v>0</v>
      </c>
      <c r="K53" s="166">
        <v>0</v>
      </c>
      <c r="L53" s="167"/>
      <c r="M53" s="166">
        <v>380</v>
      </c>
      <c r="N53" s="166">
        <v>1.1000000000000001</v>
      </c>
      <c r="O53" s="169"/>
      <c r="P53" s="169"/>
    </row>
    <row r="54" spans="1:16" ht="15">
      <c r="A54" s="295">
        <f t="shared" si="2"/>
        <v>49</v>
      </c>
      <c r="B54" s="318" t="s">
        <v>976</v>
      </c>
      <c r="C54" s="294" t="s">
        <v>977</v>
      </c>
      <c r="D54" s="319">
        <v>8</v>
      </c>
      <c r="E54" s="155"/>
      <c r="F54" s="293"/>
      <c r="G54" s="155">
        <v>0</v>
      </c>
      <c r="H54" s="293">
        <f t="shared" si="8"/>
        <v>0</v>
      </c>
      <c r="I54" s="293">
        <f t="shared" si="9"/>
        <v>0</v>
      </c>
      <c r="K54" s="166">
        <v>0</v>
      </c>
      <c r="L54" s="167"/>
      <c r="M54" s="166">
        <v>380</v>
      </c>
      <c r="N54" s="166">
        <v>1.3</v>
      </c>
      <c r="O54" s="169"/>
      <c r="P54" s="169"/>
    </row>
    <row r="55" spans="1:16" ht="15">
      <c r="A55" s="295">
        <f t="shared" si="2"/>
        <v>50</v>
      </c>
      <c r="B55" s="318" t="s">
        <v>978</v>
      </c>
      <c r="C55" s="294" t="s">
        <v>979</v>
      </c>
      <c r="D55" s="319">
        <v>180</v>
      </c>
      <c r="E55" s="155">
        <v>0</v>
      </c>
      <c r="F55" s="293">
        <f>D55*E55</f>
        <v>0</v>
      </c>
      <c r="G55" s="155"/>
      <c r="H55" s="293"/>
      <c r="I55" s="293">
        <f t="shared" si="9"/>
        <v>0</v>
      </c>
      <c r="K55" s="166">
        <v>15</v>
      </c>
      <c r="L55" s="167"/>
      <c r="M55" s="166">
        <v>0</v>
      </c>
      <c r="N55" s="166"/>
      <c r="O55" s="169"/>
      <c r="P55" s="169"/>
    </row>
    <row r="56" spans="1:16" ht="15">
      <c r="A56" s="295">
        <f t="shared" si="2"/>
        <v>51</v>
      </c>
      <c r="B56" s="318" t="s">
        <v>980</v>
      </c>
      <c r="C56" s="294" t="s">
        <v>981</v>
      </c>
      <c r="D56" s="319">
        <v>12</v>
      </c>
      <c r="E56" s="155"/>
      <c r="F56" s="293"/>
      <c r="G56" s="155">
        <v>0</v>
      </c>
      <c r="H56" s="293">
        <f t="shared" si="8"/>
        <v>0</v>
      </c>
      <c r="I56" s="293">
        <f t="shared" si="9"/>
        <v>0</v>
      </c>
      <c r="K56" s="166">
        <v>0</v>
      </c>
      <c r="L56" s="167"/>
      <c r="M56" s="166">
        <v>380</v>
      </c>
      <c r="N56" s="166">
        <v>1.25</v>
      </c>
      <c r="O56" s="169"/>
      <c r="P56" s="169"/>
    </row>
    <row r="57" spans="1:16" ht="15">
      <c r="A57" s="295">
        <f t="shared" si="2"/>
        <v>52</v>
      </c>
      <c r="B57" s="318" t="s">
        <v>982</v>
      </c>
      <c r="C57" s="294" t="s">
        <v>983</v>
      </c>
      <c r="D57" s="319">
        <v>4</v>
      </c>
      <c r="E57" s="155"/>
      <c r="F57" s="293"/>
      <c r="G57" s="155">
        <v>0</v>
      </c>
      <c r="H57" s="293">
        <f t="shared" si="8"/>
        <v>0</v>
      </c>
      <c r="I57" s="293">
        <f t="shared" si="9"/>
        <v>0</v>
      </c>
      <c r="K57" s="166">
        <v>0</v>
      </c>
      <c r="L57" s="167"/>
      <c r="M57" s="166">
        <v>380</v>
      </c>
      <c r="N57" s="166"/>
      <c r="O57" s="169"/>
      <c r="P57" s="169"/>
    </row>
    <row r="58" spans="1:16" ht="15">
      <c r="A58" s="295">
        <f t="shared" si="2"/>
        <v>53</v>
      </c>
      <c r="B58" s="318" t="s">
        <v>984</v>
      </c>
      <c r="C58" s="294" t="s">
        <v>985</v>
      </c>
      <c r="D58" s="319">
        <v>2</v>
      </c>
      <c r="E58" s="155">
        <v>0</v>
      </c>
      <c r="F58" s="293">
        <f>D58*E58</f>
        <v>0</v>
      </c>
      <c r="G58" s="155">
        <v>0</v>
      </c>
      <c r="H58" s="293">
        <f t="shared" si="8"/>
        <v>0</v>
      </c>
      <c r="I58" s="293">
        <f t="shared" si="9"/>
        <v>0</v>
      </c>
      <c r="K58" s="166">
        <v>600</v>
      </c>
      <c r="L58" s="167"/>
      <c r="M58" s="166">
        <v>380</v>
      </c>
      <c r="N58" s="166"/>
      <c r="O58" s="169"/>
      <c r="P58" s="169"/>
    </row>
    <row r="59" spans="1:16" ht="15.75" thickBot="1">
      <c r="A59" s="295">
        <f t="shared" si="2"/>
        <v>54</v>
      </c>
      <c r="B59" s="318"/>
      <c r="C59" s="294"/>
      <c r="D59" s="319"/>
      <c r="E59" s="293"/>
      <c r="F59" s="293"/>
      <c r="G59" s="293"/>
      <c r="H59" s="293"/>
      <c r="I59" s="293"/>
      <c r="K59" s="175"/>
      <c r="L59" s="176"/>
      <c r="M59" s="175"/>
      <c r="N59" s="175"/>
      <c r="O59" s="158"/>
      <c r="P59" s="158"/>
    </row>
    <row r="60" spans="1:16" s="162" customFormat="1" ht="18.75" customHeight="1" thickBot="1">
      <c r="A60" s="295">
        <f t="shared" si="2"/>
        <v>55</v>
      </c>
      <c r="B60" s="320" t="s">
        <v>986</v>
      </c>
      <c r="C60" s="306"/>
      <c r="D60" s="307"/>
      <c r="E60" s="308"/>
      <c r="F60" s="309">
        <f>SUM(F18:F58)</f>
        <v>0</v>
      </c>
      <c r="G60" s="309"/>
      <c r="H60" s="309">
        <f>SUM(H18:H58)</f>
        <v>0</v>
      </c>
      <c r="I60" s="310">
        <f>SUM(I18:I58)</f>
        <v>0</v>
      </c>
      <c r="K60" s="171"/>
      <c r="L60" s="177"/>
      <c r="M60" s="178"/>
      <c r="N60" s="178"/>
      <c r="O60" s="171"/>
      <c r="P60" s="171"/>
    </row>
    <row r="61" spans="1:16" ht="15">
      <c r="A61" s="321"/>
      <c r="B61" s="322"/>
      <c r="C61" s="294"/>
      <c r="D61" s="319"/>
      <c r="E61" s="293"/>
      <c r="F61" s="293"/>
      <c r="G61" s="293"/>
      <c r="H61" s="293"/>
      <c r="I61" s="293"/>
      <c r="K61" s="181"/>
      <c r="L61" s="176"/>
      <c r="M61" s="181"/>
      <c r="N61" s="181"/>
      <c r="O61" s="158"/>
      <c r="P61" s="158"/>
    </row>
    <row r="62" spans="1:16" ht="15">
      <c r="A62" s="179"/>
      <c r="B62" s="180"/>
      <c r="C62" s="160"/>
      <c r="D62" s="174"/>
      <c r="E62" s="155"/>
      <c r="F62" s="156"/>
      <c r="G62" s="155"/>
      <c r="H62" s="156"/>
      <c r="I62" s="156"/>
      <c r="K62" s="181"/>
      <c r="L62" s="176"/>
      <c r="M62" s="181"/>
      <c r="N62" s="181"/>
      <c r="O62" s="158"/>
      <c r="P62" s="158"/>
    </row>
    <row r="63" spans="1:16" ht="15">
      <c r="A63" s="182"/>
      <c r="B63" s="180"/>
      <c r="C63" s="160"/>
      <c r="D63" s="174"/>
      <c r="E63" s="155"/>
      <c r="F63" s="156"/>
      <c r="G63" s="155"/>
      <c r="H63" s="156"/>
      <c r="I63" s="156"/>
      <c r="K63" s="181"/>
      <c r="L63" s="176"/>
      <c r="M63" s="181"/>
      <c r="N63" s="181"/>
      <c r="O63" s="158"/>
      <c r="P63" s="158"/>
    </row>
    <row r="64" spans="1:16">
      <c r="M64" s="183"/>
      <c r="N64" s="183"/>
      <c r="O64" s="183"/>
      <c r="P64" s="183"/>
    </row>
  </sheetData>
  <sheetProtection password="DAFF" sheet="1" objects="1" scenarios="1" formatCells="0" selectLockedCells="1"/>
  <printOptions horizontalCentered="1" gridLines="1"/>
  <pageMargins left="0.23622047244094491" right="0.23622047244094491" top="0.74803149606299213" bottom="0.74803149606299213" header="0.31496062992125984" footer="0.31496062992125984"/>
  <pageSetup paperSize="9" scale="71" orientation="portrait" horizontalDpi="180" verticalDpi="180" r:id="rId1"/>
  <headerFooter alignWithMargins="0"/>
  <rowBreaks count="2" manualBreakCount="2">
    <brk id="15" max="16383" man="1"/>
    <brk id="44" max="16383" man="1"/>
  </rowBreaks>
  <colBreaks count="1" manualBreakCount="1">
    <brk id="8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7"/>
  <sheetViews>
    <sheetView showGridLines="0" topLeftCell="A122" workbookViewId="0">
      <selection activeCell="AA149" sqref="AA14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46" s="1" customFormat="1" ht="36.950000000000003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347" t="s">
        <v>5</v>
      </c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86</v>
      </c>
    </row>
    <row r="3" spans="1:46" s="1" customFormat="1" ht="6.95" customHeight="1">
      <c r="A3" s="85"/>
      <c r="B3" s="185"/>
      <c r="C3" s="186"/>
      <c r="D3" s="186"/>
      <c r="E3" s="186"/>
      <c r="F3" s="186"/>
      <c r="G3" s="186"/>
      <c r="H3" s="186"/>
      <c r="I3" s="186"/>
      <c r="J3" s="186"/>
      <c r="K3" s="186"/>
      <c r="L3" s="19"/>
      <c r="AT3" s="16" t="s">
        <v>82</v>
      </c>
    </row>
    <row r="4" spans="1:46" s="1" customFormat="1" ht="24.95" customHeight="1">
      <c r="A4" s="85"/>
      <c r="B4" s="187"/>
      <c r="C4" s="85"/>
      <c r="D4" s="188" t="s">
        <v>90</v>
      </c>
      <c r="E4" s="85"/>
      <c r="F4" s="85"/>
      <c r="G4" s="85"/>
      <c r="H4" s="85"/>
      <c r="I4" s="85"/>
      <c r="J4" s="85"/>
      <c r="K4" s="85"/>
      <c r="L4" s="19"/>
      <c r="M4" s="86" t="s">
        <v>10</v>
      </c>
      <c r="AT4" s="16" t="s">
        <v>3</v>
      </c>
    </row>
    <row r="5" spans="1:46" s="1" customFormat="1" ht="6.95" customHeight="1">
      <c r="A5" s="85"/>
      <c r="B5" s="187"/>
      <c r="C5" s="85"/>
      <c r="D5" s="85"/>
      <c r="E5" s="85"/>
      <c r="F5" s="85"/>
      <c r="G5" s="85"/>
      <c r="H5" s="85"/>
      <c r="I5" s="85"/>
      <c r="J5" s="85"/>
      <c r="K5" s="85"/>
      <c r="L5" s="19"/>
    </row>
    <row r="6" spans="1:46" s="1" customFormat="1" ht="12" customHeight="1">
      <c r="A6" s="85"/>
      <c r="B6" s="187"/>
      <c r="C6" s="85"/>
      <c r="D6" s="189" t="s">
        <v>14</v>
      </c>
      <c r="E6" s="85"/>
      <c r="F6" s="85"/>
      <c r="G6" s="85"/>
      <c r="H6" s="85"/>
      <c r="I6" s="85"/>
      <c r="J6" s="85"/>
      <c r="K6" s="85"/>
      <c r="L6" s="19"/>
    </row>
    <row r="7" spans="1:46" s="1" customFormat="1" ht="16.5" customHeight="1">
      <c r="A7" s="85"/>
      <c r="B7" s="187"/>
      <c r="C7" s="85"/>
      <c r="D7" s="85"/>
      <c r="E7" s="381" t="str">
        <f>'Rekapitulace stavby'!K6</f>
        <v>Stavební úpravy domácnosti  areál Domečky</v>
      </c>
      <c r="F7" s="382"/>
      <c r="G7" s="382"/>
      <c r="H7" s="382"/>
      <c r="I7" s="85"/>
      <c r="J7" s="85"/>
      <c r="K7" s="85"/>
      <c r="L7" s="19"/>
    </row>
    <row r="8" spans="1:46" s="2" customFormat="1" ht="12" customHeight="1">
      <c r="A8" s="191"/>
      <c r="B8" s="192"/>
      <c r="C8" s="191"/>
      <c r="D8" s="189" t="s">
        <v>91</v>
      </c>
      <c r="E8" s="191"/>
      <c r="F8" s="191"/>
      <c r="G8" s="191"/>
      <c r="H8" s="191"/>
      <c r="I8" s="191"/>
      <c r="J8" s="191"/>
      <c r="K8" s="191"/>
      <c r="L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>
      <c r="A9" s="191"/>
      <c r="B9" s="192"/>
      <c r="C9" s="191"/>
      <c r="D9" s="191"/>
      <c r="E9" s="383" t="s">
        <v>537</v>
      </c>
      <c r="F9" s="384"/>
      <c r="G9" s="384"/>
      <c r="H9" s="384"/>
      <c r="I9" s="191"/>
      <c r="J9" s="191"/>
      <c r="K9" s="191"/>
      <c r="L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>
      <c r="A10" s="191"/>
      <c r="B10" s="192"/>
      <c r="C10" s="191"/>
      <c r="D10" s="191"/>
      <c r="E10" s="191"/>
      <c r="F10" s="191"/>
      <c r="G10" s="191"/>
      <c r="H10" s="191"/>
      <c r="I10" s="191"/>
      <c r="J10" s="191"/>
      <c r="K10" s="191"/>
      <c r="L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>
      <c r="A11" s="191"/>
      <c r="B11" s="192"/>
      <c r="C11" s="191"/>
      <c r="D11" s="189" t="s">
        <v>16</v>
      </c>
      <c r="E11" s="191"/>
      <c r="F11" s="194" t="s">
        <v>1</v>
      </c>
      <c r="G11" s="191"/>
      <c r="H11" s="191"/>
      <c r="I11" s="189" t="s">
        <v>17</v>
      </c>
      <c r="J11" s="194" t="s">
        <v>1</v>
      </c>
      <c r="K11" s="191"/>
      <c r="L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>
      <c r="A12" s="191"/>
      <c r="B12" s="192"/>
      <c r="C12" s="191"/>
      <c r="D12" s="189" t="s">
        <v>18</v>
      </c>
      <c r="E12" s="191"/>
      <c r="F12" s="194" t="s">
        <v>19</v>
      </c>
      <c r="G12" s="191"/>
      <c r="H12" s="191"/>
      <c r="I12" s="189" t="s">
        <v>20</v>
      </c>
      <c r="J12" s="195" t="str">
        <f>'Rekapitulace stavby'!AN8</f>
        <v>14. 9. 2020</v>
      </c>
      <c r="K12" s="191"/>
      <c r="L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>
      <c r="A13" s="191"/>
      <c r="B13" s="192"/>
      <c r="C13" s="191"/>
      <c r="D13" s="191"/>
      <c r="E13" s="191"/>
      <c r="F13" s="191"/>
      <c r="G13" s="191"/>
      <c r="H13" s="191"/>
      <c r="I13" s="191"/>
      <c r="J13" s="191"/>
      <c r="K13" s="191"/>
      <c r="L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>
      <c r="A14" s="191"/>
      <c r="B14" s="192"/>
      <c r="C14" s="191"/>
      <c r="D14" s="189" t="s">
        <v>22</v>
      </c>
      <c r="E14" s="191"/>
      <c r="F14" s="191"/>
      <c r="G14" s="191"/>
      <c r="H14" s="191"/>
      <c r="I14" s="189" t="s">
        <v>23</v>
      </c>
      <c r="J14" s="194" t="s">
        <v>1</v>
      </c>
      <c r="K14" s="191"/>
      <c r="L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>
      <c r="A15" s="191"/>
      <c r="B15" s="192"/>
      <c r="C15" s="191"/>
      <c r="D15" s="191"/>
      <c r="E15" s="194" t="s">
        <v>24</v>
      </c>
      <c r="F15" s="191"/>
      <c r="G15" s="191"/>
      <c r="H15" s="191"/>
      <c r="I15" s="189" t="s">
        <v>25</v>
      </c>
      <c r="J15" s="194" t="s">
        <v>1</v>
      </c>
      <c r="K15" s="191"/>
      <c r="L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>
      <c r="A16" s="191"/>
      <c r="B16" s="192"/>
      <c r="C16" s="191"/>
      <c r="D16" s="191"/>
      <c r="E16" s="191"/>
      <c r="F16" s="191"/>
      <c r="G16" s="191"/>
      <c r="H16" s="191"/>
      <c r="I16" s="191"/>
      <c r="J16" s="191"/>
      <c r="K16" s="191"/>
      <c r="L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>
      <c r="A17" s="191"/>
      <c r="B17" s="192"/>
      <c r="C17" s="191"/>
      <c r="D17" s="189" t="s">
        <v>26</v>
      </c>
      <c r="E17" s="191"/>
      <c r="F17" s="191"/>
      <c r="G17" s="191"/>
      <c r="H17" s="191"/>
      <c r="I17" s="189" t="s">
        <v>23</v>
      </c>
      <c r="J17" s="194" t="s">
        <v>1</v>
      </c>
      <c r="K17" s="191"/>
      <c r="L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>
      <c r="A18" s="191"/>
      <c r="B18" s="192"/>
      <c r="C18" s="191"/>
      <c r="D18" s="191"/>
      <c r="E18" s="194" t="s">
        <v>27</v>
      </c>
      <c r="F18" s="191"/>
      <c r="G18" s="191"/>
      <c r="H18" s="191"/>
      <c r="I18" s="189" t="s">
        <v>25</v>
      </c>
      <c r="J18" s="194" t="s">
        <v>1</v>
      </c>
      <c r="K18" s="191"/>
      <c r="L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>
      <c r="A19" s="191"/>
      <c r="B19" s="192"/>
      <c r="C19" s="191"/>
      <c r="D19" s="191"/>
      <c r="E19" s="191"/>
      <c r="F19" s="191"/>
      <c r="G19" s="191"/>
      <c r="H19" s="191"/>
      <c r="I19" s="191"/>
      <c r="J19" s="191"/>
      <c r="K19" s="191"/>
      <c r="L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>
      <c r="A20" s="191"/>
      <c r="B20" s="192"/>
      <c r="C20" s="191"/>
      <c r="D20" s="189" t="s">
        <v>28</v>
      </c>
      <c r="E20" s="191"/>
      <c r="F20" s="191"/>
      <c r="G20" s="191"/>
      <c r="H20" s="191"/>
      <c r="I20" s="189" t="s">
        <v>23</v>
      </c>
      <c r="J20" s="194" t="s">
        <v>1</v>
      </c>
      <c r="K20" s="191"/>
      <c r="L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>
      <c r="A21" s="191"/>
      <c r="B21" s="192"/>
      <c r="C21" s="191"/>
      <c r="D21" s="191"/>
      <c r="E21" s="194" t="s">
        <v>29</v>
      </c>
      <c r="F21" s="191"/>
      <c r="G21" s="191"/>
      <c r="H21" s="191"/>
      <c r="I21" s="189" t="s">
        <v>25</v>
      </c>
      <c r="J21" s="194" t="s">
        <v>1</v>
      </c>
      <c r="K21" s="191"/>
      <c r="L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>
      <c r="A22" s="191"/>
      <c r="B22" s="192"/>
      <c r="C22" s="191"/>
      <c r="D22" s="191"/>
      <c r="E22" s="191"/>
      <c r="F22" s="191"/>
      <c r="G22" s="191"/>
      <c r="H22" s="191"/>
      <c r="I22" s="191"/>
      <c r="J22" s="191"/>
      <c r="K22" s="191"/>
      <c r="L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>
      <c r="A23" s="191"/>
      <c r="B23" s="192"/>
      <c r="C23" s="191"/>
      <c r="D23" s="189" t="s">
        <v>31</v>
      </c>
      <c r="E23" s="191"/>
      <c r="F23" s="191"/>
      <c r="G23" s="191"/>
      <c r="H23" s="191"/>
      <c r="I23" s="189" t="s">
        <v>23</v>
      </c>
      <c r="J23" s="194" t="s">
        <v>1</v>
      </c>
      <c r="K23" s="191"/>
      <c r="L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>
      <c r="A24" s="191"/>
      <c r="B24" s="192"/>
      <c r="C24" s="191"/>
      <c r="D24" s="191"/>
      <c r="E24" s="194" t="s">
        <v>32</v>
      </c>
      <c r="F24" s="191"/>
      <c r="G24" s="191"/>
      <c r="H24" s="191"/>
      <c r="I24" s="189" t="s">
        <v>25</v>
      </c>
      <c r="J24" s="194" t="s">
        <v>1</v>
      </c>
      <c r="K24" s="191"/>
      <c r="L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>
      <c r="A25" s="191"/>
      <c r="B25" s="192"/>
      <c r="C25" s="191"/>
      <c r="D25" s="191"/>
      <c r="E25" s="191"/>
      <c r="F25" s="191"/>
      <c r="G25" s="191"/>
      <c r="H25" s="191"/>
      <c r="I25" s="191"/>
      <c r="J25" s="191"/>
      <c r="K25" s="191"/>
      <c r="L25" s="36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>
      <c r="A26" s="191"/>
      <c r="B26" s="192"/>
      <c r="C26" s="191"/>
      <c r="D26" s="189" t="s">
        <v>33</v>
      </c>
      <c r="E26" s="191"/>
      <c r="F26" s="191"/>
      <c r="G26" s="191"/>
      <c r="H26" s="191"/>
      <c r="I26" s="191"/>
      <c r="J26" s="191"/>
      <c r="K26" s="191"/>
      <c r="L26" s="36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>
      <c r="A27" s="196"/>
      <c r="B27" s="197"/>
      <c r="C27" s="196"/>
      <c r="D27" s="196"/>
      <c r="E27" s="385" t="s">
        <v>1</v>
      </c>
      <c r="F27" s="385"/>
      <c r="G27" s="385"/>
      <c r="H27" s="385"/>
      <c r="I27" s="196"/>
      <c r="J27" s="196"/>
      <c r="K27" s="196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191"/>
      <c r="B28" s="192"/>
      <c r="C28" s="191"/>
      <c r="D28" s="191"/>
      <c r="E28" s="191"/>
      <c r="F28" s="191"/>
      <c r="G28" s="191"/>
      <c r="H28" s="191"/>
      <c r="I28" s="191"/>
      <c r="J28" s="191"/>
      <c r="K28" s="191"/>
      <c r="L28" s="36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>
      <c r="A29" s="191"/>
      <c r="B29" s="192"/>
      <c r="C29" s="191"/>
      <c r="D29" s="198"/>
      <c r="E29" s="198"/>
      <c r="F29" s="198"/>
      <c r="G29" s="198"/>
      <c r="H29" s="198"/>
      <c r="I29" s="198"/>
      <c r="J29" s="198"/>
      <c r="K29" s="198"/>
      <c r="L29" s="36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>
      <c r="A30" s="191"/>
      <c r="B30" s="192"/>
      <c r="C30" s="191"/>
      <c r="D30" s="199" t="s">
        <v>34</v>
      </c>
      <c r="E30" s="191"/>
      <c r="F30" s="191"/>
      <c r="G30" s="191"/>
      <c r="H30" s="191"/>
      <c r="I30" s="191"/>
      <c r="J30" s="200">
        <f>ROUND(J124, 2)</f>
        <v>0</v>
      </c>
      <c r="K30" s="191"/>
      <c r="L30" s="36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>
      <c r="A31" s="191"/>
      <c r="B31" s="192"/>
      <c r="C31" s="191"/>
      <c r="D31" s="198"/>
      <c r="E31" s="198"/>
      <c r="F31" s="198"/>
      <c r="G31" s="198"/>
      <c r="H31" s="198"/>
      <c r="I31" s="198"/>
      <c r="J31" s="198"/>
      <c r="K31" s="198"/>
      <c r="L31" s="3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>
      <c r="A32" s="191"/>
      <c r="B32" s="192"/>
      <c r="C32" s="191"/>
      <c r="D32" s="191"/>
      <c r="E32" s="191"/>
      <c r="F32" s="201" t="s">
        <v>36</v>
      </c>
      <c r="G32" s="191"/>
      <c r="H32" s="191"/>
      <c r="I32" s="201" t="s">
        <v>35</v>
      </c>
      <c r="J32" s="201" t="s">
        <v>37</v>
      </c>
      <c r="K32" s="191"/>
      <c r="L32" s="3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>
      <c r="A33" s="191"/>
      <c r="B33" s="192"/>
      <c r="C33" s="191"/>
      <c r="D33" s="202" t="s">
        <v>38</v>
      </c>
      <c r="E33" s="189" t="s">
        <v>39</v>
      </c>
      <c r="F33" s="203">
        <f>ROUND((SUM(BE124:BE155)),  2)</f>
        <v>0</v>
      </c>
      <c r="G33" s="191"/>
      <c r="H33" s="191"/>
      <c r="I33" s="204">
        <v>0.21</v>
      </c>
      <c r="J33" s="203">
        <f>ROUND(((SUM(BE124:BE155))*I33),  2)</f>
        <v>0</v>
      </c>
      <c r="K33" s="191"/>
      <c r="L33" s="36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>
      <c r="A34" s="191"/>
      <c r="B34" s="192"/>
      <c r="C34" s="191"/>
      <c r="D34" s="191"/>
      <c r="E34" s="189" t="s">
        <v>40</v>
      </c>
      <c r="F34" s="203">
        <f>ROUND((SUM(BF124:BF155)),  2)</f>
        <v>0</v>
      </c>
      <c r="G34" s="191"/>
      <c r="H34" s="191"/>
      <c r="I34" s="204">
        <v>0.15</v>
      </c>
      <c r="J34" s="203">
        <f>ROUND(((SUM(BF124:BF155))*I34),  2)</f>
        <v>0</v>
      </c>
      <c r="K34" s="191"/>
      <c r="L34" s="36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191"/>
      <c r="B35" s="192"/>
      <c r="C35" s="191"/>
      <c r="D35" s="191"/>
      <c r="E35" s="189" t="s">
        <v>41</v>
      </c>
      <c r="F35" s="203">
        <f>ROUND((SUM(BG124:BG155)),  2)</f>
        <v>0</v>
      </c>
      <c r="G35" s="191"/>
      <c r="H35" s="191"/>
      <c r="I35" s="204">
        <v>0.21</v>
      </c>
      <c r="J35" s="203">
        <f>0</f>
        <v>0</v>
      </c>
      <c r="K35" s="191"/>
      <c r="L35" s="36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191"/>
      <c r="B36" s="192"/>
      <c r="C36" s="191"/>
      <c r="D36" s="191"/>
      <c r="E36" s="189" t="s">
        <v>42</v>
      </c>
      <c r="F36" s="203">
        <f>ROUND((SUM(BH124:BH155)),  2)</f>
        <v>0</v>
      </c>
      <c r="G36" s="191"/>
      <c r="H36" s="191"/>
      <c r="I36" s="204">
        <v>0.15</v>
      </c>
      <c r="J36" s="203">
        <f>0</f>
        <v>0</v>
      </c>
      <c r="K36" s="191"/>
      <c r="L36" s="36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191"/>
      <c r="B37" s="192"/>
      <c r="C37" s="191"/>
      <c r="D37" s="191"/>
      <c r="E37" s="189" t="s">
        <v>43</v>
      </c>
      <c r="F37" s="203">
        <f>ROUND((SUM(BI124:BI155)),  2)</f>
        <v>0</v>
      </c>
      <c r="G37" s="191"/>
      <c r="H37" s="191"/>
      <c r="I37" s="204">
        <v>0</v>
      </c>
      <c r="J37" s="203">
        <f>0</f>
        <v>0</v>
      </c>
      <c r="K37" s="191"/>
      <c r="L37" s="36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>
      <c r="A38" s="191"/>
      <c r="B38" s="192"/>
      <c r="C38" s="191"/>
      <c r="D38" s="191"/>
      <c r="E38" s="191"/>
      <c r="F38" s="191"/>
      <c r="G38" s="191"/>
      <c r="H38" s="191"/>
      <c r="I38" s="191"/>
      <c r="J38" s="191"/>
      <c r="K38" s="191"/>
      <c r="L38" s="36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>
      <c r="A39" s="191"/>
      <c r="B39" s="192"/>
      <c r="C39" s="205"/>
      <c r="D39" s="206" t="s">
        <v>44</v>
      </c>
      <c r="E39" s="207"/>
      <c r="F39" s="207"/>
      <c r="G39" s="208" t="s">
        <v>45</v>
      </c>
      <c r="H39" s="209" t="s">
        <v>46</v>
      </c>
      <c r="I39" s="207"/>
      <c r="J39" s="210">
        <f>SUM(J30:J37)</f>
        <v>0</v>
      </c>
      <c r="K39" s="211"/>
      <c r="L39" s="36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>
      <c r="A40" s="191"/>
      <c r="B40" s="192"/>
      <c r="C40" s="191"/>
      <c r="D40" s="191"/>
      <c r="E40" s="191"/>
      <c r="F40" s="191"/>
      <c r="G40" s="191"/>
      <c r="H40" s="191"/>
      <c r="I40" s="191"/>
      <c r="J40" s="191"/>
      <c r="K40" s="191"/>
      <c r="L40" s="36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>
      <c r="A41" s="85"/>
      <c r="B41" s="187"/>
      <c r="C41" s="85"/>
      <c r="D41" s="85"/>
      <c r="E41" s="85"/>
      <c r="F41" s="85"/>
      <c r="G41" s="85"/>
      <c r="H41" s="85"/>
      <c r="I41" s="85"/>
      <c r="J41" s="85"/>
      <c r="K41" s="85"/>
      <c r="L41" s="19"/>
    </row>
    <row r="42" spans="1:31" s="1" customFormat="1" ht="14.45" customHeight="1">
      <c r="A42" s="85"/>
      <c r="B42" s="187"/>
      <c r="C42" s="85"/>
      <c r="D42" s="85"/>
      <c r="E42" s="85"/>
      <c r="F42" s="85"/>
      <c r="G42" s="85"/>
      <c r="H42" s="85"/>
      <c r="I42" s="85"/>
      <c r="J42" s="85"/>
      <c r="K42" s="85"/>
      <c r="L42" s="19"/>
    </row>
    <row r="43" spans="1:31" s="1" customFormat="1" ht="14.45" customHeight="1">
      <c r="A43" s="85"/>
      <c r="B43" s="187"/>
      <c r="C43" s="85"/>
      <c r="D43" s="85"/>
      <c r="E43" s="85"/>
      <c r="F43" s="85"/>
      <c r="G43" s="85"/>
      <c r="H43" s="85"/>
      <c r="I43" s="85"/>
      <c r="J43" s="85"/>
      <c r="K43" s="85"/>
      <c r="L43" s="19"/>
    </row>
    <row r="44" spans="1:31" s="1" customFormat="1" ht="14.45" customHeight="1">
      <c r="A44" s="85"/>
      <c r="B44" s="187"/>
      <c r="C44" s="85"/>
      <c r="D44" s="85"/>
      <c r="E44" s="85"/>
      <c r="F44" s="85"/>
      <c r="G44" s="85"/>
      <c r="H44" s="85"/>
      <c r="I44" s="85"/>
      <c r="J44" s="85"/>
      <c r="K44" s="85"/>
      <c r="L44" s="19"/>
    </row>
    <row r="45" spans="1:31" s="1" customFormat="1" ht="14.45" customHeight="1">
      <c r="A45" s="85"/>
      <c r="B45" s="187"/>
      <c r="C45" s="85"/>
      <c r="D45" s="85"/>
      <c r="E45" s="85"/>
      <c r="F45" s="85"/>
      <c r="G45" s="85"/>
      <c r="H45" s="85"/>
      <c r="I45" s="85"/>
      <c r="J45" s="85"/>
      <c r="K45" s="85"/>
      <c r="L45" s="19"/>
    </row>
    <row r="46" spans="1:31" s="1" customFormat="1" ht="14.45" customHeight="1">
      <c r="A46" s="85"/>
      <c r="B46" s="187"/>
      <c r="C46" s="85"/>
      <c r="D46" s="85"/>
      <c r="E46" s="85"/>
      <c r="F46" s="85"/>
      <c r="G46" s="85"/>
      <c r="H46" s="85"/>
      <c r="I46" s="85"/>
      <c r="J46" s="85"/>
      <c r="K46" s="85"/>
      <c r="L46" s="19"/>
    </row>
    <row r="47" spans="1:31" s="1" customFormat="1" ht="14.45" customHeight="1">
      <c r="A47" s="85"/>
      <c r="B47" s="187"/>
      <c r="C47" s="85"/>
      <c r="D47" s="85"/>
      <c r="E47" s="85"/>
      <c r="F47" s="85"/>
      <c r="G47" s="85"/>
      <c r="H47" s="85"/>
      <c r="I47" s="85"/>
      <c r="J47" s="85"/>
      <c r="K47" s="85"/>
      <c r="L47" s="19"/>
    </row>
    <row r="48" spans="1:31" s="1" customFormat="1" ht="14.45" customHeight="1">
      <c r="A48" s="85"/>
      <c r="B48" s="187"/>
      <c r="C48" s="85"/>
      <c r="D48" s="85"/>
      <c r="E48" s="85"/>
      <c r="F48" s="85"/>
      <c r="G48" s="85"/>
      <c r="H48" s="85"/>
      <c r="I48" s="85"/>
      <c r="J48" s="85"/>
      <c r="K48" s="85"/>
      <c r="L48" s="19"/>
    </row>
    <row r="49" spans="1:31" s="1" customFormat="1" ht="14.45" customHeight="1">
      <c r="A49" s="85"/>
      <c r="B49" s="187"/>
      <c r="C49" s="85"/>
      <c r="D49" s="85"/>
      <c r="E49" s="85"/>
      <c r="F49" s="85"/>
      <c r="G49" s="85"/>
      <c r="H49" s="85"/>
      <c r="I49" s="85"/>
      <c r="J49" s="85"/>
      <c r="K49" s="85"/>
      <c r="L49" s="19"/>
    </row>
    <row r="50" spans="1:31" s="2" customFormat="1" ht="14.45" customHeight="1">
      <c r="A50" s="212"/>
      <c r="B50" s="213"/>
      <c r="C50" s="212"/>
      <c r="D50" s="214" t="s">
        <v>47</v>
      </c>
      <c r="E50" s="215"/>
      <c r="F50" s="215"/>
      <c r="G50" s="214" t="s">
        <v>48</v>
      </c>
      <c r="H50" s="215"/>
      <c r="I50" s="215"/>
      <c r="J50" s="215"/>
      <c r="K50" s="215"/>
      <c r="L50" s="36"/>
    </row>
    <row r="51" spans="1:31">
      <c r="A51" s="85"/>
      <c r="B51" s="187"/>
      <c r="C51" s="85"/>
      <c r="D51" s="85"/>
      <c r="E51" s="85"/>
      <c r="F51" s="85"/>
      <c r="G51" s="85"/>
      <c r="H51" s="85"/>
      <c r="I51" s="85"/>
      <c r="J51" s="85"/>
      <c r="K51" s="85"/>
      <c r="L51" s="19"/>
    </row>
    <row r="52" spans="1:31">
      <c r="A52" s="85"/>
      <c r="B52" s="187"/>
      <c r="C52" s="85"/>
      <c r="D52" s="85"/>
      <c r="E52" s="85"/>
      <c r="F52" s="85"/>
      <c r="G52" s="85"/>
      <c r="H52" s="85"/>
      <c r="I52" s="85"/>
      <c r="J52" s="85"/>
      <c r="K52" s="85"/>
      <c r="L52" s="19"/>
    </row>
    <row r="53" spans="1:31">
      <c r="A53" s="85"/>
      <c r="B53" s="187"/>
      <c r="C53" s="85"/>
      <c r="D53" s="85"/>
      <c r="E53" s="85"/>
      <c r="F53" s="85"/>
      <c r="G53" s="85"/>
      <c r="H53" s="85"/>
      <c r="I53" s="85"/>
      <c r="J53" s="85"/>
      <c r="K53" s="85"/>
      <c r="L53" s="19"/>
    </row>
    <row r="54" spans="1:31">
      <c r="A54" s="85"/>
      <c r="B54" s="187"/>
      <c r="C54" s="85"/>
      <c r="D54" s="85"/>
      <c r="E54" s="85"/>
      <c r="F54" s="85"/>
      <c r="G54" s="85"/>
      <c r="H54" s="85"/>
      <c r="I54" s="85"/>
      <c r="J54" s="85"/>
      <c r="K54" s="85"/>
      <c r="L54" s="19"/>
    </row>
    <row r="55" spans="1:31">
      <c r="A55" s="85"/>
      <c r="B55" s="187"/>
      <c r="C55" s="85"/>
      <c r="D55" s="85"/>
      <c r="E55" s="85"/>
      <c r="F55" s="85"/>
      <c r="G55" s="85"/>
      <c r="H55" s="85"/>
      <c r="I55" s="85"/>
      <c r="J55" s="85"/>
      <c r="K55" s="85"/>
      <c r="L55" s="19"/>
    </row>
    <row r="56" spans="1:31">
      <c r="A56" s="85"/>
      <c r="B56" s="187"/>
      <c r="C56" s="85"/>
      <c r="D56" s="85"/>
      <c r="E56" s="85"/>
      <c r="F56" s="85"/>
      <c r="G56" s="85"/>
      <c r="H56" s="85"/>
      <c r="I56" s="85"/>
      <c r="J56" s="85"/>
      <c r="K56" s="85"/>
      <c r="L56" s="19"/>
    </row>
    <row r="57" spans="1:31">
      <c r="A57" s="85"/>
      <c r="B57" s="187"/>
      <c r="C57" s="85"/>
      <c r="D57" s="85"/>
      <c r="E57" s="85"/>
      <c r="F57" s="85"/>
      <c r="G57" s="85"/>
      <c r="H57" s="85"/>
      <c r="I57" s="85"/>
      <c r="J57" s="85"/>
      <c r="K57" s="85"/>
      <c r="L57" s="19"/>
    </row>
    <row r="58" spans="1:31">
      <c r="A58" s="85"/>
      <c r="B58" s="187"/>
      <c r="C58" s="85"/>
      <c r="D58" s="85"/>
      <c r="E58" s="85"/>
      <c r="F58" s="85"/>
      <c r="G58" s="85"/>
      <c r="H58" s="85"/>
      <c r="I58" s="85"/>
      <c r="J58" s="85"/>
      <c r="K58" s="85"/>
      <c r="L58" s="19"/>
    </row>
    <row r="59" spans="1:31">
      <c r="A59" s="85"/>
      <c r="B59" s="187"/>
      <c r="C59" s="85"/>
      <c r="D59" s="85"/>
      <c r="E59" s="85"/>
      <c r="F59" s="85"/>
      <c r="G59" s="85"/>
      <c r="H59" s="85"/>
      <c r="I59" s="85"/>
      <c r="J59" s="85"/>
      <c r="K59" s="85"/>
      <c r="L59" s="19"/>
    </row>
    <row r="60" spans="1:31">
      <c r="A60" s="85"/>
      <c r="B60" s="187"/>
      <c r="C60" s="85"/>
      <c r="D60" s="85"/>
      <c r="E60" s="85"/>
      <c r="F60" s="85"/>
      <c r="G60" s="85"/>
      <c r="H60" s="85"/>
      <c r="I60" s="85"/>
      <c r="J60" s="85"/>
      <c r="K60" s="85"/>
      <c r="L60" s="19"/>
    </row>
    <row r="61" spans="1:31" s="2" customFormat="1" ht="12.75">
      <c r="A61" s="191"/>
      <c r="B61" s="192"/>
      <c r="C61" s="191"/>
      <c r="D61" s="216" t="s">
        <v>49</v>
      </c>
      <c r="E61" s="217"/>
      <c r="F61" s="218" t="s">
        <v>50</v>
      </c>
      <c r="G61" s="216" t="s">
        <v>49</v>
      </c>
      <c r="H61" s="217"/>
      <c r="I61" s="217"/>
      <c r="J61" s="219" t="s">
        <v>50</v>
      </c>
      <c r="K61" s="217"/>
      <c r="L61" s="36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>
      <c r="A62" s="85"/>
      <c r="B62" s="187"/>
      <c r="C62" s="85"/>
      <c r="D62" s="85"/>
      <c r="E62" s="85"/>
      <c r="F62" s="85"/>
      <c r="G62" s="85"/>
      <c r="H62" s="85"/>
      <c r="I62" s="85"/>
      <c r="J62" s="85"/>
      <c r="K62" s="85"/>
      <c r="L62" s="19"/>
    </row>
    <row r="63" spans="1:31">
      <c r="A63" s="85"/>
      <c r="B63" s="187"/>
      <c r="C63" s="85"/>
      <c r="D63" s="85"/>
      <c r="E63" s="85"/>
      <c r="F63" s="85"/>
      <c r="G63" s="85"/>
      <c r="H63" s="85"/>
      <c r="I63" s="85"/>
      <c r="J63" s="85"/>
      <c r="K63" s="85"/>
      <c r="L63" s="19"/>
    </row>
    <row r="64" spans="1:31">
      <c r="A64" s="85"/>
      <c r="B64" s="187"/>
      <c r="C64" s="85"/>
      <c r="D64" s="85"/>
      <c r="E64" s="85"/>
      <c r="F64" s="85"/>
      <c r="G64" s="85"/>
      <c r="H64" s="85"/>
      <c r="I64" s="85"/>
      <c r="J64" s="85"/>
      <c r="K64" s="85"/>
      <c r="L64" s="19"/>
    </row>
    <row r="65" spans="1:31" s="2" customFormat="1" ht="12.75">
      <c r="A65" s="191"/>
      <c r="B65" s="192"/>
      <c r="C65" s="191"/>
      <c r="D65" s="214" t="s">
        <v>51</v>
      </c>
      <c r="E65" s="220"/>
      <c r="F65" s="220"/>
      <c r="G65" s="214" t="s">
        <v>52</v>
      </c>
      <c r="H65" s="220"/>
      <c r="I65" s="220"/>
      <c r="J65" s="220"/>
      <c r="K65" s="220"/>
      <c r="L65" s="36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>
      <c r="A66" s="85"/>
      <c r="B66" s="187"/>
      <c r="C66" s="85"/>
      <c r="D66" s="85"/>
      <c r="E66" s="85"/>
      <c r="F66" s="85"/>
      <c r="G66" s="85"/>
      <c r="H66" s="85"/>
      <c r="I66" s="85"/>
      <c r="J66" s="85"/>
      <c r="K66" s="85"/>
      <c r="L66" s="19"/>
    </row>
    <row r="67" spans="1:31">
      <c r="A67" s="85"/>
      <c r="B67" s="187"/>
      <c r="C67" s="85"/>
      <c r="D67" s="85"/>
      <c r="E67" s="85"/>
      <c r="F67" s="85"/>
      <c r="G67" s="85"/>
      <c r="H67" s="85"/>
      <c r="I67" s="85"/>
      <c r="J67" s="85"/>
      <c r="K67" s="85"/>
      <c r="L67" s="19"/>
    </row>
    <row r="68" spans="1:31">
      <c r="A68" s="85"/>
      <c r="B68" s="187"/>
      <c r="C68" s="85"/>
      <c r="D68" s="85"/>
      <c r="E68" s="85"/>
      <c r="F68" s="85"/>
      <c r="G68" s="85"/>
      <c r="H68" s="85"/>
      <c r="I68" s="85"/>
      <c r="J68" s="85"/>
      <c r="K68" s="85"/>
      <c r="L68" s="19"/>
    </row>
    <row r="69" spans="1:31">
      <c r="A69" s="85"/>
      <c r="B69" s="187"/>
      <c r="C69" s="85"/>
      <c r="D69" s="85"/>
      <c r="E69" s="85"/>
      <c r="F69" s="85"/>
      <c r="G69" s="85"/>
      <c r="H69" s="85"/>
      <c r="I69" s="85"/>
      <c r="J69" s="85"/>
      <c r="K69" s="85"/>
      <c r="L69" s="19"/>
    </row>
    <row r="70" spans="1:31">
      <c r="A70" s="85"/>
      <c r="B70" s="187"/>
      <c r="C70" s="85"/>
      <c r="D70" s="85"/>
      <c r="E70" s="85"/>
      <c r="F70" s="85"/>
      <c r="G70" s="85"/>
      <c r="H70" s="85"/>
      <c r="I70" s="85"/>
      <c r="J70" s="85"/>
      <c r="K70" s="85"/>
      <c r="L70" s="19"/>
    </row>
    <row r="71" spans="1:31">
      <c r="A71" s="85"/>
      <c r="B71" s="187"/>
      <c r="C71" s="85"/>
      <c r="D71" s="85"/>
      <c r="E71" s="85"/>
      <c r="F71" s="85"/>
      <c r="G71" s="85"/>
      <c r="H71" s="85"/>
      <c r="I71" s="85"/>
      <c r="J71" s="85"/>
      <c r="K71" s="85"/>
      <c r="L71" s="19"/>
    </row>
    <row r="72" spans="1:31">
      <c r="A72" s="85"/>
      <c r="B72" s="187"/>
      <c r="C72" s="85"/>
      <c r="D72" s="85"/>
      <c r="E72" s="85"/>
      <c r="F72" s="85"/>
      <c r="G72" s="85"/>
      <c r="H72" s="85"/>
      <c r="I72" s="85"/>
      <c r="J72" s="85"/>
      <c r="K72" s="85"/>
      <c r="L72" s="19"/>
    </row>
    <row r="73" spans="1:31">
      <c r="A73" s="85"/>
      <c r="B73" s="187"/>
      <c r="C73" s="85"/>
      <c r="D73" s="85"/>
      <c r="E73" s="85"/>
      <c r="F73" s="85"/>
      <c r="G73" s="85"/>
      <c r="H73" s="85"/>
      <c r="I73" s="85"/>
      <c r="J73" s="85"/>
      <c r="K73" s="85"/>
      <c r="L73" s="19"/>
    </row>
    <row r="74" spans="1:31">
      <c r="A74" s="85"/>
      <c r="B74" s="187"/>
      <c r="C74" s="85"/>
      <c r="D74" s="85"/>
      <c r="E74" s="85"/>
      <c r="F74" s="85"/>
      <c r="G74" s="85"/>
      <c r="H74" s="85"/>
      <c r="I74" s="85"/>
      <c r="J74" s="85"/>
      <c r="K74" s="85"/>
      <c r="L74" s="19"/>
    </row>
    <row r="75" spans="1:31">
      <c r="A75" s="85"/>
      <c r="B75" s="187"/>
      <c r="C75" s="85"/>
      <c r="D75" s="85"/>
      <c r="E75" s="85"/>
      <c r="F75" s="85"/>
      <c r="G75" s="85"/>
      <c r="H75" s="85"/>
      <c r="I75" s="85"/>
      <c r="J75" s="85"/>
      <c r="K75" s="85"/>
      <c r="L75" s="19"/>
    </row>
    <row r="76" spans="1:31" s="2" customFormat="1" ht="12.75">
      <c r="A76" s="191"/>
      <c r="B76" s="192"/>
      <c r="C76" s="191"/>
      <c r="D76" s="216" t="s">
        <v>49</v>
      </c>
      <c r="E76" s="217"/>
      <c r="F76" s="218" t="s">
        <v>50</v>
      </c>
      <c r="G76" s="216" t="s">
        <v>49</v>
      </c>
      <c r="H76" s="217"/>
      <c r="I76" s="217"/>
      <c r="J76" s="219" t="s">
        <v>50</v>
      </c>
      <c r="K76" s="217"/>
      <c r="L76" s="36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>
      <c r="A77" s="191"/>
      <c r="B77" s="221"/>
      <c r="C77" s="222"/>
      <c r="D77" s="222"/>
      <c r="E77" s="222"/>
      <c r="F77" s="222"/>
      <c r="G77" s="222"/>
      <c r="H77" s="222"/>
      <c r="I77" s="222"/>
      <c r="J77" s="222"/>
      <c r="K77" s="222"/>
      <c r="L77" s="36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31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</row>
    <row r="80" spans="1:31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</row>
    <row r="81" spans="1:47" s="2" customFormat="1" ht="6.95" customHeight="1">
      <c r="A81" s="191"/>
      <c r="B81" s="223"/>
      <c r="C81" s="224"/>
      <c r="D81" s="224"/>
      <c r="E81" s="224"/>
      <c r="F81" s="224"/>
      <c r="G81" s="224"/>
      <c r="H81" s="224"/>
      <c r="I81" s="224"/>
      <c r="J81" s="224"/>
      <c r="K81" s="224"/>
      <c r="L81" s="36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customHeight="1">
      <c r="A82" s="191"/>
      <c r="B82" s="192"/>
      <c r="C82" s="188" t="s">
        <v>93</v>
      </c>
      <c r="D82" s="191"/>
      <c r="E82" s="191"/>
      <c r="F82" s="191"/>
      <c r="G82" s="191"/>
      <c r="H82" s="191"/>
      <c r="I82" s="191"/>
      <c r="J82" s="191"/>
      <c r="K82" s="191"/>
      <c r="L82" s="36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customHeight="1">
      <c r="A83" s="191"/>
      <c r="B83" s="192"/>
      <c r="C83" s="191"/>
      <c r="D83" s="191"/>
      <c r="E83" s="191"/>
      <c r="F83" s="191"/>
      <c r="G83" s="191"/>
      <c r="H83" s="191"/>
      <c r="I83" s="191"/>
      <c r="J83" s="191"/>
      <c r="K83" s="191"/>
      <c r="L83" s="36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customHeight="1">
      <c r="A84" s="191"/>
      <c r="B84" s="192"/>
      <c r="C84" s="189" t="s">
        <v>14</v>
      </c>
      <c r="D84" s="191"/>
      <c r="E84" s="191"/>
      <c r="F84" s="191"/>
      <c r="G84" s="191"/>
      <c r="H84" s="191"/>
      <c r="I84" s="191"/>
      <c r="J84" s="191"/>
      <c r="K84" s="191"/>
      <c r="L84" s="3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customHeight="1">
      <c r="A85" s="191"/>
      <c r="B85" s="192"/>
      <c r="C85" s="191"/>
      <c r="D85" s="191"/>
      <c r="E85" s="381" t="str">
        <f>E7</f>
        <v>Stavební úpravy domácnosti  areál Domečky</v>
      </c>
      <c r="F85" s="382"/>
      <c r="G85" s="382"/>
      <c r="H85" s="382"/>
      <c r="I85" s="191"/>
      <c r="J85" s="191"/>
      <c r="K85" s="191"/>
      <c r="L85" s="3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customHeight="1">
      <c r="A86" s="191"/>
      <c r="B86" s="192"/>
      <c r="C86" s="189" t="s">
        <v>91</v>
      </c>
      <c r="D86" s="191"/>
      <c r="E86" s="191"/>
      <c r="F86" s="191"/>
      <c r="G86" s="191"/>
      <c r="H86" s="191"/>
      <c r="I86" s="191"/>
      <c r="J86" s="191"/>
      <c r="K86" s="191"/>
      <c r="L86" s="3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customHeight="1">
      <c r="A87" s="191"/>
      <c r="B87" s="192"/>
      <c r="C87" s="191"/>
      <c r="D87" s="191"/>
      <c r="E87" s="383" t="str">
        <f>E9</f>
        <v>RK 2 - SO-02-Oplocení,zpevněné plochy</v>
      </c>
      <c r="F87" s="384"/>
      <c r="G87" s="384"/>
      <c r="H87" s="384"/>
      <c r="I87" s="191"/>
      <c r="J87" s="191"/>
      <c r="K87" s="191"/>
      <c r="L87" s="36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customHeight="1">
      <c r="A88" s="191"/>
      <c r="B88" s="192"/>
      <c r="C88" s="191"/>
      <c r="D88" s="191"/>
      <c r="E88" s="191"/>
      <c r="F88" s="191"/>
      <c r="G88" s="191"/>
      <c r="H88" s="191"/>
      <c r="I88" s="191"/>
      <c r="J88" s="191"/>
      <c r="K88" s="191"/>
      <c r="L88" s="3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customHeight="1">
      <c r="A89" s="191"/>
      <c r="B89" s="192"/>
      <c r="C89" s="189" t="s">
        <v>18</v>
      </c>
      <c r="D89" s="191"/>
      <c r="E89" s="191"/>
      <c r="F89" s="194" t="str">
        <f>F12</f>
        <v>Rychnov nad Kněžnou</v>
      </c>
      <c r="G89" s="191"/>
      <c r="H89" s="191"/>
      <c r="I89" s="189" t="s">
        <v>20</v>
      </c>
      <c r="J89" s="195" t="str">
        <f>IF(J12="","",J12)</f>
        <v>14. 9. 2020</v>
      </c>
      <c r="K89" s="191"/>
      <c r="L89" s="3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customHeight="1">
      <c r="A90" s="191"/>
      <c r="B90" s="192"/>
      <c r="C90" s="191"/>
      <c r="D90" s="191"/>
      <c r="E90" s="191"/>
      <c r="F90" s="191"/>
      <c r="G90" s="191"/>
      <c r="H90" s="191"/>
      <c r="I90" s="191"/>
      <c r="J90" s="191"/>
      <c r="K90" s="191"/>
      <c r="L90" s="3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25.7" customHeight="1">
      <c r="A91" s="191"/>
      <c r="B91" s="192"/>
      <c r="C91" s="189" t="s">
        <v>22</v>
      </c>
      <c r="D91" s="191"/>
      <c r="E91" s="191"/>
      <c r="F91" s="194" t="str">
        <f>E15</f>
        <v>Královéhradecký kraj</v>
      </c>
      <c r="G91" s="191"/>
      <c r="H91" s="191"/>
      <c r="I91" s="189" t="s">
        <v>28</v>
      </c>
      <c r="J91" s="225" t="str">
        <f>E21</f>
        <v>PRIDOS Hradec Králové</v>
      </c>
      <c r="K91" s="191"/>
      <c r="L91" s="3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customHeight="1">
      <c r="A92" s="191"/>
      <c r="B92" s="192"/>
      <c r="C92" s="189" t="s">
        <v>26</v>
      </c>
      <c r="D92" s="191"/>
      <c r="E92" s="191"/>
      <c r="F92" s="194" t="str">
        <f>IF(E18="","",E18)</f>
        <v>bude určen ve výběrovém řízení</v>
      </c>
      <c r="G92" s="191"/>
      <c r="H92" s="191"/>
      <c r="I92" s="189" t="s">
        <v>31</v>
      </c>
      <c r="J92" s="225" t="str">
        <f>E24</f>
        <v>Ing.Pavel Michálek</v>
      </c>
      <c r="K92" s="191"/>
      <c r="L92" s="3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customHeight="1">
      <c r="A93" s="191"/>
      <c r="B93" s="192"/>
      <c r="C93" s="191"/>
      <c r="D93" s="191"/>
      <c r="E93" s="191"/>
      <c r="F93" s="191"/>
      <c r="G93" s="191"/>
      <c r="H93" s="191"/>
      <c r="I93" s="191"/>
      <c r="J93" s="191"/>
      <c r="K93" s="191"/>
      <c r="L93" s="36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customHeight="1">
      <c r="A94" s="191"/>
      <c r="B94" s="192"/>
      <c r="C94" s="226" t="s">
        <v>94</v>
      </c>
      <c r="D94" s="205"/>
      <c r="E94" s="205"/>
      <c r="F94" s="205"/>
      <c r="G94" s="205"/>
      <c r="H94" s="205"/>
      <c r="I94" s="205"/>
      <c r="J94" s="227" t="s">
        <v>95</v>
      </c>
      <c r="K94" s="205"/>
      <c r="L94" s="36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customHeight="1">
      <c r="A95" s="191"/>
      <c r="B95" s="192"/>
      <c r="C95" s="191"/>
      <c r="D95" s="191"/>
      <c r="E95" s="191"/>
      <c r="F95" s="191"/>
      <c r="G95" s="191"/>
      <c r="H95" s="191"/>
      <c r="I95" s="191"/>
      <c r="J95" s="191"/>
      <c r="K95" s="191"/>
      <c r="L95" s="36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customHeight="1">
      <c r="A96" s="191"/>
      <c r="B96" s="192"/>
      <c r="C96" s="228" t="s">
        <v>96</v>
      </c>
      <c r="D96" s="191"/>
      <c r="E96" s="191"/>
      <c r="F96" s="191"/>
      <c r="G96" s="191"/>
      <c r="H96" s="191"/>
      <c r="I96" s="191"/>
      <c r="J96" s="200">
        <f>J124</f>
        <v>0</v>
      </c>
      <c r="K96" s="191"/>
      <c r="L96" s="36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6" t="s">
        <v>97</v>
      </c>
    </row>
    <row r="97" spans="1:31" s="9" customFormat="1" ht="24.95" customHeight="1">
      <c r="A97" s="229"/>
      <c r="B97" s="230"/>
      <c r="C97" s="229"/>
      <c r="D97" s="231" t="s">
        <v>98</v>
      </c>
      <c r="E97" s="232"/>
      <c r="F97" s="232"/>
      <c r="G97" s="232"/>
      <c r="H97" s="232"/>
      <c r="I97" s="232"/>
      <c r="J97" s="233">
        <f>J125</f>
        <v>0</v>
      </c>
      <c r="K97" s="229"/>
      <c r="L97" s="92"/>
    </row>
    <row r="98" spans="1:31" s="10" customFormat="1" ht="19.899999999999999" customHeight="1">
      <c r="A98" s="234"/>
      <c r="B98" s="235"/>
      <c r="C98" s="234"/>
      <c r="D98" s="236" t="s">
        <v>538</v>
      </c>
      <c r="E98" s="237"/>
      <c r="F98" s="237"/>
      <c r="G98" s="237"/>
      <c r="H98" s="237"/>
      <c r="I98" s="237"/>
      <c r="J98" s="238">
        <f>J126</f>
        <v>0</v>
      </c>
      <c r="K98" s="234"/>
      <c r="L98" s="93"/>
    </row>
    <row r="99" spans="1:31" s="10" customFormat="1" ht="19.899999999999999" customHeight="1">
      <c r="A99" s="234"/>
      <c r="B99" s="235"/>
      <c r="C99" s="234"/>
      <c r="D99" s="236" t="s">
        <v>539</v>
      </c>
      <c r="E99" s="237"/>
      <c r="F99" s="237"/>
      <c r="G99" s="237"/>
      <c r="H99" s="237"/>
      <c r="I99" s="237"/>
      <c r="J99" s="238">
        <f>J136</f>
        <v>0</v>
      </c>
      <c r="K99" s="234"/>
      <c r="L99" s="93"/>
    </row>
    <row r="100" spans="1:31" s="10" customFormat="1" ht="19.899999999999999" customHeight="1">
      <c r="A100" s="234"/>
      <c r="B100" s="235"/>
      <c r="C100" s="234"/>
      <c r="D100" s="236" t="s">
        <v>540</v>
      </c>
      <c r="E100" s="237"/>
      <c r="F100" s="237"/>
      <c r="G100" s="237"/>
      <c r="H100" s="237"/>
      <c r="I100" s="237"/>
      <c r="J100" s="238">
        <f>J138</f>
        <v>0</v>
      </c>
      <c r="K100" s="234"/>
      <c r="L100" s="93"/>
    </row>
    <row r="101" spans="1:31" s="10" customFormat="1" ht="19.899999999999999" customHeight="1">
      <c r="A101" s="234"/>
      <c r="B101" s="235"/>
      <c r="C101" s="234"/>
      <c r="D101" s="236" t="s">
        <v>541</v>
      </c>
      <c r="E101" s="237"/>
      <c r="F101" s="237"/>
      <c r="G101" s="237"/>
      <c r="H101" s="237"/>
      <c r="I101" s="237"/>
      <c r="J101" s="238">
        <f>J145</f>
        <v>0</v>
      </c>
      <c r="K101" s="234"/>
      <c r="L101" s="93"/>
    </row>
    <row r="102" spans="1:31" s="10" customFormat="1" ht="19.899999999999999" customHeight="1">
      <c r="A102" s="234"/>
      <c r="B102" s="235"/>
      <c r="C102" s="234"/>
      <c r="D102" s="236" t="s">
        <v>542</v>
      </c>
      <c r="E102" s="237"/>
      <c r="F102" s="237"/>
      <c r="G102" s="237"/>
      <c r="H102" s="237"/>
      <c r="I102" s="237"/>
      <c r="J102" s="238">
        <f>J148</f>
        <v>0</v>
      </c>
      <c r="K102" s="234"/>
      <c r="L102" s="93"/>
    </row>
    <row r="103" spans="1:31" s="10" customFormat="1" ht="19.899999999999999" customHeight="1">
      <c r="A103" s="234"/>
      <c r="B103" s="235"/>
      <c r="C103" s="234"/>
      <c r="D103" s="236" t="s">
        <v>99</v>
      </c>
      <c r="E103" s="237"/>
      <c r="F103" s="237"/>
      <c r="G103" s="237"/>
      <c r="H103" s="237"/>
      <c r="I103" s="237"/>
      <c r="J103" s="238">
        <f>J151</f>
        <v>0</v>
      </c>
      <c r="K103" s="234"/>
      <c r="L103" s="93"/>
    </row>
    <row r="104" spans="1:31" s="10" customFormat="1" ht="19.899999999999999" customHeight="1">
      <c r="A104" s="234"/>
      <c r="B104" s="235"/>
      <c r="C104" s="234"/>
      <c r="D104" s="236" t="s">
        <v>101</v>
      </c>
      <c r="E104" s="237"/>
      <c r="F104" s="237"/>
      <c r="G104" s="237"/>
      <c r="H104" s="237"/>
      <c r="I104" s="237"/>
      <c r="J104" s="238">
        <f>J154</f>
        <v>0</v>
      </c>
      <c r="K104" s="234"/>
      <c r="L104" s="93"/>
    </row>
    <row r="105" spans="1:31" s="2" customFormat="1" ht="21.75" customHeight="1">
      <c r="A105" s="191"/>
      <c r="B105" s="192"/>
      <c r="C105" s="191"/>
      <c r="D105" s="191"/>
      <c r="E105" s="191"/>
      <c r="F105" s="191"/>
      <c r="G105" s="191"/>
      <c r="H105" s="191"/>
      <c r="I105" s="191"/>
      <c r="J105" s="191"/>
      <c r="K105" s="191"/>
      <c r="L105" s="36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6.95" customHeight="1">
      <c r="A106" s="191"/>
      <c r="B106" s="221"/>
      <c r="C106" s="222"/>
      <c r="D106" s="222"/>
      <c r="E106" s="222"/>
      <c r="F106" s="222"/>
      <c r="G106" s="222"/>
      <c r="H106" s="222"/>
      <c r="I106" s="222"/>
      <c r="J106" s="222"/>
      <c r="K106" s="222"/>
      <c r="L106" s="36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</row>
    <row r="108" spans="1:31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</row>
    <row r="109" spans="1:31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</row>
    <row r="110" spans="1:31" s="2" customFormat="1" ht="6.95" customHeight="1">
      <c r="A110" s="191"/>
      <c r="B110" s="223"/>
      <c r="C110" s="224"/>
      <c r="D110" s="224"/>
      <c r="E110" s="224"/>
      <c r="F110" s="224"/>
      <c r="G110" s="224"/>
      <c r="H110" s="224"/>
      <c r="I110" s="224"/>
      <c r="J110" s="224"/>
      <c r="K110" s="224"/>
      <c r="L110" s="36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24.95" customHeight="1">
      <c r="A111" s="191"/>
      <c r="B111" s="192"/>
      <c r="C111" s="188" t="s">
        <v>120</v>
      </c>
      <c r="D111" s="191"/>
      <c r="E111" s="191"/>
      <c r="F111" s="191"/>
      <c r="G111" s="191"/>
      <c r="H111" s="191"/>
      <c r="I111" s="191"/>
      <c r="J111" s="191"/>
      <c r="K111" s="191"/>
      <c r="L111" s="3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6.95" customHeight="1">
      <c r="A112" s="191"/>
      <c r="B112" s="192"/>
      <c r="C112" s="191"/>
      <c r="D112" s="191"/>
      <c r="E112" s="191"/>
      <c r="F112" s="191"/>
      <c r="G112" s="191"/>
      <c r="H112" s="191"/>
      <c r="I112" s="191"/>
      <c r="J112" s="191"/>
      <c r="K112" s="191"/>
      <c r="L112" s="36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2" customHeight="1">
      <c r="A113" s="191"/>
      <c r="B113" s="192"/>
      <c r="C113" s="189" t="s">
        <v>14</v>
      </c>
      <c r="D113" s="191"/>
      <c r="E113" s="191"/>
      <c r="F113" s="191"/>
      <c r="G113" s="191"/>
      <c r="H113" s="191"/>
      <c r="I113" s="191"/>
      <c r="J113" s="191"/>
      <c r="K113" s="191"/>
      <c r="L113" s="36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6.5" customHeight="1">
      <c r="A114" s="191"/>
      <c r="B114" s="192"/>
      <c r="C114" s="191"/>
      <c r="D114" s="191"/>
      <c r="E114" s="381" t="str">
        <f>E7</f>
        <v>Stavební úpravy domácnosti  areál Domečky</v>
      </c>
      <c r="F114" s="382"/>
      <c r="G114" s="382"/>
      <c r="H114" s="382"/>
      <c r="I114" s="191"/>
      <c r="J114" s="191"/>
      <c r="K114" s="191"/>
      <c r="L114" s="36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2" customHeight="1">
      <c r="A115" s="191"/>
      <c r="B115" s="192"/>
      <c r="C115" s="189" t="s">
        <v>91</v>
      </c>
      <c r="D115" s="191"/>
      <c r="E115" s="191"/>
      <c r="F115" s="191"/>
      <c r="G115" s="191"/>
      <c r="H115" s="191"/>
      <c r="I115" s="191"/>
      <c r="J115" s="191"/>
      <c r="K115" s="191"/>
      <c r="L115" s="36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6.5" customHeight="1">
      <c r="A116" s="191"/>
      <c r="B116" s="192"/>
      <c r="C116" s="191"/>
      <c r="D116" s="191"/>
      <c r="E116" s="383" t="str">
        <f>E9</f>
        <v>RK 2 - SO-02-Oplocení,zpevněné plochy</v>
      </c>
      <c r="F116" s="384"/>
      <c r="G116" s="384"/>
      <c r="H116" s="384"/>
      <c r="I116" s="191"/>
      <c r="J116" s="191"/>
      <c r="K116" s="191"/>
      <c r="L116" s="36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6.95" customHeight="1">
      <c r="A117" s="191"/>
      <c r="B117" s="192"/>
      <c r="C117" s="191"/>
      <c r="D117" s="191"/>
      <c r="E117" s="191"/>
      <c r="F117" s="191"/>
      <c r="G117" s="191"/>
      <c r="H117" s="191"/>
      <c r="I117" s="191"/>
      <c r="J117" s="191"/>
      <c r="K117" s="191"/>
      <c r="L117" s="36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12" customHeight="1">
      <c r="A118" s="191"/>
      <c r="B118" s="192"/>
      <c r="C118" s="189" t="s">
        <v>18</v>
      </c>
      <c r="D118" s="191"/>
      <c r="E118" s="191"/>
      <c r="F118" s="194" t="str">
        <f>F12</f>
        <v>Rychnov nad Kněžnou</v>
      </c>
      <c r="G118" s="191"/>
      <c r="H118" s="191"/>
      <c r="I118" s="189" t="s">
        <v>20</v>
      </c>
      <c r="J118" s="195" t="str">
        <f>IF(J12="","",J12)</f>
        <v>14. 9. 2020</v>
      </c>
      <c r="K118" s="191"/>
      <c r="L118" s="36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6.95" customHeight="1">
      <c r="A119" s="191"/>
      <c r="B119" s="192"/>
      <c r="C119" s="191"/>
      <c r="D119" s="191"/>
      <c r="E119" s="191"/>
      <c r="F119" s="191"/>
      <c r="G119" s="191"/>
      <c r="H119" s="191"/>
      <c r="I119" s="191"/>
      <c r="J119" s="191"/>
      <c r="K119" s="191"/>
      <c r="L119" s="36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2" customFormat="1" ht="25.7" customHeight="1">
      <c r="A120" s="191"/>
      <c r="B120" s="192"/>
      <c r="C120" s="189" t="s">
        <v>22</v>
      </c>
      <c r="D120" s="191"/>
      <c r="E120" s="191"/>
      <c r="F120" s="194" t="str">
        <f>E15</f>
        <v>Královéhradecký kraj</v>
      </c>
      <c r="G120" s="191"/>
      <c r="H120" s="191"/>
      <c r="I120" s="189" t="s">
        <v>28</v>
      </c>
      <c r="J120" s="225" t="str">
        <f>E21</f>
        <v>PRIDOS Hradec Králové</v>
      </c>
      <c r="K120" s="191"/>
      <c r="L120" s="36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5" s="2" customFormat="1" ht="15.2" customHeight="1">
      <c r="A121" s="191"/>
      <c r="B121" s="192"/>
      <c r="C121" s="189" t="s">
        <v>26</v>
      </c>
      <c r="D121" s="191"/>
      <c r="E121" s="191"/>
      <c r="F121" s="194" t="str">
        <f>IF(E18="","",E18)</f>
        <v>bude určen ve výběrovém řízení</v>
      </c>
      <c r="G121" s="191"/>
      <c r="H121" s="191"/>
      <c r="I121" s="189" t="s">
        <v>31</v>
      </c>
      <c r="J121" s="225" t="str">
        <f>E24</f>
        <v>Ing.Pavel Michálek</v>
      </c>
      <c r="K121" s="191"/>
      <c r="L121" s="36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1:65" s="2" customFormat="1" ht="10.35" customHeight="1">
      <c r="A122" s="191"/>
      <c r="B122" s="192"/>
      <c r="C122" s="191"/>
      <c r="D122" s="191"/>
      <c r="E122" s="191"/>
      <c r="F122" s="191"/>
      <c r="G122" s="191"/>
      <c r="H122" s="191"/>
      <c r="I122" s="191"/>
      <c r="J122" s="191"/>
      <c r="K122" s="191"/>
      <c r="L122" s="36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1:65" s="11" customFormat="1" ht="29.25" customHeight="1">
      <c r="A123" s="239"/>
      <c r="B123" s="240"/>
      <c r="C123" s="241" t="s">
        <v>121</v>
      </c>
      <c r="D123" s="242" t="s">
        <v>59</v>
      </c>
      <c r="E123" s="242" t="s">
        <v>55</v>
      </c>
      <c r="F123" s="242" t="s">
        <v>56</v>
      </c>
      <c r="G123" s="242" t="s">
        <v>122</v>
      </c>
      <c r="H123" s="242" t="s">
        <v>123</v>
      </c>
      <c r="I123" s="242" t="s">
        <v>124</v>
      </c>
      <c r="J123" s="242" t="s">
        <v>95</v>
      </c>
      <c r="K123" s="243" t="s">
        <v>125</v>
      </c>
      <c r="L123" s="96"/>
      <c r="M123" s="55" t="s">
        <v>1</v>
      </c>
      <c r="N123" s="56" t="s">
        <v>38</v>
      </c>
      <c r="O123" s="56" t="s">
        <v>126</v>
      </c>
      <c r="P123" s="56" t="s">
        <v>127</v>
      </c>
      <c r="Q123" s="56" t="s">
        <v>128</v>
      </c>
      <c r="R123" s="56" t="s">
        <v>129</v>
      </c>
      <c r="S123" s="56" t="s">
        <v>130</v>
      </c>
      <c r="T123" s="57" t="s">
        <v>131</v>
      </c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</row>
    <row r="124" spans="1:65" s="2" customFormat="1" ht="22.9" customHeight="1">
      <c r="A124" s="191"/>
      <c r="B124" s="192"/>
      <c r="C124" s="244" t="s">
        <v>132</v>
      </c>
      <c r="D124" s="191"/>
      <c r="E124" s="191"/>
      <c r="F124" s="191"/>
      <c r="G124" s="191"/>
      <c r="H124" s="191"/>
      <c r="I124" s="191"/>
      <c r="J124" s="245">
        <f>BK124</f>
        <v>0</v>
      </c>
      <c r="K124" s="191"/>
      <c r="L124" s="28"/>
      <c r="M124" s="58"/>
      <c r="N124" s="49"/>
      <c r="O124" s="59"/>
      <c r="P124" s="97">
        <f>P125</f>
        <v>174.63611400000002</v>
      </c>
      <c r="Q124" s="59"/>
      <c r="R124" s="97">
        <f>R125</f>
        <v>22.062480000000001</v>
      </c>
      <c r="S124" s="59"/>
      <c r="T124" s="98">
        <f>T125</f>
        <v>3.45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6" t="s">
        <v>73</v>
      </c>
      <c r="AU124" s="16" t="s">
        <v>97</v>
      </c>
      <c r="BK124" s="99">
        <f>BK125</f>
        <v>0</v>
      </c>
    </row>
    <row r="125" spans="1:65" s="12" customFormat="1" ht="25.9" customHeight="1">
      <c r="A125" s="246"/>
      <c r="B125" s="247"/>
      <c r="C125" s="246"/>
      <c r="D125" s="248" t="s">
        <v>73</v>
      </c>
      <c r="E125" s="249" t="s">
        <v>133</v>
      </c>
      <c r="F125" s="249" t="s">
        <v>134</v>
      </c>
      <c r="G125" s="246"/>
      <c r="H125" s="246"/>
      <c r="I125" s="246"/>
      <c r="J125" s="250">
        <f>BK125</f>
        <v>0</v>
      </c>
      <c r="K125" s="246"/>
      <c r="L125" s="100"/>
      <c r="M125" s="102"/>
      <c r="N125" s="103"/>
      <c r="O125" s="103"/>
      <c r="P125" s="104">
        <f>P126+P136+P138+P145+P148+P151+P154</f>
        <v>174.63611400000002</v>
      </c>
      <c r="Q125" s="103"/>
      <c r="R125" s="104">
        <f>R126+R136+R138+R145+R148+R151+R154</f>
        <v>22.062480000000001</v>
      </c>
      <c r="S125" s="103"/>
      <c r="T125" s="105">
        <f>T126+T136+T138+T145+T148+T151+T154</f>
        <v>3.45</v>
      </c>
      <c r="AR125" s="101" t="s">
        <v>82</v>
      </c>
      <c r="AT125" s="106" t="s">
        <v>73</v>
      </c>
      <c r="AU125" s="106" t="s">
        <v>74</v>
      </c>
      <c r="AY125" s="101" t="s">
        <v>135</v>
      </c>
      <c r="BK125" s="107">
        <f>BK126+BK136+BK138+BK145+BK148+BK151+BK154</f>
        <v>0</v>
      </c>
    </row>
    <row r="126" spans="1:65" s="12" customFormat="1" ht="22.9" customHeight="1">
      <c r="A126" s="246"/>
      <c r="B126" s="247"/>
      <c r="C126" s="246"/>
      <c r="D126" s="248" t="s">
        <v>73</v>
      </c>
      <c r="E126" s="251" t="s">
        <v>82</v>
      </c>
      <c r="F126" s="251" t="s">
        <v>543</v>
      </c>
      <c r="G126" s="246"/>
      <c r="H126" s="246"/>
      <c r="I126" s="246"/>
      <c r="J126" s="252">
        <f>BK126</f>
        <v>0</v>
      </c>
      <c r="K126" s="246"/>
      <c r="L126" s="100"/>
      <c r="M126" s="102"/>
      <c r="N126" s="103"/>
      <c r="O126" s="103"/>
      <c r="P126" s="104">
        <f>SUM(P127:P135)</f>
        <v>81.650500000000008</v>
      </c>
      <c r="Q126" s="103"/>
      <c r="R126" s="104">
        <f>SUM(R127:R135)</f>
        <v>2.0499999999999997E-3</v>
      </c>
      <c r="S126" s="103"/>
      <c r="T126" s="105">
        <f>SUM(T127:T135)</f>
        <v>3.45</v>
      </c>
      <c r="AR126" s="101" t="s">
        <v>82</v>
      </c>
      <c r="AT126" s="106" t="s">
        <v>73</v>
      </c>
      <c r="AU126" s="106" t="s">
        <v>82</v>
      </c>
      <c r="AY126" s="101" t="s">
        <v>135</v>
      </c>
      <c r="BK126" s="107">
        <f>SUM(BK127:BK135)</f>
        <v>0</v>
      </c>
    </row>
    <row r="127" spans="1:65" s="2" customFormat="1" ht="16.5" customHeight="1">
      <c r="A127" s="191"/>
      <c r="B127" s="192"/>
      <c r="C127" s="253" t="s">
        <v>82</v>
      </c>
      <c r="D127" s="253" t="s">
        <v>138</v>
      </c>
      <c r="E127" s="254" t="s">
        <v>544</v>
      </c>
      <c r="F127" s="255" t="s">
        <v>545</v>
      </c>
      <c r="G127" s="256" t="s">
        <v>208</v>
      </c>
      <c r="H127" s="257">
        <v>15</v>
      </c>
      <c r="I127" s="110"/>
      <c r="J127" s="258">
        <f>ROUND(I127*H127,2)</f>
        <v>0</v>
      </c>
      <c r="K127" s="255" t="s">
        <v>142</v>
      </c>
      <c r="L127" s="28"/>
      <c r="M127" s="111" t="s">
        <v>1</v>
      </c>
      <c r="N127" s="112" t="s">
        <v>40</v>
      </c>
      <c r="O127" s="113">
        <v>0.22700000000000001</v>
      </c>
      <c r="P127" s="113">
        <f>O127*H127</f>
        <v>3.4050000000000002</v>
      </c>
      <c r="Q127" s="113">
        <v>0</v>
      </c>
      <c r="R127" s="113">
        <f>Q127*H127</f>
        <v>0</v>
      </c>
      <c r="S127" s="113">
        <v>0.23</v>
      </c>
      <c r="T127" s="114">
        <f>S127*H127</f>
        <v>3.45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15" t="s">
        <v>143</v>
      </c>
      <c r="AT127" s="115" t="s">
        <v>138</v>
      </c>
      <c r="AU127" s="115" t="s">
        <v>144</v>
      </c>
      <c r="AY127" s="16" t="s">
        <v>135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6" t="s">
        <v>144</v>
      </c>
      <c r="BK127" s="116">
        <f>ROUND(I127*H127,2)</f>
        <v>0</v>
      </c>
      <c r="BL127" s="16" t="s">
        <v>143</v>
      </c>
      <c r="BM127" s="115" t="s">
        <v>546</v>
      </c>
    </row>
    <row r="128" spans="1:65" s="2" customFormat="1" ht="24">
      <c r="A128" s="191"/>
      <c r="B128" s="192"/>
      <c r="C128" s="253" t="s">
        <v>144</v>
      </c>
      <c r="D128" s="253" t="s">
        <v>138</v>
      </c>
      <c r="E128" s="254" t="s">
        <v>547</v>
      </c>
      <c r="F128" s="255" t="s">
        <v>548</v>
      </c>
      <c r="G128" s="256" t="s">
        <v>141</v>
      </c>
      <c r="H128" s="257">
        <v>82</v>
      </c>
      <c r="I128" s="110"/>
      <c r="J128" s="258">
        <f>ROUND(I128*H128,2)</f>
        <v>0</v>
      </c>
      <c r="K128" s="255" t="s">
        <v>142</v>
      </c>
      <c r="L128" s="28"/>
      <c r="M128" s="111" t="s">
        <v>1</v>
      </c>
      <c r="N128" s="112" t="s">
        <v>40</v>
      </c>
      <c r="O128" s="113">
        <v>7.5999999999999998E-2</v>
      </c>
      <c r="P128" s="113">
        <f>O128*H128</f>
        <v>6.2320000000000002</v>
      </c>
      <c r="Q128" s="113">
        <v>0</v>
      </c>
      <c r="R128" s="113">
        <f>Q128*H128</f>
        <v>0</v>
      </c>
      <c r="S128" s="113">
        <v>0</v>
      </c>
      <c r="T128" s="114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15" t="s">
        <v>143</v>
      </c>
      <c r="AT128" s="115" t="s">
        <v>138</v>
      </c>
      <c r="AU128" s="115" t="s">
        <v>144</v>
      </c>
      <c r="AY128" s="16" t="s">
        <v>135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6" t="s">
        <v>144</v>
      </c>
      <c r="BK128" s="116">
        <f>ROUND(I128*H128,2)</f>
        <v>0</v>
      </c>
      <c r="BL128" s="16" t="s">
        <v>143</v>
      </c>
      <c r="BM128" s="115" t="s">
        <v>549</v>
      </c>
    </row>
    <row r="129" spans="1:65" s="2" customFormat="1" ht="24">
      <c r="A129" s="191"/>
      <c r="B129" s="192"/>
      <c r="C129" s="253" t="s">
        <v>152</v>
      </c>
      <c r="D129" s="253" t="s">
        <v>138</v>
      </c>
      <c r="E129" s="254" t="s">
        <v>550</v>
      </c>
      <c r="F129" s="255" t="s">
        <v>551</v>
      </c>
      <c r="G129" s="256" t="s">
        <v>208</v>
      </c>
      <c r="H129" s="257">
        <v>30.55</v>
      </c>
      <c r="I129" s="110"/>
      <c r="J129" s="258">
        <f>ROUND(I129*H129,2)</f>
        <v>0</v>
      </c>
      <c r="K129" s="255" t="s">
        <v>142</v>
      </c>
      <c r="L129" s="28"/>
      <c r="M129" s="111" t="s">
        <v>1</v>
      </c>
      <c r="N129" s="112" t="s">
        <v>40</v>
      </c>
      <c r="O129" s="113">
        <v>0.45</v>
      </c>
      <c r="P129" s="113">
        <f>O129*H129</f>
        <v>13.7475</v>
      </c>
      <c r="Q129" s="113">
        <v>0</v>
      </c>
      <c r="R129" s="113">
        <f>Q129*H129</f>
        <v>0</v>
      </c>
      <c r="S129" s="113">
        <v>0</v>
      </c>
      <c r="T129" s="114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15" t="s">
        <v>143</v>
      </c>
      <c r="AT129" s="115" t="s">
        <v>138</v>
      </c>
      <c r="AU129" s="115" t="s">
        <v>144</v>
      </c>
      <c r="AY129" s="16" t="s">
        <v>135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6" t="s">
        <v>144</v>
      </c>
      <c r="BK129" s="116">
        <f>ROUND(I129*H129,2)</f>
        <v>0</v>
      </c>
      <c r="BL129" s="16" t="s">
        <v>143</v>
      </c>
      <c r="BM129" s="115" t="s">
        <v>552</v>
      </c>
    </row>
    <row r="130" spans="1:65" s="13" customFormat="1">
      <c r="A130" s="259"/>
      <c r="B130" s="260"/>
      <c r="C130" s="259"/>
      <c r="D130" s="261" t="s">
        <v>146</v>
      </c>
      <c r="E130" s="262" t="s">
        <v>1</v>
      </c>
      <c r="F130" s="263" t="s">
        <v>553</v>
      </c>
      <c r="G130" s="259"/>
      <c r="H130" s="264">
        <v>30.55</v>
      </c>
      <c r="I130" s="276"/>
      <c r="J130" s="259"/>
      <c r="K130" s="259"/>
      <c r="L130" s="117"/>
      <c r="M130" s="119"/>
      <c r="N130" s="120"/>
      <c r="O130" s="120"/>
      <c r="P130" s="120"/>
      <c r="Q130" s="120"/>
      <c r="R130" s="120"/>
      <c r="S130" s="120"/>
      <c r="T130" s="121"/>
      <c r="AT130" s="118" t="s">
        <v>146</v>
      </c>
      <c r="AU130" s="118" t="s">
        <v>144</v>
      </c>
      <c r="AV130" s="13" t="s">
        <v>144</v>
      </c>
      <c r="AW130" s="13" t="s">
        <v>30</v>
      </c>
      <c r="AX130" s="13" t="s">
        <v>82</v>
      </c>
      <c r="AY130" s="118" t="s">
        <v>135</v>
      </c>
    </row>
    <row r="131" spans="1:65" s="2" customFormat="1" ht="24">
      <c r="A131" s="191"/>
      <c r="B131" s="192"/>
      <c r="C131" s="253" t="s">
        <v>143</v>
      </c>
      <c r="D131" s="253" t="s">
        <v>138</v>
      </c>
      <c r="E131" s="254" t="s">
        <v>554</v>
      </c>
      <c r="F131" s="255" t="s">
        <v>555</v>
      </c>
      <c r="G131" s="256" t="s">
        <v>141</v>
      </c>
      <c r="H131" s="257">
        <v>82</v>
      </c>
      <c r="I131" s="110"/>
      <c r="J131" s="258">
        <f>ROUND(I131*H131,2)</f>
        <v>0</v>
      </c>
      <c r="K131" s="255" t="s">
        <v>142</v>
      </c>
      <c r="L131" s="28"/>
      <c r="M131" s="111" t="s">
        <v>1</v>
      </c>
      <c r="N131" s="112" t="s">
        <v>40</v>
      </c>
      <c r="O131" s="113">
        <v>0.66800000000000004</v>
      </c>
      <c r="P131" s="113">
        <f>O131*H131</f>
        <v>54.776000000000003</v>
      </c>
      <c r="Q131" s="113">
        <v>0</v>
      </c>
      <c r="R131" s="113">
        <f>Q131*H131</f>
        <v>0</v>
      </c>
      <c r="S131" s="113">
        <v>0</v>
      </c>
      <c r="T131" s="114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15" t="s">
        <v>143</v>
      </c>
      <c r="AT131" s="115" t="s">
        <v>138</v>
      </c>
      <c r="AU131" s="115" t="s">
        <v>144</v>
      </c>
      <c r="AY131" s="16" t="s">
        <v>135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6" t="s">
        <v>144</v>
      </c>
      <c r="BK131" s="116">
        <f>ROUND(I131*H131,2)</f>
        <v>0</v>
      </c>
      <c r="BL131" s="16" t="s">
        <v>143</v>
      </c>
      <c r="BM131" s="115" t="s">
        <v>556</v>
      </c>
    </row>
    <row r="132" spans="1:65" s="2" customFormat="1" ht="21.75" customHeight="1">
      <c r="A132" s="191"/>
      <c r="B132" s="192"/>
      <c r="C132" s="253" t="s">
        <v>161</v>
      </c>
      <c r="D132" s="253" t="s">
        <v>138</v>
      </c>
      <c r="E132" s="254" t="s">
        <v>557</v>
      </c>
      <c r="F132" s="255" t="s">
        <v>558</v>
      </c>
      <c r="G132" s="256" t="s">
        <v>141</v>
      </c>
      <c r="H132" s="257">
        <v>82</v>
      </c>
      <c r="I132" s="110"/>
      <c r="J132" s="258">
        <f>ROUND(I132*H132,2)</f>
        <v>0</v>
      </c>
      <c r="K132" s="255" t="s">
        <v>142</v>
      </c>
      <c r="L132" s="28"/>
      <c r="M132" s="111" t="s">
        <v>1</v>
      </c>
      <c r="N132" s="112" t="s">
        <v>40</v>
      </c>
      <c r="O132" s="113">
        <v>0.02</v>
      </c>
      <c r="P132" s="113">
        <f>O132*H132</f>
        <v>1.6400000000000001</v>
      </c>
      <c r="Q132" s="113">
        <v>0</v>
      </c>
      <c r="R132" s="113">
        <f>Q132*H132</f>
        <v>0</v>
      </c>
      <c r="S132" s="113">
        <v>0</v>
      </c>
      <c r="T132" s="114">
        <f>S132*H132</f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15" t="s">
        <v>143</v>
      </c>
      <c r="AT132" s="115" t="s">
        <v>138</v>
      </c>
      <c r="AU132" s="115" t="s">
        <v>144</v>
      </c>
      <c r="AY132" s="16" t="s">
        <v>135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6" t="s">
        <v>144</v>
      </c>
      <c r="BK132" s="116">
        <f>ROUND(I132*H132,2)</f>
        <v>0</v>
      </c>
      <c r="BL132" s="16" t="s">
        <v>143</v>
      </c>
      <c r="BM132" s="115" t="s">
        <v>559</v>
      </c>
    </row>
    <row r="133" spans="1:65" s="2" customFormat="1" ht="16.5" customHeight="1">
      <c r="A133" s="191"/>
      <c r="B133" s="192"/>
      <c r="C133" s="270" t="s">
        <v>172</v>
      </c>
      <c r="D133" s="270" t="s">
        <v>224</v>
      </c>
      <c r="E133" s="271" t="s">
        <v>560</v>
      </c>
      <c r="F133" s="272" t="s">
        <v>561</v>
      </c>
      <c r="G133" s="273" t="s">
        <v>371</v>
      </c>
      <c r="H133" s="274">
        <v>2.0499999999999998</v>
      </c>
      <c r="I133" s="128"/>
      <c r="J133" s="275">
        <f>ROUND(I133*H133,2)</f>
        <v>0</v>
      </c>
      <c r="K133" s="272" t="s">
        <v>142</v>
      </c>
      <c r="L133" s="129"/>
      <c r="M133" s="130" t="s">
        <v>1</v>
      </c>
      <c r="N133" s="131" t="s">
        <v>40</v>
      </c>
      <c r="O133" s="113">
        <v>0</v>
      </c>
      <c r="P133" s="113">
        <f>O133*H133</f>
        <v>0</v>
      </c>
      <c r="Q133" s="113">
        <v>1E-3</v>
      </c>
      <c r="R133" s="113">
        <f>Q133*H133</f>
        <v>2.0499999999999997E-3</v>
      </c>
      <c r="S133" s="113">
        <v>0</v>
      </c>
      <c r="T133" s="114">
        <f>S133*H133</f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15" t="s">
        <v>181</v>
      </c>
      <c r="AT133" s="115" t="s">
        <v>224</v>
      </c>
      <c r="AU133" s="115" t="s">
        <v>144</v>
      </c>
      <c r="AY133" s="16" t="s">
        <v>135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6" t="s">
        <v>144</v>
      </c>
      <c r="BK133" s="116">
        <f>ROUND(I133*H133,2)</f>
        <v>0</v>
      </c>
      <c r="BL133" s="16" t="s">
        <v>143</v>
      </c>
      <c r="BM133" s="115" t="s">
        <v>562</v>
      </c>
    </row>
    <row r="134" spans="1:65" s="13" customFormat="1">
      <c r="A134" s="259"/>
      <c r="B134" s="260"/>
      <c r="C134" s="259"/>
      <c r="D134" s="261" t="s">
        <v>146</v>
      </c>
      <c r="E134" s="259"/>
      <c r="F134" s="263" t="s">
        <v>563</v>
      </c>
      <c r="G134" s="259"/>
      <c r="H134" s="264">
        <v>2.0499999999999998</v>
      </c>
      <c r="I134" s="276"/>
      <c r="J134" s="259"/>
      <c r="K134" s="259"/>
      <c r="L134" s="117"/>
      <c r="M134" s="119"/>
      <c r="N134" s="120"/>
      <c r="O134" s="120"/>
      <c r="P134" s="120"/>
      <c r="Q134" s="120"/>
      <c r="R134" s="120"/>
      <c r="S134" s="120"/>
      <c r="T134" s="121"/>
      <c r="AT134" s="118" t="s">
        <v>146</v>
      </c>
      <c r="AU134" s="118" t="s">
        <v>144</v>
      </c>
      <c r="AV134" s="13" t="s">
        <v>144</v>
      </c>
      <c r="AW134" s="13" t="s">
        <v>3</v>
      </c>
      <c r="AX134" s="13" t="s">
        <v>82</v>
      </c>
      <c r="AY134" s="118" t="s">
        <v>135</v>
      </c>
    </row>
    <row r="135" spans="1:65" s="2" customFormat="1" ht="24">
      <c r="A135" s="191"/>
      <c r="B135" s="192"/>
      <c r="C135" s="253" t="s">
        <v>177</v>
      </c>
      <c r="D135" s="253" t="s">
        <v>138</v>
      </c>
      <c r="E135" s="254" t="s">
        <v>564</v>
      </c>
      <c r="F135" s="255" t="s">
        <v>565</v>
      </c>
      <c r="G135" s="256" t="s">
        <v>141</v>
      </c>
      <c r="H135" s="257">
        <v>74</v>
      </c>
      <c r="I135" s="110"/>
      <c r="J135" s="258">
        <f>ROUND(I135*H135,2)</f>
        <v>0</v>
      </c>
      <c r="K135" s="255" t="s">
        <v>142</v>
      </c>
      <c r="L135" s="28"/>
      <c r="M135" s="111" t="s">
        <v>1</v>
      </c>
      <c r="N135" s="112" t="s">
        <v>40</v>
      </c>
      <c r="O135" s="113">
        <v>2.5000000000000001E-2</v>
      </c>
      <c r="P135" s="113">
        <f>O135*H135</f>
        <v>1.85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15" t="s">
        <v>143</v>
      </c>
      <c r="AT135" s="115" t="s">
        <v>138</v>
      </c>
      <c r="AU135" s="115" t="s">
        <v>144</v>
      </c>
      <c r="AY135" s="16" t="s">
        <v>135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6" t="s">
        <v>144</v>
      </c>
      <c r="BK135" s="116">
        <f>ROUND(I135*H135,2)</f>
        <v>0</v>
      </c>
      <c r="BL135" s="16" t="s">
        <v>143</v>
      </c>
      <c r="BM135" s="115" t="s">
        <v>566</v>
      </c>
    </row>
    <row r="136" spans="1:65" s="12" customFormat="1" ht="22.9" customHeight="1">
      <c r="A136" s="246"/>
      <c r="B136" s="247"/>
      <c r="C136" s="246"/>
      <c r="D136" s="248" t="s">
        <v>73</v>
      </c>
      <c r="E136" s="251" t="s">
        <v>144</v>
      </c>
      <c r="F136" s="251" t="s">
        <v>567</v>
      </c>
      <c r="G136" s="246"/>
      <c r="H136" s="246"/>
      <c r="I136" s="278"/>
      <c r="J136" s="252">
        <f>BK136</f>
        <v>0</v>
      </c>
      <c r="K136" s="246"/>
      <c r="L136" s="100"/>
      <c r="M136" s="102"/>
      <c r="N136" s="103"/>
      <c r="O136" s="103"/>
      <c r="P136" s="104">
        <f>P137</f>
        <v>1.94</v>
      </c>
      <c r="Q136" s="103"/>
      <c r="R136" s="104">
        <f>R137</f>
        <v>1.7000000000000001E-2</v>
      </c>
      <c r="S136" s="103"/>
      <c r="T136" s="105">
        <f>T137</f>
        <v>0</v>
      </c>
      <c r="AR136" s="101" t="s">
        <v>82</v>
      </c>
      <c r="AT136" s="106" t="s">
        <v>73</v>
      </c>
      <c r="AU136" s="106" t="s">
        <v>82</v>
      </c>
      <c r="AY136" s="101" t="s">
        <v>135</v>
      </c>
      <c r="BK136" s="107">
        <f>BK137</f>
        <v>0</v>
      </c>
    </row>
    <row r="137" spans="1:65" s="2" customFormat="1" ht="21.75" customHeight="1">
      <c r="A137" s="191"/>
      <c r="B137" s="192"/>
      <c r="C137" s="253" t="s">
        <v>181</v>
      </c>
      <c r="D137" s="253" t="s">
        <v>138</v>
      </c>
      <c r="E137" s="254" t="s">
        <v>568</v>
      </c>
      <c r="F137" s="255" t="s">
        <v>569</v>
      </c>
      <c r="G137" s="256" t="s">
        <v>248</v>
      </c>
      <c r="H137" s="257">
        <v>2</v>
      </c>
      <c r="I137" s="110"/>
      <c r="J137" s="258">
        <f>ROUND(I137*H137,2)</f>
        <v>0</v>
      </c>
      <c r="K137" s="255" t="s">
        <v>142</v>
      </c>
      <c r="L137" s="28"/>
      <c r="M137" s="111" t="s">
        <v>1</v>
      </c>
      <c r="N137" s="112" t="s">
        <v>40</v>
      </c>
      <c r="O137" s="113">
        <v>0.97</v>
      </c>
      <c r="P137" s="113">
        <f>O137*H137</f>
        <v>1.94</v>
      </c>
      <c r="Q137" s="113">
        <v>8.5000000000000006E-3</v>
      </c>
      <c r="R137" s="113">
        <f>Q137*H137</f>
        <v>1.7000000000000001E-2</v>
      </c>
      <c r="S137" s="113">
        <v>0</v>
      </c>
      <c r="T137" s="114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15" t="s">
        <v>143</v>
      </c>
      <c r="AT137" s="115" t="s">
        <v>138</v>
      </c>
      <c r="AU137" s="115" t="s">
        <v>144</v>
      </c>
      <c r="AY137" s="16" t="s">
        <v>135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6" t="s">
        <v>144</v>
      </c>
      <c r="BK137" s="116">
        <f>ROUND(I137*H137,2)</f>
        <v>0</v>
      </c>
      <c r="BL137" s="16" t="s">
        <v>143</v>
      </c>
      <c r="BM137" s="115" t="s">
        <v>570</v>
      </c>
    </row>
    <row r="138" spans="1:65" s="12" customFormat="1" ht="22.9" customHeight="1">
      <c r="A138" s="246"/>
      <c r="B138" s="247"/>
      <c r="C138" s="246"/>
      <c r="D138" s="248" t="s">
        <v>73</v>
      </c>
      <c r="E138" s="251" t="s">
        <v>152</v>
      </c>
      <c r="F138" s="251" t="s">
        <v>571</v>
      </c>
      <c r="G138" s="246"/>
      <c r="H138" s="246"/>
      <c r="I138" s="278"/>
      <c r="J138" s="252">
        <f>BK138</f>
        <v>0</v>
      </c>
      <c r="K138" s="246"/>
      <c r="L138" s="100"/>
      <c r="M138" s="102"/>
      <c r="N138" s="103"/>
      <c r="O138" s="103"/>
      <c r="P138" s="104">
        <f>SUM(P139:P144)</f>
        <v>11.77</v>
      </c>
      <c r="Q138" s="103"/>
      <c r="R138" s="104">
        <f>SUM(R139:R144)</f>
        <v>0.19740000000000002</v>
      </c>
      <c r="S138" s="103"/>
      <c r="T138" s="105">
        <f>SUM(T139:T144)</f>
        <v>0</v>
      </c>
      <c r="AR138" s="101" t="s">
        <v>82</v>
      </c>
      <c r="AT138" s="106" t="s">
        <v>73</v>
      </c>
      <c r="AU138" s="106" t="s">
        <v>82</v>
      </c>
      <c r="AY138" s="101" t="s">
        <v>135</v>
      </c>
      <c r="BK138" s="107">
        <f>SUM(BK139:BK144)</f>
        <v>0</v>
      </c>
    </row>
    <row r="139" spans="1:65" s="2" customFormat="1" ht="24">
      <c r="A139" s="191"/>
      <c r="B139" s="192"/>
      <c r="C139" s="253" t="s">
        <v>136</v>
      </c>
      <c r="D139" s="253" t="s">
        <v>138</v>
      </c>
      <c r="E139" s="254" t="s">
        <v>1123</v>
      </c>
      <c r="F139" s="255" t="s">
        <v>1124</v>
      </c>
      <c r="G139" s="256" t="s">
        <v>248</v>
      </c>
      <c r="H139" s="257">
        <v>47</v>
      </c>
      <c r="I139" s="110"/>
      <c r="J139" s="258">
        <f>ROUND(I139*H139,2)</f>
        <v>0</v>
      </c>
      <c r="K139" s="255" t="s">
        <v>142</v>
      </c>
      <c r="L139" s="28"/>
      <c r="M139" s="111" t="s">
        <v>1</v>
      </c>
      <c r="N139" s="112" t="s">
        <v>40</v>
      </c>
      <c r="O139" s="113">
        <v>0.2</v>
      </c>
      <c r="P139" s="113">
        <f>O139*H139</f>
        <v>9.4</v>
      </c>
      <c r="Q139" s="113">
        <v>1E-3</v>
      </c>
      <c r="R139" s="113">
        <f>Q139*H139</f>
        <v>4.7E-2</v>
      </c>
      <c r="S139" s="113">
        <v>0</v>
      </c>
      <c r="T139" s="114">
        <f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15" t="s">
        <v>143</v>
      </c>
      <c r="AT139" s="115" t="s">
        <v>138</v>
      </c>
      <c r="AU139" s="115" t="s">
        <v>144</v>
      </c>
      <c r="AY139" s="16" t="s">
        <v>135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6" t="s">
        <v>144</v>
      </c>
      <c r="BK139" s="116">
        <f>ROUND(I139*H139,2)</f>
        <v>0</v>
      </c>
      <c r="BL139" s="16" t="s">
        <v>143</v>
      </c>
      <c r="BM139" s="115" t="s">
        <v>572</v>
      </c>
    </row>
    <row r="140" spans="1:65" s="2" customFormat="1" ht="24">
      <c r="A140" s="191"/>
      <c r="B140" s="192"/>
      <c r="C140" s="270" t="s">
        <v>191</v>
      </c>
      <c r="D140" s="270" t="s">
        <v>224</v>
      </c>
      <c r="E140" s="271" t="s">
        <v>1125</v>
      </c>
      <c r="F140" s="272" t="s">
        <v>1126</v>
      </c>
      <c r="G140" s="273" t="s">
        <v>248</v>
      </c>
      <c r="H140" s="274">
        <v>47</v>
      </c>
      <c r="I140" s="128"/>
      <c r="J140" s="275">
        <f>ROUND(I140*H140,2)</f>
        <v>0</v>
      </c>
      <c r="K140" s="272" t="s">
        <v>142</v>
      </c>
      <c r="L140" s="129"/>
      <c r="M140" s="130" t="s">
        <v>1</v>
      </c>
      <c r="N140" s="131" t="s">
        <v>40</v>
      </c>
      <c r="O140" s="113">
        <v>0</v>
      </c>
      <c r="P140" s="113">
        <f>O140*H140</f>
        <v>0</v>
      </c>
      <c r="Q140" s="113">
        <v>3.2000000000000002E-3</v>
      </c>
      <c r="R140" s="113">
        <f>Q140*H140</f>
        <v>0.15040000000000001</v>
      </c>
      <c r="S140" s="113">
        <v>0</v>
      </c>
      <c r="T140" s="114">
        <f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15" t="s">
        <v>181</v>
      </c>
      <c r="AT140" s="115" t="s">
        <v>224</v>
      </c>
      <c r="AU140" s="115" t="s">
        <v>144</v>
      </c>
      <c r="AY140" s="16" t="s">
        <v>135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6" t="s">
        <v>144</v>
      </c>
      <c r="BK140" s="116">
        <f>ROUND(I140*H140,2)</f>
        <v>0</v>
      </c>
      <c r="BL140" s="16" t="s">
        <v>143</v>
      </c>
      <c r="BM140" s="115" t="s">
        <v>573</v>
      </c>
    </row>
    <row r="141" spans="1:65" s="2" customFormat="1" ht="24">
      <c r="A141" s="191"/>
      <c r="B141" s="192"/>
      <c r="C141" s="253" t="s">
        <v>218</v>
      </c>
      <c r="D141" s="253" t="s">
        <v>138</v>
      </c>
      <c r="E141" s="254" t="s">
        <v>574</v>
      </c>
      <c r="F141" s="255" t="s">
        <v>575</v>
      </c>
      <c r="G141" s="256" t="s">
        <v>248</v>
      </c>
      <c r="H141" s="257">
        <v>1</v>
      </c>
      <c r="I141" s="110"/>
      <c r="J141" s="258">
        <f>ROUND(I141*H141,2)</f>
        <v>0</v>
      </c>
      <c r="K141" s="255" t="s">
        <v>142</v>
      </c>
      <c r="L141" s="28"/>
      <c r="M141" s="111" t="s">
        <v>1</v>
      </c>
      <c r="N141" s="112" t="s">
        <v>40</v>
      </c>
      <c r="O141" s="113">
        <v>2.37</v>
      </c>
      <c r="P141" s="113">
        <f>O141*H141</f>
        <v>2.37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15" t="s">
        <v>143</v>
      </c>
      <c r="AT141" s="115" t="s">
        <v>138</v>
      </c>
      <c r="AU141" s="115" t="s">
        <v>144</v>
      </c>
      <c r="AY141" s="16" t="s">
        <v>135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6" t="s">
        <v>144</v>
      </c>
      <c r="BK141" s="116">
        <f>ROUND(I141*H141,2)</f>
        <v>0</v>
      </c>
      <c r="BL141" s="16" t="s">
        <v>143</v>
      </c>
      <c r="BM141" s="115" t="s">
        <v>576</v>
      </c>
    </row>
    <row r="142" spans="1:65" s="13" customFormat="1">
      <c r="A142" s="259"/>
      <c r="B142" s="260"/>
      <c r="C142" s="259"/>
      <c r="D142" s="261" t="s">
        <v>146</v>
      </c>
      <c r="E142" s="262" t="s">
        <v>1</v>
      </c>
      <c r="F142" s="263" t="s">
        <v>82</v>
      </c>
      <c r="G142" s="259"/>
      <c r="H142" s="264">
        <v>1</v>
      </c>
      <c r="I142" s="276"/>
      <c r="J142" s="259"/>
      <c r="K142" s="259"/>
      <c r="L142" s="117"/>
      <c r="M142" s="119"/>
      <c r="N142" s="120"/>
      <c r="O142" s="120"/>
      <c r="P142" s="120"/>
      <c r="Q142" s="120"/>
      <c r="R142" s="120"/>
      <c r="S142" s="120"/>
      <c r="T142" s="121"/>
      <c r="AT142" s="118" t="s">
        <v>146</v>
      </c>
      <c r="AU142" s="118" t="s">
        <v>144</v>
      </c>
      <c r="AV142" s="13" t="s">
        <v>144</v>
      </c>
      <c r="AW142" s="13" t="s">
        <v>30</v>
      </c>
      <c r="AX142" s="13" t="s">
        <v>82</v>
      </c>
      <c r="AY142" s="118" t="s">
        <v>135</v>
      </c>
    </row>
    <row r="143" spans="1:65" s="2" customFormat="1" ht="24">
      <c r="A143" s="191"/>
      <c r="B143" s="192"/>
      <c r="C143" s="253" t="s">
        <v>223</v>
      </c>
      <c r="D143" s="253" t="s">
        <v>138</v>
      </c>
      <c r="E143" s="254" t="s">
        <v>577</v>
      </c>
      <c r="F143" s="255" t="s">
        <v>578</v>
      </c>
      <c r="G143" s="256" t="s">
        <v>579</v>
      </c>
      <c r="H143" s="257">
        <v>78</v>
      </c>
      <c r="I143" s="110"/>
      <c r="J143" s="258">
        <f>ROUND(I143*H143,2)</f>
        <v>0</v>
      </c>
      <c r="K143" s="255" t="s">
        <v>1</v>
      </c>
      <c r="L143" s="28"/>
      <c r="M143" s="111" t="s">
        <v>1</v>
      </c>
      <c r="N143" s="112" t="s">
        <v>40</v>
      </c>
      <c r="O143" s="113">
        <v>0</v>
      </c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15" t="s">
        <v>143</v>
      </c>
      <c r="AT143" s="115" t="s">
        <v>138</v>
      </c>
      <c r="AU143" s="115" t="s">
        <v>144</v>
      </c>
      <c r="AY143" s="16" t="s">
        <v>135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6" t="s">
        <v>144</v>
      </c>
      <c r="BK143" s="116">
        <f>ROUND(I143*H143,2)</f>
        <v>0</v>
      </c>
      <c r="BL143" s="16" t="s">
        <v>143</v>
      </c>
      <c r="BM143" s="115" t="s">
        <v>580</v>
      </c>
    </row>
    <row r="144" spans="1:65" s="13" customFormat="1">
      <c r="A144" s="259"/>
      <c r="B144" s="260"/>
      <c r="C144" s="259"/>
      <c r="D144" s="261" t="s">
        <v>146</v>
      </c>
      <c r="E144" s="262" t="s">
        <v>1</v>
      </c>
      <c r="F144" s="263" t="s">
        <v>581</v>
      </c>
      <c r="G144" s="259"/>
      <c r="H144" s="264">
        <v>78</v>
      </c>
      <c r="I144" s="276"/>
      <c r="J144" s="259"/>
      <c r="K144" s="259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146</v>
      </c>
      <c r="AU144" s="118" t="s">
        <v>144</v>
      </c>
      <c r="AV144" s="13" t="s">
        <v>144</v>
      </c>
      <c r="AW144" s="13" t="s">
        <v>30</v>
      </c>
      <c r="AX144" s="13" t="s">
        <v>82</v>
      </c>
      <c r="AY144" s="118" t="s">
        <v>135</v>
      </c>
    </row>
    <row r="145" spans="1:65" s="12" customFormat="1" ht="22.9" customHeight="1">
      <c r="A145" s="246"/>
      <c r="B145" s="247"/>
      <c r="C145" s="246"/>
      <c r="D145" s="248" t="s">
        <v>73</v>
      </c>
      <c r="E145" s="251" t="s">
        <v>161</v>
      </c>
      <c r="F145" s="251" t="s">
        <v>582</v>
      </c>
      <c r="G145" s="246"/>
      <c r="H145" s="246"/>
      <c r="I145" s="278"/>
      <c r="J145" s="252">
        <f>BK145</f>
        <v>0</v>
      </c>
      <c r="K145" s="246"/>
      <c r="L145" s="100"/>
      <c r="M145" s="102"/>
      <c r="N145" s="103"/>
      <c r="O145" s="103"/>
      <c r="P145" s="104">
        <f>SUM(P146:P147)</f>
        <v>1.9239999999999999</v>
      </c>
      <c r="Q145" s="103"/>
      <c r="R145" s="104">
        <f>SUM(R146:R147)</f>
        <v>0</v>
      </c>
      <c r="S145" s="103"/>
      <c r="T145" s="105">
        <f>SUM(T146:T147)</f>
        <v>0</v>
      </c>
      <c r="AR145" s="101" t="s">
        <v>82</v>
      </c>
      <c r="AT145" s="106" t="s">
        <v>73</v>
      </c>
      <c r="AU145" s="106" t="s">
        <v>82</v>
      </c>
      <c r="AY145" s="101" t="s">
        <v>135</v>
      </c>
      <c r="BK145" s="107">
        <f>SUM(BK146:BK147)</f>
        <v>0</v>
      </c>
    </row>
    <row r="146" spans="1:65" s="2" customFormat="1" ht="16.5" customHeight="1">
      <c r="A146" s="191"/>
      <c r="B146" s="192"/>
      <c r="C146" s="253" t="s">
        <v>229</v>
      </c>
      <c r="D146" s="253" t="s">
        <v>138</v>
      </c>
      <c r="E146" s="254" t="s">
        <v>583</v>
      </c>
      <c r="F146" s="255" t="s">
        <v>1127</v>
      </c>
      <c r="G146" s="256" t="s">
        <v>141</v>
      </c>
      <c r="H146" s="257">
        <v>74</v>
      </c>
      <c r="I146" s="110"/>
      <c r="J146" s="258">
        <f>ROUND(I146*H146,2)</f>
        <v>0</v>
      </c>
      <c r="K146" s="255" t="s">
        <v>142</v>
      </c>
      <c r="L146" s="28"/>
      <c r="M146" s="111" t="s">
        <v>1</v>
      </c>
      <c r="N146" s="112" t="s">
        <v>40</v>
      </c>
      <c r="O146" s="113">
        <v>2.5999999999999999E-2</v>
      </c>
      <c r="P146" s="113">
        <f>O146*H146</f>
        <v>1.9239999999999999</v>
      </c>
      <c r="Q146" s="113">
        <v>0</v>
      </c>
      <c r="R146" s="113">
        <f>Q146*H146</f>
        <v>0</v>
      </c>
      <c r="S146" s="113">
        <v>0</v>
      </c>
      <c r="T146" s="114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15" t="s">
        <v>143</v>
      </c>
      <c r="AT146" s="115" t="s">
        <v>138</v>
      </c>
      <c r="AU146" s="115" t="s">
        <v>144</v>
      </c>
      <c r="AY146" s="16" t="s">
        <v>135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6" t="s">
        <v>144</v>
      </c>
      <c r="BK146" s="116">
        <f>ROUND(I146*H146,2)</f>
        <v>0</v>
      </c>
      <c r="BL146" s="16" t="s">
        <v>143</v>
      </c>
      <c r="BM146" s="115" t="s">
        <v>584</v>
      </c>
    </row>
    <row r="147" spans="1:65" s="13" customFormat="1">
      <c r="A147" s="259"/>
      <c r="B147" s="260"/>
      <c r="C147" s="259"/>
      <c r="D147" s="261" t="s">
        <v>146</v>
      </c>
      <c r="E147" s="262" t="s">
        <v>1</v>
      </c>
      <c r="F147" s="263" t="s">
        <v>585</v>
      </c>
      <c r="G147" s="259"/>
      <c r="H147" s="264">
        <v>74</v>
      </c>
      <c r="I147" s="276"/>
      <c r="J147" s="259"/>
      <c r="K147" s="259"/>
      <c r="L147" s="117"/>
      <c r="M147" s="119"/>
      <c r="N147" s="120"/>
      <c r="O147" s="120"/>
      <c r="P147" s="120"/>
      <c r="Q147" s="120"/>
      <c r="R147" s="120"/>
      <c r="S147" s="120"/>
      <c r="T147" s="121"/>
      <c r="AT147" s="118" t="s">
        <v>146</v>
      </c>
      <c r="AU147" s="118" t="s">
        <v>144</v>
      </c>
      <c r="AV147" s="13" t="s">
        <v>144</v>
      </c>
      <c r="AW147" s="13" t="s">
        <v>30</v>
      </c>
      <c r="AX147" s="13" t="s">
        <v>82</v>
      </c>
      <c r="AY147" s="118" t="s">
        <v>135</v>
      </c>
    </row>
    <row r="148" spans="1:65" s="12" customFormat="1" ht="22.9" customHeight="1">
      <c r="A148" s="246"/>
      <c r="B148" s="247"/>
      <c r="C148" s="246"/>
      <c r="D148" s="248" t="s">
        <v>73</v>
      </c>
      <c r="E148" s="251" t="s">
        <v>172</v>
      </c>
      <c r="F148" s="251" t="s">
        <v>586</v>
      </c>
      <c r="G148" s="246"/>
      <c r="H148" s="246"/>
      <c r="I148" s="278"/>
      <c r="J148" s="252">
        <f>BK148</f>
        <v>0</v>
      </c>
      <c r="K148" s="246"/>
      <c r="L148" s="100"/>
      <c r="M148" s="102"/>
      <c r="N148" s="103"/>
      <c r="O148" s="103"/>
      <c r="P148" s="104">
        <f>SUM(P149:P150)</f>
        <v>58.293000000000006</v>
      </c>
      <c r="Q148" s="103"/>
      <c r="R148" s="104">
        <f>SUM(R149:R150)</f>
        <v>20.189869999999999</v>
      </c>
      <c r="S148" s="103"/>
      <c r="T148" s="105">
        <f>SUM(T149:T150)</f>
        <v>0</v>
      </c>
      <c r="AR148" s="101" t="s">
        <v>82</v>
      </c>
      <c r="AT148" s="106" t="s">
        <v>73</v>
      </c>
      <c r="AU148" s="106" t="s">
        <v>82</v>
      </c>
      <c r="AY148" s="101" t="s">
        <v>135</v>
      </c>
      <c r="BK148" s="107">
        <f>SUM(BK149:BK150)</f>
        <v>0</v>
      </c>
    </row>
    <row r="149" spans="1:65" s="2" customFormat="1" ht="24">
      <c r="A149" s="191"/>
      <c r="B149" s="192"/>
      <c r="C149" s="253" t="s">
        <v>235</v>
      </c>
      <c r="D149" s="253" t="s">
        <v>138</v>
      </c>
      <c r="E149" s="254" t="s">
        <v>587</v>
      </c>
      <c r="F149" s="255" t="s">
        <v>588</v>
      </c>
      <c r="G149" s="256" t="s">
        <v>141</v>
      </c>
      <c r="H149" s="257">
        <v>74</v>
      </c>
      <c r="I149" s="110"/>
      <c r="J149" s="258">
        <f>ROUND(I149*H149,2)</f>
        <v>0</v>
      </c>
      <c r="K149" s="255" t="s">
        <v>142</v>
      </c>
      <c r="L149" s="28"/>
      <c r="M149" s="111" t="s">
        <v>1</v>
      </c>
      <c r="N149" s="112" t="s">
        <v>40</v>
      </c>
      <c r="O149" s="113">
        <v>0.67100000000000004</v>
      </c>
      <c r="P149" s="113">
        <f>O149*H149</f>
        <v>49.654000000000003</v>
      </c>
      <c r="Q149" s="113">
        <v>0.18048</v>
      </c>
      <c r="R149" s="113">
        <f>Q149*H149</f>
        <v>13.35552</v>
      </c>
      <c r="S149" s="113">
        <v>0</v>
      </c>
      <c r="T149" s="114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15" t="s">
        <v>143</v>
      </c>
      <c r="AT149" s="115" t="s">
        <v>138</v>
      </c>
      <c r="AU149" s="115" t="s">
        <v>144</v>
      </c>
      <c r="AY149" s="16" t="s">
        <v>135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6" t="s">
        <v>144</v>
      </c>
      <c r="BK149" s="116">
        <f>ROUND(I149*H149,2)</f>
        <v>0</v>
      </c>
      <c r="BL149" s="16" t="s">
        <v>143</v>
      </c>
      <c r="BM149" s="115" t="s">
        <v>589</v>
      </c>
    </row>
    <row r="150" spans="1:65" s="2" customFormat="1" ht="24">
      <c r="A150" s="191"/>
      <c r="B150" s="192"/>
      <c r="C150" s="253" t="s">
        <v>8</v>
      </c>
      <c r="D150" s="253" t="s">
        <v>138</v>
      </c>
      <c r="E150" s="254" t="s">
        <v>590</v>
      </c>
      <c r="F150" s="255" t="s">
        <v>591</v>
      </c>
      <c r="G150" s="256" t="s">
        <v>208</v>
      </c>
      <c r="H150" s="257">
        <v>53</v>
      </c>
      <c r="I150" s="110"/>
      <c r="J150" s="258">
        <f>ROUND(I150*H150,2)</f>
        <v>0</v>
      </c>
      <c r="K150" s="255" t="s">
        <v>142</v>
      </c>
      <c r="L150" s="28"/>
      <c r="M150" s="111" t="s">
        <v>1</v>
      </c>
      <c r="N150" s="112" t="s">
        <v>40</v>
      </c>
      <c r="O150" s="113">
        <v>0.16300000000000001</v>
      </c>
      <c r="P150" s="113">
        <f>O150*H150</f>
        <v>8.6390000000000011</v>
      </c>
      <c r="Q150" s="113">
        <v>0.12895000000000001</v>
      </c>
      <c r="R150" s="113">
        <f>Q150*H150</f>
        <v>6.8343500000000006</v>
      </c>
      <c r="S150" s="113">
        <v>0</v>
      </c>
      <c r="T150" s="114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15" t="s">
        <v>143</v>
      </c>
      <c r="AT150" s="115" t="s">
        <v>138</v>
      </c>
      <c r="AU150" s="115" t="s">
        <v>144</v>
      </c>
      <c r="AY150" s="16" t="s">
        <v>135</v>
      </c>
      <c r="BE150" s="116">
        <f>IF(N150="základní",J150,0)</f>
        <v>0</v>
      </c>
      <c r="BF150" s="116">
        <f>IF(N150="snížená",J150,0)</f>
        <v>0</v>
      </c>
      <c r="BG150" s="116">
        <f>IF(N150="zákl. přenesená",J150,0)</f>
        <v>0</v>
      </c>
      <c r="BH150" s="116">
        <f>IF(N150="sníž. přenesená",J150,0)</f>
        <v>0</v>
      </c>
      <c r="BI150" s="116">
        <f>IF(N150="nulová",J150,0)</f>
        <v>0</v>
      </c>
      <c r="BJ150" s="16" t="s">
        <v>144</v>
      </c>
      <c r="BK150" s="116">
        <f>ROUND(I150*H150,2)</f>
        <v>0</v>
      </c>
      <c r="BL150" s="16" t="s">
        <v>143</v>
      </c>
      <c r="BM150" s="115" t="s">
        <v>592</v>
      </c>
    </row>
    <row r="151" spans="1:65" s="12" customFormat="1" ht="22.9" customHeight="1">
      <c r="A151" s="246"/>
      <c r="B151" s="247"/>
      <c r="C151" s="246"/>
      <c r="D151" s="248" t="s">
        <v>73</v>
      </c>
      <c r="E151" s="251" t="s">
        <v>136</v>
      </c>
      <c r="F151" s="251" t="s">
        <v>137</v>
      </c>
      <c r="G151" s="246"/>
      <c r="H151" s="246"/>
      <c r="I151" s="278"/>
      <c r="J151" s="252">
        <f>BK151</f>
        <v>0</v>
      </c>
      <c r="K151" s="246"/>
      <c r="L151" s="100"/>
      <c r="M151" s="102"/>
      <c r="N151" s="103"/>
      <c r="O151" s="103"/>
      <c r="P151" s="104">
        <f>SUM(P152:P153)</f>
        <v>10.3</v>
      </c>
      <c r="Q151" s="103"/>
      <c r="R151" s="104">
        <f>SUM(R152:R153)</f>
        <v>1.6561599999999999</v>
      </c>
      <c r="S151" s="103"/>
      <c r="T151" s="105">
        <f>SUM(T152:T153)</f>
        <v>0</v>
      </c>
      <c r="AR151" s="101" t="s">
        <v>82</v>
      </c>
      <c r="AT151" s="106" t="s">
        <v>73</v>
      </c>
      <c r="AU151" s="106" t="s">
        <v>82</v>
      </c>
      <c r="AY151" s="101" t="s">
        <v>135</v>
      </c>
      <c r="BK151" s="107">
        <f>SUM(BK152:BK153)</f>
        <v>0</v>
      </c>
    </row>
    <row r="152" spans="1:65" s="2" customFormat="1" ht="21.75" customHeight="1">
      <c r="A152" s="191"/>
      <c r="B152" s="192"/>
      <c r="C152" s="253" t="s">
        <v>202</v>
      </c>
      <c r="D152" s="253" t="s">
        <v>138</v>
      </c>
      <c r="E152" s="254" t="s">
        <v>593</v>
      </c>
      <c r="F152" s="255" t="s">
        <v>594</v>
      </c>
      <c r="G152" s="256" t="s">
        <v>248</v>
      </c>
      <c r="H152" s="257">
        <v>4</v>
      </c>
      <c r="I152" s="110"/>
      <c r="J152" s="258">
        <f>ROUND(I152*H152,2)</f>
        <v>0</v>
      </c>
      <c r="K152" s="255" t="s">
        <v>142</v>
      </c>
      <c r="L152" s="28"/>
      <c r="M152" s="111" t="s">
        <v>1</v>
      </c>
      <c r="N152" s="112" t="s">
        <v>40</v>
      </c>
      <c r="O152" s="113">
        <v>2.5750000000000002</v>
      </c>
      <c r="P152" s="113">
        <f>O152*H152</f>
        <v>10.3</v>
      </c>
      <c r="Q152" s="113">
        <v>0.35743999999999998</v>
      </c>
      <c r="R152" s="113">
        <f>Q152*H152</f>
        <v>1.4297599999999999</v>
      </c>
      <c r="S152" s="113">
        <v>0</v>
      </c>
      <c r="T152" s="114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15" t="s">
        <v>143</v>
      </c>
      <c r="AT152" s="115" t="s">
        <v>138</v>
      </c>
      <c r="AU152" s="115" t="s">
        <v>144</v>
      </c>
      <c r="AY152" s="16" t="s">
        <v>135</v>
      </c>
      <c r="BE152" s="116">
        <f>IF(N152="základní",J152,0)</f>
        <v>0</v>
      </c>
      <c r="BF152" s="116">
        <f>IF(N152="snížená",J152,0)</f>
        <v>0</v>
      </c>
      <c r="BG152" s="116">
        <f>IF(N152="zákl. přenesená",J152,0)</f>
        <v>0</v>
      </c>
      <c r="BH152" s="116">
        <f>IF(N152="sníž. přenesená",J152,0)</f>
        <v>0</v>
      </c>
      <c r="BI152" s="116">
        <f>IF(N152="nulová",J152,0)</f>
        <v>0</v>
      </c>
      <c r="BJ152" s="16" t="s">
        <v>144</v>
      </c>
      <c r="BK152" s="116">
        <f>ROUND(I152*H152,2)</f>
        <v>0</v>
      </c>
      <c r="BL152" s="16" t="s">
        <v>143</v>
      </c>
      <c r="BM152" s="115" t="s">
        <v>595</v>
      </c>
    </row>
    <row r="153" spans="1:65" s="2" customFormat="1" ht="24">
      <c r="A153" s="191"/>
      <c r="B153" s="192"/>
      <c r="C153" s="270" t="s">
        <v>252</v>
      </c>
      <c r="D153" s="270" t="s">
        <v>224</v>
      </c>
      <c r="E153" s="271" t="s">
        <v>596</v>
      </c>
      <c r="F153" s="272" t="s">
        <v>597</v>
      </c>
      <c r="G153" s="273" t="s">
        <v>248</v>
      </c>
      <c r="H153" s="274">
        <v>4</v>
      </c>
      <c r="I153" s="128"/>
      <c r="J153" s="275">
        <f>ROUND(I153*H153,2)</f>
        <v>0</v>
      </c>
      <c r="K153" s="272" t="s">
        <v>142</v>
      </c>
      <c r="L153" s="129"/>
      <c r="M153" s="130" t="s">
        <v>1</v>
      </c>
      <c r="N153" s="131" t="s">
        <v>40</v>
      </c>
      <c r="O153" s="113">
        <v>0</v>
      </c>
      <c r="P153" s="113">
        <f>O153*H153</f>
        <v>0</v>
      </c>
      <c r="Q153" s="113">
        <v>5.6599999999999998E-2</v>
      </c>
      <c r="R153" s="113">
        <f>Q153*H153</f>
        <v>0.22639999999999999</v>
      </c>
      <c r="S153" s="113">
        <v>0</v>
      </c>
      <c r="T153" s="114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15" t="s">
        <v>181</v>
      </c>
      <c r="AT153" s="115" t="s">
        <v>224</v>
      </c>
      <c r="AU153" s="115" t="s">
        <v>144</v>
      </c>
      <c r="AY153" s="16" t="s">
        <v>135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6" t="s">
        <v>144</v>
      </c>
      <c r="BK153" s="116">
        <f>ROUND(I153*H153,2)</f>
        <v>0</v>
      </c>
      <c r="BL153" s="16" t="s">
        <v>143</v>
      </c>
      <c r="BM153" s="115" t="s">
        <v>598</v>
      </c>
    </row>
    <row r="154" spans="1:65" s="12" customFormat="1" ht="22.9" customHeight="1">
      <c r="A154" s="246"/>
      <c r="B154" s="247"/>
      <c r="C154" s="246"/>
      <c r="D154" s="248" t="s">
        <v>73</v>
      </c>
      <c r="E154" s="251" t="s">
        <v>189</v>
      </c>
      <c r="F154" s="251" t="s">
        <v>190</v>
      </c>
      <c r="G154" s="246"/>
      <c r="H154" s="246"/>
      <c r="I154" s="278"/>
      <c r="J154" s="252">
        <f>BK154</f>
        <v>0</v>
      </c>
      <c r="K154" s="246"/>
      <c r="L154" s="100"/>
      <c r="M154" s="102"/>
      <c r="N154" s="103"/>
      <c r="O154" s="103"/>
      <c r="P154" s="104">
        <f>P155</f>
        <v>8.7586140000000015</v>
      </c>
      <c r="Q154" s="103"/>
      <c r="R154" s="104">
        <f>R155</f>
        <v>0</v>
      </c>
      <c r="S154" s="103"/>
      <c r="T154" s="105">
        <f>T155</f>
        <v>0</v>
      </c>
      <c r="AR154" s="101" t="s">
        <v>82</v>
      </c>
      <c r="AT154" s="106" t="s">
        <v>73</v>
      </c>
      <c r="AU154" s="106" t="s">
        <v>82</v>
      </c>
      <c r="AY154" s="101" t="s">
        <v>135</v>
      </c>
      <c r="BK154" s="107">
        <f>BK155</f>
        <v>0</v>
      </c>
    </row>
    <row r="155" spans="1:65" s="2" customFormat="1" ht="24">
      <c r="A155" s="191"/>
      <c r="B155" s="192"/>
      <c r="C155" s="253" t="s">
        <v>257</v>
      </c>
      <c r="D155" s="253" t="s">
        <v>138</v>
      </c>
      <c r="E155" s="254" t="s">
        <v>599</v>
      </c>
      <c r="F155" s="255" t="s">
        <v>600</v>
      </c>
      <c r="G155" s="256" t="s">
        <v>175</v>
      </c>
      <c r="H155" s="257">
        <v>22.062000000000001</v>
      </c>
      <c r="I155" s="110"/>
      <c r="J155" s="258">
        <f>ROUND(I155*H155,2)</f>
        <v>0</v>
      </c>
      <c r="K155" s="255" t="s">
        <v>142</v>
      </c>
      <c r="L155" s="28"/>
      <c r="M155" s="132" t="s">
        <v>1</v>
      </c>
      <c r="N155" s="133" t="s">
        <v>40</v>
      </c>
      <c r="O155" s="134">
        <v>0.39700000000000002</v>
      </c>
      <c r="P155" s="134">
        <f>O155*H155</f>
        <v>8.7586140000000015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15" t="s">
        <v>143</v>
      </c>
      <c r="AT155" s="115" t="s">
        <v>138</v>
      </c>
      <c r="AU155" s="115" t="s">
        <v>144</v>
      </c>
      <c r="AY155" s="16" t="s">
        <v>135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6" t="s">
        <v>144</v>
      </c>
      <c r="BK155" s="116">
        <f>ROUND(I155*H155,2)</f>
        <v>0</v>
      </c>
      <c r="BL155" s="16" t="s">
        <v>143</v>
      </c>
      <c r="BM155" s="115" t="s">
        <v>601</v>
      </c>
    </row>
    <row r="156" spans="1:65" s="2" customFormat="1" ht="6.95" customHeight="1">
      <c r="A156" s="191"/>
      <c r="B156" s="221"/>
      <c r="C156" s="222"/>
      <c r="D156" s="222"/>
      <c r="E156" s="222"/>
      <c r="F156" s="222"/>
      <c r="G156" s="222"/>
      <c r="H156" s="222"/>
      <c r="I156" s="222"/>
      <c r="J156" s="222"/>
      <c r="K156" s="222"/>
      <c r="L156" s="28"/>
      <c r="M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</row>
    <row r="157" spans="1:65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</row>
  </sheetData>
  <sheetProtection password="DAFF" sheet="1" objects="1" scenarios="1"/>
  <autoFilter ref="C123:K155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stavby</vt:lpstr>
      <vt:lpstr>RK 1 - SO-01-Vlastní objekt</vt:lpstr>
      <vt:lpstr>721 - ZTI - Krycí list</vt:lpstr>
      <vt:lpstr>721 - ZTI - Položky</vt:lpstr>
      <vt:lpstr>731 - ÚT - Krycí list</vt:lpstr>
      <vt:lpstr>731 - ÚT - Položky</vt:lpstr>
      <vt:lpstr>741 - EL - Rekapitulace</vt:lpstr>
      <vt:lpstr>741 - EL - Položky</vt:lpstr>
      <vt:lpstr>RK 2 - SO-02-Oplocení,zpe...</vt:lpstr>
      <vt:lpstr>RK 3 - SO-03-Opatření pro..</vt:lpstr>
      <vt:lpstr>'721 - ZTI - Krycí list'!Názvy_tisku</vt:lpstr>
      <vt:lpstr>'721 - ZTI - Položky'!Názvy_tisku</vt:lpstr>
      <vt:lpstr>'731 - ÚT - Krycí list'!Názvy_tisku</vt:lpstr>
      <vt:lpstr>'731 - ÚT - Položky'!Názvy_tisku</vt:lpstr>
      <vt:lpstr>'Rekapitulace stavby'!Názvy_tisku</vt:lpstr>
      <vt:lpstr>'RK 1 - SO-01-Vlastní objekt'!Názvy_tisku</vt:lpstr>
      <vt:lpstr>'RK 2 - SO-02-Oplocení,zpe...'!Názvy_tisku</vt:lpstr>
      <vt:lpstr>'RK 3 - SO-03-Opatření pro..'!Názvy_tisku</vt:lpstr>
      <vt:lpstr>'721 - ZTI - Krycí list'!Oblast_tisku</vt:lpstr>
      <vt:lpstr>'721 - ZTI - Položky'!Oblast_tisku</vt:lpstr>
      <vt:lpstr>'731 - ÚT - Krycí list'!Oblast_tisku</vt:lpstr>
      <vt:lpstr>'731 - ÚT - Položky'!Oblast_tisku</vt:lpstr>
      <vt:lpstr>'741 - EL - Položky'!Oblast_tisku</vt:lpstr>
      <vt:lpstr>'741 - EL - Rekapitulace'!Oblast_tisku</vt:lpstr>
      <vt:lpstr>'Rekapitulace stavby'!Oblast_tisku</vt:lpstr>
      <vt:lpstr>'RK 1 - SO-01-Vlastní objekt'!Oblast_tisku</vt:lpstr>
      <vt:lpstr>'RK 2 - SO-02-Oplocení,zpe...'!Oblast_tisku</vt:lpstr>
      <vt:lpstr>'RK 3 - SO-03-Opatření pro..'!Oblast_tisku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Uživatel systému Windows</cp:lastModifiedBy>
  <dcterms:created xsi:type="dcterms:W3CDTF">2021-01-21T15:29:35Z</dcterms:created>
  <dcterms:modified xsi:type="dcterms:W3CDTF">2021-02-08T14:32:34Z</dcterms:modified>
</cp:coreProperties>
</file>