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3 Skiaskopické přístroje s C-rameny\"/>
    </mc:Choice>
  </mc:AlternateContent>
  <xr:revisionPtr revIDLastSave="0" documentId="13_ncr:1_{7599FCDC-C4D2-418C-93F5-71406D5F1C69}" xr6:coauthVersionLast="36" xr6:coauthVersionMax="36" xr10:uidLastSave="{00000000-0000-0000-0000-000000000000}"/>
  <bookViews>
    <workbookView xWindow="0" yWindow="0" windowWidth="7480" windowHeight="296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práce'!$B$1:$N$20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L12" i="2"/>
  <c r="I12" i="2"/>
  <c r="N11" i="2"/>
  <c r="L11" i="2"/>
  <c r="I11" i="2"/>
  <c r="H8" i="1"/>
  <c r="K8" i="1" s="1"/>
  <c r="H9" i="1"/>
  <c r="K9" i="1" s="1"/>
  <c r="I10" i="2" l="1"/>
  <c r="I13" i="2" s="1"/>
  <c r="N10" i="2" l="1"/>
  <c r="N13" i="2" s="1"/>
  <c r="L10" i="2"/>
  <c r="L13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0" i="1" s="1"/>
  <c r="E9" i="3" l="1"/>
  <c r="F9" i="3" s="1"/>
  <c r="I16" i="2"/>
  <c r="E8" i="3" s="1"/>
  <c r="K7" i="1"/>
  <c r="E7" i="3"/>
  <c r="K10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<sst xmlns="http://schemas.openxmlformats.org/spreadsheetml/2006/main" count="90" uniqueCount="60">
  <si>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</si>
  <si>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</si>
  <si>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</si>
  <si>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</si>
  <si>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</si>
  <si>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</si>
  <si>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</si>
  <si>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</si>
  <si>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</si>
  <si>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</si>
  <si>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</si>
  <si>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</si>
  <si>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</si>
  <si>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</si>
  <si>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</si>
  <si>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</si>
  <si>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</si>
  <si>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</si>
  <si>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</si>
  <si>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</si>
  <si>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</si>
  <si>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</si>
  <si>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</si>
  <si>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</si>
  <si>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</si>
  <si>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</si>
  <si>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</si>
  <si>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</si>
  <si>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</si>
  <si>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</si>
  <si>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</si>
  <si>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</si>
  <si>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</si>
  <si>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</si>
  <si>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</si>
  <si>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</si>
  <si>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</si>
  <si>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</si>
  <si>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</si>
  <si>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</si>
  <si>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</si>
  <si>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</si>
  <si>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</si>
  <si>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</si>
  <si>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</si>
  <si>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</si>
  <si>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</si>
  <si>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</si>
  <si>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</si>
  <si>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</si>
  <si>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</si>
  <si>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</si>
  <si>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</si>
  <si>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T-0130</t>
  </si>
  <si>
    <t>T-0131a</t>
  </si>
  <si>
    <t>T-0131b</t>
  </si>
  <si>
    <t>Skiaskopické přístroje s C-rameny pro Oblastní nemocnici Náchod</t>
  </si>
  <si>
    <t>malý, lehký skiaskopický přístroj s C ramenem a min. 9“ receptorem obrazu</t>
  </si>
  <si>
    <t xml:space="preserve">skiaskopický přístroj s C ramenem s plochým detektorem pro ortopedii </t>
  </si>
  <si>
    <t>skiaskopický přístroj s C ramenem, vysokým výkonem generátoru a min. 26x26 cm flat panelem s vysokým rozlišením pro urologii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</si>
</sst>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4" borderId="57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8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7" sqref="B7:D7"/>
    </sheetView>
  </sheetViews>
  <sheetFormatPr defaultColWidth="8.90625" defaultRowHeight="14.5" x14ac:dyDescent="0.35"/>
  <cols>
    <col min="1" max="1" width="2.81640625" style="2" customWidth="1"/>
    <col min="2" max="2" width="3.36328125" style="1" customWidth="1"/>
    <col min="3" max="3" width="10" style="1" customWidth="1"/>
    <col min="4" max="4" width="70.54296875" style="1" customWidth="1"/>
    <col min="5" max="5" width="23.36328125" style="1" customWidth="1"/>
    <col min="6" max="6" width="23.36328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90625" style="1"/>
  </cols>
  <sheetData>
    <row r="1" spans="2:8" s="2" customFormat="1" ht="45" customHeight="1" x14ac:dyDescent="0.35">
      <c r="B1" s="94" t="s">
        <v>30</v>
      </c>
      <c r="C1" s="94"/>
      <c r="D1" s="94"/>
      <c r="E1" s="94"/>
      <c r="F1" s="94"/>
      <c r="G1" s="94"/>
      <c r="H1" s="94"/>
    </row>
    <row r="2" spans="2:8" s="2" customFormat="1" ht="30" customHeight="1" x14ac:dyDescent="0.35">
      <c r="B2" s="93" t="s">
        <v>4</v>
      </c>
      <c r="C2" s="93"/>
      <c r="D2" s="95" t="s">
        <v>56</v>
      </c>
      <c r="E2" s="95"/>
      <c r="F2" s="95"/>
      <c r="G2" s="95"/>
      <c r="H2" s="95"/>
    </row>
    <row r="3" spans="2:8" s="2" customFormat="1" x14ac:dyDescent="0.35">
      <c r="B3" s="93" t="s">
        <v>0</v>
      </c>
      <c r="C3" s="93"/>
      <c r="D3" s="96" t="s">
        <v>1</v>
      </c>
      <c r="E3" s="96"/>
      <c r="F3" s="96"/>
      <c r="G3" s="96"/>
      <c r="H3" s="96"/>
    </row>
    <row r="4" spans="2:8" s="2" customFormat="1" x14ac:dyDescent="0.35">
      <c r="B4" s="93" t="s">
        <v>26</v>
      </c>
      <c r="C4" s="93"/>
      <c r="D4" s="57"/>
      <c r="E4" s="58" t="s">
        <v>7</v>
      </c>
      <c r="F4" s="58" t="s">
        <v>8</v>
      </c>
      <c r="G4" s="28" t="s">
        <v>5</v>
      </c>
      <c r="H4" s="59"/>
    </row>
    <row r="5" spans="2:8" s="2" customFormat="1" ht="24" customHeight="1" x14ac:dyDescent="0.35">
      <c r="B5" s="46"/>
      <c r="C5" s="46"/>
      <c r="D5" s="46"/>
      <c r="G5" s="46"/>
      <c r="H5" s="46"/>
    </row>
    <row r="6" spans="2:8" s="2" customFormat="1" ht="21" customHeight="1" x14ac:dyDescent="0.35">
      <c r="B6" s="51"/>
      <c r="C6" s="51"/>
      <c r="D6" s="51"/>
      <c r="E6" s="52" t="s">
        <v>38</v>
      </c>
      <c r="F6" s="52" t="s">
        <v>39</v>
      </c>
      <c r="G6" s="23"/>
      <c r="H6" s="23"/>
    </row>
    <row r="7" spans="2:8" s="2" customFormat="1" ht="21" customHeight="1" x14ac:dyDescent="0.35">
      <c r="B7" s="86" t="s">
        <v>31</v>
      </c>
      <c r="C7" s="87"/>
      <c r="D7" s="88"/>
      <c r="E7" s="49">
        <f>'A - soupis dodávek'!H10</f>
        <v>0</v>
      </c>
      <c r="F7" s="55">
        <f>'A - soupis dodávek'!K10</f>
        <v>0</v>
      </c>
      <c r="G7" s="53"/>
      <c r="H7" s="54"/>
    </row>
    <row r="8" spans="2:8" s="2" customFormat="1" ht="21" customHeight="1" x14ac:dyDescent="0.35">
      <c r="B8" s="86" t="s">
        <v>32</v>
      </c>
      <c r="C8" s="87"/>
      <c r="D8" s="88"/>
      <c r="E8" s="49">
        <f>'B - servisní práce'!I16</f>
        <v>0</v>
      </c>
      <c r="F8" s="55">
        <f>E8*1.21</f>
        <v>0</v>
      </c>
      <c r="G8" s="53"/>
      <c r="H8" s="54"/>
    </row>
    <row r="9" spans="2:8" s="2" customFormat="1" ht="21" customHeight="1" x14ac:dyDescent="0.35">
      <c r="B9" s="48"/>
      <c r="C9" s="89" t="s">
        <v>37</v>
      </c>
      <c r="D9" s="90"/>
      <c r="E9" s="50">
        <f>'B - servisní práce'!I13</f>
        <v>0</v>
      </c>
      <c r="F9" s="50">
        <f t="shared" ref="F9:F11" si="0">E9*1.21</f>
        <v>0</v>
      </c>
      <c r="G9" s="53"/>
      <c r="H9" s="54"/>
    </row>
    <row r="10" spans="2:8" s="2" customFormat="1" ht="21" customHeight="1" x14ac:dyDescent="0.35">
      <c r="B10" s="47"/>
      <c r="C10" s="91" t="s">
        <v>48</v>
      </c>
      <c r="D10" s="92"/>
      <c r="E10" s="50">
        <f>'B - servisní práce'!L13</f>
        <v>0</v>
      </c>
      <c r="F10" s="50">
        <f t="shared" si="0"/>
        <v>0</v>
      </c>
      <c r="G10" s="53"/>
      <c r="H10" s="54"/>
    </row>
    <row r="11" spans="2:8" s="2" customFormat="1" ht="21" customHeight="1" x14ac:dyDescent="0.35">
      <c r="B11" s="47"/>
      <c r="C11" s="91" t="s">
        <v>49</v>
      </c>
      <c r="D11" s="92"/>
      <c r="E11" s="50">
        <f>'B - servisní práce'!N13</f>
        <v>0</v>
      </c>
      <c r="F11" s="50">
        <f t="shared" si="0"/>
        <v>0</v>
      </c>
      <c r="G11" s="53"/>
      <c r="H11" s="54"/>
    </row>
    <row r="12" spans="2:8" s="2" customFormat="1" ht="36" customHeight="1" x14ac:dyDescent="0.35">
      <c r="B12" s="82" t="s">
        <v>40</v>
      </c>
      <c r="C12" s="83"/>
      <c r="D12" s="84"/>
      <c r="E12" s="56">
        <f>E7+E8</f>
        <v>0</v>
      </c>
      <c r="F12" s="56">
        <f>F7+F8</f>
        <v>0</v>
      </c>
      <c r="G12" s="53"/>
      <c r="H12" s="54"/>
    </row>
    <row r="13" spans="2:8" ht="30.65" customHeight="1" x14ac:dyDescent="0.35">
      <c r="B13" s="2"/>
      <c r="C13" s="85"/>
      <c r="D13" s="85"/>
      <c r="E13" s="2"/>
      <c r="F13" s="4"/>
      <c r="G13" s="2"/>
      <c r="H13" s="2"/>
    </row>
    <row r="14" spans="2:8" x14ac:dyDescent="0.35">
      <c r="B14" s="2"/>
      <c r="C14" s="85"/>
      <c r="D14" s="85"/>
      <c r="E14" s="2"/>
      <c r="F14" s="4"/>
      <c r="G14" s="2"/>
      <c r="H14" s="2"/>
    </row>
  </sheetData>
  <sheetProtection algorithmName="SHA-512" hashValue="TxUZCd/T0t7b4ljVNfYsWWONugvaZgUtUlGveQw2lXE7lhJmQpOrxY9sz59W/x4UHeqtDqhRCyg4b/xpj1czdQ==" saltValue="vGPD1h5Ex2S16rFVsXY1V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J14" sqref="J14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5.36328125" style="1" customWidth="1"/>
    <col min="6" max="6" width="10" style="1" customWidth="1"/>
    <col min="7" max="7" width="16.08984375" style="5" customWidth="1"/>
    <col min="8" max="8" width="17.1796875" style="1" customWidth="1"/>
    <col min="9" max="9" width="1.6328125" style="1" customWidth="1"/>
    <col min="10" max="10" width="13.36328125" style="1" bestFit="1" customWidth="1"/>
    <col min="11" max="11" width="17.1796875" style="1" customWidth="1"/>
    <col min="12" max="12" width="53.54296875" style="2" customWidth="1"/>
    <col min="13" max="16384" width="8.90625" style="1"/>
  </cols>
  <sheetData>
    <row r="1" spans="1:12" ht="45" customHeight="1" x14ac:dyDescent="0.35">
      <c r="B1" s="94" t="s">
        <v>20</v>
      </c>
      <c r="C1" s="94"/>
      <c r="D1" s="94"/>
      <c r="E1" s="94"/>
      <c r="F1" s="94"/>
      <c r="G1" s="94"/>
      <c r="H1" s="94"/>
      <c r="I1" s="94"/>
      <c r="J1" s="94"/>
      <c r="K1" s="94"/>
    </row>
    <row r="2" spans="1:12" ht="30" customHeight="1" x14ac:dyDescent="0.35">
      <c r="B2" s="93" t="s">
        <v>4</v>
      </c>
      <c r="C2" s="93"/>
      <c r="D2" s="95" t="str">
        <f>'Souhrnný list'!D2:H2</f>
        <v>Skiaskopické přístroje s C-rameny pro Oblastní nemocnici Náchod</v>
      </c>
      <c r="E2" s="95"/>
      <c r="F2" s="95"/>
      <c r="G2" s="95"/>
      <c r="H2" s="95"/>
      <c r="I2" s="95"/>
      <c r="J2" s="95"/>
      <c r="K2" s="95"/>
    </row>
    <row r="3" spans="1:12" x14ac:dyDescent="0.35">
      <c r="B3" s="93" t="s">
        <v>0</v>
      </c>
      <c r="C3" s="93"/>
      <c r="D3" s="96" t="s">
        <v>1</v>
      </c>
      <c r="E3" s="96"/>
      <c r="F3" s="96"/>
      <c r="G3" s="96"/>
      <c r="H3" s="96"/>
      <c r="I3" s="96"/>
      <c r="J3" s="96"/>
      <c r="K3" s="96"/>
    </row>
    <row r="4" spans="1:12" x14ac:dyDescent="0.35">
      <c r="B4" s="93" t="s">
        <v>26</v>
      </c>
      <c r="C4" s="93"/>
      <c r="D4" s="44">
        <f>'Souhrnný list'!D4</f>
        <v>0</v>
      </c>
      <c r="E4" s="99" t="str">
        <f>'Souhrnný list'!E4</f>
        <v>IČO:</v>
      </c>
      <c r="F4" s="100"/>
      <c r="G4" s="99" t="str">
        <f>'Souhrnný list'!F4</f>
        <v>DIČ:</v>
      </c>
      <c r="H4" s="100"/>
      <c r="I4" s="101"/>
      <c r="J4" s="3" t="s">
        <v>5</v>
      </c>
      <c r="K4" s="45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3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7"/>
      <c r="J6" s="6" t="s">
        <v>14</v>
      </c>
      <c r="K6" s="6" t="s">
        <v>18</v>
      </c>
    </row>
    <row r="7" spans="1:12" ht="30" customHeight="1" x14ac:dyDescent="0.35">
      <c r="B7" s="10">
        <v>1</v>
      </c>
      <c r="C7" s="8" t="s">
        <v>53</v>
      </c>
      <c r="D7" s="9" t="s">
        <v>57</v>
      </c>
      <c r="E7" s="10" t="s">
        <v>10</v>
      </c>
      <c r="F7" s="11">
        <v>2</v>
      </c>
      <c r="G7" s="60"/>
      <c r="H7" s="12">
        <f>F7*G7</f>
        <v>0</v>
      </c>
      <c r="I7" s="18"/>
      <c r="J7" s="60">
        <v>21</v>
      </c>
      <c r="K7" s="12">
        <f>H7*((100+J7)/100)</f>
        <v>0</v>
      </c>
    </row>
    <row r="8" spans="1:12" ht="30" customHeight="1" x14ac:dyDescent="0.35">
      <c r="A8" s="70"/>
      <c r="B8" s="10">
        <v>2</v>
      </c>
      <c r="C8" s="8" t="s">
        <v>54</v>
      </c>
      <c r="D8" s="9" t="s">
        <v>58</v>
      </c>
      <c r="E8" s="10" t="s">
        <v>10</v>
      </c>
      <c r="F8" s="11">
        <v>1</v>
      </c>
      <c r="G8" s="60"/>
      <c r="H8" s="12">
        <f t="shared" ref="H8:H9" si="0">F8*G8</f>
        <v>0</v>
      </c>
      <c r="I8" s="18"/>
      <c r="J8" s="60">
        <v>21</v>
      </c>
      <c r="K8" s="12">
        <f t="shared" ref="K8:K9" si="1">H8*((100+J8)/100)</f>
        <v>0</v>
      </c>
      <c r="L8" s="70"/>
    </row>
    <row r="9" spans="1:12" ht="30" customHeight="1" x14ac:dyDescent="0.35">
      <c r="A9" s="81"/>
      <c r="B9" s="10">
        <v>3</v>
      </c>
      <c r="C9" s="8" t="s">
        <v>55</v>
      </c>
      <c r="D9" s="132" t="s">
        <v>59</v>
      </c>
      <c r="E9" s="10" t="s">
        <v>10</v>
      </c>
      <c r="F9" s="11">
        <v>1</v>
      </c>
      <c r="G9" s="60"/>
      <c r="H9" s="12">
        <f t="shared" si="0"/>
        <v>0</v>
      </c>
      <c r="I9" s="18"/>
      <c r="J9" s="60">
        <v>21</v>
      </c>
      <c r="K9" s="12">
        <f t="shared" si="1"/>
        <v>0</v>
      </c>
      <c r="L9" s="81"/>
    </row>
    <row r="10" spans="1:12" ht="30" customHeight="1" x14ac:dyDescent="0.35">
      <c r="B10" s="97" t="s">
        <v>15</v>
      </c>
      <c r="C10" s="98"/>
      <c r="D10" s="98"/>
      <c r="E10" s="13"/>
      <c r="F10" s="13"/>
      <c r="G10" s="14" t="s">
        <v>16</v>
      </c>
      <c r="H10" s="15">
        <f>SUM(H7:H9)</f>
        <v>0</v>
      </c>
      <c r="I10" s="16"/>
      <c r="J10" s="14" t="s">
        <v>17</v>
      </c>
      <c r="K10" s="15">
        <f>SUM(K7:K9)</f>
        <v>0</v>
      </c>
    </row>
    <row r="11" spans="1:12" x14ac:dyDescent="0.35">
      <c r="B11" s="2"/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35">
      <c r="B12" s="2" t="s">
        <v>19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35">
      <c r="B13" s="2" t="s">
        <v>50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0" customHeight="1" x14ac:dyDescent="0.35">
      <c r="B14" s="2"/>
      <c r="C14" s="2"/>
      <c r="D14" s="2"/>
      <c r="E14" s="2"/>
      <c r="F14" s="2"/>
      <c r="G14" s="4"/>
      <c r="H14" s="2"/>
      <c r="I14" s="2"/>
      <c r="J14" s="2"/>
      <c r="K14" s="2"/>
    </row>
  </sheetData>
  <sheetProtection algorithmName="SHA-512" hashValue="Pp+gllLFVXmz95peO79txk5SN/vi/tvX3rYcg5F6NHvAGLMeyL1XKOA8ADWa2N7e1hnaHmaRJwt6sxtiTjg3iQ==" saltValue="uqkZzDkNDC+NsNwGq9NHWw==" spinCount="100000" sheet="1" formatColumns="0" formatRows="0"/>
  <mergeCells count="9">
    <mergeCell ref="B10:D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topLeftCell="A4" zoomScaleNormal="100" workbookViewId="0">
      <selection activeCell="M16" sqref="M16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14.453125" style="1" customWidth="1"/>
    <col min="6" max="6" width="5" style="1" bestFit="1" customWidth="1"/>
    <col min="7" max="7" width="4.1796875" style="1" customWidth="1"/>
    <col min="8" max="8" width="5.1796875" style="1" bestFit="1" customWidth="1"/>
    <col min="9" max="9" width="17.1796875" style="1" customWidth="1"/>
    <col min="10" max="10" width="1.08984375" style="1" customWidth="1"/>
    <col min="11" max="11" width="14.453125" style="1" customWidth="1"/>
    <col min="12" max="12" width="17.1796875" style="5" customWidth="1"/>
    <col min="13" max="13" width="14.453125" style="1" customWidth="1"/>
    <col min="14" max="14" width="17.1796875" style="1" customWidth="1"/>
    <col min="15" max="15" width="17.81640625" style="2" customWidth="1"/>
    <col min="16" max="16384" width="8.90625" style="1"/>
  </cols>
  <sheetData>
    <row r="1" spans="2:14" ht="45" customHeight="1" x14ac:dyDescent="0.35">
      <c r="B1" s="94" t="s">
        <v>27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30" customHeight="1" x14ac:dyDescent="0.35">
      <c r="B2" s="93" t="s">
        <v>4</v>
      </c>
      <c r="C2" s="93"/>
      <c r="D2" s="122" t="str">
        <f>'Souhrnný list'!D2:H2</f>
        <v>Skiaskopické přístroje s C-rameny pro Oblastní nemocnici Náchod</v>
      </c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2:14" x14ac:dyDescent="0.35">
      <c r="B3" s="93" t="s">
        <v>0</v>
      </c>
      <c r="C3" s="93"/>
      <c r="D3" s="125" t="s">
        <v>1</v>
      </c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2:14" x14ac:dyDescent="0.35">
      <c r="B4" s="93" t="s">
        <v>26</v>
      </c>
      <c r="C4" s="93"/>
      <c r="D4" s="42">
        <f>'Souhrnný list'!D4</f>
        <v>0</v>
      </c>
      <c r="E4" s="67" t="str">
        <f>'Souhrnný list'!E4</f>
        <v>IČO:</v>
      </c>
      <c r="F4" s="128" t="str">
        <f>'Souhrnný list'!F4</f>
        <v>DIČ:</v>
      </c>
      <c r="G4" s="130"/>
      <c r="H4" s="130"/>
      <c r="I4" s="130"/>
      <c r="J4" s="68"/>
      <c r="K4" s="37" t="s">
        <v>5</v>
      </c>
      <c r="L4" s="43">
        <f>'Souhrnný list'!H4</f>
        <v>0</v>
      </c>
      <c r="M4" s="128"/>
      <c r="N4" s="129"/>
    </row>
    <row r="5" spans="2:14" ht="14.4" customHeight="1" thickBot="1" x14ac:dyDescent="0.4">
      <c r="B5" s="2"/>
      <c r="C5" s="2"/>
      <c r="D5" s="2"/>
      <c r="E5" s="2"/>
      <c r="F5" s="2"/>
      <c r="G5" s="62"/>
      <c r="H5" s="62"/>
      <c r="I5" s="2"/>
      <c r="J5" s="2"/>
      <c r="K5" s="2"/>
      <c r="L5" s="4"/>
      <c r="M5" s="2"/>
      <c r="N5" s="2"/>
    </row>
    <row r="6" spans="2:14" s="2" customFormat="1" ht="30" customHeight="1" x14ac:dyDescent="0.45">
      <c r="B6" s="29"/>
      <c r="E6" s="104" t="s">
        <v>21</v>
      </c>
      <c r="F6" s="131"/>
      <c r="G6" s="131"/>
      <c r="H6" s="131"/>
      <c r="I6" s="105"/>
      <c r="J6" s="32"/>
      <c r="K6" s="104" t="s">
        <v>34</v>
      </c>
      <c r="L6" s="105"/>
      <c r="M6" s="104" t="s">
        <v>35</v>
      </c>
      <c r="N6" s="105"/>
    </row>
    <row r="7" spans="2:14" s="2" customFormat="1" ht="45" customHeight="1" x14ac:dyDescent="0.35">
      <c r="B7" s="38" t="s">
        <v>36</v>
      </c>
      <c r="E7" s="106" t="s">
        <v>51</v>
      </c>
      <c r="F7" s="117"/>
      <c r="G7" s="117"/>
      <c r="H7" s="117"/>
      <c r="I7" s="107"/>
      <c r="J7" s="33"/>
      <c r="K7" s="106" t="s">
        <v>23</v>
      </c>
      <c r="L7" s="107"/>
      <c r="M7" s="106" t="s">
        <v>52</v>
      </c>
      <c r="N7" s="107"/>
    </row>
    <row r="8" spans="2:14" s="2" customFormat="1" ht="15" customHeight="1" x14ac:dyDescent="0.35">
      <c r="B8" s="110" t="s">
        <v>2</v>
      </c>
      <c r="C8" s="120" t="s">
        <v>3</v>
      </c>
      <c r="D8" s="121" t="s">
        <v>6</v>
      </c>
      <c r="E8" s="108" t="s">
        <v>45</v>
      </c>
      <c r="F8" s="111" t="s">
        <v>41</v>
      </c>
      <c r="G8" s="112"/>
      <c r="H8" s="113"/>
      <c r="I8" s="30" t="s">
        <v>22</v>
      </c>
      <c r="J8" s="34"/>
      <c r="K8" s="108" t="s">
        <v>24</v>
      </c>
      <c r="L8" s="30" t="s">
        <v>22</v>
      </c>
      <c r="M8" s="108" t="s">
        <v>25</v>
      </c>
      <c r="N8" s="30" t="s">
        <v>22</v>
      </c>
    </row>
    <row r="9" spans="2:14" s="2" customFormat="1" ht="57" customHeight="1" thickBot="1" x14ac:dyDescent="0.4">
      <c r="B9" s="110"/>
      <c r="C9" s="120"/>
      <c r="D9" s="121"/>
      <c r="E9" s="108"/>
      <c r="F9" s="114"/>
      <c r="G9" s="115"/>
      <c r="H9" s="116"/>
      <c r="I9" s="71" t="s">
        <v>44</v>
      </c>
      <c r="J9" s="35"/>
      <c r="K9" s="109"/>
      <c r="L9" s="27" t="s">
        <v>46</v>
      </c>
      <c r="M9" s="109"/>
      <c r="N9" s="27" t="s">
        <v>47</v>
      </c>
    </row>
    <row r="10" spans="2:14" s="2" customFormat="1" ht="30" customHeight="1" x14ac:dyDescent="0.35">
      <c r="B10" s="10">
        <v>1</v>
      </c>
      <c r="C10" s="8" t="s">
        <v>53</v>
      </c>
      <c r="D10" s="9" t="s">
        <v>57</v>
      </c>
      <c r="E10" s="72"/>
      <c r="F10" s="65" t="s">
        <v>42</v>
      </c>
      <c r="G10" s="64"/>
      <c r="H10" s="66" t="s">
        <v>43</v>
      </c>
      <c r="I10" s="73">
        <f>IFERROR((1/G10)*5*E10,0)</f>
        <v>0</v>
      </c>
      <c r="J10" s="79"/>
      <c r="K10" s="61"/>
      <c r="L10" s="25">
        <f>K10*200</f>
        <v>0</v>
      </c>
      <c r="M10" s="61"/>
      <c r="N10" s="25">
        <f>M10*8000</f>
        <v>0</v>
      </c>
    </row>
    <row r="11" spans="2:14" s="81" customFormat="1" ht="30" customHeight="1" x14ac:dyDescent="0.35">
      <c r="B11" s="10">
        <v>2</v>
      </c>
      <c r="C11" s="8" t="s">
        <v>54</v>
      </c>
      <c r="D11" s="9" t="s">
        <v>58</v>
      </c>
      <c r="E11" s="74"/>
      <c r="F11" s="75" t="s">
        <v>42</v>
      </c>
      <c r="G11" s="76"/>
      <c r="H11" s="77" t="s">
        <v>43</v>
      </c>
      <c r="I11" s="78">
        <f>IFERROR((1/G11)*5*E11,0)</f>
        <v>0</v>
      </c>
      <c r="J11" s="79"/>
      <c r="K11" s="61"/>
      <c r="L11" s="25">
        <f>K11*200</f>
        <v>0</v>
      </c>
      <c r="M11" s="61"/>
      <c r="N11" s="25">
        <f>M11*8000</f>
        <v>0</v>
      </c>
    </row>
    <row r="12" spans="2:14" s="81" customFormat="1" ht="30" customHeight="1" thickBot="1" x14ac:dyDescent="0.4">
      <c r="B12" s="10">
        <v>3</v>
      </c>
      <c r="C12" s="8" t="s">
        <v>55</v>
      </c>
      <c r="D12" s="132" t="s">
        <v>59</v>
      </c>
      <c r="E12" s="74"/>
      <c r="F12" s="75" t="s">
        <v>42</v>
      </c>
      <c r="G12" s="76"/>
      <c r="H12" s="77" t="s">
        <v>43</v>
      </c>
      <c r="I12" s="78">
        <f>IFERROR((1/G12)*5*E12,0)</f>
        <v>0</v>
      </c>
      <c r="J12" s="79"/>
      <c r="K12" s="61"/>
      <c r="L12" s="25">
        <f>K12*200</f>
        <v>0</v>
      </c>
      <c r="M12" s="61"/>
      <c r="N12" s="25">
        <f>M12*8000</f>
        <v>0</v>
      </c>
    </row>
    <row r="13" spans="2:14" s="2" customFormat="1" ht="30" customHeight="1" thickBot="1" x14ac:dyDescent="0.4">
      <c r="B13" s="118" t="s">
        <v>33</v>
      </c>
      <c r="C13" s="119"/>
      <c r="D13" s="119"/>
      <c r="E13" s="22"/>
      <c r="F13" s="21"/>
      <c r="G13" s="21"/>
      <c r="H13" s="21"/>
      <c r="I13" s="26">
        <f>SUM(I10:I12)</f>
        <v>0</v>
      </c>
      <c r="J13" s="80"/>
      <c r="K13" s="20"/>
      <c r="L13" s="26">
        <f>SUM(L10:L12)</f>
        <v>0</v>
      </c>
      <c r="M13" s="20"/>
      <c r="N13" s="26">
        <f>SUM(N10:N12)</f>
        <v>0</v>
      </c>
    </row>
    <row r="14" spans="2:14" ht="15" thickBot="1" x14ac:dyDescent="0.4">
      <c r="B14" s="2"/>
      <c r="C14" s="2"/>
      <c r="D14" s="2"/>
      <c r="E14" s="2"/>
      <c r="F14" s="2"/>
      <c r="G14" s="62"/>
      <c r="H14" s="62"/>
      <c r="I14" s="24" t="s">
        <v>22</v>
      </c>
      <c r="J14" s="36"/>
      <c r="L14" s="24" t="s">
        <v>22</v>
      </c>
      <c r="M14" s="69"/>
      <c r="N14" s="24" t="s">
        <v>22</v>
      </c>
    </row>
    <row r="15" spans="2:14" ht="15" thickBot="1" x14ac:dyDescent="0.4">
      <c r="B15" s="2"/>
      <c r="C15" s="2"/>
      <c r="D15" s="2"/>
      <c r="E15" s="2"/>
      <c r="F15" s="2"/>
      <c r="G15" s="62"/>
      <c r="H15" s="62"/>
      <c r="I15" s="31"/>
      <c r="J15" s="31"/>
      <c r="K15" s="2"/>
      <c r="L15" s="31"/>
      <c r="M15" s="2"/>
      <c r="N15" s="31"/>
    </row>
    <row r="16" spans="2:14" s="2" customFormat="1" ht="30" customHeight="1" thickBot="1" x14ac:dyDescent="0.4">
      <c r="B16" s="102" t="s">
        <v>28</v>
      </c>
      <c r="C16" s="103"/>
      <c r="D16" s="103"/>
      <c r="E16" s="103"/>
      <c r="F16" s="103"/>
      <c r="G16" s="63"/>
      <c r="H16" s="63"/>
      <c r="I16" s="39">
        <f>I13+L13+N13</f>
        <v>0</v>
      </c>
      <c r="J16" s="41"/>
      <c r="K16" s="40" t="s">
        <v>29</v>
      </c>
      <c r="L16" s="4"/>
    </row>
    <row r="17" spans="2:14" s="2" customFormat="1" ht="30.65" customHeight="1" x14ac:dyDescent="0.35">
      <c r="G17" s="62"/>
      <c r="H17" s="62"/>
      <c r="L17" s="4"/>
    </row>
    <row r="18" spans="2:14" s="2" customFormat="1" ht="18" customHeight="1" x14ac:dyDescent="0.35">
      <c r="B18" s="19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35"/>
  </sheetData>
  <sheetProtection algorithmName="SHA-512" hashValue="wFObtHYA6+rl2Q8nSMegHn4YLQF+IerOxJvMaxkMbjJcfPk99KFSu+rqID14lO48OHXbKf4QlG2OfY8uiIBtOA==" saltValue="pTr69S0hmSKY2Fnu/UHEsA==" spinCount="100000" sheet="1" formatColumns="0" formatRows="0"/>
  <mergeCells count="23">
    <mergeCell ref="B4:C4"/>
    <mergeCell ref="B13:D13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6:F16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2020-12-09T10:54:33Z</dcterms:modified>
</cp:coreProperties>
</file>