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85" yWindow="15" windowWidth="27495" windowHeight="11700"/>
  </bookViews>
  <sheets>
    <sheet name="Rekapitulace stavby" sheetId="1" r:id="rId1"/>
    <sheet name="1 - Oprava oplocení-18 po..." sheetId="2" r:id="rId2"/>
  </sheets>
  <definedNames>
    <definedName name="_xlnm._FilterDatabase" localSheetId="1" hidden="1">'1 - Oprava oplocení-18 po...'!$C$130:$K$188</definedName>
    <definedName name="_xlnm.Print_Titles" localSheetId="1">'1 - Oprava oplocení-18 po...'!$130:$130</definedName>
    <definedName name="_xlnm.Print_Titles" localSheetId="0">'Rekapitulace stavby'!$92:$92</definedName>
    <definedName name="_xlnm.Print_Area" localSheetId="1">'1 - Oprava oplocení-18 po...'!$C$4:$J$76,'1 - Oprava oplocení-18 po...'!$C$118:$J$188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150" i="2"/>
  <c r="J37"/>
  <c r="J36"/>
  <c r="AY95" i="1" s="1"/>
  <c r="J35" i="2"/>
  <c r="AX95" i="1"/>
  <c r="BI188" i="2"/>
  <c r="BH188"/>
  <c r="BG188"/>
  <c r="BE188"/>
  <c r="T188"/>
  <c r="T187" s="1"/>
  <c r="R188"/>
  <c r="R187"/>
  <c r="P188"/>
  <c r="P187" s="1"/>
  <c r="BI186"/>
  <c r="BH186"/>
  <c r="BG186"/>
  <c r="BE186"/>
  <c r="T186"/>
  <c r="T185"/>
  <c r="R186"/>
  <c r="R185" s="1"/>
  <c r="P186"/>
  <c r="P185" s="1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 s="1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J10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92" s="1"/>
  <c r="J23"/>
  <c r="J21"/>
  <c r="E21"/>
  <c r="J127" s="1"/>
  <c r="J20"/>
  <c r="J18"/>
  <c r="E18"/>
  <c r="F128" s="1"/>
  <c r="J17"/>
  <c r="J15"/>
  <c r="E15"/>
  <c r="F127" s="1"/>
  <c r="J14"/>
  <c r="J12"/>
  <c r="J89" s="1"/>
  <c r="E7"/>
  <c r="E85" s="1"/>
  <c r="L90" i="1"/>
  <c r="AM90"/>
  <c r="AM89"/>
  <c r="L89"/>
  <c r="AM87"/>
  <c r="L87"/>
  <c r="L85"/>
  <c r="L84"/>
  <c r="BK188" i="2"/>
  <c r="BK186"/>
  <c r="J184"/>
  <c r="J183"/>
  <c r="J182"/>
  <c r="BK179"/>
  <c r="J178"/>
  <c r="BK169"/>
  <c r="BK165"/>
  <c r="BK159"/>
  <c r="J157"/>
  <c r="J156"/>
  <c r="J154"/>
  <c r="J136"/>
  <c r="BK135"/>
  <c r="BK184"/>
  <c r="BK182"/>
  <c r="J177"/>
  <c r="BK176"/>
  <c r="J173"/>
  <c r="BK168"/>
  <c r="BK164"/>
  <c r="J159"/>
  <c r="BK157"/>
  <c r="J148"/>
  <c r="J141"/>
  <c r="J135"/>
  <c r="BK171"/>
  <c r="J167"/>
  <c r="BK162"/>
  <c r="J161"/>
  <c r="J155"/>
  <c r="BK147"/>
  <c r="J144"/>
  <c r="J142"/>
  <c r="J140"/>
  <c r="J138"/>
  <c r="J137"/>
  <c r="BK134"/>
  <c r="BK161"/>
  <c r="J160"/>
  <c r="BK154"/>
  <c r="BK144"/>
  <c r="BK143"/>
  <c r="BK173"/>
  <c r="J170"/>
  <c r="J169"/>
  <c r="J168"/>
  <c r="J165"/>
  <c r="J164"/>
  <c r="J163"/>
  <c r="J162"/>
  <c r="BK156"/>
  <c r="BK155"/>
  <c r="J146"/>
  <c r="J143"/>
  <c r="BK137"/>
  <c r="BK136"/>
  <c r="J134"/>
  <c r="J171"/>
  <c r="J153"/>
  <c r="J152"/>
  <c r="BK149"/>
  <c r="BK148"/>
  <c r="BK146"/>
  <c r="BK142"/>
  <c r="BK141"/>
  <c r="BK140"/>
  <c r="J188"/>
  <c r="J186"/>
  <c r="BK183"/>
  <c r="J179"/>
  <c r="BK178"/>
  <c r="BK177"/>
  <c r="J176"/>
  <c r="BK170"/>
  <c r="BK167"/>
  <c r="BK163"/>
  <c r="BK160"/>
  <c r="BK153"/>
  <c r="BK152"/>
  <c r="J149"/>
  <c r="J147"/>
  <c r="BK138"/>
  <c r="AS94" i="1"/>
  <c r="R133" i="2" l="1"/>
  <c r="P145"/>
  <c r="BK151"/>
  <c r="J151" s="1"/>
  <c r="J102" s="1"/>
  <c r="R151"/>
  <c r="R158"/>
  <c r="R166"/>
  <c r="BK133"/>
  <c r="J133" s="1"/>
  <c r="J98" s="1"/>
  <c r="T133"/>
  <c r="P139"/>
  <c r="T139"/>
  <c r="T145"/>
  <c r="P151"/>
  <c r="BK158"/>
  <c r="J158" s="1"/>
  <c r="J103" s="1"/>
  <c r="T158"/>
  <c r="P166"/>
  <c r="P175"/>
  <c r="P174"/>
  <c r="P133"/>
  <c r="BK139"/>
  <c r="J139" s="1"/>
  <c r="J99" s="1"/>
  <c r="R139"/>
  <c r="BK145"/>
  <c r="J145" s="1"/>
  <c r="J100" s="1"/>
  <c r="R145"/>
  <c r="T151"/>
  <c r="P158"/>
  <c r="BK166"/>
  <c r="J166" s="1"/>
  <c r="J104" s="1"/>
  <c r="T166"/>
  <c r="BK175"/>
  <c r="J175" s="1"/>
  <c r="J107" s="1"/>
  <c r="R175"/>
  <c r="R174"/>
  <c r="T175"/>
  <c r="T174"/>
  <c r="BK181"/>
  <c r="J181" s="1"/>
  <c r="J109" s="1"/>
  <c r="P181"/>
  <c r="P180" s="1"/>
  <c r="R181"/>
  <c r="R180" s="1"/>
  <c r="T181"/>
  <c r="T180" s="1"/>
  <c r="F91"/>
  <c r="E121"/>
  <c r="BF134"/>
  <c r="BF135"/>
  <c r="BF136"/>
  <c r="BF154"/>
  <c r="BF155"/>
  <c r="BF156"/>
  <c r="BF171"/>
  <c r="BF182"/>
  <c r="BF183"/>
  <c r="BF188"/>
  <c r="BF157"/>
  <c r="BF159"/>
  <c r="BF160"/>
  <c r="BF161"/>
  <c r="BF167"/>
  <c r="BF168"/>
  <c r="BF169"/>
  <c r="J125"/>
  <c r="BF152"/>
  <c r="F92"/>
  <c r="J128"/>
  <c r="BF140"/>
  <c r="BF141"/>
  <c r="BF147"/>
  <c r="BF163"/>
  <c r="BF165"/>
  <c r="BF153"/>
  <c r="BF164"/>
  <c r="J91"/>
  <c r="BF137"/>
  <c r="BF142"/>
  <c r="BF146"/>
  <c r="BF148"/>
  <c r="BF162"/>
  <c r="BF173"/>
  <c r="BF177"/>
  <c r="BF178"/>
  <c r="BF184"/>
  <c r="BK172"/>
  <c r="J172"/>
  <c r="J105" s="1"/>
  <c r="BF138"/>
  <c r="BF143"/>
  <c r="BF144"/>
  <c r="BF149"/>
  <c r="BF170"/>
  <c r="BF176"/>
  <c r="BF179"/>
  <c r="BF186"/>
  <c r="BK185"/>
  <c r="J185" s="1"/>
  <c r="J110" s="1"/>
  <c r="BK187"/>
  <c r="J187" s="1"/>
  <c r="J111" s="1"/>
  <c r="F37"/>
  <c r="BD95" i="1" s="1"/>
  <c r="BD94" s="1"/>
  <c r="W33" s="1"/>
  <c r="F36" i="2"/>
  <c r="BC95" i="1" s="1"/>
  <c r="BC94" s="1"/>
  <c r="W32" s="1"/>
  <c r="J33" i="2"/>
  <c r="AV95" i="1" s="1"/>
  <c r="F33" i="2"/>
  <c r="AZ95" i="1"/>
  <c r="AZ94" s="1"/>
  <c r="W29" s="1"/>
  <c r="F35" i="2"/>
  <c r="BB95" i="1"/>
  <c r="BB94" s="1"/>
  <c r="W31" s="1"/>
  <c r="P132" i="2" l="1"/>
  <c r="P131"/>
  <c r="AU95" i="1"/>
  <c r="AU94" s="1"/>
  <c r="R132" i="2"/>
  <c r="R131" s="1"/>
  <c r="T132"/>
  <c r="T131"/>
  <c r="BK132"/>
  <c r="J132" s="1"/>
  <c r="J97" s="1"/>
  <c r="BK174"/>
  <c r="J174"/>
  <c r="J106"/>
  <c r="BK180"/>
  <c r="J180" s="1"/>
  <c r="J108" s="1"/>
  <c r="AY94" i="1"/>
  <c r="F34" i="2"/>
  <c r="BA95" i="1" s="1"/>
  <c r="BA94" s="1"/>
  <c r="AW94" s="1"/>
  <c r="AK30" s="1"/>
  <c r="AX94"/>
  <c r="AV94"/>
  <c r="AK29" s="1"/>
  <c r="J34" i="2"/>
  <c r="AW95" i="1" s="1"/>
  <c r="AT95" s="1"/>
  <c r="BK131" i="2" l="1"/>
  <c r="J131"/>
  <c r="J30" s="1"/>
  <c r="AG95" i="1" s="1"/>
  <c r="AN95" s="1"/>
  <c r="AT94"/>
  <c r="W30"/>
  <c r="J96" i="2" l="1"/>
  <c r="J39"/>
  <c r="AG94" i="1"/>
  <c r="AK26" s="1"/>
  <c r="AK35" s="1"/>
  <c r="AN94" l="1"/>
</calcChain>
</file>

<file path=xl/sharedStrings.xml><?xml version="1.0" encoding="utf-8"?>
<sst xmlns="http://schemas.openxmlformats.org/spreadsheetml/2006/main" count="944" uniqueCount="321">
  <si>
    <t>Export Komplet</t>
  </si>
  <si>
    <t/>
  </si>
  <si>
    <t>2.0</t>
  </si>
  <si>
    <t>False</t>
  </si>
  <si>
    <t>{eaff0263-0646-4e66-860b-ca58702a8142}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</si>
  <si>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</si>
  <si>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</si>
  <si>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</si>
  <si>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</si>
  <si>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</si>
  <si>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</si>
  <si>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</si>
  <si>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</si>
  <si>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424</t>
  </si>
  <si>
    <t>Stavba:</t>
  </si>
  <si>
    <t>KSO:</t>
  </si>
  <si>
    <t>CC-CZ:</t>
  </si>
  <si>
    <t>Místo:</t>
  </si>
  <si>
    <t xml:space="preserve"> </t>
  </si>
  <si>
    <t>Datum:</t>
  </si>
  <si>
    <t>13.7.2020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</si>
  <si>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</si>
  <si>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</si>
  <si>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</si>
  <si>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</si>
  <si>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</si>
  <si>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</si>
  <si>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</si>
  <si>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</si>
  <si>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</si>
  <si>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</si>
  <si>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</si>
  <si>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</si>
  <si>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</si>
  <si>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</si>
  <si>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</si>
  <si>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</si>
  <si>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</si>
  <si>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</si>
  <si>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</si>
  <si>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</si>
  <si>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</si>
  <si>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</si>
  <si>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</si>
  <si>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</si>
  <si>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</si>
  <si>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</si>
  <si>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</si>
  <si>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</si>
  <si>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</si>
  <si>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</si>
  <si>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</si>
  <si>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</si>
  <si>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</si>
  <si>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</si>
  <si>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</si>
  <si>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</si>
  <si>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</si>
  <si>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</si>
  <si>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</si>
  <si>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</si>
  <si>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</si>
  <si>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</si>
  <si>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</si>
  <si>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</si>
  <si>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</si>
  <si>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</si>
  <si>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</si>
  <si>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</si>
  <si>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</si>
  <si>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</si>
  <si>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</si>
  <si>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</si>
  <si>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</si>
  <si>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</si>
  <si>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oplocení-18 polí, 18 sloupků</t>
  </si>
  <si>
    <t>STA</t>
  </si>
  <si>
    <t>{2d77bcb3-b5fe-4d10-9322-b80e98451f80}</t>
  </si>
  <si>
    <t>KRYCÍ LIST SOUPISU PRACÍ</t>
  </si>
  <si>
    <t>Objekt:</t>
  </si>
  <si>
    <t>1 - Oprava oplocení-18 polí, 18 sloupků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</si>
  <si>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</si>
  <si>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</si>
  <si>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</si>
  <si>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</si>
  <si>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</si>
  <si>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</si>
  <si>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</si>
  <si>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</si>
  <si>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</si>
  <si>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</si>
  <si>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</si>
  <si>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</si>
  <si>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</si>
  <si>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</si>
  <si>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</si>
  <si>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</si>
  <si>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</si>
  <si>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</si>
  <si>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</si>
  <si>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</si>
  <si>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</si>
  <si>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</si>
  <si>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</si>
  <si>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</si>
  <si>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</si>
  <si>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</si>
  <si>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</si>
  <si>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</si>
  <si>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</si>
  <si>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</si>
  <si>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</si>
  <si>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</si>
  <si>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</si>
  <si>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</si>
  <si>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</si>
  <si>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</si>
  <si>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</si>
  <si>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</si>
  <si>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</si>
  <si>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rýh nezapažených  š do 800 mm v hornině třídy těžitelnosti I, skupiny 3 objem do 50 m3 strojně</t>
  </si>
  <si>
    <t>m3</t>
  </si>
  <si>
    <t>4</t>
  </si>
  <si>
    <t>2</t>
  </si>
  <si>
    <t>-1901623001</t>
  </si>
  <si>
    <t>174101101</t>
  </si>
  <si>
    <t>Zásyp jam, šachet rýh nebo kolem objektů sypaninou se zhutněním</t>
  </si>
  <si>
    <t>-163162357</t>
  </si>
  <si>
    <t>3</t>
  </si>
  <si>
    <t>181351103</t>
  </si>
  <si>
    <t>Rozprostření ornice tl vrstvy do 200 mm pl do 500 m2 v rovině nebo ve svahu do 1:5 strojně</t>
  </si>
  <si>
    <t>m2</t>
  </si>
  <si>
    <t>-1601762784</t>
  </si>
  <si>
    <t>181411121</t>
  </si>
  <si>
    <t>Založení lučního trávníku výsevem plochy do 1000 m2 v rovině a ve svahu do 1:5</t>
  </si>
  <si>
    <t>1729606515</t>
  </si>
  <si>
    <t>5</t>
  </si>
  <si>
    <t>M</t>
  </si>
  <si>
    <t>005724800</t>
  </si>
  <si>
    <t>osivo směs jetelotravní</t>
  </si>
  <si>
    <t>kg</t>
  </si>
  <si>
    <t>8</t>
  </si>
  <si>
    <t>1331926827</t>
  </si>
  <si>
    <t>Svislé a kompletní konstrukce</t>
  </si>
  <si>
    <t>6</t>
  </si>
  <si>
    <t>311232015</t>
  </si>
  <si>
    <t>Zdivo nosné z cihel děrovaných lícových dl 290 mm  P60 na MVC včetně spárování</t>
  </si>
  <si>
    <t>647870628</t>
  </si>
  <si>
    <t>7</t>
  </si>
  <si>
    <t>312351105</t>
  </si>
  <si>
    <t>Zřízení oboustranného bednění zdí výplňových</t>
  </si>
  <si>
    <t>-1870290941</t>
  </si>
  <si>
    <t>312351106</t>
  </si>
  <si>
    <t>Odstranění oboustranného bednění zdí výplňových</t>
  </si>
  <si>
    <t>540560674</t>
  </si>
  <si>
    <t>9</t>
  </si>
  <si>
    <t>331231315</t>
  </si>
  <si>
    <t>Zdivo pilířů z cihel lícových děrovaných dl 290 mm na MVC</t>
  </si>
  <si>
    <t>-1467507306</t>
  </si>
  <si>
    <t>10</t>
  </si>
  <si>
    <t>342191211</t>
  </si>
  <si>
    <t>Montáž plotových polí</t>
  </si>
  <si>
    <t>-1835380967</t>
  </si>
  <si>
    <t>Vodorovné konstrukce</t>
  </si>
  <si>
    <t>11</t>
  </si>
  <si>
    <t>411351011</t>
  </si>
  <si>
    <t>Zřízení bednění stropů deskových tl do 25 cm bez podpěrné kce</t>
  </si>
  <si>
    <t>-1896687567</t>
  </si>
  <si>
    <t>12</t>
  </si>
  <si>
    <t>411351012</t>
  </si>
  <si>
    <t>Odstranění bednění stropů deskových tl do 25 cm bez podpěrné kce</t>
  </si>
  <si>
    <t>990376287</t>
  </si>
  <si>
    <t>13</t>
  </si>
  <si>
    <t>411354313</t>
  </si>
  <si>
    <t>Zřízení podpěrné konstrukce stropů výšky do 4 m tl do 25 cm</t>
  </si>
  <si>
    <t>-282239609</t>
  </si>
  <si>
    <t>14</t>
  </si>
  <si>
    <t>411354314</t>
  </si>
  <si>
    <t>Odstranění podpěrné konstrukce stropů výšky do 4 m tl do 25 cm</t>
  </si>
  <si>
    <t>1060273120</t>
  </si>
  <si>
    <t>Komunikace pozemní</t>
  </si>
  <si>
    <t>Úpravy povrchů, podlahy a osazování výplní</t>
  </si>
  <si>
    <t>622631001</t>
  </si>
  <si>
    <t>Spárování spárovací maltou vnějších pohledových ploch stěn z cihel</t>
  </si>
  <si>
    <t>-238043894</t>
  </si>
  <si>
    <t>16</t>
  </si>
  <si>
    <t>623631001</t>
  </si>
  <si>
    <t>Spárování spárovací maltou vnějších pohledových ploch pilířů nebo sloupů z cihel</t>
  </si>
  <si>
    <t>815835286</t>
  </si>
  <si>
    <t>17</t>
  </si>
  <si>
    <t>631311125</t>
  </si>
  <si>
    <t>Mazanina tl do 120 mm z betonu prostého bez zvýšených nároků na prostředí tř. C 20/25</t>
  </si>
  <si>
    <t>362158260</t>
  </si>
  <si>
    <t>18</t>
  </si>
  <si>
    <t>631319012</t>
  </si>
  <si>
    <t>Příplatek k mazanině tl do 120 mm za přehlazení povrchu</t>
  </si>
  <si>
    <t>1293260938</t>
  </si>
  <si>
    <t>19</t>
  </si>
  <si>
    <t>631319173</t>
  </si>
  <si>
    <t>Příplatek k mazanině tl do 120 mm za stržení povrchu spodní vrstvy před vložením výztuže</t>
  </si>
  <si>
    <t>514208917</t>
  </si>
  <si>
    <t>20</t>
  </si>
  <si>
    <t>631362021</t>
  </si>
  <si>
    <t>Výztuž mazanin svařovanými sítěmi Kari</t>
  </si>
  <si>
    <t>t</t>
  </si>
  <si>
    <t>52211923</t>
  </si>
  <si>
    <t>Ostatní konstrukce a práce, bourání</t>
  </si>
  <si>
    <t>946111113</t>
  </si>
  <si>
    <t>Montáž pojízdných věží trubkových/dílcových š do 0,9 m dl do 3,2 m v do 3,5 m</t>
  </si>
  <si>
    <t>kus</t>
  </si>
  <si>
    <t>-437727303</t>
  </si>
  <si>
    <t>22</t>
  </si>
  <si>
    <t>946111213</t>
  </si>
  <si>
    <t>Příplatek k pojízdným věžím š do 0,9 m dl do 3,2 m v do 3,5 m za první a ZKD den použití</t>
  </si>
  <si>
    <t>-1535773295</t>
  </si>
  <si>
    <t>23</t>
  </si>
  <si>
    <t>946111813</t>
  </si>
  <si>
    <t>Demontáž pojízdných věží trubkových/dílcových š do 0,9 m dl do 3,2 m v do 3,5 m</t>
  </si>
  <si>
    <t>-1335885902</t>
  </si>
  <si>
    <t>24</t>
  </si>
  <si>
    <t>952901111</t>
  </si>
  <si>
    <t>Vyčištění budov bytové a občanské výstavby při výšce podlaží do 4 m</t>
  </si>
  <si>
    <t>-1545195267</t>
  </si>
  <si>
    <t>25</t>
  </si>
  <si>
    <t>962032432</t>
  </si>
  <si>
    <t>Bourání zdiva cihelných z dutých nebo plných cihel pálených i nepálených na MV nebo MVC přes 1 m3</t>
  </si>
  <si>
    <t>-280911172</t>
  </si>
  <si>
    <t>26</t>
  </si>
  <si>
    <t>962042334.1</t>
  </si>
  <si>
    <t>Bourání betonového krytu zdiva</t>
  </si>
  <si>
    <t>317403236</t>
  </si>
  <si>
    <t>27</t>
  </si>
  <si>
    <t>966074114</t>
  </si>
  <si>
    <t>Demontáž plotových polí</t>
  </si>
  <si>
    <t>139576177</t>
  </si>
  <si>
    <t>997</t>
  </si>
  <si>
    <t>Přesun sutě</t>
  </si>
  <si>
    <t>28</t>
  </si>
  <si>
    <t>997002611</t>
  </si>
  <si>
    <t>Nakládání suti a vybouraných hmot</t>
  </si>
  <si>
    <t>1054637719</t>
  </si>
  <si>
    <t>29</t>
  </si>
  <si>
    <t>997013211</t>
  </si>
  <si>
    <t>Vnitrostaveništní doprava suti a vybouraných hmot pro budovy v do 6 m ručně</t>
  </si>
  <si>
    <t>-2025462056</t>
  </si>
  <si>
    <t>30</t>
  </si>
  <si>
    <t>997013501</t>
  </si>
  <si>
    <t>Odvoz suti a vybouraných hmot na skládku nebo meziskládku do 1 km se složením</t>
  </si>
  <si>
    <t>-734945620</t>
  </si>
  <si>
    <t>31</t>
  </si>
  <si>
    <t>997013509</t>
  </si>
  <si>
    <t>Příplatek k odvozu suti a vybouraných hmot na skládku ZKD 1 km přes 1 km</t>
  </si>
  <si>
    <t>-1924071064</t>
  </si>
  <si>
    <t>32</t>
  </si>
  <si>
    <t>997013603</t>
  </si>
  <si>
    <t>Poplatek za uložení na skládce (skládkovné) stavebního odpadu cihelného kód odpadu 17 01 02</t>
  </si>
  <si>
    <t>-1717785910</t>
  </si>
  <si>
    <t>998</t>
  </si>
  <si>
    <t>Přesun hmot</t>
  </si>
  <si>
    <t>33</t>
  </si>
  <si>
    <t>998232110</t>
  </si>
  <si>
    <t>Přesun hmot pro oplocení zděné z cihel nebo tvárnic v do 3 m</t>
  </si>
  <si>
    <t>-567680199</t>
  </si>
  <si>
    <t>PSV</t>
  </si>
  <si>
    <t>Práce a dodávky PSV</t>
  </si>
  <si>
    <t>711</t>
  </si>
  <si>
    <t>Izolace proti vodě, vlhkosti a plynům</t>
  </si>
  <si>
    <t>34</t>
  </si>
  <si>
    <t>711161212</t>
  </si>
  <si>
    <t>Izolace proti zemní vlhkosti nopovou fólií svislá, nopek v 8,0 mm, tl do 0,6 mm</t>
  </si>
  <si>
    <t>-460792201</t>
  </si>
  <si>
    <t>35</t>
  </si>
  <si>
    <t>711193121</t>
  </si>
  <si>
    <t>Izolace proti zemní vlhkosti na vodorovné ploše těsnicí kaší AQUAFIN 2K</t>
  </si>
  <si>
    <t>-134131435</t>
  </si>
  <si>
    <t>36</t>
  </si>
  <si>
    <t>711193131</t>
  </si>
  <si>
    <t>Izolace proti zemní vlhkosti na svislé ploše těsnicí kaší AQUAFIN 2K</t>
  </si>
  <si>
    <t>-1973694282</t>
  </si>
  <si>
    <t>37</t>
  </si>
  <si>
    <t>998711201</t>
  </si>
  <si>
    <t>Přesun hmot procentní pro izolace proti vodě, vlhkosti a plynům v objektech v do 6 m</t>
  </si>
  <si>
    <t>%</t>
  </si>
  <si>
    <t>935463094</t>
  </si>
  <si>
    <t>VRN</t>
  </si>
  <si>
    <t>Vedlejší rozpočtové náklady</t>
  </si>
  <si>
    <t>VRN3</t>
  </si>
  <si>
    <t>Zařízení staveniště</t>
  </si>
  <si>
    <t>38</t>
  </si>
  <si>
    <t>035103001</t>
  </si>
  <si>
    <t>Pronájem ploch-veřejné prostranství</t>
  </si>
  <si>
    <t>kpl</t>
  </si>
  <si>
    <t>1024</t>
  </si>
  <si>
    <t>580695438</t>
  </si>
  <si>
    <t>39</t>
  </si>
  <si>
    <t>035103001a</t>
  </si>
  <si>
    <t>772576138</t>
  </si>
  <si>
    <t>40</t>
  </si>
  <si>
    <t>035103001ab</t>
  </si>
  <si>
    <t>Zabezpečení staveniště</t>
  </si>
  <si>
    <t>-1849724975</t>
  </si>
  <si>
    <t>VRN6</t>
  </si>
  <si>
    <t>Územní vlivy</t>
  </si>
  <si>
    <t>41</t>
  </si>
  <si>
    <t>062103000</t>
  </si>
  <si>
    <t>-547274832</t>
  </si>
  <si>
    <t>VRN7</t>
  </si>
  <si>
    <t>Provozní vlivy</t>
  </si>
  <si>
    <t>42</t>
  </si>
  <si>
    <t>071103000</t>
  </si>
  <si>
    <t>Provoz investora</t>
  </si>
  <si>
    <t>2000086041</t>
  </si>
  <si>
    <t>Oprava zděného oplocení areálu Domov bez bariér Hořice</t>
  </si>
  <si>
    <t xml:space="preserve">Strozziho 1333, 508 01 Hořice </t>
  </si>
  <si>
    <t>Domov bez bariér</t>
  </si>
  <si>
    <t>135 83 212</t>
  </si>
  <si>
    <t>CZ135 83 212</t>
  </si>
  <si>
    <t>vzejde z výběrového řízení</t>
  </si>
  <si>
    <t xml:space="preserve">Ing. Robert Štětka </t>
  </si>
  <si>
    <t>CZ7105183041</t>
  </si>
  <si>
    <t>Strozziho 1333, 508 01 Hořice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</si>
</sst>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636623</xdr:colOff>
      <xdr:row>51</xdr:row>
      <xdr:rowOff>114300</xdr:rowOff>
    </xdr:from>
    <xdr:to>
      <xdr:col>9</xdr:col>
      <xdr:colOff>676274</xdr:colOff>
      <xdr:row>60</xdr:row>
      <xdr:rowOff>133350</xdr:rowOff>
    </xdr:to>
    <xdr:pic>
      <xdr:nvPicPr>
        <xdr:cNvPr id="3" name="Obrázek 2" descr="podpis_j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80148" y="8391525"/>
          <a:ext cx="1849401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93" t="s">
        <v>13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94" t="s">
        <v>312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J8" s="163"/>
      <c r="K8" s="162" t="s">
        <v>313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K10" s="163"/>
      <c r="AK10" s="23" t="s">
        <v>22</v>
      </c>
      <c r="AN10" s="162" t="s">
        <v>315</v>
      </c>
      <c r="AR10" s="17"/>
      <c r="BS10" s="14" t="s">
        <v>6</v>
      </c>
    </row>
    <row r="11" spans="1:74" s="1" customFormat="1" ht="18.399999999999999" customHeight="1">
      <c r="B11" s="17"/>
      <c r="E11" s="162" t="s">
        <v>314</v>
      </c>
      <c r="AK11" s="23" t="s">
        <v>23</v>
      </c>
      <c r="AN11" s="162" t="s">
        <v>316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K13" s="163"/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162" t="s">
        <v>317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K19" s="163"/>
      <c r="AK19" s="23" t="s">
        <v>22</v>
      </c>
      <c r="AN19" s="21">
        <v>47505869</v>
      </c>
      <c r="AR19" s="17"/>
      <c r="BS19" s="14" t="s">
        <v>6</v>
      </c>
    </row>
    <row r="20" spans="1:71" s="1" customFormat="1" ht="18.399999999999999" customHeight="1">
      <c r="B20" s="17"/>
      <c r="E20" s="162" t="s">
        <v>318</v>
      </c>
      <c r="AK20" s="23" t="s">
        <v>23</v>
      </c>
      <c r="AN20" s="162" t="s">
        <v>319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>
        <f>ROUND(AG94,1)</f>
        <v>0</v>
      </c>
      <c r="AL26" s="197"/>
      <c r="AM26" s="197"/>
      <c r="AN26" s="197"/>
      <c r="AO26" s="19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8" t="s">
        <v>30</v>
      </c>
      <c r="M28" s="198"/>
      <c r="N28" s="198"/>
      <c r="O28" s="198"/>
      <c r="P28" s="198"/>
      <c r="Q28" s="26"/>
      <c r="R28" s="26"/>
      <c r="S28" s="26"/>
      <c r="T28" s="26"/>
      <c r="U28" s="26"/>
      <c r="V28" s="26"/>
      <c r="W28" s="198" t="s">
        <v>31</v>
      </c>
      <c r="X28" s="198"/>
      <c r="Y28" s="198"/>
      <c r="Z28" s="198"/>
      <c r="AA28" s="198"/>
      <c r="AB28" s="198"/>
      <c r="AC28" s="198"/>
      <c r="AD28" s="198"/>
      <c r="AE28" s="198"/>
      <c r="AF28" s="26"/>
      <c r="AG28" s="26"/>
      <c r="AH28" s="26"/>
      <c r="AI28" s="26"/>
      <c r="AJ28" s="26"/>
      <c r="AK28" s="198" t="s">
        <v>32</v>
      </c>
      <c r="AL28" s="198"/>
      <c r="AM28" s="198"/>
      <c r="AN28" s="198"/>
      <c r="AO28" s="198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83">
        <v>0.21</v>
      </c>
      <c r="M29" s="182"/>
      <c r="N29" s="182"/>
      <c r="O29" s="182"/>
      <c r="P29" s="182"/>
      <c r="W29" s="181">
        <f>ROUND(AZ94, 1)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1)</f>
        <v>0</v>
      </c>
      <c r="AL29" s="182"/>
      <c r="AM29" s="182"/>
      <c r="AN29" s="182"/>
      <c r="AO29" s="182"/>
      <c r="AR29" s="31"/>
    </row>
    <row r="30" spans="1:71" s="3" customFormat="1" ht="14.45" customHeight="1">
      <c r="B30" s="31"/>
      <c r="F30" s="23" t="s">
        <v>35</v>
      </c>
      <c r="L30" s="183">
        <v>0.15</v>
      </c>
      <c r="M30" s="182"/>
      <c r="N30" s="182"/>
      <c r="O30" s="182"/>
      <c r="P30" s="182"/>
      <c r="W30" s="181">
        <f>ROUND(BA94, 1)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1)</f>
        <v>0</v>
      </c>
      <c r="AL30" s="182"/>
      <c r="AM30" s="182"/>
      <c r="AN30" s="182"/>
      <c r="AO30" s="182"/>
      <c r="AR30" s="31"/>
    </row>
    <row r="31" spans="1:71" s="3" customFormat="1" ht="14.45" hidden="1" customHeight="1">
      <c r="B31" s="31"/>
      <c r="F31" s="23" t="s">
        <v>36</v>
      </c>
      <c r="L31" s="183">
        <v>0.21</v>
      </c>
      <c r="M31" s="182"/>
      <c r="N31" s="182"/>
      <c r="O31" s="182"/>
      <c r="P31" s="182"/>
      <c r="W31" s="181">
        <f>ROUND(BB94, 1)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1"/>
    </row>
    <row r="32" spans="1:71" s="3" customFormat="1" ht="14.45" hidden="1" customHeight="1">
      <c r="B32" s="31"/>
      <c r="F32" s="23" t="s">
        <v>37</v>
      </c>
      <c r="L32" s="183">
        <v>0.15</v>
      </c>
      <c r="M32" s="182"/>
      <c r="N32" s="182"/>
      <c r="O32" s="182"/>
      <c r="P32" s="182"/>
      <c r="W32" s="181">
        <f>ROUND(BC94, 1)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1"/>
    </row>
    <row r="33" spans="1:57" s="3" customFormat="1" ht="14.45" hidden="1" customHeight="1">
      <c r="B33" s="31"/>
      <c r="F33" s="23" t="s">
        <v>38</v>
      </c>
      <c r="L33" s="183">
        <v>0</v>
      </c>
      <c r="M33" s="182"/>
      <c r="N33" s="182"/>
      <c r="O33" s="182"/>
      <c r="P33" s="182"/>
      <c r="W33" s="181">
        <f>ROUND(BD94, 1)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84" t="s">
        <v>41</v>
      </c>
      <c r="Y35" s="185"/>
      <c r="Z35" s="185"/>
      <c r="AA35" s="185"/>
      <c r="AB35" s="185"/>
      <c r="AC35" s="34"/>
      <c r="AD35" s="34"/>
      <c r="AE35" s="34"/>
      <c r="AF35" s="34"/>
      <c r="AG35" s="34"/>
      <c r="AH35" s="34"/>
      <c r="AI35" s="34"/>
      <c r="AJ35" s="34"/>
      <c r="AK35" s="186">
        <f>SUM(AK26:AK33)</f>
        <v>0</v>
      </c>
      <c r="AL35" s="185"/>
      <c r="AM35" s="185"/>
      <c r="AN35" s="185"/>
      <c r="AO35" s="187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424</v>
      </c>
      <c r="AR84" s="45"/>
    </row>
    <row r="85" spans="1:91" s="5" customFormat="1" ht="36.950000000000003" customHeight="1">
      <c r="B85" s="46"/>
      <c r="C85" s="47" t="s">
        <v>14</v>
      </c>
      <c r="L85" s="172" t="str">
        <f>K6</f>
        <v>Oprava zděného oplocení areálu Domov bez bariér Hořice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Strozziho 1333, 508 01 Hořice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4" t="str">
        <f>IF(AN8= "","",AN8)</f>
        <v>13.7.2020</v>
      </c>
      <c r="AN87" s="174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Domov bez bariér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5" t="str">
        <f>IF(E17="","",E17)</f>
        <v xml:space="preserve"> </v>
      </c>
      <c r="AN89" s="176"/>
      <c r="AO89" s="176"/>
      <c r="AP89" s="176"/>
      <c r="AQ89" s="26"/>
      <c r="AR89" s="27"/>
      <c r="AS89" s="177" t="s">
        <v>49</v>
      </c>
      <c r="AT89" s="178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vzejde z výběrového řízení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5" t="str">
        <f>IF(E20="","",E20)</f>
        <v xml:space="preserve">Ing. Robert Štětka </v>
      </c>
      <c r="AN90" s="176"/>
      <c r="AO90" s="176"/>
      <c r="AP90" s="176"/>
      <c r="AQ90" s="26"/>
      <c r="AR90" s="27"/>
      <c r="AS90" s="179"/>
      <c r="AT90" s="180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9"/>
      <c r="AT91" s="180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67" t="s">
        <v>50</v>
      </c>
      <c r="D92" s="168"/>
      <c r="E92" s="168"/>
      <c r="F92" s="168"/>
      <c r="G92" s="168"/>
      <c r="H92" s="54"/>
      <c r="I92" s="169" t="s">
        <v>51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52</v>
      </c>
      <c r="AH92" s="168"/>
      <c r="AI92" s="168"/>
      <c r="AJ92" s="168"/>
      <c r="AK92" s="168"/>
      <c r="AL92" s="168"/>
      <c r="AM92" s="168"/>
      <c r="AN92" s="169" t="s">
        <v>53</v>
      </c>
      <c r="AO92" s="168"/>
      <c r="AP92" s="171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1">
        <f>ROUND(AG95,1)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6" t="s">
        <v>1</v>
      </c>
      <c r="AR94" s="62"/>
      <c r="AS94" s="67">
        <f>ROUND(AS95,1)</f>
        <v>0</v>
      </c>
      <c r="AT94" s="68">
        <f>ROUND(SUM(AV94:AW94),1)</f>
        <v>0</v>
      </c>
      <c r="AU94" s="69">
        <f>ROUND(AU95,5)</f>
        <v>1065.7502999999999</v>
      </c>
      <c r="AV94" s="68">
        <f>ROUND(AZ94*L29,1)</f>
        <v>0</v>
      </c>
      <c r="AW94" s="68">
        <f>ROUND(BA94*L30,1)</f>
        <v>0</v>
      </c>
      <c r="AX94" s="68">
        <f>ROUND(BB94*L29,1)</f>
        <v>0</v>
      </c>
      <c r="AY94" s="68">
        <f>ROUND(BC94*L30,1)</f>
        <v>0</v>
      </c>
      <c r="AZ94" s="68">
        <f>ROUND(AZ95,1)</f>
        <v>0</v>
      </c>
      <c r="BA94" s="68">
        <f>ROUND(BA95,1)</f>
        <v>0</v>
      </c>
      <c r="BB94" s="68">
        <f>ROUND(BB95,1)</f>
        <v>0</v>
      </c>
      <c r="BC94" s="68">
        <f>ROUND(BC95,1)</f>
        <v>0</v>
      </c>
      <c r="BD94" s="70">
        <f>ROUND(BD95,1)</f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16.5" customHeight="1">
      <c r="A95" s="73" t="s">
        <v>73</v>
      </c>
      <c r="B95" s="74"/>
      <c r="C95" s="75"/>
      <c r="D95" s="190" t="s">
        <v>74</v>
      </c>
      <c r="E95" s="190"/>
      <c r="F95" s="190"/>
      <c r="G95" s="190"/>
      <c r="H95" s="190"/>
      <c r="I95" s="76"/>
      <c r="J95" s="190" t="s">
        <v>75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'1 - Oprava oplocení-18 po...'!J30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7" t="s">
        <v>76</v>
      </c>
      <c r="AR95" s="74"/>
      <c r="AS95" s="78">
        <v>0</v>
      </c>
      <c r="AT95" s="79">
        <f>ROUND(SUM(AV95:AW95),1)</f>
        <v>0</v>
      </c>
      <c r="AU95" s="80">
        <f>'1 - Oprava oplocení-18 po...'!P131</f>
        <v>1065.7503000000002</v>
      </c>
      <c r="AV95" s="79">
        <f>'1 - Oprava oplocení-18 po...'!J33</f>
        <v>0</v>
      </c>
      <c r="AW95" s="79">
        <f>'1 - Oprava oplocení-18 po...'!J34</f>
        <v>0</v>
      </c>
      <c r="AX95" s="79">
        <f>'1 - Oprava oplocení-18 po...'!J35</f>
        <v>0</v>
      </c>
      <c r="AY95" s="79">
        <f>'1 - Oprava oplocení-18 po...'!J36</f>
        <v>0</v>
      </c>
      <c r="AZ95" s="79">
        <f>'1 - Oprava oplocení-18 po...'!F33</f>
        <v>0</v>
      </c>
      <c r="BA95" s="79">
        <f>'1 - Oprava oplocení-18 po...'!F34</f>
        <v>0</v>
      </c>
      <c r="BB95" s="79">
        <f>'1 - Oprava oplocení-18 po...'!F35</f>
        <v>0</v>
      </c>
      <c r="BC95" s="79">
        <f>'1 - Oprava oplocení-18 po...'!F36</f>
        <v>0</v>
      </c>
      <c r="BD95" s="81">
        <f>'1 - Oprava oplocení-18 po...'!F37</f>
        <v>0</v>
      </c>
      <c r="BT95" s="82" t="s">
        <v>74</v>
      </c>
      <c r="BV95" s="82" t="s">
        <v>71</v>
      </c>
      <c r="BW95" s="82" t="s">
        <v>77</v>
      </c>
      <c r="BX95" s="82" t="s">
        <v>4</v>
      </c>
      <c r="CL95" s="82" t="s">
        <v>1</v>
      </c>
      <c r="CM95" s="82" t="s">
        <v>74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 - Oprava oplocení-18 p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9"/>
  <sheetViews>
    <sheetView showGridLines="0" workbookViewId="0">
      <selection activeCell="X53" sqref="X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4" t="s">
        <v>77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78</v>
      </c>
      <c r="L4" s="17"/>
      <c r="M4" s="84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0" t="str">
        <f>'Rekapitulace stavby'!K6</f>
        <v>Oprava zděného oplocení areálu Domov bez bariér Hořice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79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2" t="s">
        <v>80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162" t="s">
        <v>320</v>
      </c>
      <c r="G12" s="26"/>
      <c r="H12" s="26"/>
      <c r="I12" s="23" t="s">
        <v>19</v>
      </c>
      <c r="J12" s="49" t="str">
        <f>'Rekapitulace stavby'!AN8</f>
        <v>13.7.2020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164"/>
      <c r="G14" s="26"/>
      <c r="H14" s="26"/>
      <c r="I14" s="23" t="s">
        <v>22</v>
      </c>
      <c r="J14" s="21" t="str">
        <f>IF('Rekapitulace stavby'!AN10="","",'Rekapitulace stavby'!AN10)</f>
        <v>135 83 212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>Domov bez bariér</v>
      </c>
      <c r="F15" s="26"/>
      <c r="G15" s="26"/>
      <c r="H15" s="26"/>
      <c r="I15" s="23" t="s">
        <v>23</v>
      </c>
      <c r="J15" s="21" t="str">
        <f>IF('Rekapitulace stavby'!AN11="","",'Rekapitulace stavby'!AN11)</f>
        <v>CZ135 83 212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'Rekapitulace stavby'!E14</f>
        <v>vzejde z výběrového řízení</v>
      </c>
      <c r="F18" s="193"/>
      <c r="G18" s="193"/>
      <c r="H18" s="19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G23" s="26"/>
      <c r="H23" s="26"/>
      <c r="I23" s="23" t="s">
        <v>22</v>
      </c>
      <c r="J23" s="21">
        <f>IF('Rekapitulace stavby'!AN19="","",'Rekapitulace stavby'!AN19)</f>
        <v>47505869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Ing. Robert Štětka </v>
      </c>
      <c r="F24" s="26"/>
      <c r="G24" s="26"/>
      <c r="H24" s="26"/>
      <c r="I24" s="23" t="s">
        <v>23</v>
      </c>
      <c r="J24" s="21" t="str">
        <f>IF('Rekapitulace stavby'!AN20="","",'Rekapitulace stavby'!AN20)</f>
        <v>CZ7105183041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95" t="s">
        <v>1</v>
      </c>
      <c r="F27" s="195"/>
      <c r="G27" s="195"/>
      <c r="H27" s="19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29</v>
      </c>
      <c r="E30" s="26"/>
      <c r="F30" s="26"/>
      <c r="G30" s="26"/>
      <c r="H30" s="26"/>
      <c r="I30" s="26"/>
      <c r="J30" s="65">
        <f>ROUND(J131, 1)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33</v>
      </c>
      <c r="E33" s="23" t="s">
        <v>34</v>
      </c>
      <c r="F33" s="90">
        <f>ROUND((SUM(BE131:BE188)),  1)</f>
        <v>0</v>
      </c>
      <c r="G33" s="26"/>
      <c r="H33" s="26"/>
      <c r="I33" s="91">
        <v>0.21</v>
      </c>
      <c r="J33" s="90">
        <f>ROUND(((SUM(BE131:BE188))*I33),  1)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0">
        <f>ROUND((SUM(BF131:BF188)),  1)</f>
        <v>0</v>
      </c>
      <c r="G34" s="26"/>
      <c r="H34" s="26"/>
      <c r="I34" s="91">
        <v>0.15</v>
      </c>
      <c r="J34" s="90">
        <f>ROUND(((SUM(BF131:BF188))*I34),  1)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0">
        <f>ROUND((SUM(BG131:BG188)),  1)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0">
        <f>ROUND((SUM(BH131:BH188)),  1)</f>
        <v>0</v>
      </c>
      <c r="G36" s="26"/>
      <c r="H36" s="26"/>
      <c r="I36" s="91">
        <v>0.15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0">
        <f>ROUND((SUM(BI131:BI188)),  1)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39</v>
      </c>
      <c r="E39" s="54"/>
      <c r="F39" s="54"/>
      <c r="G39" s="94" t="s">
        <v>40</v>
      </c>
      <c r="H39" s="95" t="s">
        <v>41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98" t="s">
        <v>45</v>
      </c>
      <c r="G61" s="39" t="s">
        <v>44</v>
      </c>
      <c r="H61" s="29"/>
      <c r="I61" s="29"/>
      <c r="J61" s="99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98" t="s">
        <v>45</v>
      </c>
      <c r="G76" s="39" t="s">
        <v>44</v>
      </c>
      <c r="H76" s="29"/>
      <c r="I76" s="29"/>
      <c r="J76" s="99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00" t="str">
        <f>E7</f>
        <v>Oprava zděného oplocení areálu Domov bez bariér Hořice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79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2" t="str">
        <f>E9</f>
        <v>1 - Oprava oplocení-18 polí, 18 sloupků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>Strozziho 1333, 508 01 Hořice</v>
      </c>
      <c r="G89" s="26"/>
      <c r="H89" s="26"/>
      <c r="I89" s="23" t="s">
        <v>19</v>
      </c>
      <c r="J89" s="49" t="str">
        <f>IF(J12="","",J12)</f>
        <v>13.7.2020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21</v>
      </c>
      <c r="D91" s="26"/>
      <c r="E91" s="26"/>
      <c r="F91" s="21" t="str">
        <f>E15</f>
        <v>Domov bez bariér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>vzejde z výběrového řízení</v>
      </c>
      <c r="G92" s="26"/>
      <c r="H92" s="26"/>
      <c r="I92" s="23" t="s">
        <v>27</v>
      </c>
      <c r="J92" s="24" t="str">
        <f>E24</f>
        <v xml:space="preserve">Ing. Robert Štětka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82</v>
      </c>
      <c r="D94" s="92"/>
      <c r="E94" s="92"/>
      <c r="F94" s="92"/>
      <c r="G94" s="92"/>
      <c r="H94" s="92"/>
      <c r="I94" s="92"/>
      <c r="J94" s="101" t="s">
        <v>83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84</v>
      </c>
      <c r="D96" s="26"/>
      <c r="E96" s="26"/>
      <c r="F96" s="26"/>
      <c r="G96" s="26"/>
      <c r="H96" s="26"/>
      <c r="I96" s="26"/>
      <c r="J96" s="65">
        <f>J131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85</v>
      </c>
    </row>
    <row r="97" spans="1:31" s="9" customFormat="1" ht="24.95" hidden="1" customHeight="1">
      <c r="B97" s="103"/>
      <c r="D97" s="104" t="s">
        <v>86</v>
      </c>
      <c r="E97" s="105"/>
      <c r="F97" s="105"/>
      <c r="G97" s="105"/>
      <c r="H97" s="105"/>
      <c r="I97" s="105"/>
      <c r="J97" s="106">
        <f>J132</f>
        <v>0</v>
      </c>
      <c r="L97" s="103"/>
    </row>
    <row r="98" spans="1:31" s="10" customFormat="1" ht="19.899999999999999" hidden="1" customHeight="1">
      <c r="B98" s="107"/>
      <c r="D98" s="108" t="s">
        <v>87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1:31" s="10" customFormat="1" ht="19.899999999999999" hidden="1" customHeight="1">
      <c r="B99" s="107"/>
      <c r="D99" s="108" t="s">
        <v>88</v>
      </c>
      <c r="E99" s="109"/>
      <c r="F99" s="109"/>
      <c r="G99" s="109"/>
      <c r="H99" s="109"/>
      <c r="I99" s="109"/>
      <c r="J99" s="110">
        <f>J139</f>
        <v>0</v>
      </c>
      <c r="L99" s="107"/>
    </row>
    <row r="100" spans="1:31" s="10" customFormat="1" ht="19.899999999999999" hidden="1" customHeight="1">
      <c r="B100" s="107"/>
      <c r="D100" s="108" t="s">
        <v>89</v>
      </c>
      <c r="E100" s="109"/>
      <c r="F100" s="109"/>
      <c r="G100" s="109"/>
      <c r="H100" s="109"/>
      <c r="I100" s="109"/>
      <c r="J100" s="110">
        <f>J145</f>
        <v>0</v>
      </c>
      <c r="L100" s="107"/>
    </row>
    <row r="101" spans="1:31" s="10" customFormat="1" ht="19.899999999999999" hidden="1" customHeight="1">
      <c r="B101" s="107"/>
      <c r="D101" s="108" t="s">
        <v>90</v>
      </c>
      <c r="E101" s="109"/>
      <c r="F101" s="109"/>
      <c r="G101" s="109"/>
      <c r="H101" s="109"/>
      <c r="I101" s="109"/>
      <c r="J101" s="110">
        <f>J150</f>
        <v>0</v>
      </c>
      <c r="L101" s="107"/>
    </row>
    <row r="102" spans="1:31" s="10" customFormat="1" ht="19.899999999999999" hidden="1" customHeight="1">
      <c r="B102" s="107"/>
      <c r="D102" s="108" t="s">
        <v>91</v>
      </c>
      <c r="E102" s="109"/>
      <c r="F102" s="109"/>
      <c r="G102" s="109"/>
      <c r="H102" s="109"/>
      <c r="I102" s="109"/>
      <c r="J102" s="110">
        <f>J151</f>
        <v>0</v>
      </c>
      <c r="L102" s="107"/>
    </row>
    <row r="103" spans="1:31" s="10" customFormat="1" ht="19.899999999999999" hidden="1" customHeight="1">
      <c r="B103" s="107"/>
      <c r="D103" s="108" t="s">
        <v>92</v>
      </c>
      <c r="E103" s="109"/>
      <c r="F103" s="109"/>
      <c r="G103" s="109"/>
      <c r="H103" s="109"/>
      <c r="I103" s="109"/>
      <c r="J103" s="110">
        <f>J158</f>
        <v>0</v>
      </c>
      <c r="L103" s="107"/>
    </row>
    <row r="104" spans="1:31" s="10" customFormat="1" ht="19.899999999999999" hidden="1" customHeight="1">
      <c r="B104" s="107"/>
      <c r="D104" s="108" t="s">
        <v>93</v>
      </c>
      <c r="E104" s="109"/>
      <c r="F104" s="109"/>
      <c r="G104" s="109"/>
      <c r="H104" s="109"/>
      <c r="I104" s="109"/>
      <c r="J104" s="110">
        <f>J166</f>
        <v>0</v>
      </c>
      <c r="L104" s="107"/>
    </row>
    <row r="105" spans="1:31" s="10" customFormat="1" ht="19.899999999999999" hidden="1" customHeight="1">
      <c r="B105" s="107"/>
      <c r="D105" s="108" t="s">
        <v>94</v>
      </c>
      <c r="E105" s="109"/>
      <c r="F105" s="109"/>
      <c r="G105" s="109"/>
      <c r="H105" s="109"/>
      <c r="I105" s="109"/>
      <c r="J105" s="110">
        <f>J172</f>
        <v>0</v>
      </c>
      <c r="L105" s="107"/>
    </row>
    <row r="106" spans="1:31" s="9" customFormat="1" ht="24.95" hidden="1" customHeight="1">
      <c r="B106" s="103"/>
      <c r="D106" s="104" t="s">
        <v>95</v>
      </c>
      <c r="E106" s="105"/>
      <c r="F106" s="105"/>
      <c r="G106" s="105"/>
      <c r="H106" s="105"/>
      <c r="I106" s="105"/>
      <c r="J106" s="106">
        <f>J174</f>
        <v>0</v>
      </c>
      <c r="L106" s="103"/>
    </row>
    <row r="107" spans="1:31" s="10" customFormat="1" ht="19.899999999999999" hidden="1" customHeight="1">
      <c r="B107" s="107"/>
      <c r="D107" s="108" t="s">
        <v>96</v>
      </c>
      <c r="E107" s="109"/>
      <c r="F107" s="109"/>
      <c r="G107" s="109"/>
      <c r="H107" s="109"/>
      <c r="I107" s="109"/>
      <c r="J107" s="110">
        <f>J175</f>
        <v>0</v>
      </c>
      <c r="L107" s="107"/>
    </row>
    <row r="108" spans="1:31" s="9" customFormat="1" ht="24.95" hidden="1" customHeight="1">
      <c r="B108" s="103"/>
      <c r="D108" s="104" t="s">
        <v>97</v>
      </c>
      <c r="E108" s="105"/>
      <c r="F108" s="105"/>
      <c r="G108" s="105"/>
      <c r="H108" s="105"/>
      <c r="I108" s="105"/>
      <c r="J108" s="106">
        <f>J180</f>
        <v>0</v>
      </c>
      <c r="L108" s="103"/>
    </row>
    <row r="109" spans="1:31" s="10" customFormat="1" ht="19.899999999999999" hidden="1" customHeight="1">
      <c r="B109" s="107"/>
      <c r="D109" s="108" t="s">
        <v>98</v>
      </c>
      <c r="E109" s="109"/>
      <c r="F109" s="109"/>
      <c r="G109" s="109"/>
      <c r="H109" s="109"/>
      <c r="I109" s="109"/>
      <c r="J109" s="110">
        <f>J181</f>
        <v>0</v>
      </c>
      <c r="L109" s="107"/>
    </row>
    <row r="110" spans="1:31" s="10" customFormat="1" ht="19.899999999999999" hidden="1" customHeight="1">
      <c r="B110" s="107"/>
      <c r="D110" s="108" t="s">
        <v>99</v>
      </c>
      <c r="E110" s="109"/>
      <c r="F110" s="109"/>
      <c r="G110" s="109"/>
      <c r="H110" s="109"/>
      <c r="I110" s="109"/>
      <c r="J110" s="110">
        <f>J185</f>
        <v>0</v>
      </c>
      <c r="L110" s="107"/>
    </row>
    <row r="111" spans="1:31" s="10" customFormat="1" ht="19.899999999999999" hidden="1" customHeight="1">
      <c r="B111" s="107"/>
      <c r="D111" s="108" t="s">
        <v>100</v>
      </c>
      <c r="E111" s="109"/>
      <c r="F111" s="109"/>
      <c r="G111" s="109"/>
      <c r="H111" s="109"/>
      <c r="I111" s="109"/>
      <c r="J111" s="110">
        <f>J187</f>
        <v>0</v>
      </c>
      <c r="L111" s="107"/>
    </row>
    <row r="112" spans="1:31" s="2" customFormat="1" ht="21.75" hidden="1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hidden="1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idden="1"/>
    <row r="115" spans="1:31" hidden="1"/>
    <row r="116" spans="1:31" hidden="1"/>
    <row r="117" spans="1:31" s="2" customFormat="1" ht="6.95" customHeight="1">
      <c r="A117" s="26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5" customHeight="1">
      <c r="A118" s="26"/>
      <c r="B118" s="27"/>
      <c r="C118" s="18" t="s">
        <v>101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00" t="str">
        <f>E7</f>
        <v>Oprava zděného oplocení areálu Domov bez bariér Hořice</v>
      </c>
      <c r="F121" s="201"/>
      <c r="G121" s="201"/>
      <c r="H121" s="201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79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172" t="str">
        <f>E9</f>
        <v>1 - Oprava oplocení-18 polí, 18 sloupků</v>
      </c>
      <c r="F123" s="199"/>
      <c r="G123" s="199"/>
      <c r="H123" s="199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F12</f>
        <v>Strozziho 1333, 508 01 Hořice</v>
      </c>
      <c r="G125" s="26"/>
      <c r="H125" s="26"/>
      <c r="I125" s="23" t="s">
        <v>19</v>
      </c>
      <c r="J125" s="49" t="str">
        <f>IF(J12="","",J12)</f>
        <v>13.7.2020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E15</f>
        <v>Domov bez bariér</v>
      </c>
      <c r="G127" s="26"/>
      <c r="H127" s="26"/>
      <c r="I127" s="23" t="s">
        <v>25</v>
      </c>
      <c r="J127" s="24" t="str">
        <f>E21</f>
        <v xml:space="preserve"> 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24</v>
      </c>
      <c r="D128" s="26"/>
      <c r="E128" s="26"/>
      <c r="F128" s="21" t="str">
        <f>IF(E18="","",E18)</f>
        <v>vzejde z výběrového řízení</v>
      </c>
      <c r="G128" s="26"/>
      <c r="H128" s="26"/>
      <c r="I128" s="23" t="s">
        <v>27</v>
      </c>
      <c r="J128" s="24" t="str">
        <f>E24</f>
        <v xml:space="preserve">Ing. Robert Štětka 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11"/>
      <c r="B130" s="112"/>
      <c r="C130" s="113" t="s">
        <v>102</v>
      </c>
      <c r="D130" s="114" t="s">
        <v>54</v>
      </c>
      <c r="E130" s="114" t="s">
        <v>50</v>
      </c>
      <c r="F130" s="114" t="s">
        <v>51</v>
      </c>
      <c r="G130" s="114" t="s">
        <v>103</v>
      </c>
      <c r="H130" s="114" t="s">
        <v>104</v>
      </c>
      <c r="I130" s="114" t="s">
        <v>105</v>
      </c>
      <c r="J130" s="115" t="s">
        <v>83</v>
      </c>
      <c r="K130" s="116" t="s">
        <v>106</v>
      </c>
      <c r="L130" s="117"/>
      <c r="M130" s="56" t="s">
        <v>1</v>
      </c>
      <c r="N130" s="57" t="s">
        <v>33</v>
      </c>
      <c r="O130" s="57" t="s">
        <v>107</v>
      </c>
      <c r="P130" s="57" t="s">
        <v>108</v>
      </c>
      <c r="Q130" s="57" t="s">
        <v>109</v>
      </c>
      <c r="R130" s="57" t="s">
        <v>110</v>
      </c>
      <c r="S130" s="57" t="s">
        <v>111</v>
      </c>
      <c r="T130" s="58" t="s">
        <v>112</v>
      </c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</row>
    <row r="131" spans="1:65" s="2" customFormat="1" ht="22.9" customHeight="1">
      <c r="A131" s="26"/>
      <c r="B131" s="27"/>
      <c r="C131" s="63" t="s">
        <v>113</v>
      </c>
      <c r="D131" s="26"/>
      <c r="E131" s="26"/>
      <c r="F131" s="26"/>
      <c r="G131" s="26"/>
      <c r="H131" s="26"/>
      <c r="I131" s="26"/>
      <c r="J131" s="118">
        <f>BK131</f>
        <v>0</v>
      </c>
      <c r="K131" s="26"/>
      <c r="L131" s="27"/>
      <c r="M131" s="59"/>
      <c r="N131" s="50"/>
      <c r="O131" s="60"/>
      <c r="P131" s="119">
        <f>P132+P174+P180</f>
        <v>1065.7503000000002</v>
      </c>
      <c r="Q131" s="60"/>
      <c r="R131" s="119">
        <f>R132+R174+R180</f>
        <v>111.19363472999999</v>
      </c>
      <c r="S131" s="60"/>
      <c r="T131" s="120">
        <f>T132+T174+T180</f>
        <v>80.747675000000001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68</v>
      </c>
      <c r="AU131" s="14" t="s">
        <v>85</v>
      </c>
      <c r="BK131" s="121">
        <f>BK132+BK174+BK180</f>
        <v>0</v>
      </c>
    </row>
    <row r="132" spans="1:65" s="12" customFormat="1" ht="25.9" customHeight="1">
      <c r="B132" s="122"/>
      <c r="D132" s="123" t="s">
        <v>68</v>
      </c>
      <c r="E132" s="124" t="s">
        <v>114</v>
      </c>
      <c r="F132" s="124" t="s">
        <v>115</v>
      </c>
      <c r="J132" s="125">
        <f>BK132</f>
        <v>0</v>
      </c>
      <c r="L132" s="122"/>
      <c r="M132" s="126"/>
      <c r="N132" s="127"/>
      <c r="O132" s="127"/>
      <c r="P132" s="128">
        <f>P133+P139+P145+P150+P151+P158+P166+P172</f>
        <v>1028.7447400000001</v>
      </c>
      <c r="Q132" s="127"/>
      <c r="R132" s="128">
        <f>R133+R139+R145+R150+R151+R158+R166+R172</f>
        <v>110.73580272999999</v>
      </c>
      <c r="S132" s="127"/>
      <c r="T132" s="129">
        <f>T133+T139+T145+T150+T151+T158+T166+T172</f>
        <v>80.747675000000001</v>
      </c>
      <c r="AR132" s="123" t="s">
        <v>74</v>
      </c>
      <c r="AT132" s="130" t="s">
        <v>68</v>
      </c>
      <c r="AU132" s="130" t="s">
        <v>69</v>
      </c>
      <c r="AY132" s="123" t="s">
        <v>116</v>
      </c>
      <c r="BK132" s="131">
        <f>BK133+BK139+BK145+BK150+BK151+BK158+BK166+BK172</f>
        <v>0</v>
      </c>
    </row>
    <row r="133" spans="1:65" s="12" customFormat="1" ht="22.9" customHeight="1">
      <c r="B133" s="122"/>
      <c r="D133" s="123" t="s">
        <v>68</v>
      </c>
      <c r="E133" s="132" t="s">
        <v>74</v>
      </c>
      <c r="F133" s="132" t="s">
        <v>117</v>
      </c>
      <c r="J133" s="133">
        <f>BK133</f>
        <v>0</v>
      </c>
      <c r="L133" s="122"/>
      <c r="M133" s="126"/>
      <c r="N133" s="127"/>
      <c r="O133" s="127"/>
      <c r="P133" s="128">
        <f>SUM(P134:P138)</f>
        <v>121.4727</v>
      </c>
      <c r="Q133" s="127"/>
      <c r="R133" s="128">
        <f>SUM(R134:R138)</f>
        <v>1.5245E-2</v>
      </c>
      <c r="S133" s="127"/>
      <c r="T133" s="129">
        <f>SUM(T134:T138)</f>
        <v>0</v>
      </c>
      <c r="AR133" s="123" t="s">
        <v>74</v>
      </c>
      <c r="AT133" s="130" t="s">
        <v>68</v>
      </c>
      <c r="AU133" s="130" t="s">
        <v>74</v>
      </c>
      <c r="AY133" s="123" t="s">
        <v>116</v>
      </c>
      <c r="BK133" s="131">
        <f>SUM(BK134:BK138)</f>
        <v>0</v>
      </c>
    </row>
    <row r="134" spans="1:65" s="2" customFormat="1" ht="24.2" customHeight="1">
      <c r="A134" s="26"/>
      <c r="B134" s="134"/>
      <c r="C134" s="135" t="s">
        <v>74</v>
      </c>
      <c r="D134" s="135" t="s">
        <v>118</v>
      </c>
      <c r="E134" s="136" t="s">
        <v>119</v>
      </c>
      <c r="F134" s="137" t="s">
        <v>120</v>
      </c>
      <c r="G134" s="138" t="s">
        <v>121</v>
      </c>
      <c r="H134" s="139">
        <v>73.11</v>
      </c>
      <c r="I134" s="140"/>
      <c r="J134" s="140">
        <f>ROUND(I134*H134,1)</f>
        <v>0</v>
      </c>
      <c r="K134" s="141"/>
      <c r="L134" s="27"/>
      <c r="M134" s="142" t="s">
        <v>1</v>
      </c>
      <c r="N134" s="143" t="s">
        <v>35</v>
      </c>
      <c r="O134" s="144">
        <v>1.1220000000000001</v>
      </c>
      <c r="P134" s="144">
        <f>O134*H134</f>
        <v>82.029420000000002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6" t="s">
        <v>122</v>
      </c>
      <c r="AT134" s="146" t="s">
        <v>118</v>
      </c>
      <c r="AU134" s="146" t="s">
        <v>123</v>
      </c>
      <c r="AY134" s="14" t="s">
        <v>116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4" t="s">
        <v>123</v>
      </c>
      <c r="BK134" s="147">
        <f>ROUND(I134*H134,1)</f>
        <v>0</v>
      </c>
      <c r="BL134" s="14" t="s">
        <v>122</v>
      </c>
      <c r="BM134" s="146" t="s">
        <v>124</v>
      </c>
    </row>
    <row r="135" spans="1:65" s="2" customFormat="1" ht="24.2" customHeight="1">
      <c r="A135" s="26"/>
      <c r="B135" s="134"/>
      <c r="C135" s="135" t="s">
        <v>123</v>
      </c>
      <c r="D135" s="135" t="s">
        <v>118</v>
      </c>
      <c r="E135" s="136" t="s">
        <v>125</v>
      </c>
      <c r="F135" s="137" t="s">
        <v>126</v>
      </c>
      <c r="G135" s="138" t="s">
        <v>121</v>
      </c>
      <c r="H135" s="139">
        <v>73.11</v>
      </c>
      <c r="I135" s="140"/>
      <c r="J135" s="140">
        <f>ROUND(I135*H135,1)</f>
        <v>0</v>
      </c>
      <c r="K135" s="141"/>
      <c r="L135" s="27"/>
      <c r="M135" s="142" t="s">
        <v>1</v>
      </c>
      <c r="N135" s="143" t="s">
        <v>35</v>
      </c>
      <c r="O135" s="144">
        <v>0.32800000000000001</v>
      </c>
      <c r="P135" s="144">
        <f>O135*H135</f>
        <v>23.980080000000001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122</v>
      </c>
      <c r="AT135" s="146" t="s">
        <v>118</v>
      </c>
      <c r="AU135" s="146" t="s">
        <v>123</v>
      </c>
      <c r="AY135" s="14" t="s">
        <v>116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123</v>
      </c>
      <c r="BK135" s="147">
        <f>ROUND(I135*H135,1)</f>
        <v>0</v>
      </c>
      <c r="BL135" s="14" t="s">
        <v>122</v>
      </c>
      <c r="BM135" s="146" t="s">
        <v>127</v>
      </c>
    </row>
    <row r="136" spans="1:65" s="2" customFormat="1" ht="24.2" customHeight="1">
      <c r="A136" s="26"/>
      <c r="B136" s="134"/>
      <c r="C136" s="135" t="s">
        <v>128</v>
      </c>
      <c r="D136" s="135" t="s">
        <v>118</v>
      </c>
      <c r="E136" s="136" t="s">
        <v>129</v>
      </c>
      <c r="F136" s="137" t="s">
        <v>130</v>
      </c>
      <c r="G136" s="138" t="s">
        <v>131</v>
      </c>
      <c r="H136" s="139">
        <v>303.2</v>
      </c>
      <c r="I136" s="140"/>
      <c r="J136" s="140">
        <f>ROUND(I136*H136,1)</f>
        <v>0</v>
      </c>
      <c r="K136" s="141"/>
      <c r="L136" s="27"/>
      <c r="M136" s="142" t="s">
        <v>1</v>
      </c>
      <c r="N136" s="143" t="s">
        <v>35</v>
      </c>
      <c r="O136" s="144">
        <v>4.3999999999999997E-2</v>
      </c>
      <c r="P136" s="144">
        <f>O136*H136</f>
        <v>13.340799999999998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6" t="s">
        <v>122</v>
      </c>
      <c r="AT136" s="146" t="s">
        <v>118</v>
      </c>
      <c r="AU136" s="146" t="s">
        <v>123</v>
      </c>
      <c r="AY136" s="14" t="s">
        <v>116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4" t="s">
        <v>123</v>
      </c>
      <c r="BK136" s="147">
        <f>ROUND(I136*H136,1)</f>
        <v>0</v>
      </c>
      <c r="BL136" s="14" t="s">
        <v>122</v>
      </c>
      <c r="BM136" s="146" t="s">
        <v>132</v>
      </c>
    </row>
    <row r="137" spans="1:65" s="2" customFormat="1" ht="24.2" customHeight="1">
      <c r="A137" s="26"/>
      <c r="B137" s="134"/>
      <c r="C137" s="135" t="s">
        <v>122</v>
      </c>
      <c r="D137" s="135" t="s">
        <v>118</v>
      </c>
      <c r="E137" s="136" t="s">
        <v>133</v>
      </c>
      <c r="F137" s="137" t="s">
        <v>134</v>
      </c>
      <c r="G137" s="138" t="s">
        <v>131</v>
      </c>
      <c r="H137" s="139">
        <v>303.2</v>
      </c>
      <c r="I137" s="140"/>
      <c r="J137" s="140">
        <f>ROUND(I137*H137,1)</f>
        <v>0</v>
      </c>
      <c r="K137" s="141"/>
      <c r="L137" s="27"/>
      <c r="M137" s="142" t="s">
        <v>1</v>
      </c>
      <c r="N137" s="143" t="s">
        <v>35</v>
      </c>
      <c r="O137" s="144">
        <v>7.0000000000000001E-3</v>
      </c>
      <c r="P137" s="144">
        <f>O137*H137</f>
        <v>2.1223999999999998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6" t="s">
        <v>122</v>
      </c>
      <c r="AT137" s="146" t="s">
        <v>118</v>
      </c>
      <c r="AU137" s="146" t="s">
        <v>123</v>
      </c>
      <c r="AY137" s="14" t="s">
        <v>116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4" t="s">
        <v>123</v>
      </c>
      <c r="BK137" s="147">
        <f>ROUND(I137*H137,1)</f>
        <v>0</v>
      </c>
      <c r="BL137" s="14" t="s">
        <v>122</v>
      </c>
      <c r="BM137" s="146" t="s">
        <v>135</v>
      </c>
    </row>
    <row r="138" spans="1:65" s="2" customFormat="1" ht="14.45" customHeight="1">
      <c r="A138" s="26"/>
      <c r="B138" s="134"/>
      <c r="C138" s="148" t="s">
        <v>136</v>
      </c>
      <c r="D138" s="148" t="s">
        <v>137</v>
      </c>
      <c r="E138" s="149" t="s">
        <v>138</v>
      </c>
      <c r="F138" s="150" t="s">
        <v>139</v>
      </c>
      <c r="G138" s="151" t="s">
        <v>140</v>
      </c>
      <c r="H138" s="152">
        <v>15.244999999999999</v>
      </c>
      <c r="I138" s="153"/>
      <c r="J138" s="153">
        <f>ROUND(I138*H138,1)</f>
        <v>0</v>
      </c>
      <c r="K138" s="154"/>
      <c r="L138" s="155"/>
      <c r="M138" s="156" t="s">
        <v>1</v>
      </c>
      <c r="N138" s="157" t="s">
        <v>35</v>
      </c>
      <c r="O138" s="144">
        <v>0</v>
      </c>
      <c r="P138" s="144">
        <f>O138*H138</f>
        <v>0</v>
      </c>
      <c r="Q138" s="144">
        <v>1E-3</v>
      </c>
      <c r="R138" s="144">
        <f>Q138*H138</f>
        <v>1.5245E-2</v>
      </c>
      <c r="S138" s="144">
        <v>0</v>
      </c>
      <c r="T138" s="14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141</v>
      </c>
      <c r="AT138" s="146" t="s">
        <v>137</v>
      </c>
      <c r="AU138" s="146" t="s">
        <v>123</v>
      </c>
      <c r="AY138" s="14" t="s">
        <v>116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123</v>
      </c>
      <c r="BK138" s="147">
        <f>ROUND(I138*H138,1)</f>
        <v>0</v>
      </c>
      <c r="BL138" s="14" t="s">
        <v>122</v>
      </c>
      <c r="BM138" s="146" t="s">
        <v>142</v>
      </c>
    </row>
    <row r="139" spans="1:65" s="12" customFormat="1" ht="22.9" customHeight="1">
      <c r="B139" s="122"/>
      <c r="D139" s="123" t="s">
        <v>68</v>
      </c>
      <c r="E139" s="132" t="s">
        <v>128</v>
      </c>
      <c r="F139" s="132" t="s">
        <v>143</v>
      </c>
      <c r="J139" s="133">
        <f>BK139</f>
        <v>0</v>
      </c>
      <c r="L139" s="122"/>
      <c r="M139" s="126"/>
      <c r="N139" s="127"/>
      <c r="O139" s="127"/>
      <c r="P139" s="128">
        <f>SUM(P140:P144)</f>
        <v>237.77892600000004</v>
      </c>
      <c r="Q139" s="127"/>
      <c r="R139" s="128">
        <f>SUM(R140:R144)</f>
        <v>84.579830600000008</v>
      </c>
      <c r="S139" s="127"/>
      <c r="T139" s="129">
        <f>SUM(T140:T144)</f>
        <v>0</v>
      </c>
      <c r="AR139" s="123" t="s">
        <v>74</v>
      </c>
      <c r="AT139" s="130" t="s">
        <v>68</v>
      </c>
      <c r="AU139" s="130" t="s">
        <v>74</v>
      </c>
      <c r="AY139" s="123" t="s">
        <v>116</v>
      </c>
      <c r="BK139" s="131">
        <f>SUM(BK140:BK144)</f>
        <v>0</v>
      </c>
    </row>
    <row r="140" spans="1:65" s="2" customFormat="1" ht="24.2" customHeight="1">
      <c r="A140" s="26"/>
      <c r="B140" s="134"/>
      <c r="C140" s="135" t="s">
        <v>144</v>
      </c>
      <c r="D140" s="135" t="s">
        <v>118</v>
      </c>
      <c r="E140" s="136" t="s">
        <v>145</v>
      </c>
      <c r="F140" s="137" t="s">
        <v>146</v>
      </c>
      <c r="G140" s="138" t="s">
        <v>121</v>
      </c>
      <c r="H140" s="139">
        <v>41.13</v>
      </c>
      <c r="I140" s="140"/>
      <c r="J140" s="140">
        <f>ROUND(I140*H140,1)</f>
        <v>0</v>
      </c>
      <c r="K140" s="141"/>
      <c r="L140" s="27"/>
      <c r="M140" s="142" t="s">
        <v>1</v>
      </c>
      <c r="N140" s="143" t="s">
        <v>35</v>
      </c>
      <c r="O140" s="144">
        <v>4.8760000000000003</v>
      </c>
      <c r="P140" s="144">
        <f>O140*H140</f>
        <v>200.54988000000003</v>
      </c>
      <c r="Q140" s="144">
        <v>1.7390000000000001</v>
      </c>
      <c r="R140" s="144">
        <f>Q140*H140</f>
        <v>71.525070000000014</v>
      </c>
      <c r="S140" s="144">
        <v>0</v>
      </c>
      <c r="T140" s="14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122</v>
      </c>
      <c r="AT140" s="146" t="s">
        <v>118</v>
      </c>
      <c r="AU140" s="146" t="s">
        <v>123</v>
      </c>
      <c r="AY140" s="14" t="s">
        <v>116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123</v>
      </c>
      <c r="BK140" s="147">
        <f>ROUND(I140*H140,1)</f>
        <v>0</v>
      </c>
      <c r="BL140" s="14" t="s">
        <v>122</v>
      </c>
      <c r="BM140" s="146" t="s">
        <v>147</v>
      </c>
    </row>
    <row r="141" spans="1:65" s="2" customFormat="1" ht="14.45" customHeight="1">
      <c r="A141" s="26"/>
      <c r="B141" s="134"/>
      <c r="C141" s="135" t="s">
        <v>148</v>
      </c>
      <c r="D141" s="135" t="s">
        <v>118</v>
      </c>
      <c r="E141" s="136" t="s">
        <v>149</v>
      </c>
      <c r="F141" s="137" t="s">
        <v>150</v>
      </c>
      <c r="G141" s="138" t="s">
        <v>131</v>
      </c>
      <c r="H141" s="139">
        <v>77.92</v>
      </c>
      <c r="I141" s="140"/>
      <c r="J141" s="140">
        <f>ROUND(I141*H141,1)</f>
        <v>0</v>
      </c>
      <c r="K141" s="141"/>
      <c r="L141" s="27"/>
      <c r="M141" s="142" t="s">
        <v>1</v>
      </c>
      <c r="N141" s="143" t="s">
        <v>35</v>
      </c>
      <c r="O141" s="144">
        <v>0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122</v>
      </c>
      <c r="AT141" s="146" t="s">
        <v>118</v>
      </c>
      <c r="AU141" s="146" t="s">
        <v>123</v>
      </c>
      <c r="AY141" s="14" t="s">
        <v>116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4" t="s">
        <v>123</v>
      </c>
      <c r="BK141" s="147">
        <f>ROUND(I141*H141,1)</f>
        <v>0</v>
      </c>
      <c r="BL141" s="14" t="s">
        <v>122</v>
      </c>
      <c r="BM141" s="146" t="s">
        <v>151</v>
      </c>
    </row>
    <row r="142" spans="1:65" s="2" customFormat="1" ht="14.45" customHeight="1">
      <c r="A142" s="26"/>
      <c r="B142" s="134"/>
      <c r="C142" s="135" t="s">
        <v>141</v>
      </c>
      <c r="D142" s="135" t="s">
        <v>118</v>
      </c>
      <c r="E142" s="136" t="s">
        <v>152</v>
      </c>
      <c r="F142" s="137" t="s">
        <v>153</v>
      </c>
      <c r="G142" s="138" t="s">
        <v>131</v>
      </c>
      <c r="H142" s="139">
        <v>77.92</v>
      </c>
      <c r="I142" s="140"/>
      <c r="J142" s="140">
        <f>ROUND(I142*H142,1)</f>
        <v>0</v>
      </c>
      <c r="K142" s="141"/>
      <c r="L142" s="27"/>
      <c r="M142" s="142" t="s">
        <v>1</v>
      </c>
      <c r="N142" s="143" t="s">
        <v>35</v>
      </c>
      <c r="O142" s="144">
        <v>0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6" t="s">
        <v>122</v>
      </c>
      <c r="AT142" s="146" t="s">
        <v>118</v>
      </c>
      <c r="AU142" s="146" t="s">
        <v>123</v>
      </c>
      <c r="AY142" s="14" t="s">
        <v>116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4" t="s">
        <v>123</v>
      </c>
      <c r="BK142" s="147">
        <f>ROUND(I142*H142,1)</f>
        <v>0</v>
      </c>
      <c r="BL142" s="14" t="s">
        <v>122</v>
      </c>
      <c r="BM142" s="146" t="s">
        <v>154</v>
      </c>
    </row>
    <row r="143" spans="1:65" s="2" customFormat="1" ht="24.2" customHeight="1">
      <c r="A143" s="26"/>
      <c r="B143" s="134"/>
      <c r="C143" s="135" t="s">
        <v>155</v>
      </c>
      <c r="D143" s="135" t="s">
        <v>118</v>
      </c>
      <c r="E143" s="136" t="s">
        <v>156</v>
      </c>
      <c r="F143" s="137" t="s">
        <v>157</v>
      </c>
      <c r="G143" s="138" t="s">
        <v>121</v>
      </c>
      <c r="H143" s="139">
        <v>7.0270000000000001</v>
      </c>
      <c r="I143" s="140"/>
      <c r="J143" s="140">
        <f>ROUND(I143*H143,1)</f>
        <v>0</v>
      </c>
      <c r="K143" s="141"/>
      <c r="L143" s="27"/>
      <c r="M143" s="142" t="s">
        <v>1</v>
      </c>
      <c r="N143" s="143" t="s">
        <v>35</v>
      </c>
      <c r="O143" s="144">
        <v>5.298</v>
      </c>
      <c r="P143" s="144">
        <f>O143*H143</f>
        <v>37.229046000000004</v>
      </c>
      <c r="Q143" s="144">
        <v>1.8577999999999999</v>
      </c>
      <c r="R143" s="144">
        <f>Q143*H143</f>
        <v>13.0547606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122</v>
      </c>
      <c r="AT143" s="146" t="s">
        <v>118</v>
      </c>
      <c r="AU143" s="146" t="s">
        <v>123</v>
      </c>
      <c r="AY143" s="14" t="s">
        <v>116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123</v>
      </c>
      <c r="BK143" s="147">
        <f>ROUND(I143*H143,1)</f>
        <v>0</v>
      </c>
      <c r="BL143" s="14" t="s">
        <v>122</v>
      </c>
      <c r="BM143" s="146" t="s">
        <v>158</v>
      </c>
    </row>
    <row r="144" spans="1:65" s="2" customFormat="1" ht="14.45" customHeight="1">
      <c r="A144" s="26"/>
      <c r="B144" s="134"/>
      <c r="C144" s="135" t="s">
        <v>159</v>
      </c>
      <c r="D144" s="135" t="s">
        <v>118</v>
      </c>
      <c r="E144" s="136" t="s">
        <v>160</v>
      </c>
      <c r="F144" s="137" t="s">
        <v>161</v>
      </c>
      <c r="G144" s="138" t="s">
        <v>131</v>
      </c>
      <c r="H144" s="139">
        <v>68.400000000000006</v>
      </c>
      <c r="I144" s="140"/>
      <c r="J144" s="140">
        <f>ROUND(I144*H144,1)</f>
        <v>0</v>
      </c>
      <c r="K144" s="141"/>
      <c r="L144" s="27"/>
      <c r="M144" s="142" t="s">
        <v>1</v>
      </c>
      <c r="N144" s="143" t="s">
        <v>35</v>
      </c>
      <c r="O144" s="144">
        <v>0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6" t="s">
        <v>122</v>
      </c>
      <c r="AT144" s="146" t="s">
        <v>118</v>
      </c>
      <c r="AU144" s="146" t="s">
        <v>123</v>
      </c>
      <c r="AY144" s="14" t="s">
        <v>116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4" t="s">
        <v>123</v>
      </c>
      <c r="BK144" s="147">
        <f>ROUND(I144*H144,1)</f>
        <v>0</v>
      </c>
      <c r="BL144" s="14" t="s">
        <v>122</v>
      </c>
      <c r="BM144" s="146" t="s">
        <v>162</v>
      </c>
    </row>
    <row r="145" spans="1:65" s="12" customFormat="1" ht="22.9" customHeight="1">
      <c r="B145" s="122"/>
      <c r="D145" s="123" t="s">
        <v>68</v>
      </c>
      <c r="E145" s="132" t="s">
        <v>122</v>
      </c>
      <c r="F145" s="132" t="s">
        <v>163</v>
      </c>
      <c r="J145" s="133">
        <f>BK145</f>
        <v>0</v>
      </c>
      <c r="L145" s="122"/>
      <c r="M145" s="126"/>
      <c r="N145" s="127"/>
      <c r="O145" s="127"/>
      <c r="P145" s="128">
        <f>SUM(P146:P149)</f>
        <v>17.66836</v>
      </c>
      <c r="Q145" s="127"/>
      <c r="R145" s="128">
        <f>SUM(R146:R149)</f>
        <v>0.1209708</v>
      </c>
      <c r="S145" s="127"/>
      <c r="T145" s="129">
        <f>SUM(T146:T149)</f>
        <v>0</v>
      </c>
      <c r="AR145" s="123" t="s">
        <v>74</v>
      </c>
      <c r="AT145" s="130" t="s">
        <v>68</v>
      </c>
      <c r="AU145" s="130" t="s">
        <v>74</v>
      </c>
      <c r="AY145" s="123" t="s">
        <v>116</v>
      </c>
      <c r="BK145" s="131">
        <f>SUM(BK146:BK149)</f>
        <v>0</v>
      </c>
    </row>
    <row r="146" spans="1:65" s="2" customFormat="1" ht="24.2" customHeight="1">
      <c r="A146" s="26"/>
      <c r="B146" s="134"/>
      <c r="C146" s="135" t="s">
        <v>164</v>
      </c>
      <c r="D146" s="135" t="s">
        <v>118</v>
      </c>
      <c r="E146" s="136" t="s">
        <v>165</v>
      </c>
      <c r="F146" s="137" t="s">
        <v>166</v>
      </c>
      <c r="G146" s="138" t="s">
        <v>131</v>
      </c>
      <c r="H146" s="139">
        <v>19.48</v>
      </c>
      <c r="I146" s="140"/>
      <c r="J146" s="140">
        <f>ROUND(I146*H146,1)</f>
        <v>0</v>
      </c>
      <c r="K146" s="141"/>
      <c r="L146" s="27"/>
      <c r="M146" s="142" t="s">
        <v>1</v>
      </c>
      <c r="N146" s="143" t="s">
        <v>35</v>
      </c>
      <c r="O146" s="144">
        <v>0.377</v>
      </c>
      <c r="P146" s="144">
        <f>O146*H146</f>
        <v>7.34396</v>
      </c>
      <c r="Q146" s="144">
        <v>5.3299999999999997E-3</v>
      </c>
      <c r="R146" s="144">
        <f>Q146*H146</f>
        <v>0.1038284</v>
      </c>
      <c r="S146" s="144">
        <v>0</v>
      </c>
      <c r="T146" s="14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6" t="s">
        <v>122</v>
      </c>
      <c r="AT146" s="146" t="s">
        <v>118</v>
      </c>
      <c r="AU146" s="146" t="s">
        <v>123</v>
      </c>
      <c r="AY146" s="14" t="s">
        <v>116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4" t="s">
        <v>123</v>
      </c>
      <c r="BK146" s="147">
        <f>ROUND(I146*H146,1)</f>
        <v>0</v>
      </c>
      <c r="BL146" s="14" t="s">
        <v>122</v>
      </c>
      <c r="BM146" s="146" t="s">
        <v>167</v>
      </c>
    </row>
    <row r="147" spans="1:65" s="2" customFormat="1" ht="24.2" customHeight="1">
      <c r="A147" s="26"/>
      <c r="B147" s="134"/>
      <c r="C147" s="135" t="s">
        <v>168</v>
      </c>
      <c r="D147" s="135" t="s">
        <v>118</v>
      </c>
      <c r="E147" s="136" t="s">
        <v>169</v>
      </c>
      <c r="F147" s="137" t="s">
        <v>170</v>
      </c>
      <c r="G147" s="138" t="s">
        <v>131</v>
      </c>
      <c r="H147" s="139">
        <v>19.48</v>
      </c>
      <c r="I147" s="140"/>
      <c r="J147" s="140">
        <f>ROUND(I147*H147,1)</f>
        <v>0</v>
      </c>
      <c r="K147" s="141"/>
      <c r="L147" s="27"/>
      <c r="M147" s="142" t="s">
        <v>1</v>
      </c>
      <c r="N147" s="143" t="s">
        <v>35</v>
      </c>
      <c r="O147" s="144">
        <v>0.22500000000000001</v>
      </c>
      <c r="P147" s="144">
        <f>O147*H147</f>
        <v>4.383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122</v>
      </c>
      <c r="AT147" s="146" t="s">
        <v>118</v>
      </c>
      <c r="AU147" s="146" t="s">
        <v>123</v>
      </c>
      <c r="AY147" s="14" t="s">
        <v>116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123</v>
      </c>
      <c r="BK147" s="147">
        <f>ROUND(I147*H147,1)</f>
        <v>0</v>
      </c>
      <c r="BL147" s="14" t="s">
        <v>122</v>
      </c>
      <c r="BM147" s="146" t="s">
        <v>171</v>
      </c>
    </row>
    <row r="148" spans="1:65" s="2" customFormat="1" ht="24.2" customHeight="1">
      <c r="A148" s="26"/>
      <c r="B148" s="134"/>
      <c r="C148" s="135" t="s">
        <v>172</v>
      </c>
      <c r="D148" s="135" t="s">
        <v>118</v>
      </c>
      <c r="E148" s="136" t="s">
        <v>173</v>
      </c>
      <c r="F148" s="137" t="s">
        <v>174</v>
      </c>
      <c r="G148" s="138" t="s">
        <v>131</v>
      </c>
      <c r="H148" s="139">
        <v>19.48</v>
      </c>
      <c r="I148" s="140"/>
      <c r="J148" s="140">
        <f>ROUND(I148*H148,1)</f>
        <v>0</v>
      </c>
      <c r="K148" s="141"/>
      <c r="L148" s="27"/>
      <c r="M148" s="142" t="s">
        <v>1</v>
      </c>
      <c r="N148" s="143" t="s">
        <v>35</v>
      </c>
      <c r="O148" s="144">
        <v>0.2</v>
      </c>
      <c r="P148" s="144">
        <f>O148*H148</f>
        <v>3.8960000000000004</v>
      </c>
      <c r="Q148" s="144">
        <v>8.8000000000000003E-4</v>
      </c>
      <c r="R148" s="144">
        <f>Q148*H148</f>
        <v>1.7142400000000002E-2</v>
      </c>
      <c r="S148" s="144">
        <v>0</v>
      </c>
      <c r="T148" s="14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122</v>
      </c>
      <c r="AT148" s="146" t="s">
        <v>118</v>
      </c>
      <c r="AU148" s="146" t="s">
        <v>123</v>
      </c>
      <c r="AY148" s="14" t="s">
        <v>116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4" t="s">
        <v>123</v>
      </c>
      <c r="BK148" s="147">
        <f>ROUND(I148*H148,1)</f>
        <v>0</v>
      </c>
      <c r="BL148" s="14" t="s">
        <v>122</v>
      </c>
      <c r="BM148" s="146" t="s">
        <v>175</v>
      </c>
    </row>
    <row r="149" spans="1:65" s="2" customFormat="1" ht="24.2" customHeight="1">
      <c r="A149" s="26"/>
      <c r="B149" s="134"/>
      <c r="C149" s="135" t="s">
        <v>176</v>
      </c>
      <c r="D149" s="135" t="s">
        <v>118</v>
      </c>
      <c r="E149" s="136" t="s">
        <v>177</v>
      </c>
      <c r="F149" s="137" t="s">
        <v>178</v>
      </c>
      <c r="G149" s="138" t="s">
        <v>131</v>
      </c>
      <c r="H149" s="139">
        <v>19.48</v>
      </c>
      <c r="I149" s="140"/>
      <c r="J149" s="140">
        <f>ROUND(I149*H149,1)</f>
        <v>0</v>
      </c>
      <c r="K149" s="141"/>
      <c r="L149" s="27"/>
      <c r="M149" s="142" t="s">
        <v>1</v>
      </c>
      <c r="N149" s="143" t="s">
        <v>35</v>
      </c>
      <c r="O149" s="144">
        <v>0.105</v>
      </c>
      <c r="P149" s="144">
        <f>O149*H149</f>
        <v>2.0453999999999999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122</v>
      </c>
      <c r="AT149" s="146" t="s">
        <v>118</v>
      </c>
      <c r="AU149" s="146" t="s">
        <v>123</v>
      </c>
      <c r="AY149" s="14" t="s">
        <v>116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123</v>
      </c>
      <c r="BK149" s="147">
        <f>ROUND(I149*H149,1)</f>
        <v>0</v>
      </c>
      <c r="BL149" s="14" t="s">
        <v>122</v>
      </c>
      <c r="BM149" s="146" t="s">
        <v>179</v>
      </c>
    </row>
    <row r="150" spans="1:65" s="12" customFormat="1" ht="22.9" customHeight="1">
      <c r="B150" s="122"/>
      <c r="D150" s="123" t="s">
        <v>68</v>
      </c>
      <c r="E150" s="132" t="s">
        <v>136</v>
      </c>
      <c r="F150" s="132" t="s">
        <v>180</v>
      </c>
      <c r="J150" s="133">
        <f>BK150</f>
        <v>0</v>
      </c>
      <c r="L150" s="122"/>
      <c r="M150" s="126"/>
      <c r="N150" s="127"/>
      <c r="O150" s="127"/>
      <c r="P150" s="128">
        <v>0</v>
      </c>
      <c r="Q150" s="127"/>
      <c r="R150" s="128">
        <v>0</v>
      </c>
      <c r="S150" s="127"/>
      <c r="T150" s="129">
        <v>0</v>
      </c>
      <c r="AR150" s="123" t="s">
        <v>74</v>
      </c>
      <c r="AT150" s="130" t="s">
        <v>68</v>
      </c>
      <c r="AU150" s="130" t="s">
        <v>74</v>
      </c>
      <c r="AY150" s="123" t="s">
        <v>116</v>
      </c>
      <c r="BK150" s="131">
        <v>0</v>
      </c>
    </row>
    <row r="151" spans="1:65" s="12" customFormat="1" ht="22.9" customHeight="1">
      <c r="B151" s="122"/>
      <c r="D151" s="123" t="s">
        <v>68</v>
      </c>
      <c r="E151" s="132" t="s">
        <v>144</v>
      </c>
      <c r="F151" s="132" t="s">
        <v>181</v>
      </c>
      <c r="J151" s="133">
        <f>BK151</f>
        <v>0</v>
      </c>
      <c r="L151" s="122"/>
      <c r="M151" s="126"/>
      <c r="N151" s="127"/>
      <c r="O151" s="127"/>
      <c r="P151" s="128">
        <f>SUM(P152:P157)</f>
        <v>104.33910300000001</v>
      </c>
      <c r="Q151" s="127"/>
      <c r="R151" s="128">
        <f>SUM(R152:R157)</f>
        <v>26.007779929999998</v>
      </c>
      <c r="S151" s="127"/>
      <c r="T151" s="129">
        <f>SUM(T152:T157)</f>
        <v>0</v>
      </c>
      <c r="AR151" s="123" t="s">
        <v>74</v>
      </c>
      <c r="AT151" s="130" t="s">
        <v>68</v>
      </c>
      <c r="AU151" s="130" t="s">
        <v>74</v>
      </c>
      <c r="AY151" s="123" t="s">
        <v>116</v>
      </c>
      <c r="BK151" s="131">
        <f>SUM(BK152:BK157)</f>
        <v>0</v>
      </c>
    </row>
    <row r="152" spans="1:65" s="2" customFormat="1" ht="24.2" customHeight="1">
      <c r="A152" s="26"/>
      <c r="B152" s="134"/>
      <c r="C152" s="135" t="s">
        <v>8</v>
      </c>
      <c r="D152" s="135" t="s">
        <v>118</v>
      </c>
      <c r="E152" s="136" t="s">
        <v>182</v>
      </c>
      <c r="F152" s="137" t="s">
        <v>183</v>
      </c>
      <c r="G152" s="138" t="s">
        <v>131</v>
      </c>
      <c r="H152" s="139">
        <v>164.52</v>
      </c>
      <c r="I152" s="140"/>
      <c r="J152" s="140">
        <f t="shared" ref="J152:J157" si="0">ROUND(I152*H152,1)</f>
        <v>0</v>
      </c>
      <c r="K152" s="141"/>
      <c r="L152" s="27"/>
      <c r="M152" s="142" t="s">
        <v>1</v>
      </c>
      <c r="N152" s="143" t="s">
        <v>35</v>
      </c>
      <c r="O152" s="144">
        <v>0.222</v>
      </c>
      <c r="P152" s="144">
        <f t="shared" ref="P152:P157" si="1">O152*H152</f>
        <v>36.523440000000001</v>
      </c>
      <c r="Q152" s="144">
        <v>2.7000000000000001E-3</v>
      </c>
      <c r="R152" s="144">
        <f t="shared" ref="R152:R157" si="2">Q152*H152</f>
        <v>0.44420400000000004</v>
      </c>
      <c r="S152" s="144">
        <v>0</v>
      </c>
      <c r="T152" s="145">
        <f t="shared" ref="T152:T157" si="3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6" t="s">
        <v>122</v>
      </c>
      <c r="AT152" s="146" t="s">
        <v>118</v>
      </c>
      <c r="AU152" s="146" t="s">
        <v>123</v>
      </c>
      <c r="AY152" s="14" t="s">
        <v>116</v>
      </c>
      <c r="BE152" s="147">
        <f t="shared" ref="BE152:BE157" si="4">IF(N152="základní",J152,0)</f>
        <v>0</v>
      </c>
      <c r="BF152" s="147">
        <f t="shared" ref="BF152:BF157" si="5">IF(N152="snížená",J152,0)</f>
        <v>0</v>
      </c>
      <c r="BG152" s="147">
        <f t="shared" ref="BG152:BG157" si="6">IF(N152="zákl. přenesená",J152,0)</f>
        <v>0</v>
      </c>
      <c r="BH152" s="147">
        <f t="shared" ref="BH152:BH157" si="7">IF(N152="sníž. přenesená",J152,0)</f>
        <v>0</v>
      </c>
      <c r="BI152" s="147">
        <f t="shared" ref="BI152:BI157" si="8">IF(N152="nulová",J152,0)</f>
        <v>0</v>
      </c>
      <c r="BJ152" s="14" t="s">
        <v>123</v>
      </c>
      <c r="BK152" s="147">
        <f t="shared" ref="BK152:BK157" si="9">ROUND(I152*H152,1)</f>
        <v>0</v>
      </c>
      <c r="BL152" s="14" t="s">
        <v>122</v>
      </c>
      <c r="BM152" s="146" t="s">
        <v>184</v>
      </c>
    </row>
    <row r="153" spans="1:65" s="2" customFormat="1" ht="24.2" customHeight="1">
      <c r="A153" s="26"/>
      <c r="B153" s="134"/>
      <c r="C153" s="135" t="s">
        <v>185</v>
      </c>
      <c r="D153" s="135" t="s">
        <v>118</v>
      </c>
      <c r="E153" s="136" t="s">
        <v>186</v>
      </c>
      <c r="F153" s="137" t="s">
        <v>187</v>
      </c>
      <c r="G153" s="138" t="s">
        <v>131</v>
      </c>
      <c r="H153" s="139">
        <v>55.04</v>
      </c>
      <c r="I153" s="140"/>
      <c r="J153" s="140">
        <f t="shared" si="0"/>
        <v>0</v>
      </c>
      <c r="K153" s="141"/>
      <c r="L153" s="27"/>
      <c r="M153" s="142" t="s">
        <v>1</v>
      </c>
      <c r="N153" s="143" t="s">
        <v>35</v>
      </c>
      <c r="O153" s="144">
        <v>0.252</v>
      </c>
      <c r="P153" s="144">
        <f t="shared" si="1"/>
        <v>13.87008</v>
      </c>
      <c r="Q153" s="144">
        <v>2.7000000000000001E-3</v>
      </c>
      <c r="R153" s="144">
        <f t="shared" si="2"/>
        <v>0.14860800000000002</v>
      </c>
      <c r="S153" s="144">
        <v>0</v>
      </c>
      <c r="T153" s="14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122</v>
      </c>
      <c r="AT153" s="146" t="s">
        <v>118</v>
      </c>
      <c r="AU153" s="146" t="s">
        <v>123</v>
      </c>
      <c r="AY153" s="14" t="s">
        <v>116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4" t="s">
        <v>123</v>
      </c>
      <c r="BK153" s="147">
        <f t="shared" si="9"/>
        <v>0</v>
      </c>
      <c r="BL153" s="14" t="s">
        <v>122</v>
      </c>
      <c r="BM153" s="146" t="s">
        <v>188</v>
      </c>
    </row>
    <row r="154" spans="1:65" s="2" customFormat="1" ht="24.2" customHeight="1">
      <c r="A154" s="26"/>
      <c r="B154" s="134"/>
      <c r="C154" s="135" t="s">
        <v>189</v>
      </c>
      <c r="D154" s="135" t="s">
        <v>118</v>
      </c>
      <c r="E154" s="136" t="s">
        <v>190</v>
      </c>
      <c r="F154" s="137" t="s">
        <v>191</v>
      </c>
      <c r="G154" s="138" t="s">
        <v>121</v>
      </c>
      <c r="H154" s="139">
        <v>10.068</v>
      </c>
      <c r="I154" s="140"/>
      <c r="J154" s="140">
        <f t="shared" si="0"/>
        <v>0</v>
      </c>
      <c r="K154" s="141"/>
      <c r="L154" s="27"/>
      <c r="M154" s="142" t="s">
        <v>1</v>
      </c>
      <c r="N154" s="143" t="s">
        <v>35</v>
      </c>
      <c r="O154" s="144">
        <v>2.58</v>
      </c>
      <c r="P154" s="144">
        <f t="shared" si="1"/>
        <v>25.975439999999999</v>
      </c>
      <c r="Q154" s="144">
        <v>2.45329</v>
      </c>
      <c r="R154" s="144">
        <f t="shared" si="2"/>
        <v>24.699723719999998</v>
      </c>
      <c r="S154" s="144">
        <v>0</v>
      </c>
      <c r="T154" s="14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122</v>
      </c>
      <c r="AT154" s="146" t="s">
        <v>118</v>
      </c>
      <c r="AU154" s="146" t="s">
        <v>123</v>
      </c>
      <c r="AY154" s="14" t="s">
        <v>116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4" t="s">
        <v>123</v>
      </c>
      <c r="BK154" s="147">
        <f t="shared" si="9"/>
        <v>0</v>
      </c>
      <c r="BL154" s="14" t="s">
        <v>122</v>
      </c>
      <c r="BM154" s="146" t="s">
        <v>192</v>
      </c>
    </row>
    <row r="155" spans="1:65" s="2" customFormat="1" ht="24.2" customHeight="1">
      <c r="A155" s="26"/>
      <c r="B155" s="134"/>
      <c r="C155" s="135" t="s">
        <v>193</v>
      </c>
      <c r="D155" s="135" t="s">
        <v>118</v>
      </c>
      <c r="E155" s="136" t="s">
        <v>194</v>
      </c>
      <c r="F155" s="137" t="s">
        <v>195</v>
      </c>
      <c r="G155" s="138" t="s">
        <v>121</v>
      </c>
      <c r="H155" s="139">
        <v>10.068</v>
      </c>
      <c r="I155" s="140"/>
      <c r="J155" s="140">
        <f t="shared" si="0"/>
        <v>0</v>
      </c>
      <c r="K155" s="141"/>
      <c r="L155" s="27"/>
      <c r="M155" s="142" t="s">
        <v>1</v>
      </c>
      <c r="N155" s="143" t="s">
        <v>35</v>
      </c>
      <c r="O155" s="144">
        <v>1.35</v>
      </c>
      <c r="P155" s="144">
        <f t="shared" si="1"/>
        <v>13.591800000000001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6" t="s">
        <v>122</v>
      </c>
      <c r="AT155" s="146" t="s">
        <v>118</v>
      </c>
      <c r="AU155" s="146" t="s">
        <v>123</v>
      </c>
      <c r="AY155" s="14" t="s">
        <v>116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4" t="s">
        <v>123</v>
      </c>
      <c r="BK155" s="147">
        <f t="shared" si="9"/>
        <v>0</v>
      </c>
      <c r="BL155" s="14" t="s">
        <v>122</v>
      </c>
      <c r="BM155" s="146" t="s">
        <v>196</v>
      </c>
    </row>
    <row r="156" spans="1:65" s="2" customFormat="1" ht="24.2" customHeight="1">
      <c r="A156" s="26"/>
      <c r="B156" s="134"/>
      <c r="C156" s="135" t="s">
        <v>197</v>
      </c>
      <c r="D156" s="135" t="s">
        <v>118</v>
      </c>
      <c r="E156" s="136" t="s">
        <v>198</v>
      </c>
      <c r="F156" s="137" t="s">
        <v>199</v>
      </c>
      <c r="G156" s="138" t="s">
        <v>121</v>
      </c>
      <c r="H156" s="139">
        <v>10.068</v>
      </c>
      <c r="I156" s="140"/>
      <c r="J156" s="140">
        <f t="shared" si="0"/>
        <v>0</v>
      </c>
      <c r="K156" s="141"/>
      <c r="L156" s="27"/>
      <c r="M156" s="142" t="s">
        <v>1</v>
      </c>
      <c r="N156" s="143" t="s">
        <v>35</v>
      </c>
      <c r="O156" s="144">
        <v>0.41</v>
      </c>
      <c r="P156" s="144">
        <f t="shared" si="1"/>
        <v>4.1278799999999993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122</v>
      </c>
      <c r="AT156" s="146" t="s">
        <v>118</v>
      </c>
      <c r="AU156" s="146" t="s">
        <v>123</v>
      </c>
      <c r="AY156" s="14" t="s">
        <v>116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4" t="s">
        <v>123</v>
      </c>
      <c r="BK156" s="147">
        <f t="shared" si="9"/>
        <v>0</v>
      </c>
      <c r="BL156" s="14" t="s">
        <v>122</v>
      </c>
      <c r="BM156" s="146" t="s">
        <v>200</v>
      </c>
    </row>
    <row r="157" spans="1:65" s="2" customFormat="1" ht="14.45" customHeight="1">
      <c r="A157" s="26"/>
      <c r="B157" s="134"/>
      <c r="C157" s="135" t="s">
        <v>201</v>
      </c>
      <c r="D157" s="135" t="s">
        <v>118</v>
      </c>
      <c r="E157" s="136" t="s">
        <v>202</v>
      </c>
      <c r="F157" s="137" t="s">
        <v>203</v>
      </c>
      <c r="G157" s="138" t="s">
        <v>204</v>
      </c>
      <c r="H157" s="139">
        <v>0.67300000000000004</v>
      </c>
      <c r="I157" s="140"/>
      <c r="J157" s="140">
        <f t="shared" si="0"/>
        <v>0</v>
      </c>
      <c r="K157" s="141"/>
      <c r="L157" s="27"/>
      <c r="M157" s="142" t="s">
        <v>1</v>
      </c>
      <c r="N157" s="143" t="s">
        <v>35</v>
      </c>
      <c r="O157" s="144">
        <v>15.231</v>
      </c>
      <c r="P157" s="144">
        <f t="shared" si="1"/>
        <v>10.250463</v>
      </c>
      <c r="Q157" s="144">
        <v>1.06277</v>
      </c>
      <c r="R157" s="144">
        <f t="shared" si="2"/>
        <v>0.71524421000000005</v>
      </c>
      <c r="S157" s="144">
        <v>0</v>
      </c>
      <c r="T157" s="145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6" t="s">
        <v>122</v>
      </c>
      <c r="AT157" s="146" t="s">
        <v>118</v>
      </c>
      <c r="AU157" s="146" t="s">
        <v>123</v>
      </c>
      <c r="AY157" s="14" t="s">
        <v>116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4" t="s">
        <v>123</v>
      </c>
      <c r="BK157" s="147">
        <f t="shared" si="9"/>
        <v>0</v>
      </c>
      <c r="BL157" s="14" t="s">
        <v>122</v>
      </c>
      <c r="BM157" s="146" t="s">
        <v>205</v>
      </c>
    </row>
    <row r="158" spans="1:65" s="12" customFormat="1" ht="22.9" customHeight="1">
      <c r="B158" s="122"/>
      <c r="D158" s="123" t="s">
        <v>68</v>
      </c>
      <c r="E158" s="132" t="s">
        <v>155</v>
      </c>
      <c r="F158" s="132" t="s">
        <v>206</v>
      </c>
      <c r="J158" s="133">
        <f>BK158</f>
        <v>0</v>
      </c>
      <c r="L158" s="122"/>
      <c r="M158" s="126"/>
      <c r="N158" s="127"/>
      <c r="O158" s="127"/>
      <c r="P158" s="128">
        <f>SUM(P159:P165)</f>
        <v>252.15503099999998</v>
      </c>
      <c r="Q158" s="127"/>
      <c r="R158" s="128">
        <f>SUM(R159:R165)</f>
        <v>1.1976399999999998E-2</v>
      </c>
      <c r="S158" s="127"/>
      <c r="T158" s="129">
        <f>SUM(T159:T165)</f>
        <v>80.747675000000001</v>
      </c>
      <c r="AR158" s="123" t="s">
        <v>74</v>
      </c>
      <c r="AT158" s="130" t="s">
        <v>68</v>
      </c>
      <c r="AU158" s="130" t="s">
        <v>74</v>
      </c>
      <c r="AY158" s="123" t="s">
        <v>116</v>
      </c>
      <c r="BK158" s="131">
        <f>SUM(BK159:BK165)</f>
        <v>0</v>
      </c>
    </row>
    <row r="159" spans="1:65" s="2" customFormat="1" ht="24.2" customHeight="1">
      <c r="A159" s="26"/>
      <c r="B159" s="134"/>
      <c r="C159" s="135" t="s">
        <v>7</v>
      </c>
      <c r="D159" s="135" t="s">
        <v>118</v>
      </c>
      <c r="E159" s="136" t="s">
        <v>207</v>
      </c>
      <c r="F159" s="137" t="s">
        <v>208</v>
      </c>
      <c r="G159" s="138" t="s">
        <v>209</v>
      </c>
      <c r="H159" s="139">
        <v>12</v>
      </c>
      <c r="I159" s="140"/>
      <c r="J159" s="140">
        <f t="shared" ref="J159:J165" si="10">ROUND(I159*H159,1)</f>
        <v>0</v>
      </c>
      <c r="K159" s="141"/>
      <c r="L159" s="27"/>
      <c r="M159" s="142" t="s">
        <v>1</v>
      </c>
      <c r="N159" s="143" t="s">
        <v>35</v>
      </c>
      <c r="O159" s="144">
        <v>5.0490000000000004</v>
      </c>
      <c r="P159" s="144">
        <f t="shared" ref="P159:P165" si="11">O159*H159</f>
        <v>60.588000000000008</v>
      </c>
      <c r="Q159" s="144">
        <v>0</v>
      </c>
      <c r="R159" s="144">
        <f t="shared" ref="R159:R165" si="12">Q159*H159</f>
        <v>0</v>
      </c>
      <c r="S159" s="144">
        <v>0</v>
      </c>
      <c r="T159" s="145">
        <f t="shared" ref="T159:T165" si="1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6" t="s">
        <v>122</v>
      </c>
      <c r="AT159" s="146" t="s">
        <v>118</v>
      </c>
      <c r="AU159" s="146" t="s">
        <v>123</v>
      </c>
      <c r="AY159" s="14" t="s">
        <v>116</v>
      </c>
      <c r="BE159" s="147">
        <f t="shared" ref="BE159:BE165" si="14">IF(N159="základní",J159,0)</f>
        <v>0</v>
      </c>
      <c r="BF159" s="147">
        <f t="shared" ref="BF159:BF165" si="15">IF(N159="snížená",J159,0)</f>
        <v>0</v>
      </c>
      <c r="BG159" s="147">
        <f t="shared" ref="BG159:BG165" si="16">IF(N159="zákl. přenesená",J159,0)</f>
        <v>0</v>
      </c>
      <c r="BH159" s="147">
        <f t="shared" ref="BH159:BH165" si="17">IF(N159="sníž. přenesená",J159,0)</f>
        <v>0</v>
      </c>
      <c r="BI159" s="147">
        <f t="shared" ref="BI159:BI165" si="18">IF(N159="nulová",J159,0)</f>
        <v>0</v>
      </c>
      <c r="BJ159" s="14" t="s">
        <v>123</v>
      </c>
      <c r="BK159" s="147">
        <f t="shared" ref="BK159:BK165" si="19">ROUND(I159*H159,1)</f>
        <v>0</v>
      </c>
      <c r="BL159" s="14" t="s">
        <v>122</v>
      </c>
      <c r="BM159" s="146" t="s">
        <v>210</v>
      </c>
    </row>
    <row r="160" spans="1:65" s="2" customFormat="1" ht="24.2" customHeight="1">
      <c r="A160" s="26"/>
      <c r="B160" s="134"/>
      <c r="C160" s="135" t="s">
        <v>211</v>
      </c>
      <c r="D160" s="135" t="s">
        <v>118</v>
      </c>
      <c r="E160" s="136" t="s">
        <v>212</v>
      </c>
      <c r="F160" s="137" t="s">
        <v>213</v>
      </c>
      <c r="G160" s="138" t="s">
        <v>209</v>
      </c>
      <c r="H160" s="139">
        <v>120</v>
      </c>
      <c r="I160" s="140"/>
      <c r="J160" s="140">
        <f t="shared" si="10"/>
        <v>0</v>
      </c>
      <c r="K160" s="141"/>
      <c r="L160" s="27"/>
      <c r="M160" s="142" t="s">
        <v>1</v>
      </c>
      <c r="N160" s="143" t="s">
        <v>35</v>
      </c>
      <c r="O160" s="144">
        <v>0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6" t="s">
        <v>122</v>
      </c>
      <c r="AT160" s="146" t="s">
        <v>118</v>
      </c>
      <c r="AU160" s="146" t="s">
        <v>123</v>
      </c>
      <c r="AY160" s="14" t="s">
        <v>116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4" t="s">
        <v>123</v>
      </c>
      <c r="BK160" s="147">
        <f t="shared" si="19"/>
        <v>0</v>
      </c>
      <c r="BL160" s="14" t="s">
        <v>122</v>
      </c>
      <c r="BM160" s="146" t="s">
        <v>214</v>
      </c>
    </row>
    <row r="161" spans="1:65" s="2" customFormat="1" ht="24.2" customHeight="1">
      <c r="A161" s="26"/>
      <c r="B161" s="134"/>
      <c r="C161" s="135" t="s">
        <v>215</v>
      </c>
      <c r="D161" s="135" t="s">
        <v>118</v>
      </c>
      <c r="E161" s="136" t="s">
        <v>216</v>
      </c>
      <c r="F161" s="137" t="s">
        <v>217</v>
      </c>
      <c r="G161" s="138" t="s">
        <v>209</v>
      </c>
      <c r="H161" s="139">
        <v>12</v>
      </c>
      <c r="I161" s="140"/>
      <c r="J161" s="140">
        <f t="shared" si="10"/>
        <v>0</v>
      </c>
      <c r="K161" s="141"/>
      <c r="L161" s="27"/>
      <c r="M161" s="142" t="s">
        <v>1</v>
      </c>
      <c r="N161" s="143" t="s">
        <v>35</v>
      </c>
      <c r="O161" s="144">
        <v>3.0329999999999999</v>
      </c>
      <c r="P161" s="144">
        <f t="shared" si="11"/>
        <v>36.396000000000001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122</v>
      </c>
      <c r="AT161" s="146" t="s">
        <v>118</v>
      </c>
      <c r="AU161" s="146" t="s">
        <v>123</v>
      </c>
      <c r="AY161" s="14" t="s">
        <v>116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4" t="s">
        <v>123</v>
      </c>
      <c r="BK161" s="147">
        <f t="shared" si="19"/>
        <v>0</v>
      </c>
      <c r="BL161" s="14" t="s">
        <v>122</v>
      </c>
      <c r="BM161" s="146" t="s">
        <v>218</v>
      </c>
    </row>
    <row r="162" spans="1:65" s="2" customFormat="1" ht="24.2" customHeight="1">
      <c r="A162" s="26"/>
      <c r="B162" s="134"/>
      <c r="C162" s="135" t="s">
        <v>219</v>
      </c>
      <c r="D162" s="135" t="s">
        <v>118</v>
      </c>
      <c r="E162" s="136" t="s">
        <v>220</v>
      </c>
      <c r="F162" s="137" t="s">
        <v>221</v>
      </c>
      <c r="G162" s="138" t="s">
        <v>131</v>
      </c>
      <c r="H162" s="139">
        <v>303.2</v>
      </c>
      <c r="I162" s="140"/>
      <c r="J162" s="140">
        <f t="shared" si="10"/>
        <v>0</v>
      </c>
      <c r="K162" s="141"/>
      <c r="L162" s="27"/>
      <c r="M162" s="142" t="s">
        <v>1</v>
      </c>
      <c r="N162" s="143" t="s">
        <v>35</v>
      </c>
      <c r="O162" s="144">
        <v>0.308</v>
      </c>
      <c r="P162" s="144">
        <f t="shared" si="11"/>
        <v>93.385599999999997</v>
      </c>
      <c r="Q162" s="144">
        <v>3.9499999999999998E-5</v>
      </c>
      <c r="R162" s="144">
        <f t="shared" si="12"/>
        <v>1.1976399999999998E-2</v>
      </c>
      <c r="S162" s="144">
        <v>0</v>
      </c>
      <c r="T162" s="14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6" t="s">
        <v>122</v>
      </c>
      <c r="AT162" s="146" t="s">
        <v>118</v>
      </c>
      <c r="AU162" s="146" t="s">
        <v>123</v>
      </c>
      <c r="AY162" s="14" t="s">
        <v>116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4" t="s">
        <v>123</v>
      </c>
      <c r="BK162" s="147">
        <f t="shared" si="19"/>
        <v>0</v>
      </c>
      <c r="BL162" s="14" t="s">
        <v>122</v>
      </c>
      <c r="BM162" s="146" t="s">
        <v>222</v>
      </c>
    </row>
    <row r="163" spans="1:65" s="2" customFormat="1" ht="24.2" customHeight="1">
      <c r="A163" s="26"/>
      <c r="B163" s="134"/>
      <c r="C163" s="135" t="s">
        <v>223</v>
      </c>
      <c r="D163" s="135" t="s">
        <v>118</v>
      </c>
      <c r="E163" s="136" t="s">
        <v>224</v>
      </c>
      <c r="F163" s="137" t="s">
        <v>225</v>
      </c>
      <c r="G163" s="138" t="s">
        <v>121</v>
      </c>
      <c r="H163" s="139">
        <v>48.156999999999996</v>
      </c>
      <c r="I163" s="140"/>
      <c r="J163" s="140">
        <f t="shared" si="10"/>
        <v>0</v>
      </c>
      <c r="K163" s="141"/>
      <c r="L163" s="27"/>
      <c r="M163" s="142" t="s">
        <v>1</v>
      </c>
      <c r="N163" s="143" t="s">
        <v>35</v>
      </c>
      <c r="O163" s="144">
        <v>1.2829999999999999</v>
      </c>
      <c r="P163" s="144">
        <f t="shared" si="11"/>
        <v>61.785430999999988</v>
      </c>
      <c r="Q163" s="144">
        <v>0</v>
      </c>
      <c r="R163" s="144">
        <f t="shared" si="12"/>
        <v>0</v>
      </c>
      <c r="S163" s="144">
        <v>1.175</v>
      </c>
      <c r="T163" s="145">
        <f t="shared" si="13"/>
        <v>56.584474999999998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122</v>
      </c>
      <c r="AT163" s="146" t="s">
        <v>118</v>
      </c>
      <c r="AU163" s="146" t="s">
        <v>123</v>
      </c>
      <c r="AY163" s="14" t="s">
        <v>116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4" t="s">
        <v>123</v>
      </c>
      <c r="BK163" s="147">
        <f t="shared" si="19"/>
        <v>0</v>
      </c>
      <c r="BL163" s="14" t="s">
        <v>122</v>
      </c>
      <c r="BM163" s="146" t="s">
        <v>226</v>
      </c>
    </row>
    <row r="164" spans="1:65" s="2" customFormat="1" ht="14.45" customHeight="1">
      <c r="A164" s="26"/>
      <c r="B164" s="134"/>
      <c r="C164" s="135" t="s">
        <v>227</v>
      </c>
      <c r="D164" s="135" t="s">
        <v>118</v>
      </c>
      <c r="E164" s="136" t="s">
        <v>228</v>
      </c>
      <c r="F164" s="137" t="s">
        <v>229</v>
      </c>
      <c r="G164" s="138" t="s">
        <v>121</v>
      </c>
      <c r="H164" s="139">
        <v>10.068</v>
      </c>
      <c r="I164" s="140"/>
      <c r="J164" s="140">
        <f t="shared" si="10"/>
        <v>0</v>
      </c>
      <c r="K164" s="141"/>
      <c r="L164" s="27"/>
      <c r="M164" s="142" t="s">
        <v>1</v>
      </c>
      <c r="N164" s="143" t="s">
        <v>35</v>
      </c>
      <c r="O164" s="144">
        <v>0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2.4</v>
      </c>
      <c r="T164" s="145">
        <f t="shared" si="13"/>
        <v>24.1632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6" t="s">
        <v>122</v>
      </c>
      <c r="AT164" s="146" t="s">
        <v>118</v>
      </c>
      <c r="AU164" s="146" t="s">
        <v>123</v>
      </c>
      <c r="AY164" s="14" t="s">
        <v>116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4" t="s">
        <v>123</v>
      </c>
      <c r="BK164" s="147">
        <f t="shared" si="19"/>
        <v>0</v>
      </c>
      <c r="BL164" s="14" t="s">
        <v>122</v>
      </c>
      <c r="BM164" s="146" t="s">
        <v>230</v>
      </c>
    </row>
    <row r="165" spans="1:65" s="2" customFormat="1" ht="14.45" customHeight="1">
      <c r="A165" s="26"/>
      <c r="B165" s="134"/>
      <c r="C165" s="135" t="s">
        <v>231</v>
      </c>
      <c r="D165" s="135" t="s">
        <v>118</v>
      </c>
      <c r="E165" s="136" t="s">
        <v>232</v>
      </c>
      <c r="F165" s="137" t="s">
        <v>233</v>
      </c>
      <c r="G165" s="138" t="s">
        <v>131</v>
      </c>
      <c r="H165" s="139">
        <v>68.400000000000006</v>
      </c>
      <c r="I165" s="140"/>
      <c r="J165" s="140">
        <f t="shared" si="10"/>
        <v>0</v>
      </c>
      <c r="K165" s="141"/>
      <c r="L165" s="27"/>
      <c r="M165" s="142" t="s">
        <v>1</v>
      </c>
      <c r="N165" s="143" t="s">
        <v>35</v>
      </c>
      <c r="O165" s="144">
        <v>0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6" t="s">
        <v>122</v>
      </c>
      <c r="AT165" s="146" t="s">
        <v>118</v>
      </c>
      <c r="AU165" s="146" t="s">
        <v>123</v>
      </c>
      <c r="AY165" s="14" t="s">
        <v>116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4" t="s">
        <v>123</v>
      </c>
      <c r="BK165" s="147">
        <f t="shared" si="19"/>
        <v>0</v>
      </c>
      <c r="BL165" s="14" t="s">
        <v>122</v>
      </c>
      <c r="BM165" s="146" t="s">
        <v>234</v>
      </c>
    </row>
    <row r="166" spans="1:65" s="12" customFormat="1" ht="22.9" customHeight="1">
      <c r="B166" s="122"/>
      <c r="D166" s="123" t="s">
        <v>68</v>
      </c>
      <c r="E166" s="132" t="s">
        <v>235</v>
      </c>
      <c r="F166" s="132" t="s">
        <v>236</v>
      </c>
      <c r="J166" s="133">
        <f>BK166</f>
        <v>0</v>
      </c>
      <c r="L166" s="122"/>
      <c r="M166" s="126"/>
      <c r="N166" s="127"/>
      <c r="O166" s="127"/>
      <c r="P166" s="128">
        <f>SUM(P167:P171)</f>
        <v>223.35222000000002</v>
      </c>
      <c r="Q166" s="127"/>
      <c r="R166" s="128">
        <f>SUM(R167:R171)</f>
        <v>0</v>
      </c>
      <c r="S166" s="127"/>
      <c r="T166" s="129">
        <f>SUM(T167:T171)</f>
        <v>0</v>
      </c>
      <c r="AR166" s="123" t="s">
        <v>74</v>
      </c>
      <c r="AT166" s="130" t="s">
        <v>68</v>
      </c>
      <c r="AU166" s="130" t="s">
        <v>74</v>
      </c>
      <c r="AY166" s="123" t="s">
        <v>116</v>
      </c>
      <c r="BK166" s="131">
        <f>SUM(BK167:BK171)</f>
        <v>0</v>
      </c>
    </row>
    <row r="167" spans="1:65" s="2" customFormat="1" ht="14.45" customHeight="1">
      <c r="A167" s="26"/>
      <c r="B167" s="134"/>
      <c r="C167" s="135" t="s">
        <v>237</v>
      </c>
      <c r="D167" s="135" t="s">
        <v>118</v>
      </c>
      <c r="E167" s="136" t="s">
        <v>238</v>
      </c>
      <c r="F167" s="137" t="s">
        <v>239</v>
      </c>
      <c r="G167" s="138" t="s">
        <v>204</v>
      </c>
      <c r="H167" s="139">
        <v>80.748000000000005</v>
      </c>
      <c r="I167" s="140"/>
      <c r="J167" s="140">
        <f>ROUND(I167*H167,1)</f>
        <v>0</v>
      </c>
      <c r="K167" s="141"/>
      <c r="L167" s="27"/>
      <c r="M167" s="142" t="s">
        <v>1</v>
      </c>
      <c r="N167" s="143" t="s">
        <v>35</v>
      </c>
      <c r="O167" s="144">
        <v>0.13600000000000001</v>
      </c>
      <c r="P167" s="144">
        <f>O167*H167</f>
        <v>10.981728000000002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6" t="s">
        <v>122</v>
      </c>
      <c r="AT167" s="146" t="s">
        <v>118</v>
      </c>
      <c r="AU167" s="146" t="s">
        <v>123</v>
      </c>
      <c r="AY167" s="14" t="s">
        <v>116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4" t="s">
        <v>123</v>
      </c>
      <c r="BK167" s="147">
        <f>ROUND(I167*H167,1)</f>
        <v>0</v>
      </c>
      <c r="BL167" s="14" t="s">
        <v>122</v>
      </c>
      <c r="BM167" s="146" t="s">
        <v>240</v>
      </c>
    </row>
    <row r="168" spans="1:65" s="2" customFormat="1" ht="24.2" customHeight="1">
      <c r="A168" s="26"/>
      <c r="B168" s="134"/>
      <c r="C168" s="135" t="s">
        <v>241</v>
      </c>
      <c r="D168" s="135" t="s">
        <v>118</v>
      </c>
      <c r="E168" s="136" t="s">
        <v>242</v>
      </c>
      <c r="F168" s="137" t="s">
        <v>243</v>
      </c>
      <c r="G168" s="138" t="s">
        <v>204</v>
      </c>
      <c r="H168" s="139">
        <v>80.748000000000005</v>
      </c>
      <c r="I168" s="140"/>
      <c r="J168" s="140">
        <f>ROUND(I168*H168,1)</f>
        <v>0</v>
      </c>
      <c r="K168" s="141"/>
      <c r="L168" s="27"/>
      <c r="M168" s="142" t="s">
        <v>1</v>
      </c>
      <c r="N168" s="143" t="s">
        <v>35</v>
      </c>
      <c r="O168" s="144">
        <v>2.42</v>
      </c>
      <c r="P168" s="144">
        <f>O168*H168</f>
        <v>195.41016000000002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6" t="s">
        <v>122</v>
      </c>
      <c r="AT168" s="146" t="s">
        <v>118</v>
      </c>
      <c r="AU168" s="146" t="s">
        <v>123</v>
      </c>
      <c r="AY168" s="14" t="s">
        <v>116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4" t="s">
        <v>123</v>
      </c>
      <c r="BK168" s="147">
        <f>ROUND(I168*H168,1)</f>
        <v>0</v>
      </c>
      <c r="BL168" s="14" t="s">
        <v>122</v>
      </c>
      <c r="BM168" s="146" t="s">
        <v>244</v>
      </c>
    </row>
    <row r="169" spans="1:65" s="2" customFormat="1" ht="24.2" customHeight="1">
      <c r="A169" s="26"/>
      <c r="B169" s="134"/>
      <c r="C169" s="135" t="s">
        <v>245</v>
      </c>
      <c r="D169" s="135" t="s">
        <v>118</v>
      </c>
      <c r="E169" s="136" t="s">
        <v>246</v>
      </c>
      <c r="F169" s="137" t="s">
        <v>247</v>
      </c>
      <c r="G169" s="138" t="s">
        <v>204</v>
      </c>
      <c r="H169" s="139">
        <v>80.748000000000005</v>
      </c>
      <c r="I169" s="140"/>
      <c r="J169" s="140">
        <f>ROUND(I169*H169,1)</f>
        <v>0</v>
      </c>
      <c r="K169" s="141"/>
      <c r="L169" s="27"/>
      <c r="M169" s="142" t="s">
        <v>1</v>
      </c>
      <c r="N169" s="143" t="s">
        <v>35</v>
      </c>
      <c r="O169" s="144">
        <v>0.125</v>
      </c>
      <c r="P169" s="144">
        <f>O169*H169</f>
        <v>10.093500000000001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6" t="s">
        <v>122</v>
      </c>
      <c r="AT169" s="146" t="s">
        <v>118</v>
      </c>
      <c r="AU169" s="146" t="s">
        <v>123</v>
      </c>
      <c r="AY169" s="14" t="s">
        <v>116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4" t="s">
        <v>123</v>
      </c>
      <c r="BK169" s="147">
        <f>ROUND(I169*H169,1)</f>
        <v>0</v>
      </c>
      <c r="BL169" s="14" t="s">
        <v>122</v>
      </c>
      <c r="BM169" s="146" t="s">
        <v>248</v>
      </c>
    </row>
    <row r="170" spans="1:65" s="2" customFormat="1" ht="24.2" customHeight="1">
      <c r="A170" s="26"/>
      <c r="B170" s="134"/>
      <c r="C170" s="135" t="s">
        <v>249</v>
      </c>
      <c r="D170" s="135" t="s">
        <v>118</v>
      </c>
      <c r="E170" s="136" t="s">
        <v>250</v>
      </c>
      <c r="F170" s="137" t="s">
        <v>251</v>
      </c>
      <c r="G170" s="138" t="s">
        <v>204</v>
      </c>
      <c r="H170" s="139">
        <v>1144.472</v>
      </c>
      <c r="I170" s="140"/>
      <c r="J170" s="140">
        <f>ROUND(I170*H170,1)</f>
        <v>0</v>
      </c>
      <c r="K170" s="141"/>
      <c r="L170" s="27"/>
      <c r="M170" s="142" t="s">
        <v>1</v>
      </c>
      <c r="N170" s="143" t="s">
        <v>35</v>
      </c>
      <c r="O170" s="144">
        <v>6.0000000000000001E-3</v>
      </c>
      <c r="P170" s="144">
        <f>O170*H170</f>
        <v>6.8668319999999996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6" t="s">
        <v>122</v>
      </c>
      <c r="AT170" s="146" t="s">
        <v>118</v>
      </c>
      <c r="AU170" s="146" t="s">
        <v>123</v>
      </c>
      <c r="AY170" s="14" t="s">
        <v>116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4" t="s">
        <v>123</v>
      </c>
      <c r="BK170" s="147">
        <f>ROUND(I170*H170,1)</f>
        <v>0</v>
      </c>
      <c r="BL170" s="14" t="s">
        <v>122</v>
      </c>
      <c r="BM170" s="146" t="s">
        <v>252</v>
      </c>
    </row>
    <row r="171" spans="1:65" s="2" customFormat="1" ht="24.2" customHeight="1">
      <c r="A171" s="26"/>
      <c r="B171" s="134"/>
      <c r="C171" s="135" t="s">
        <v>253</v>
      </c>
      <c r="D171" s="135" t="s">
        <v>118</v>
      </c>
      <c r="E171" s="136" t="s">
        <v>254</v>
      </c>
      <c r="F171" s="137" t="s">
        <v>255</v>
      </c>
      <c r="G171" s="138" t="s">
        <v>204</v>
      </c>
      <c r="H171" s="139">
        <v>80.748000000000005</v>
      </c>
      <c r="I171" s="140"/>
      <c r="J171" s="140">
        <f>ROUND(I171*H171,1)</f>
        <v>0</v>
      </c>
      <c r="K171" s="141"/>
      <c r="L171" s="27"/>
      <c r="M171" s="142" t="s">
        <v>1</v>
      </c>
      <c r="N171" s="143" t="s">
        <v>35</v>
      </c>
      <c r="O171" s="144">
        <v>0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6" t="s">
        <v>122</v>
      </c>
      <c r="AT171" s="146" t="s">
        <v>118</v>
      </c>
      <c r="AU171" s="146" t="s">
        <v>123</v>
      </c>
      <c r="AY171" s="14" t="s">
        <v>116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4" t="s">
        <v>123</v>
      </c>
      <c r="BK171" s="147">
        <f>ROUND(I171*H171,1)</f>
        <v>0</v>
      </c>
      <c r="BL171" s="14" t="s">
        <v>122</v>
      </c>
      <c r="BM171" s="146" t="s">
        <v>256</v>
      </c>
    </row>
    <row r="172" spans="1:65" s="12" customFormat="1" ht="22.9" customHeight="1">
      <c r="B172" s="122"/>
      <c r="D172" s="123" t="s">
        <v>68</v>
      </c>
      <c r="E172" s="132" t="s">
        <v>257</v>
      </c>
      <c r="F172" s="132" t="s">
        <v>258</v>
      </c>
      <c r="J172" s="133">
        <f>BK172</f>
        <v>0</v>
      </c>
      <c r="L172" s="122"/>
      <c r="M172" s="126"/>
      <c r="N172" s="127"/>
      <c r="O172" s="127"/>
      <c r="P172" s="128">
        <f>P173</f>
        <v>71.978400000000008</v>
      </c>
      <c r="Q172" s="127"/>
      <c r="R172" s="128">
        <f>R173</f>
        <v>0</v>
      </c>
      <c r="S172" s="127"/>
      <c r="T172" s="129">
        <f>T173</f>
        <v>0</v>
      </c>
      <c r="AR172" s="123" t="s">
        <v>74</v>
      </c>
      <c r="AT172" s="130" t="s">
        <v>68</v>
      </c>
      <c r="AU172" s="130" t="s">
        <v>74</v>
      </c>
      <c r="AY172" s="123" t="s">
        <v>116</v>
      </c>
      <c r="BK172" s="131">
        <f>BK173</f>
        <v>0</v>
      </c>
    </row>
    <row r="173" spans="1:65" s="2" customFormat="1" ht="24.2" customHeight="1">
      <c r="A173" s="26"/>
      <c r="B173" s="134"/>
      <c r="C173" s="135" t="s">
        <v>259</v>
      </c>
      <c r="D173" s="135" t="s">
        <v>118</v>
      </c>
      <c r="E173" s="136" t="s">
        <v>260</v>
      </c>
      <c r="F173" s="137" t="s">
        <v>261</v>
      </c>
      <c r="G173" s="138" t="s">
        <v>204</v>
      </c>
      <c r="H173" s="139">
        <v>110.736</v>
      </c>
      <c r="I173" s="140"/>
      <c r="J173" s="140">
        <f>ROUND(I173*H173,1)</f>
        <v>0</v>
      </c>
      <c r="K173" s="141"/>
      <c r="L173" s="27"/>
      <c r="M173" s="142" t="s">
        <v>1</v>
      </c>
      <c r="N173" s="143" t="s">
        <v>35</v>
      </c>
      <c r="O173" s="144">
        <v>0.65</v>
      </c>
      <c r="P173" s="144">
        <f>O173*H173</f>
        <v>71.978400000000008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6" t="s">
        <v>122</v>
      </c>
      <c r="AT173" s="146" t="s">
        <v>118</v>
      </c>
      <c r="AU173" s="146" t="s">
        <v>123</v>
      </c>
      <c r="AY173" s="14" t="s">
        <v>116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4" t="s">
        <v>123</v>
      </c>
      <c r="BK173" s="147">
        <f>ROUND(I173*H173,1)</f>
        <v>0</v>
      </c>
      <c r="BL173" s="14" t="s">
        <v>122</v>
      </c>
      <c r="BM173" s="146" t="s">
        <v>262</v>
      </c>
    </row>
    <row r="174" spans="1:65" s="12" customFormat="1" ht="25.9" customHeight="1">
      <c r="B174" s="122"/>
      <c r="D174" s="123" t="s">
        <v>68</v>
      </c>
      <c r="E174" s="124" t="s">
        <v>263</v>
      </c>
      <c r="F174" s="124" t="s">
        <v>264</v>
      </c>
      <c r="J174" s="125">
        <f>BK174</f>
        <v>0</v>
      </c>
      <c r="L174" s="122"/>
      <c r="M174" s="126"/>
      <c r="N174" s="127"/>
      <c r="O174" s="127"/>
      <c r="P174" s="128">
        <f>P175</f>
        <v>37.005560000000003</v>
      </c>
      <c r="Q174" s="127"/>
      <c r="R174" s="128">
        <f>R175</f>
        <v>0.45783199999999996</v>
      </c>
      <c r="S174" s="127"/>
      <c r="T174" s="129">
        <f>T175</f>
        <v>0</v>
      </c>
      <c r="AR174" s="123" t="s">
        <v>123</v>
      </c>
      <c r="AT174" s="130" t="s">
        <v>68</v>
      </c>
      <c r="AU174" s="130" t="s">
        <v>69</v>
      </c>
      <c r="AY174" s="123" t="s">
        <v>116</v>
      </c>
      <c r="BK174" s="131">
        <f>BK175</f>
        <v>0</v>
      </c>
    </row>
    <row r="175" spans="1:65" s="12" customFormat="1" ht="22.9" customHeight="1">
      <c r="B175" s="122"/>
      <c r="D175" s="123" t="s">
        <v>68</v>
      </c>
      <c r="E175" s="132" t="s">
        <v>265</v>
      </c>
      <c r="F175" s="132" t="s">
        <v>266</v>
      </c>
      <c r="J175" s="133">
        <f>BK175</f>
        <v>0</v>
      </c>
      <c r="L175" s="122"/>
      <c r="M175" s="126"/>
      <c r="N175" s="127"/>
      <c r="O175" s="127"/>
      <c r="P175" s="128">
        <f>SUM(P176:P179)</f>
        <v>37.005560000000003</v>
      </c>
      <c r="Q175" s="127"/>
      <c r="R175" s="128">
        <f>SUM(R176:R179)</f>
        <v>0.45783199999999996</v>
      </c>
      <c r="S175" s="127"/>
      <c r="T175" s="129">
        <f>SUM(T176:T179)</f>
        <v>0</v>
      </c>
      <c r="AR175" s="123" t="s">
        <v>123</v>
      </c>
      <c r="AT175" s="130" t="s">
        <v>68</v>
      </c>
      <c r="AU175" s="130" t="s">
        <v>74</v>
      </c>
      <c r="AY175" s="123" t="s">
        <v>116</v>
      </c>
      <c r="BK175" s="131">
        <f>SUM(BK176:BK179)</f>
        <v>0</v>
      </c>
    </row>
    <row r="176" spans="1:65" s="2" customFormat="1" ht="24.2" customHeight="1">
      <c r="A176" s="26"/>
      <c r="B176" s="134"/>
      <c r="C176" s="135" t="s">
        <v>267</v>
      </c>
      <c r="D176" s="135" t="s">
        <v>118</v>
      </c>
      <c r="E176" s="136" t="s">
        <v>268</v>
      </c>
      <c r="F176" s="137" t="s">
        <v>269</v>
      </c>
      <c r="G176" s="138" t="s">
        <v>131</v>
      </c>
      <c r="H176" s="139">
        <v>83.38</v>
      </c>
      <c r="I176" s="140"/>
      <c r="J176" s="140">
        <f>ROUND(I176*H176,1)</f>
        <v>0</v>
      </c>
      <c r="K176" s="141"/>
      <c r="L176" s="27"/>
      <c r="M176" s="142" t="s">
        <v>1</v>
      </c>
      <c r="N176" s="143" t="s">
        <v>35</v>
      </c>
      <c r="O176" s="144">
        <v>0.122</v>
      </c>
      <c r="P176" s="144">
        <f>O176*H176</f>
        <v>10.172359999999999</v>
      </c>
      <c r="Q176" s="144">
        <v>4.0000000000000002E-4</v>
      </c>
      <c r="R176" s="144">
        <f>Q176*H176</f>
        <v>3.3352E-2</v>
      </c>
      <c r="S176" s="144">
        <v>0</v>
      </c>
      <c r="T176" s="145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6" t="s">
        <v>122</v>
      </c>
      <c r="AT176" s="146" t="s">
        <v>118</v>
      </c>
      <c r="AU176" s="146" t="s">
        <v>123</v>
      </c>
      <c r="AY176" s="14" t="s">
        <v>116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4" t="s">
        <v>123</v>
      </c>
      <c r="BK176" s="147">
        <f>ROUND(I176*H176,1)</f>
        <v>0</v>
      </c>
      <c r="BL176" s="14" t="s">
        <v>122</v>
      </c>
      <c r="BM176" s="146" t="s">
        <v>270</v>
      </c>
    </row>
    <row r="177" spans="1:65" s="2" customFormat="1" ht="24.2" customHeight="1">
      <c r="A177" s="26"/>
      <c r="B177" s="134"/>
      <c r="C177" s="135" t="s">
        <v>271</v>
      </c>
      <c r="D177" s="135" t="s">
        <v>118</v>
      </c>
      <c r="E177" s="136" t="s">
        <v>272</v>
      </c>
      <c r="F177" s="137" t="s">
        <v>273</v>
      </c>
      <c r="G177" s="138" t="s">
        <v>131</v>
      </c>
      <c r="H177" s="139">
        <v>37.9</v>
      </c>
      <c r="I177" s="140"/>
      <c r="J177" s="140">
        <f>ROUND(I177*H177,1)</f>
        <v>0</v>
      </c>
      <c r="K177" s="141"/>
      <c r="L177" s="27"/>
      <c r="M177" s="142" t="s">
        <v>1</v>
      </c>
      <c r="N177" s="143" t="s">
        <v>35</v>
      </c>
      <c r="O177" s="144">
        <v>0.18</v>
      </c>
      <c r="P177" s="144">
        <f>O177*H177</f>
        <v>6.8219999999999992</v>
      </c>
      <c r="Q177" s="144">
        <v>3.5000000000000001E-3</v>
      </c>
      <c r="R177" s="144">
        <f>Q177*H177</f>
        <v>0.13264999999999999</v>
      </c>
      <c r="S177" s="144">
        <v>0</v>
      </c>
      <c r="T177" s="145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6" t="s">
        <v>185</v>
      </c>
      <c r="AT177" s="146" t="s">
        <v>118</v>
      </c>
      <c r="AU177" s="146" t="s">
        <v>123</v>
      </c>
      <c r="AY177" s="14" t="s">
        <v>116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4" t="s">
        <v>123</v>
      </c>
      <c r="BK177" s="147">
        <f>ROUND(I177*H177,1)</f>
        <v>0</v>
      </c>
      <c r="BL177" s="14" t="s">
        <v>185</v>
      </c>
      <c r="BM177" s="146" t="s">
        <v>274</v>
      </c>
    </row>
    <row r="178" spans="1:65" s="2" customFormat="1" ht="24.2" customHeight="1">
      <c r="A178" s="26"/>
      <c r="B178" s="134"/>
      <c r="C178" s="135" t="s">
        <v>275</v>
      </c>
      <c r="D178" s="135" t="s">
        <v>118</v>
      </c>
      <c r="E178" s="136" t="s">
        <v>276</v>
      </c>
      <c r="F178" s="137" t="s">
        <v>277</v>
      </c>
      <c r="G178" s="138" t="s">
        <v>131</v>
      </c>
      <c r="H178" s="139">
        <v>83.38</v>
      </c>
      <c r="I178" s="140"/>
      <c r="J178" s="140">
        <f>ROUND(I178*H178,1)</f>
        <v>0</v>
      </c>
      <c r="K178" s="141"/>
      <c r="L178" s="27"/>
      <c r="M178" s="142" t="s">
        <v>1</v>
      </c>
      <c r="N178" s="143" t="s">
        <v>35</v>
      </c>
      <c r="O178" s="144">
        <v>0.24</v>
      </c>
      <c r="P178" s="144">
        <f>O178*H178</f>
        <v>20.011199999999999</v>
      </c>
      <c r="Q178" s="144">
        <v>3.5000000000000001E-3</v>
      </c>
      <c r="R178" s="144">
        <f>Q178*H178</f>
        <v>0.29182999999999998</v>
      </c>
      <c r="S178" s="144">
        <v>0</v>
      </c>
      <c r="T178" s="145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6" t="s">
        <v>185</v>
      </c>
      <c r="AT178" s="146" t="s">
        <v>118</v>
      </c>
      <c r="AU178" s="146" t="s">
        <v>123</v>
      </c>
      <c r="AY178" s="14" t="s">
        <v>116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4" t="s">
        <v>123</v>
      </c>
      <c r="BK178" s="147">
        <f>ROUND(I178*H178,1)</f>
        <v>0</v>
      </c>
      <c r="BL178" s="14" t="s">
        <v>185</v>
      </c>
      <c r="BM178" s="146" t="s">
        <v>278</v>
      </c>
    </row>
    <row r="179" spans="1:65" s="2" customFormat="1" ht="24.2" customHeight="1">
      <c r="A179" s="26"/>
      <c r="B179" s="134"/>
      <c r="C179" s="135" t="s">
        <v>279</v>
      </c>
      <c r="D179" s="135" t="s">
        <v>118</v>
      </c>
      <c r="E179" s="136" t="s">
        <v>280</v>
      </c>
      <c r="F179" s="137" t="s">
        <v>281</v>
      </c>
      <c r="G179" s="138" t="s">
        <v>282</v>
      </c>
      <c r="H179" s="139">
        <v>652.71400000000006</v>
      </c>
      <c r="I179" s="140"/>
      <c r="J179" s="140">
        <f>ROUND(I179*H179,1)</f>
        <v>0</v>
      </c>
      <c r="K179" s="141"/>
      <c r="L179" s="27"/>
      <c r="M179" s="142" t="s">
        <v>1</v>
      </c>
      <c r="N179" s="143" t="s">
        <v>35</v>
      </c>
      <c r="O179" s="144">
        <v>0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6" t="s">
        <v>185</v>
      </c>
      <c r="AT179" s="146" t="s">
        <v>118</v>
      </c>
      <c r="AU179" s="146" t="s">
        <v>123</v>
      </c>
      <c r="AY179" s="14" t="s">
        <v>116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4" t="s">
        <v>123</v>
      </c>
      <c r="BK179" s="147">
        <f>ROUND(I179*H179,1)</f>
        <v>0</v>
      </c>
      <c r="BL179" s="14" t="s">
        <v>185</v>
      </c>
      <c r="BM179" s="146" t="s">
        <v>283</v>
      </c>
    </row>
    <row r="180" spans="1:65" s="12" customFormat="1" ht="25.9" customHeight="1">
      <c r="B180" s="122"/>
      <c r="D180" s="123" t="s">
        <v>68</v>
      </c>
      <c r="E180" s="124" t="s">
        <v>284</v>
      </c>
      <c r="F180" s="124" t="s">
        <v>285</v>
      </c>
      <c r="J180" s="125">
        <f>BK180</f>
        <v>0</v>
      </c>
      <c r="L180" s="122"/>
      <c r="M180" s="126"/>
      <c r="N180" s="127"/>
      <c r="O180" s="127"/>
      <c r="P180" s="128">
        <f>P181+P185+P187</f>
        <v>0</v>
      </c>
      <c r="Q180" s="127"/>
      <c r="R180" s="128">
        <f>R181+R185+R187</f>
        <v>0</v>
      </c>
      <c r="S180" s="127"/>
      <c r="T180" s="129">
        <f>T181+T185+T187</f>
        <v>0</v>
      </c>
      <c r="AR180" s="123" t="s">
        <v>136</v>
      </c>
      <c r="AT180" s="130" t="s">
        <v>68</v>
      </c>
      <c r="AU180" s="130" t="s">
        <v>69</v>
      </c>
      <c r="AY180" s="123" t="s">
        <v>116</v>
      </c>
      <c r="BK180" s="131">
        <f>BK181+BK185+BK187</f>
        <v>0</v>
      </c>
    </row>
    <row r="181" spans="1:65" s="12" customFormat="1" ht="22.9" customHeight="1">
      <c r="B181" s="122"/>
      <c r="D181" s="123" t="s">
        <v>68</v>
      </c>
      <c r="E181" s="132" t="s">
        <v>286</v>
      </c>
      <c r="F181" s="132" t="s">
        <v>287</v>
      </c>
      <c r="J181" s="133">
        <f>BK181</f>
        <v>0</v>
      </c>
      <c r="L181" s="122"/>
      <c r="M181" s="126"/>
      <c r="N181" s="127"/>
      <c r="O181" s="127"/>
      <c r="P181" s="128">
        <f>SUM(P182:P184)</f>
        <v>0</v>
      </c>
      <c r="Q181" s="127"/>
      <c r="R181" s="128">
        <f>SUM(R182:R184)</f>
        <v>0</v>
      </c>
      <c r="S181" s="127"/>
      <c r="T181" s="129">
        <f>SUM(T182:T184)</f>
        <v>0</v>
      </c>
      <c r="AR181" s="123" t="s">
        <v>136</v>
      </c>
      <c r="AT181" s="130" t="s">
        <v>68</v>
      </c>
      <c r="AU181" s="130" t="s">
        <v>74</v>
      </c>
      <c r="AY181" s="123" t="s">
        <v>116</v>
      </c>
      <c r="BK181" s="131">
        <f>SUM(BK182:BK184)</f>
        <v>0</v>
      </c>
    </row>
    <row r="182" spans="1:65" s="2" customFormat="1" ht="14.45" customHeight="1">
      <c r="A182" s="26"/>
      <c r="B182" s="134"/>
      <c r="C182" s="135" t="s">
        <v>288</v>
      </c>
      <c r="D182" s="135" t="s">
        <v>118</v>
      </c>
      <c r="E182" s="136" t="s">
        <v>289</v>
      </c>
      <c r="F182" s="137" t="s">
        <v>290</v>
      </c>
      <c r="G182" s="138" t="s">
        <v>291</v>
      </c>
      <c r="H182" s="139">
        <v>1</v>
      </c>
      <c r="I182" s="140"/>
      <c r="J182" s="140">
        <f>ROUND(I182*H182,1)</f>
        <v>0</v>
      </c>
      <c r="K182" s="141"/>
      <c r="L182" s="27"/>
      <c r="M182" s="142" t="s">
        <v>1</v>
      </c>
      <c r="N182" s="143" t="s">
        <v>35</v>
      </c>
      <c r="O182" s="144">
        <v>0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6" t="s">
        <v>292</v>
      </c>
      <c r="AT182" s="146" t="s">
        <v>118</v>
      </c>
      <c r="AU182" s="146" t="s">
        <v>123</v>
      </c>
      <c r="AY182" s="14" t="s">
        <v>116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4" t="s">
        <v>123</v>
      </c>
      <c r="BK182" s="147">
        <f>ROUND(I182*H182,1)</f>
        <v>0</v>
      </c>
      <c r="BL182" s="14" t="s">
        <v>292</v>
      </c>
      <c r="BM182" s="146" t="s">
        <v>293</v>
      </c>
    </row>
    <row r="183" spans="1:65" s="2" customFormat="1" ht="14.45" customHeight="1">
      <c r="A183" s="26"/>
      <c r="B183" s="134"/>
      <c r="C183" s="135" t="s">
        <v>294</v>
      </c>
      <c r="D183" s="135" t="s">
        <v>118</v>
      </c>
      <c r="E183" s="136" t="s">
        <v>295</v>
      </c>
      <c r="F183" s="137" t="s">
        <v>287</v>
      </c>
      <c r="G183" s="138" t="s">
        <v>291</v>
      </c>
      <c r="H183" s="139">
        <v>1</v>
      </c>
      <c r="I183" s="140"/>
      <c r="J183" s="140">
        <f>ROUND(I183*H183,1)</f>
        <v>0</v>
      </c>
      <c r="K183" s="141"/>
      <c r="L183" s="27"/>
      <c r="M183" s="142" t="s">
        <v>1</v>
      </c>
      <c r="N183" s="143" t="s">
        <v>35</v>
      </c>
      <c r="O183" s="144">
        <v>0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6" t="s">
        <v>292</v>
      </c>
      <c r="AT183" s="146" t="s">
        <v>118</v>
      </c>
      <c r="AU183" s="146" t="s">
        <v>123</v>
      </c>
      <c r="AY183" s="14" t="s">
        <v>116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4" t="s">
        <v>123</v>
      </c>
      <c r="BK183" s="147">
        <f>ROUND(I183*H183,1)</f>
        <v>0</v>
      </c>
      <c r="BL183" s="14" t="s">
        <v>292</v>
      </c>
      <c r="BM183" s="146" t="s">
        <v>296</v>
      </c>
    </row>
    <row r="184" spans="1:65" s="2" customFormat="1" ht="14.45" customHeight="1">
      <c r="A184" s="26"/>
      <c r="B184" s="134"/>
      <c r="C184" s="135" t="s">
        <v>297</v>
      </c>
      <c r="D184" s="135" t="s">
        <v>118</v>
      </c>
      <c r="E184" s="136" t="s">
        <v>298</v>
      </c>
      <c r="F184" s="137" t="s">
        <v>299</v>
      </c>
      <c r="G184" s="138" t="s">
        <v>291</v>
      </c>
      <c r="H184" s="139">
        <v>1</v>
      </c>
      <c r="I184" s="140"/>
      <c r="J184" s="140">
        <f>ROUND(I184*H184,1)</f>
        <v>0</v>
      </c>
      <c r="K184" s="141"/>
      <c r="L184" s="27"/>
      <c r="M184" s="142" t="s">
        <v>1</v>
      </c>
      <c r="N184" s="143" t="s">
        <v>35</v>
      </c>
      <c r="O184" s="144">
        <v>0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6" t="s">
        <v>292</v>
      </c>
      <c r="AT184" s="146" t="s">
        <v>118</v>
      </c>
      <c r="AU184" s="146" t="s">
        <v>123</v>
      </c>
      <c r="AY184" s="14" t="s">
        <v>116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4" t="s">
        <v>123</v>
      </c>
      <c r="BK184" s="147">
        <f>ROUND(I184*H184,1)</f>
        <v>0</v>
      </c>
      <c r="BL184" s="14" t="s">
        <v>292</v>
      </c>
      <c r="BM184" s="146" t="s">
        <v>300</v>
      </c>
    </row>
    <row r="185" spans="1:65" s="12" customFormat="1" ht="22.9" customHeight="1">
      <c r="B185" s="122"/>
      <c r="D185" s="123" t="s">
        <v>68</v>
      </c>
      <c r="E185" s="132" t="s">
        <v>301</v>
      </c>
      <c r="F185" s="132" t="s">
        <v>302</v>
      </c>
      <c r="J185" s="133">
        <f>BK185</f>
        <v>0</v>
      </c>
      <c r="L185" s="122"/>
      <c r="M185" s="126"/>
      <c r="N185" s="127"/>
      <c r="O185" s="127"/>
      <c r="P185" s="128">
        <f>P186</f>
        <v>0</v>
      </c>
      <c r="Q185" s="127"/>
      <c r="R185" s="128">
        <f>R186</f>
        <v>0</v>
      </c>
      <c r="S185" s="127"/>
      <c r="T185" s="129">
        <f>T186</f>
        <v>0</v>
      </c>
      <c r="AR185" s="123" t="s">
        <v>136</v>
      </c>
      <c r="AT185" s="130" t="s">
        <v>68</v>
      </c>
      <c r="AU185" s="130" t="s">
        <v>74</v>
      </c>
      <c r="AY185" s="123" t="s">
        <v>116</v>
      </c>
      <c r="BK185" s="131">
        <f>BK186</f>
        <v>0</v>
      </c>
    </row>
    <row r="186" spans="1:65" s="2" customFormat="1" ht="14.45" customHeight="1">
      <c r="A186" s="26"/>
      <c r="B186" s="134"/>
      <c r="C186" s="135" t="s">
        <v>303</v>
      </c>
      <c r="D186" s="135" t="s">
        <v>118</v>
      </c>
      <c r="E186" s="136" t="s">
        <v>304</v>
      </c>
      <c r="F186" s="137" t="s">
        <v>302</v>
      </c>
      <c r="G186" s="138" t="s">
        <v>291</v>
      </c>
      <c r="H186" s="139">
        <v>1</v>
      </c>
      <c r="I186" s="140"/>
      <c r="J186" s="140">
        <f>ROUND(I186*H186,1)</f>
        <v>0</v>
      </c>
      <c r="K186" s="141"/>
      <c r="L186" s="27"/>
      <c r="M186" s="142" t="s">
        <v>1</v>
      </c>
      <c r="N186" s="143" t="s">
        <v>35</v>
      </c>
      <c r="O186" s="144">
        <v>0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6" t="s">
        <v>292</v>
      </c>
      <c r="AT186" s="146" t="s">
        <v>118</v>
      </c>
      <c r="AU186" s="146" t="s">
        <v>123</v>
      </c>
      <c r="AY186" s="14" t="s">
        <v>116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4" t="s">
        <v>123</v>
      </c>
      <c r="BK186" s="147">
        <f>ROUND(I186*H186,1)</f>
        <v>0</v>
      </c>
      <c r="BL186" s="14" t="s">
        <v>292</v>
      </c>
      <c r="BM186" s="146" t="s">
        <v>305</v>
      </c>
    </row>
    <row r="187" spans="1:65" s="12" customFormat="1" ht="22.9" customHeight="1">
      <c r="B187" s="122"/>
      <c r="D187" s="123" t="s">
        <v>68</v>
      </c>
      <c r="E187" s="132" t="s">
        <v>306</v>
      </c>
      <c r="F187" s="132" t="s">
        <v>307</v>
      </c>
      <c r="J187" s="133">
        <f>BK187</f>
        <v>0</v>
      </c>
      <c r="L187" s="122"/>
      <c r="M187" s="126"/>
      <c r="N187" s="127"/>
      <c r="O187" s="127"/>
      <c r="P187" s="128">
        <f>P188</f>
        <v>0</v>
      </c>
      <c r="Q187" s="127"/>
      <c r="R187" s="128">
        <f>R188</f>
        <v>0</v>
      </c>
      <c r="S187" s="127"/>
      <c r="T187" s="129">
        <f>T188</f>
        <v>0</v>
      </c>
      <c r="AR187" s="123" t="s">
        <v>136</v>
      </c>
      <c r="AT187" s="130" t="s">
        <v>68</v>
      </c>
      <c r="AU187" s="130" t="s">
        <v>74</v>
      </c>
      <c r="AY187" s="123" t="s">
        <v>116</v>
      </c>
      <c r="BK187" s="131">
        <f>BK188</f>
        <v>0</v>
      </c>
    </row>
    <row r="188" spans="1:65" s="2" customFormat="1" ht="14.45" customHeight="1">
      <c r="A188" s="26"/>
      <c r="B188" s="134"/>
      <c r="C188" s="135" t="s">
        <v>308</v>
      </c>
      <c r="D188" s="135" t="s">
        <v>118</v>
      </c>
      <c r="E188" s="136" t="s">
        <v>309</v>
      </c>
      <c r="F188" s="137" t="s">
        <v>310</v>
      </c>
      <c r="G188" s="138" t="s">
        <v>291</v>
      </c>
      <c r="H188" s="139">
        <v>1</v>
      </c>
      <c r="I188" s="140"/>
      <c r="J188" s="140">
        <f>ROUND(I188*H188,1)</f>
        <v>0</v>
      </c>
      <c r="K188" s="141"/>
      <c r="L188" s="27"/>
      <c r="M188" s="158" t="s">
        <v>1</v>
      </c>
      <c r="N188" s="159" t="s">
        <v>35</v>
      </c>
      <c r="O188" s="160">
        <v>0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6" t="s">
        <v>292</v>
      </c>
      <c r="AT188" s="146" t="s">
        <v>118</v>
      </c>
      <c r="AU188" s="146" t="s">
        <v>123</v>
      </c>
      <c r="AY188" s="14" t="s">
        <v>116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4" t="s">
        <v>123</v>
      </c>
      <c r="BK188" s="147">
        <f>ROUND(I188*H188,1)</f>
        <v>0</v>
      </c>
      <c r="BL188" s="14" t="s">
        <v>292</v>
      </c>
      <c r="BM188" s="146" t="s">
        <v>311</v>
      </c>
    </row>
    <row r="189" spans="1:65" s="2" customFormat="1" ht="6.95" customHeight="1">
      <c r="A189" s="26"/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7"/>
      <c r="M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</sheetData>
  <autoFilter ref="C130:K18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 oplocení-18 po...</vt:lpstr>
      <vt:lpstr>'1 - Oprava oplocení-18 po...'!Názvy_tisku</vt:lpstr>
      <vt:lpstr>'Rekapitulace stavby'!Názvy_tisku</vt:lpstr>
      <vt:lpstr>'1 - Oprava oplocení-18 po...'!Oblast_tisku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</cp:lastModifiedBy>
  <dcterms:created xsi:type="dcterms:W3CDTF">2020-08-17T08:43:44Z</dcterms:created>
  <dcterms:modified xsi:type="dcterms:W3CDTF">2020-08-20T10:07:22Z</dcterms:modified>
</cp:coreProperties>
</file>