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práce" sheetId="2" r:id="rId2"/>
  </sheets>
  <definedNames>
    <definedName name="_xlnm.Print_Area" localSheetId="0">'Rekapitulace stavby'!$D$4:$AO$39,'Rekapitulace stavby'!$C$45:$AQ$66</definedName>
    <definedName name="_xlnm._FilterDatabase" localSheetId="1" hidden="1">'01 - Stavební práce'!$C$108:$K$289</definedName>
    <definedName name="_xlnm.Print_Area" localSheetId="1">'01 - Stavební práce'!$C$4:$J$41,'01 - Stavební práce'!$C$47:$J$90,'01 - Stavební práce'!$C$96:$K$289</definedName>
    <definedName name="_xlnm.Print_Titles" localSheetId="0">'Rekapitulace stavby'!$55:$55</definedName>
    <definedName name="_xlnm.Print_Titles" localSheetId="1">'01 - Stavební práce'!$108:$108</definedName>
  </definedNames>
  <calcPr fullCalcOnLoad="1"/>
</workbook>
</file>

<file path=xl/sharedStrings.xml><?xml version="1.0" encoding="utf-8"?>
<sst xmlns="http://schemas.openxmlformats.org/spreadsheetml/2006/main" count="2340" uniqueCount="564">
  <si>
    <t>Export Komplet</t>
  </si>
  <si>
    <t/>
  </si>
  <si>
    <t>2.0</t>
  </si>
  <si>
    <t>ZAMOK</t>
  </si>
  <si>
    <t>False</t>
  </si>
  <si>
    <t>{842169e7-93b9-4604-af4f-aa3dfd0a2277}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</si>
  <si>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</si>
  <si>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</si>
  <si>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</si>
  <si>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</si>
  <si>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</si>
  <si>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</si>
  <si>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</si>
  <si>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</si>
  <si>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ROU200701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</si>
  <si>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</si>
  <si>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</si>
  <si>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opláštění zimní zahrady - Domov V Podzámčí, Palackého 1651, Chlumec nad Cidlinou</t>
  </si>
  <si>
    <t>KSO:</t>
  </si>
  <si>
    <t>CC-CZ:</t>
  </si>
  <si>
    <t>Místo:</t>
  </si>
  <si>
    <t>Chlumec nad Cidlinou</t>
  </si>
  <si>
    <t>Datum:</t>
  </si>
  <si>
    <t>14. 7. 2020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</si>
  <si>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</si>
  <si>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</si>
  <si>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</si>
  <si>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</si>
  <si>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</si>
  <si>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</si>
  <si>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</si>
  <si>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</si>
  <si>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</si>
  <si>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Hájková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</si>
  <si>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</si>
  <si>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</si>
  <si>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</si>
  <si>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</si>
  <si>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</si>
  <si>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</si>
  <si>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</si>
  <si>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</si>
  <si>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</si>
  <si>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</si>
  <si>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</si>
  <si>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</si>
  <si>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</si>
  <si>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</si>
  <si>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</si>
  <si>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</si>
  <si>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</si>
  <si>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</si>
  <si>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</si>
  <si>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</si>
  <si>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</si>
  <si>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</si>
  <si>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</si>
  <si>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</si>
  <si>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</si>
  <si>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</si>
  <si>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</si>
  <si>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</si>
  <si>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</si>
  <si>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</si>
  <si>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</si>
  <si>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</si>
  <si>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</si>
  <si>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</si>
  <si>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</si>
  <si>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</si>
  <si>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</si>
  <si>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</si>
  <si>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</si>
  <si>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</si>
  <si>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</si>
  <si>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</si>
  <si>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</si>
  <si>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</si>
  <si>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</si>
  <si>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</si>
  <si>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{89028cf8-42c6-4826-b2d7-3bd8827c7a11}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</si>
  <si>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</si>
  <si>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</si>
  <si>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</si>
  <si>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</si>
  <si>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</si>
  <si>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</si>
  <si>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</si>
  <si>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</si>
  <si>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</si>
  <si>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</si>
  <si>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</si>
  <si>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</si>
  <si>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</si>
  <si>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</si>
  <si>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</si>
  <si>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</si>
  <si>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</si>
  <si>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</si>
  <si>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</si>
  <si>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</si>
  <si>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</si>
  <si>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</si>
  <si>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</si>
  <si>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</si>
  <si>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</si>
  <si>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</si>
  <si>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</si>
  <si>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</si>
  <si>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</si>
  <si>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</si>
  <si>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</si>
  <si>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</si>
  <si>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</si>
  <si>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741 - Elektroinstalace</t>
  </si>
  <si>
    <t>VP -   Vícepráce</t>
  </si>
  <si>
    <t>2) Ostatní náklady</t>
  </si>
  <si>
    <t>Zařízení staveniště</t>
  </si>
  <si>
    <t>VRN</t>
  </si>
  <si>
    <t>2</t>
  </si>
  <si>
    <t>Dok. skut. provedení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</si>
  <si>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</si>
  <si>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</si>
  <si>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</si>
  <si>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</si>
  <si>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</si>
  <si>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</si>
  <si>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</si>
  <si>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</si>
  <si>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</si>
  <si>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</si>
  <si>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</si>
  <si>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</si>
  <si>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</si>
  <si>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</si>
  <si>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</si>
  <si>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</si>
  <si>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</si>
  <si>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</si>
  <si>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</si>
  <si>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</si>
  <si>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</si>
  <si>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</si>
  <si>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</si>
  <si>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</si>
  <si>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311273121</t>
  </si>
  <si>
    <t>Zdivo tepelněizolační z pórobetových tvárnic do P2 do 400kg/m3 U přes 0,18 do 0,22, tl zdiva 450 mm</t>
  </si>
  <si>
    <t>m2</t>
  </si>
  <si>
    <t>CS ÚRS 2019 01</t>
  </si>
  <si>
    <t>4</t>
  </si>
  <si>
    <t>1820499122</t>
  </si>
  <si>
    <t>VV</t>
  </si>
  <si>
    <t>"nadezdívka"     (11,55+3,55*2-0,85)*0,15</t>
  </si>
  <si>
    <t>349231811</t>
  </si>
  <si>
    <t>Přizdívka ostění s ozubem z cihel tl do 150 mm</t>
  </si>
  <si>
    <t>-1034754893</t>
  </si>
  <si>
    <t>0,65*0,45</t>
  </si>
  <si>
    <t>6</t>
  </si>
  <si>
    <t>Úpravy povrchů, podlahy a osazování výplní</t>
  </si>
  <si>
    <t>629991011</t>
  </si>
  <si>
    <t>Zakrytí výplní otvorů a svislých ploch fólií přilepenou lepící páskou</t>
  </si>
  <si>
    <t>2000856627</t>
  </si>
  <si>
    <t>"dveře, okno"     10,00</t>
  </si>
  <si>
    <t>619991011</t>
  </si>
  <si>
    <t>Obalení konstrukcí a prvků fólií přilepenou lepící páskou</t>
  </si>
  <si>
    <t>1998079304</t>
  </si>
  <si>
    <t>"radiátory"     (10,65+3,40)*(0,30+0,65)</t>
  </si>
  <si>
    <t>5</t>
  </si>
  <si>
    <t>622131101</t>
  </si>
  <si>
    <t>Cementový postřik vnějších stěn nanášený celoplošně ručně</t>
  </si>
  <si>
    <t>-1919335546</t>
  </si>
  <si>
    <t>(11,55+4,00*2+0,20*2-0,95)*1,48</t>
  </si>
  <si>
    <t>"doplnění - cca."     11,55*0,30</t>
  </si>
  <si>
    <t>Součet</t>
  </si>
  <si>
    <t>622142001</t>
  </si>
  <si>
    <t>Potažení vnějších stěn sklovláknitým pletivem vtlačeným do tenkovrstvé hmoty</t>
  </si>
  <si>
    <t>-156975130</t>
  </si>
  <si>
    <t>7</t>
  </si>
  <si>
    <t>622321121</t>
  </si>
  <si>
    <t>Vápenocementová omítka hladká jednovrstvá vnějších stěn nanášená ručně</t>
  </si>
  <si>
    <t>530725518</t>
  </si>
  <si>
    <t>8</t>
  </si>
  <si>
    <t>622531031</t>
  </si>
  <si>
    <t>Tenkovrstvá silikonová zrnitá omítka tl. 3,0 mm včetně penetrace vnějších stěn</t>
  </si>
  <si>
    <t>-1506097300</t>
  </si>
  <si>
    <t>9</t>
  </si>
  <si>
    <t>622143003</t>
  </si>
  <si>
    <t>Montáž omítkových plastových nebo pozinkovaných rohových profilů s tkaninou</t>
  </si>
  <si>
    <t>m</t>
  </si>
  <si>
    <t>-1634337212</t>
  </si>
  <si>
    <t>11,55+4,00*2+1,48*2</t>
  </si>
  <si>
    <t>10</t>
  </si>
  <si>
    <t>M</t>
  </si>
  <si>
    <t>59051486</t>
  </si>
  <si>
    <t>lišta rohová PVC 10/15cm s tkaninou</t>
  </si>
  <si>
    <t>1078647515</t>
  </si>
  <si>
    <t>22,510*1,05</t>
  </si>
  <si>
    <t>11</t>
  </si>
  <si>
    <t>612325302</t>
  </si>
  <si>
    <t>Vápenocementová štuková omítka ostění nebo nadpraží</t>
  </si>
  <si>
    <t>-1777938443</t>
  </si>
  <si>
    <t>(1,10+2,10*2)*0,45</t>
  </si>
  <si>
    <t>12</t>
  </si>
  <si>
    <t>612131101</t>
  </si>
  <si>
    <t>Cementový postřik vnitřních stěn nanášený celoplošně ručně</t>
  </si>
  <si>
    <t>1794577617</t>
  </si>
  <si>
    <t>"nadezdívka"</t>
  </si>
  <si>
    <t>(10,65+3,55*2+0,25*2-0,95)*0,20</t>
  </si>
  <si>
    <t>13</t>
  </si>
  <si>
    <t>612142001</t>
  </si>
  <si>
    <t>Potažení vnitřních stěn sklovláknitým pletivem vtlačeným do tenkovrstvé hmoty</t>
  </si>
  <si>
    <t>-1432392059</t>
  </si>
  <si>
    <t>14</t>
  </si>
  <si>
    <t>612321141</t>
  </si>
  <si>
    <t>Vápenocementová omítka štuková dvouvrstvá vnitřních stěn nanášená ručně</t>
  </si>
  <si>
    <t>1976203235</t>
  </si>
  <si>
    <t>Ostatní konstrukce a práce, bourání</t>
  </si>
  <si>
    <t>952901111</t>
  </si>
  <si>
    <t>Vyčištění budov bytové a občanské výstavby při výšce podlaží do 4 m</t>
  </si>
  <si>
    <t>390770086</t>
  </si>
  <si>
    <t>11,55*4,00</t>
  </si>
  <si>
    <t>16</t>
  </si>
  <si>
    <t>941111111</t>
  </si>
  <si>
    <t>Montáž lešení řadového trubkového lehkého s podlahami zatížení do 200 kg/m2 š do 0,9 m v do 10 m</t>
  </si>
  <si>
    <t>782788287</t>
  </si>
  <si>
    <t>(11,55+0,90*2+4,90*2)*8,13</t>
  </si>
  <si>
    <t>17</t>
  </si>
  <si>
    <t>941111211</t>
  </si>
  <si>
    <t>Příplatek k lešení řadovému trubkovému lehkému s podlahami š 0,9 m v 10 m za první a ZKD den použití</t>
  </si>
  <si>
    <t>-1124191281</t>
  </si>
  <si>
    <t>188,210*90</t>
  </si>
  <si>
    <t>18</t>
  </si>
  <si>
    <t>941111811</t>
  </si>
  <si>
    <t>Demontáž lešení řadového trubkového lehkého s podlahami zatížení do 200 kg/m2 š do 0,9 m v do 10 m</t>
  </si>
  <si>
    <t>-175606652</t>
  </si>
  <si>
    <t>19</t>
  </si>
  <si>
    <t>944511111</t>
  </si>
  <si>
    <t>Montáž ochranné sítě z textilie z umělých vláken</t>
  </si>
  <si>
    <t>525806533</t>
  </si>
  <si>
    <t>(13,35+4,90*2)*8,13</t>
  </si>
  <si>
    <t>20</t>
  </si>
  <si>
    <t>944511211</t>
  </si>
  <si>
    <t>Příplatek k ochranné síti za první a ZKD den použití</t>
  </si>
  <si>
    <t>1030262565</t>
  </si>
  <si>
    <t>944511811</t>
  </si>
  <si>
    <t>Demontáž ochranné sítě z textilie z umělých vláken</t>
  </si>
  <si>
    <t>-1894230396</t>
  </si>
  <si>
    <t>22</t>
  </si>
  <si>
    <t>949101111</t>
  </si>
  <si>
    <t>Lešení pomocné pro objekty pozemních staveb s lešeňovou podlahou v do 1,9 m zatížení do 150 kg/m2</t>
  </si>
  <si>
    <t>1442037236</t>
  </si>
  <si>
    <t>"pro montáž zahrady"     10,65*3,55</t>
  </si>
  <si>
    <t>23</t>
  </si>
  <si>
    <t>949101112</t>
  </si>
  <si>
    <t>Lešení pomocné pro objekty pozemních staveb s lešeňovou podlahou v do 3,5 m zatížení do 150 kg/m2</t>
  </si>
  <si>
    <t>-1475718258</t>
  </si>
  <si>
    <t>"pro opravu a nátěr venkovního schdiště"     5,50*3,00</t>
  </si>
  <si>
    <t>"pro nouzové zakrytí"     10,65*3,55</t>
  </si>
  <si>
    <t>24</t>
  </si>
  <si>
    <t>953941711</t>
  </si>
  <si>
    <t>Osazování objímek nebo držáků ve zdivu cihelném</t>
  </si>
  <si>
    <t>kus</t>
  </si>
  <si>
    <t>-1137626217</t>
  </si>
  <si>
    <t>"držák vlajky  (stávající)"     1,00</t>
  </si>
  <si>
    <t>25</t>
  </si>
  <si>
    <t>976082131</t>
  </si>
  <si>
    <t>Vybourání objímek, držáků nebo věšáků ze zdiva cihelného</t>
  </si>
  <si>
    <t>1407604957</t>
  </si>
  <si>
    <t>"držák vlajky"     1,00</t>
  </si>
  <si>
    <t>26</t>
  </si>
  <si>
    <t>968062747</t>
  </si>
  <si>
    <t>Vybourání stěn dřevěných plných, zasklených nebo výkladních pl přes 4 m2</t>
  </si>
  <si>
    <t>-711976841</t>
  </si>
  <si>
    <t>11,17*1,475</t>
  </si>
  <si>
    <t>3,85*(1,475+2,885)/2*2</t>
  </si>
  <si>
    <t>27</t>
  </si>
  <si>
    <t>968062456</t>
  </si>
  <si>
    <t>Vybourání dřevěných dveřních zárubní pl přes 2 m2</t>
  </si>
  <si>
    <t>-260668390</t>
  </si>
  <si>
    <t>1,10*2,10</t>
  </si>
  <si>
    <t>28</t>
  </si>
  <si>
    <t>978015391</t>
  </si>
  <si>
    <t>Otlučení (osekání) vnější vápenné nebo vápenocementové omítky stupně členitosti 1 a 2 do 100%</t>
  </si>
  <si>
    <t>-1476693076</t>
  </si>
  <si>
    <t>(11,55+4,00*2+0,20*2-1,10)*1,33</t>
  </si>
  <si>
    <t>997</t>
  </si>
  <si>
    <t>Přesun sutě</t>
  </si>
  <si>
    <t>29</t>
  </si>
  <si>
    <t>997013112</t>
  </si>
  <si>
    <t>Vnitrostaveništní doprava suti a vybouraných hmot pro budovy v do 9 m s použitím mechanizace</t>
  </si>
  <si>
    <t>t</t>
  </si>
  <si>
    <t>1150353668</t>
  </si>
  <si>
    <t>30</t>
  </si>
  <si>
    <t>997013501</t>
  </si>
  <si>
    <t>Odvoz suti a vybouraných hmot na skládku nebo meziskládku do 1 km se složením</t>
  </si>
  <si>
    <t>-1261767566</t>
  </si>
  <si>
    <t>31</t>
  </si>
  <si>
    <t>997013509</t>
  </si>
  <si>
    <t>Příplatek k odvozu suti a vybouraných hmot na skládku ZKD 1 km přes 1 km</t>
  </si>
  <si>
    <t>-1690161716</t>
  </si>
  <si>
    <t>6,524*22</t>
  </si>
  <si>
    <t>32</t>
  </si>
  <si>
    <t>997013831</t>
  </si>
  <si>
    <t>Poplatek za uložení na skládce (skládkovné) stavebního odpadu směsného kód odpadu 170 904</t>
  </si>
  <si>
    <t>-882714121</t>
  </si>
  <si>
    <t>998</t>
  </si>
  <si>
    <t>Přesun hmot</t>
  </si>
  <si>
    <t>33</t>
  </si>
  <si>
    <t>998011002</t>
  </si>
  <si>
    <t>Přesun hmot pro budovy zděné v do 12 m</t>
  </si>
  <si>
    <t>-1653680961</t>
  </si>
  <si>
    <t>PSV</t>
  </si>
  <si>
    <t>Práce a dodávky PSV</t>
  </si>
  <si>
    <t>762</t>
  </si>
  <si>
    <t>Konstrukce tesařské</t>
  </si>
  <si>
    <t>34</t>
  </si>
  <si>
    <t>762511213</t>
  </si>
  <si>
    <t>Podlahové kce podkladové z desek OSB tl 15 mm na sraz lepených</t>
  </si>
  <si>
    <t>325192251</t>
  </si>
  <si>
    <t>"ochrana podlahy"     10,65*3,40</t>
  </si>
  <si>
    <t>35</t>
  </si>
  <si>
    <t>762511813</t>
  </si>
  <si>
    <t>Demontáž kce podkladové z desek dřevoštěpkových tl do 15 mm na sraz lepených</t>
  </si>
  <si>
    <t>-1789615790</t>
  </si>
  <si>
    <t>36</t>
  </si>
  <si>
    <t>998762202</t>
  </si>
  <si>
    <t>Přesun hmot procentní pro kce tesařské v objektech v do 12 m</t>
  </si>
  <si>
    <t>%</t>
  </si>
  <si>
    <t>-386636446</t>
  </si>
  <si>
    <t>764</t>
  </si>
  <si>
    <t>Konstrukce klempířské</t>
  </si>
  <si>
    <t>37</t>
  </si>
  <si>
    <t>764002851</t>
  </si>
  <si>
    <t>Demontáž oplechování parapetů do suti</t>
  </si>
  <si>
    <t>439224662</t>
  </si>
  <si>
    <t>11,55+4,00*2-1,10</t>
  </si>
  <si>
    <t>38</t>
  </si>
  <si>
    <t>764004801</t>
  </si>
  <si>
    <t>Demontáž podokapního žlabu do suti</t>
  </si>
  <si>
    <t>2037488094</t>
  </si>
  <si>
    <t>39</t>
  </si>
  <si>
    <t>764004861</t>
  </si>
  <si>
    <t>Demontáž svodu do suti</t>
  </si>
  <si>
    <t>-1669081756</t>
  </si>
  <si>
    <t>40</t>
  </si>
  <si>
    <t>764232433</t>
  </si>
  <si>
    <t>Oplechování rovné okapové hrany z Cu plechu rš 250 mm</t>
  </si>
  <si>
    <t>-741003788</t>
  </si>
  <si>
    <t>"K1"     20,00</t>
  </si>
  <si>
    <t>41</t>
  </si>
  <si>
    <t>764538422</t>
  </si>
  <si>
    <t>Svody kruhové včetně objímek, kolen, odskoků z Cu plechu průměru 100 mm</t>
  </si>
  <si>
    <t>-1740879463</t>
  </si>
  <si>
    <t>"K2"     7,00</t>
  </si>
  <si>
    <t>42</t>
  </si>
  <si>
    <t>998764202</t>
  </si>
  <si>
    <t>Přesun hmot procentní pro konstrukce klempířské v objektech v do 12 m</t>
  </si>
  <si>
    <t>691259601</t>
  </si>
  <si>
    <t>765</t>
  </si>
  <si>
    <t>Krytina skládaná</t>
  </si>
  <si>
    <t>43</t>
  </si>
  <si>
    <t>765192001</t>
  </si>
  <si>
    <t>Nouzové (provizorní) zakrytí střechy plachtou</t>
  </si>
  <si>
    <t>-855961311</t>
  </si>
  <si>
    <t>11,55*(0,50+4,00+1,60+0,50)</t>
  </si>
  <si>
    <t>4,00*(1,60+0,50+2,70+0,50)/2*2</t>
  </si>
  <si>
    <t>44</t>
  </si>
  <si>
    <t>998765202</t>
  </si>
  <si>
    <t>Přesun hmot procentní pro krytiny skládané v objektech v do 12 m</t>
  </si>
  <si>
    <t>-1211268260</t>
  </si>
  <si>
    <t>766</t>
  </si>
  <si>
    <t>Konstrukce truhlářské</t>
  </si>
  <si>
    <t>45</t>
  </si>
  <si>
    <t>766431811</t>
  </si>
  <si>
    <t>Demontáž truhlářského obložení sloupů a pilířů z panelů plochy do 1,5 m2</t>
  </si>
  <si>
    <t>-1406608953</t>
  </si>
  <si>
    <t>0,15*4*1,35*5</t>
  </si>
  <si>
    <t>0,15*4*2,00</t>
  </si>
  <si>
    <t>46</t>
  </si>
  <si>
    <t>766431812</t>
  </si>
  <si>
    <t>Demontáž truhlářského obložení sloupů a pilířů z panelů plochy přes 1,5 m2</t>
  </si>
  <si>
    <t>1617215789</t>
  </si>
  <si>
    <t>0,15*3*3,50*2</t>
  </si>
  <si>
    <t>47</t>
  </si>
  <si>
    <t>766441811R</t>
  </si>
  <si>
    <t>Demontáž parapetních desek dřevěných nebo plastových šířky do 30 cm délky do 1,0 m</t>
  </si>
  <si>
    <t>-1850796287</t>
  </si>
  <si>
    <t>10,65+3,55*2-1,10</t>
  </si>
  <si>
    <t>48</t>
  </si>
  <si>
    <t>998766202</t>
  </si>
  <si>
    <t>Přesun hmot procentní pro konstrukce truhlářské v objektech v do 12 m</t>
  </si>
  <si>
    <t>264899811</t>
  </si>
  <si>
    <t>767</t>
  </si>
  <si>
    <t>Konstrukce zámečnické</t>
  </si>
  <si>
    <t>49</t>
  </si>
  <si>
    <t>767812843</t>
  </si>
  <si>
    <t>Demontáž markýz balkonových šířky do 5000 mm ze stropu</t>
  </si>
  <si>
    <t>-2001275099</t>
  </si>
  <si>
    <t>50</t>
  </si>
  <si>
    <t>767996805</t>
  </si>
  <si>
    <t>Demontáž atypických zámečnických konstrukcí rozebráním hmotnosti jednotlivých dílů přes 500 kg</t>
  </si>
  <si>
    <t>kg</t>
  </si>
  <si>
    <t>-57585576</t>
  </si>
  <si>
    <t>"IPN 140"     4,135*13*14,40</t>
  </si>
  <si>
    <t>"UPN 140 - 2x"     10,95*2*2*16,00</t>
  </si>
  <si>
    <t>"UPN 120 - 2x"     (1,35*5+2,00+3,50*6)*2*13,43</t>
  </si>
  <si>
    <t>"T 50/50/6"     10,95*2*4,50</t>
  </si>
  <si>
    <t>"L 50/50/6"     (1,50*4+1,20*12)*4,47</t>
  </si>
  <si>
    <t>"spojovací materiál - cca."     30,00</t>
  </si>
  <si>
    <t>51</t>
  </si>
  <si>
    <t>5534214R</t>
  </si>
  <si>
    <t>Čelní rám č. 1, vel. 11520x1350mm</t>
  </si>
  <si>
    <t>901290625</t>
  </si>
  <si>
    <t>P</t>
  </si>
  <si>
    <t>Poznámka k položce:
hliníkový rám s pevným zasklením a třemi křídly otevíravými - kombinované otevírání, barva-profily exterier i interier RAL 6005 (mechově zelená), kování barva stříbrná, výplň PXN4-16Ar-F4, Uq=1,1</t>
  </si>
  <si>
    <t>"ozn. 1"     1,00</t>
  </si>
  <si>
    <t>52</t>
  </si>
  <si>
    <t>5534215R</t>
  </si>
  <si>
    <t>Boční díl č. 2, vel. 3850x2450mm</t>
  </si>
  <si>
    <t>-1965095711</t>
  </si>
  <si>
    <t>Poznámka k položce:
hliníkový rám s pevným zasklením a jedním křídlem otevíravým - kombinované otevírání, barva-profily exterier i interier RAL 6005 (mechově zelená), kování barva stříbrná, výplň PXN4-16Ar-F4, Uq=1,1</t>
  </si>
  <si>
    <t>"ozn. 2"     1,00</t>
  </si>
  <si>
    <t>53</t>
  </si>
  <si>
    <t>5534216R</t>
  </si>
  <si>
    <t>Boční díl č. 3, vel. 3850x2450mm</t>
  </si>
  <si>
    <t>754783848</t>
  </si>
  <si>
    <t>Poznámka k položce:
hliníkový rám s pevným zasklením a jedním dveřním křídlem (950x2100 mm), vchodovým, levé, otevíravé dovnitř, klika-klika, 1 bodové uzamykání, 5 ks klíčů, barva-profily exterier i interier RAL 6005 (mechově zelená), kování barva stříbrná, výplň PXN4-16Ar-F4 Uq=1,1;  PXN4-16Ar-Cx 44,2  Uq=1,1</t>
  </si>
  <si>
    <t>"ozn. 3"     1,00</t>
  </si>
  <si>
    <t>54</t>
  </si>
  <si>
    <t>5534217R</t>
  </si>
  <si>
    <t>Střešní díl č. 4, vel. 11520x4000mm</t>
  </si>
  <si>
    <t>170829826</t>
  </si>
  <si>
    <t>Poznámka k položce:
hliníkový rám s pevným zasklením, barva-profily exterier i interier RAL 6005 (mechově zelená), kování barva stříbrná, výplň Cool-lite SKN 176(ESG)-16Ar-Cx44,2 Uq=1,1</t>
  </si>
  <si>
    <t>"ozn. 4"     1,00</t>
  </si>
  <si>
    <t>55</t>
  </si>
  <si>
    <t>5534218R</t>
  </si>
  <si>
    <t>interirové zastínění střechy - plisé pro zimní zahrady  (podrobný popis viz PD)</t>
  </si>
  <si>
    <t>1147038656</t>
  </si>
  <si>
    <t>56</t>
  </si>
  <si>
    <t>5534219R</t>
  </si>
  <si>
    <t>interirové PVC parapety - barva A06 antracit, š. do 300mm</t>
  </si>
  <si>
    <t>-1177241833</t>
  </si>
  <si>
    <t>57</t>
  </si>
  <si>
    <t>76711315R</t>
  </si>
  <si>
    <t>Montáž čelního, bočních a střešních dílů, zastínění střechy,  PVC parapetů, včetně dopravy</t>
  </si>
  <si>
    <t>ks</t>
  </si>
  <si>
    <t>-2068932551</t>
  </si>
  <si>
    <t>58</t>
  </si>
  <si>
    <t>7672201R</t>
  </si>
  <si>
    <t>Vyřezání částí OK venkovního schodiště včetně výplní, doplnění částí venkovního schodiště včetně výplní a další doplňující práce</t>
  </si>
  <si>
    <t>-1778861674</t>
  </si>
  <si>
    <t>"cca. 30% poškození"</t>
  </si>
  <si>
    <t>(0,50*2+4,70*2+1,50*2+2,50+4,50*2)*0,30</t>
  </si>
  <si>
    <t>59</t>
  </si>
  <si>
    <t>998767202</t>
  </si>
  <si>
    <t>Přesun hmot procentní pro zámečnické konstrukce v objektech v do 12 m</t>
  </si>
  <si>
    <t>1382405271</t>
  </si>
  <si>
    <t>771</t>
  </si>
  <si>
    <t>Podlahy z dlaždic</t>
  </si>
  <si>
    <t>60</t>
  </si>
  <si>
    <t>77159118R</t>
  </si>
  <si>
    <t>Řezání keramické dlažby</t>
  </si>
  <si>
    <t>-1855488758</t>
  </si>
  <si>
    <t>Poznámka k položce:
Cena srovnatelná</t>
  </si>
  <si>
    <t>(0,90+0,50*2)+(0,90+0,50+0,60+0,25)+(0,90+0,50+0,60+0,40)+(0,90+0,25+0,50+0,50)</t>
  </si>
  <si>
    <t>61</t>
  </si>
  <si>
    <t>771573810</t>
  </si>
  <si>
    <t>Demontáž podlah z dlaždic keramických lepených</t>
  </si>
  <si>
    <t>947647308</t>
  </si>
  <si>
    <t>"dle výpisu"     5,00</t>
  </si>
  <si>
    <t>62</t>
  </si>
  <si>
    <t>771111011</t>
  </si>
  <si>
    <t>Vysátí podkladu před pokládkou dlažby</t>
  </si>
  <si>
    <t>1139079531</t>
  </si>
  <si>
    <t>63</t>
  </si>
  <si>
    <t>771151011</t>
  </si>
  <si>
    <t>Samonivelační stěrka podlah pevnosti 20 MPa tl 3 mm</t>
  </si>
  <si>
    <t>1986322338</t>
  </si>
  <si>
    <t>64</t>
  </si>
  <si>
    <t>771574263</t>
  </si>
  <si>
    <t>Montáž podlah keramických pro mechanické zatížení protiskluzných lepených flexibilním lepidlem do 12 ks/m2</t>
  </si>
  <si>
    <t>1419338358</t>
  </si>
  <si>
    <t>65</t>
  </si>
  <si>
    <t>771577111</t>
  </si>
  <si>
    <t>Příplatek k montáž podlah keramických za plochu do 5 m2</t>
  </si>
  <si>
    <t>39328542</t>
  </si>
  <si>
    <t>66</t>
  </si>
  <si>
    <t>771577114</t>
  </si>
  <si>
    <t>Příplatek k montáž podlah keramických za spárování tmelem dvousložkovým</t>
  </si>
  <si>
    <t>79596179</t>
  </si>
  <si>
    <t>67</t>
  </si>
  <si>
    <t>771577115</t>
  </si>
  <si>
    <t>Příplatek k montáž podlah keramických za lepení dvousložkovým lepidlem</t>
  </si>
  <si>
    <t>1560821780</t>
  </si>
  <si>
    <t>68</t>
  </si>
  <si>
    <t>59761409</t>
  </si>
  <si>
    <t>dlažba keramická slinutá protiskluzná do interiéru i exteriéru pro vysoké mechanické namáhání přes 9 do 12 ks/m2</t>
  </si>
  <si>
    <t>1127171776</t>
  </si>
  <si>
    <t>5,00*1,10</t>
  </si>
  <si>
    <t>69</t>
  </si>
  <si>
    <t>998771202</t>
  </si>
  <si>
    <t>Přesun hmot procentní pro podlahy z dlaždic v objektech v do 12 m</t>
  </si>
  <si>
    <t>-731462954</t>
  </si>
  <si>
    <t>783</t>
  </si>
  <si>
    <t>Dokončovací práce - nátěry</t>
  </si>
  <si>
    <t>70</t>
  </si>
  <si>
    <t>783301303</t>
  </si>
  <si>
    <t>Bezoplachové odrezivění zámečnických konstrukcí</t>
  </si>
  <si>
    <t>-2105029483</t>
  </si>
  <si>
    <t>"držák vlajky"     0,25</t>
  </si>
  <si>
    <t>71</t>
  </si>
  <si>
    <t>783314201</t>
  </si>
  <si>
    <t>Základní antikorozní jednonásobný syntetický standardní nátěr zámečnických konstrukcí</t>
  </si>
  <si>
    <t>348375353</t>
  </si>
  <si>
    <t>72</t>
  </si>
  <si>
    <t>783315101</t>
  </si>
  <si>
    <t>Mezinátěr jednonásobný syntetický standardní zámečnických konstrukcí</t>
  </si>
  <si>
    <t>1393343468</t>
  </si>
  <si>
    <t>73</t>
  </si>
  <si>
    <t>783317101</t>
  </si>
  <si>
    <t>Krycí jednonásobný syntetický standardní nátěr zámečnických konstrukcí</t>
  </si>
  <si>
    <t>223470122</t>
  </si>
  <si>
    <t>74</t>
  </si>
  <si>
    <t>1970157408</t>
  </si>
  <si>
    <t>"zábradlí"</t>
  </si>
  <si>
    <t>(0,50*2+4,70*2+1,50*2+2,50+4,50*2)*0,90*2</t>
  </si>
  <si>
    <t>"rošty - schodiště, mezipodesta"</t>
  </si>
  <si>
    <t>(0,50+4,70+4,50)*1,10*3</t>
  </si>
  <si>
    <t>2,50*1,50*3</t>
  </si>
  <si>
    <t>75</t>
  </si>
  <si>
    <t>-643209016</t>
  </si>
  <si>
    <t>76</t>
  </si>
  <si>
    <t>-535788338</t>
  </si>
  <si>
    <t>77</t>
  </si>
  <si>
    <t>536932937</t>
  </si>
  <si>
    <t>784</t>
  </si>
  <si>
    <t>Dokončovací práce - malby a tapety</t>
  </si>
  <si>
    <t>78</t>
  </si>
  <si>
    <t>784211111</t>
  </si>
  <si>
    <t>Dvojnásobné bílé malby ze směsí za mokra velmi dobře otěruvzdorných v místnostech výšky do 3,80 m</t>
  </si>
  <si>
    <t>2051412807</t>
  </si>
  <si>
    <t>(10,65+3,55*2)*0,80</t>
  </si>
  <si>
    <t>10,65*3,30</t>
  </si>
  <si>
    <t>-((2,40*2,40)-4,00)</t>
  </si>
  <si>
    <t>787</t>
  </si>
  <si>
    <t>Dokončovací práce - zasklívání</t>
  </si>
  <si>
    <t>79</t>
  </si>
  <si>
    <t>787300803</t>
  </si>
  <si>
    <t>Vysklívání střešních konstrukcí a světlíků netmelených</t>
  </si>
  <si>
    <t>-1542765895</t>
  </si>
  <si>
    <t>11,17*4,135</t>
  </si>
  <si>
    <t>80</t>
  </si>
  <si>
    <t>998787202</t>
  </si>
  <si>
    <t>Přesun hmot procentní pro zasklívání v objektech v do 12 m</t>
  </si>
  <si>
    <t>-903177025</t>
  </si>
  <si>
    <t>741</t>
  </si>
  <si>
    <t>Elektroinstalace</t>
  </si>
  <si>
    <t>81</t>
  </si>
  <si>
    <t>740001R</t>
  </si>
  <si>
    <t>Demontáž stávajících svítidel, ochrana vypínačů a zásuvek, zpětná montáž včetně doplnění prvků, kontrola soustavy EL</t>
  </si>
  <si>
    <t>33479665</t>
  </si>
  <si>
    <t>VP</t>
  </si>
  <si>
    <t xml:space="preserve"> 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</si>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</sst>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/>
    </xf>
    <xf numFmtId="164" fontId="30" fillId="2" borderId="14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4" fontId="30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30" fillId="2" borderId="19" xfId="0" applyNumberFormat="1" applyFont="1" applyFill="1" applyBorder="1" applyAlignment="1" applyProtection="1">
      <alignment horizontal="center" vertical="center"/>
      <protection locked="0"/>
    </xf>
    <xf numFmtId="0" fontId="30" fillId="2" borderId="20" xfId="0" applyFont="1" applyFill="1" applyBorder="1" applyAlignment="1" applyProtection="1">
      <alignment horizontal="center" vertical="center"/>
      <protection locked="0"/>
    </xf>
    <xf numFmtId="4" fontId="30" fillId="0" borderId="21" xfId="0" applyNumberFormat="1" applyFont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/>
    </xf>
    <xf numFmtId="4" fontId="31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167" fontId="0" fillId="0" borderId="23" xfId="0" applyNumberFormat="1" applyFont="1" applyBorder="1" applyAlignment="1" applyProtection="1">
      <alignment vertical="center"/>
      <protection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  <protection/>
    </xf>
    <xf numFmtId="49" fontId="34" fillId="0" borderId="23" xfId="0" applyNumberFormat="1" applyFont="1" applyBorder="1" applyAlignment="1" applyProtection="1">
      <alignment horizontal="left" vertical="center" wrapText="1"/>
      <protection/>
    </xf>
    <xf numFmtId="0" fontId="34" fillId="0" borderId="23" xfId="0" applyFont="1" applyBorder="1" applyAlignment="1" applyProtection="1">
      <alignment horizontal="left" vertical="center" wrapText="1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167" fontId="34" fillId="0" borderId="23" xfId="0" applyNumberFormat="1" applyFont="1" applyBorder="1" applyAlignment="1" applyProtection="1">
      <alignment vertical="center"/>
      <protection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2" borderId="23" xfId="0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ht="14.4" customHeight="1">
      <c r="B26" s="19"/>
      <c r="C26" s="20"/>
      <c r="D26" s="36" t="s">
        <v>35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7">
        <f>ROUND(AG57,2)</f>
        <v>0</v>
      </c>
      <c r="AL26" s="20"/>
      <c r="AM26" s="20"/>
      <c r="AN26" s="20"/>
      <c r="AO26" s="20"/>
      <c r="AP26" s="20"/>
      <c r="AQ26" s="20"/>
      <c r="AR26" s="18"/>
      <c r="BE26" s="29"/>
    </row>
    <row r="27" spans="2:57" ht="14.4" customHeight="1">
      <c r="B27" s="19"/>
      <c r="C27" s="20"/>
      <c r="D27" s="36" t="s">
        <v>36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7">
        <f>ROUND(AG60,2)</f>
        <v>0</v>
      </c>
      <c r="AL27" s="37"/>
      <c r="AM27" s="37"/>
      <c r="AN27" s="37"/>
      <c r="AO27" s="37"/>
      <c r="AP27" s="20"/>
      <c r="AQ27" s="20"/>
      <c r="AR27" s="18"/>
      <c r="BE27" s="29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29"/>
    </row>
    <row r="29" spans="2:57" s="1" customFormat="1" ht="25.9" customHeight="1">
      <c r="B29" s="38"/>
      <c r="C29" s="39"/>
      <c r="D29" s="41" t="s">
        <v>37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ROUND(AK26+AK27,2)</f>
        <v>0</v>
      </c>
      <c r="AL29" s="42"/>
      <c r="AM29" s="42"/>
      <c r="AN29" s="42"/>
      <c r="AO29" s="42"/>
      <c r="AP29" s="39"/>
      <c r="AQ29" s="39"/>
      <c r="AR29" s="40"/>
      <c r="BE29" s="29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29"/>
    </row>
    <row r="31" spans="2:57" s="1" customFormat="1" ht="12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38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39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40</v>
      </c>
      <c r="AL31" s="44"/>
      <c r="AM31" s="44"/>
      <c r="AN31" s="44"/>
      <c r="AO31" s="44"/>
      <c r="AP31" s="39"/>
      <c r="AQ31" s="39"/>
      <c r="AR31" s="40"/>
      <c r="BE31" s="29"/>
    </row>
    <row r="32" spans="2:57" s="2" customFormat="1" ht="14.4" customHeight="1">
      <c r="B32" s="45"/>
      <c r="C32" s="46"/>
      <c r="D32" s="30" t="s">
        <v>41</v>
      </c>
      <c r="E32" s="46"/>
      <c r="F32" s="30" t="s">
        <v>42</v>
      </c>
      <c r="G32" s="46"/>
      <c r="H32" s="46"/>
      <c r="I32" s="46"/>
      <c r="J32" s="46"/>
      <c r="K32" s="46"/>
      <c r="L32" s="47">
        <v>0.21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ROUND(AZ57+SUM(CD60:CD64),2)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f>ROUND(AV57+SUM(BY60:BY64),2)</f>
        <v>0</v>
      </c>
      <c r="AL32" s="46"/>
      <c r="AM32" s="46"/>
      <c r="AN32" s="46"/>
      <c r="AO32" s="46"/>
      <c r="AP32" s="46"/>
      <c r="AQ32" s="46"/>
      <c r="AR32" s="49"/>
      <c r="BE32" s="29"/>
    </row>
    <row r="33" spans="2:57" s="2" customFormat="1" ht="14.4" customHeight="1">
      <c r="B33" s="45"/>
      <c r="C33" s="46"/>
      <c r="D33" s="46"/>
      <c r="E33" s="46"/>
      <c r="F33" s="30" t="s">
        <v>43</v>
      </c>
      <c r="G33" s="46"/>
      <c r="H33" s="46"/>
      <c r="I33" s="46"/>
      <c r="J33" s="46"/>
      <c r="K33" s="46"/>
      <c r="L33" s="47">
        <v>0.15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ROUND(BA57+SUM(CE60:CE64),2)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f>ROUND(AW57+SUM(BZ60:BZ64),2)</f>
        <v>0</v>
      </c>
      <c r="AL33" s="46"/>
      <c r="AM33" s="46"/>
      <c r="AN33" s="46"/>
      <c r="AO33" s="46"/>
      <c r="AP33" s="46"/>
      <c r="AQ33" s="46"/>
      <c r="AR33" s="49"/>
      <c r="BE33" s="29"/>
    </row>
    <row r="34" spans="2:57" s="2" customFormat="1" ht="14.4" customHeight="1" hidden="1">
      <c r="B34" s="45"/>
      <c r="C34" s="46"/>
      <c r="D34" s="46"/>
      <c r="E34" s="46"/>
      <c r="F34" s="30" t="s">
        <v>44</v>
      </c>
      <c r="G34" s="46"/>
      <c r="H34" s="46"/>
      <c r="I34" s="46"/>
      <c r="J34" s="46"/>
      <c r="K34" s="46"/>
      <c r="L34" s="47">
        <v>0.21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>
        <f>ROUND(BB57+SUM(CF60:CF64),2)</f>
        <v>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8">
        <v>0</v>
      </c>
      <c r="AL34" s="46"/>
      <c r="AM34" s="46"/>
      <c r="AN34" s="46"/>
      <c r="AO34" s="46"/>
      <c r="AP34" s="46"/>
      <c r="AQ34" s="46"/>
      <c r="AR34" s="49"/>
      <c r="BE34" s="29"/>
    </row>
    <row r="35" spans="2:44" s="2" customFormat="1" ht="14.4" customHeight="1" hidden="1">
      <c r="B35" s="45"/>
      <c r="C35" s="46"/>
      <c r="D35" s="46"/>
      <c r="E35" s="46"/>
      <c r="F35" s="30" t="s">
        <v>45</v>
      </c>
      <c r="G35" s="46"/>
      <c r="H35" s="46"/>
      <c r="I35" s="46"/>
      <c r="J35" s="46"/>
      <c r="K35" s="46"/>
      <c r="L35" s="47">
        <v>0.15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8">
        <f>ROUND(BC57+SUM(CG60:CG64),2)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8">
        <v>0</v>
      </c>
      <c r="AL35" s="46"/>
      <c r="AM35" s="46"/>
      <c r="AN35" s="46"/>
      <c r="AO35" s="46"/>
      <c r="AP35" s="46"/>
      <c r="AQ35" s="46"/>
      <c r="AR35" s="49"/>
    </row>
    <row r="36" spans="2:44" s="2" customFormat="1" ht="14.4" customHeight="1" hidden="1">
      <c r="B36" s="45"/>
      <c r="C36" s="46"/>
      <c r="D36" s="46"/>
      <c r="E36" s="46"/>
      <c r="F36" s="30" t="s">
        <v>46</v>
      </c>
      <c r="G36" s="46"/>
      <c r="H36" s="46"/>
      <c r="I36" s="46"/>
      <c r="J36" s="46"/>
      <c r="K36" s="46"/>
      <c r="L36" s="47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>
        <f>ROUND(BD57+SUM(CH60:CH64),2)</f>
        <v>0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8">
        <v>0</v>
      </c>
      <c r="AL36" s="46"/>
      <c r="AM36" s="46"/>
      <c r="AN36" s="46"/>
      <c r="AO36" s="46"/>
      <c r="AP36" s="46"/>
      <c r="AQ36" s="46"/>
      <c r="AR36" s="4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</row>
    <row r="38" spans="2:44" s="1" customFormat="1" ht="25.9" customHeight="1">
      <c r="B38" s="38"/>
      <c r="C38" s="50"/>
      <c r="D38" s="51" t="s">
        <v>47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 t="s">
        <v>48</v>
      </c>
      <c r="U38" s="52"/>
      <c r="V38" s="52"/>
      <c r="W38" s="52"/>
      <c r="X38" s="54" t="s">
        <v>49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5">
        <f>SUM(AK29:AK36)</f>
        <v>0</v>
      </c>
      <c r="AL38" s="52"/>
      <c r="AM38" s="52"/>
      <c r="AN38" s="52"/>
      <c r="AO38" s="56"/>
      <c r="AP38" s="50"/>
      <c r="AQ38" s="50"/>
      <c r="AR38" s="40"/>
    </row>
    <row r="39" spans="2:44" s="1" customFormat="1" ht="6.9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</row>
    <row r="40" spans="2:44" s="1" customFormat="1" ht="6.95" customHeight="1"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40"/>
    </row>
    <row r="44" spans="2:44" s="1" customFormat="1" ht="6.95" customHeight="1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40"/>
    </row>
    <row r="45" spans="2:44" s="1" customFormat="1" ht="24.95" customHeight="1">
      <c r="B45" s="38"/>
      <c r="C45" s="21" t="s">
        <v>50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</row>
    <row r="47" spans="2:44" s="1" customFormat="1" ht="12" customHeight="1">
      <c r="B47" s="38"/>
      <c r="C47" s="30" t="s">
        <v>13</v>
      </c>
      <c r="D47" s="39"/>
      <c r="E47" s="39"/>
      <c r="F47" s="39"/>
      <c r="G47" s="39"/>
      <c r="H47" s="39"/>
      <c r="I47" s="39"/>
      <c r="J47" s="39"/>
      <c r="K47" s="39"/>
      <c r="L47" s="39" t="str">
        <f>K5</f>
        <v>ROU200701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40"/>
    </row>
    <row r="48" spans="2:44" s="3" customFormat="1" ht="36.95" customHeight="1">
      <c r="B48" s="61"/>
      <c r="C48" s="62" t="s">
        <v>16</v>
      </c>
      <c r="D48" s="63"/>
      <c r="E48" s="63"/>
      <c r="F48" s="63"/>
      <c r="G48" s="63"/>
      <c r="H48" s="63"/>
      <c r="I48" s="63"/>
      <c r="J48" s="63"/>
      <c r="K48" s="63"/>
      <c r="L48" s="64" t="str">
        <f>K6</f>
        <v>Výměna opláštění zimní zahrady - Domov V Podzámčí, Palackého 1651, Chlumec nad Cidlinou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5"/>
    </row>
    <row r="49" spans="2:44" s="1" customFormat="1" ht="6.95" customHeight="1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40"/>
    </row>
    <row r="50" spans="2:44" s="1" customFormat="1" ht="12" customHeight="1">
      <c r="B50" s="38"/>
      <c r="C50" s="30" t="s">
        <v>20</v>
      </c>
      <c r="D50" s="39"/>
      <c r="E50" s="39"/>
      <c r="F50" s="39"/>
      <c r="G50" s="39"/>
      <c r="H50" s="39"/>
      <c r="I50" s="39"/>
      <c r="J50" s="39"/>
      <c r="K50" s="39"/>
      <c r="L50" s="66" t="str">
        <f>IF(K8="","",K8)</f>
        <v>Chlumec nad Cidlinou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0" t="s">
        <v>22</v>
      </c>
      <c r="AJ50" s="39"/>
      <c r="AK50" s="39"/>
      <c r="AL50" s="39"/>
      <c r="AM50" s="67" t="str">
        <f>IF(AN8="","",AN8)</f>
        <v>14. 7. 2020</v>
      </c>
      <c r="AN50" s="67"/>
      <c r="AO50" s="39"/>
      <c r="AP50" s="39"/>
      <c r="AQ50" s="39"/>
      <c r="AR50" s="40"/>
    </row>
    <row r="51" spans="2:44" s="1" customFormat="1" ht="6.95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</row>
    <row r="52" spans="2:56" s="1" customFormat="1" ht="13.65" customHeight="1">
      <c r="B52" s="38"/>
      <c r="C52" s="30" t="s">
        <v>24</v>
      </c>
      <c r="D52" s="39"/>
      <c r="E52" s="39"/>
      <c r="F52" s="39"/>
      <c r="G52" s="39"/>
      <c r="H52" s="39"/>
      <c r="I52" s="39"/>
      <c r="J52" s="39"/>
      <c r="K52" s="39"/>
      <c r="L52" s="39" t="str">
        <f>IF(E11="","",E11)</f>
        <v xml:space="preserve"> 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0" t="s">
        <v>30</v>
      </c>
      <c r="AJ52" s="39"/>
      <c r="AK52" s="39"/>
      <c r="AL52" s="39"/>
      <c r="AM52" s="68" t="str">
        <f>IF(E17="","",E17)</f>
        <v xml:space="preserve"> </v>
      </c>
      <c r="AN52" s="39"/>
      <c r="AO52" s="39"/>
      <c r="AP52" s="39"/>
      <c r="AQ52" s="39"/>
      <c r="AR52" s="40"/>
      <c r="AS52" s="69" t="s">
        <v>51</v>
      </c>
      <c r="AT52" s="70"/>
      <c r="AU52" s="71"/>
      <c r="AV52" s="71"/>
      <c r="AW52" s="71"/>
      <c r="AX52" s="71"/>
      <c r="AY52" s="71"/>
      <c r="AZ52" s="71"/>
      <c r="BA52" s="71"/>
      <c r="BB52" s="71"/>
      <c r="BC52" s="71"/>
      <c r="BD52" s="72"/>
    </row>
    <row r="53" spans="2:56" s="1" customFormat="1" ht="13.65" customHeight="1">
      <c r="B53" s="38"/>
      <c r="C53" s="30" t="s">
        <v>28</v>
      </c>
      <c r="D53" s="39"/>
      <c r="E53" s="39"/>
      <c r="F53" s="39"/>
      <c r="G53" s="39"/>
      <c r="H53" s="39"/>
      <c r="I53" s="39"/>
      <c r="J53" s="39"/>
      <c r="K53" s="39"/>
      <c r="L53" s="39" t="str">
        <f>IF(E14="Vyplň údaj","",E14)</f>
        <v/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0" t="s">
        <v>32</v>
      </c>
      <c r="AJ53" s="39"/>
      <c r="AK53" s="39"/>
      <c r="AL53" s="39"/>
      <c r="AM53" s="68" t="str">
        <f>IF(E20="","",E20)</f>
        <v>Hájková</v>
      </c>
      <c r="AN53" s="39"/>
      <c r="AO53" s="39"/>
      <c r="AP53" s="39"/>
      <c r="AQ53" s="39"/>
      <c r="AR53" s="40"/>
      <c r="AS53" s="73"/>
      <c r="AT53" s="74"/>
      <c r="AU53" s="75"/>
      <c r="AV53" s="75"/>
      <c r="AW53" s="75"/>
      <c r="AX53" s="75"/>
      <c r="AY53" s="75"/>
      <c r="AZ53" s="75"/>
      <c r="BA53" s="75"/>
      <c r="BB53" s="75"/>
      <c r="BC53" s="75"/>
      <c r="BD53" s="76"/>
    </row>
    <row r="54" spans="2:56" s="1" customFormat="1" ht="10.8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0"/>
      <c r="AS54" s="77"/>
      <c r="AT54" s="78"/>
      <c r="AU54" s="79"/>
      <c r="AV54" s="79"/>
      <c r="AW54" s="79"/>
      <c r="AX54" s="79"/>
      <c r="AY54" s="79"/>
      <c r="AZ54" s="79"/>
      <c r="BA54" s="79"/>
      <c r="BB54" s="79"/>
      <c r="BC54" s="79"/>
      <c r="BD54" s="80"/>
    </row>
    <row r="55" spans="2:56" s="1" customFormat="1" ht="29.25" customHeight="1">
      <c r="B55" s="38"/>
      <c r="C55" s="81" t="s">
        <v>52</v>
      </c>
      <c r="D55" s="82"/>
      <c r="E55" s="82"/>
      <c r="F55" s="82"/>
      <c r="G55" s="82"/>
      <c r="H55" s="83"/>
      <c r="I55" s="84" t="s">
        <v>53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5" t="s">
        <v>54</v>
      </c>
      <c r="AH55" s="82"/>
      <c r="AI55" s="82"/>
      <c r="AJ55" s="82"/>
      <c r="AK55" s="82"/>
      <c r="AL55" s="82"/>
      <c r="AM55" s="82"/>
      <c r="AN55" s="84" t="s">
        <v>55</v>
      </c>
      <c r="AO55" s="82"/>
      <c r="AP55" s="86"/>
      <c r="AQ55" s="87" t="s">
        <v>56</v>
      </c>
      <c r="AR55" s="40"/>
      <c r="AS55" s="88" t="s">
        <v>57</v>
      </c>
      <c r="AT55" s="89" t="s">
        <v>58</v>
      </c>
      <c r="AU55" s="89" t="s">
        <v>59</v>
      </c>
      <c r="AV55" s="89" t="s">
        <v>60</v>
      </c>
      <c r="AW55" s="89" t="s">
        <v>61</v>
      </c>
      <c r="AX55" s="89" t="s">
        <v>62</v>
      </c>
      <c r="AY55" s="89" t="s">
        <v>63</v>
      </c>
      <c r="AZ55" s="89" t="s">
        <v>64</v>
      </c>
      <c r="BA55" s="89" t="s">
        <v>65</v>
      </c>
      <c r="BB55" s="89" t="s">
        <v>66</v>
      </c>
      <c r="BC55" s="89" t="s">
        <v>67</v>
      </c>
      <c r="BD55" s="90" t="s">
        <v>68</v>
      </c>
    </row>
    <row r="56" spans="2:56" s="1" customFormat="1" ht="10.8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0"/>
      <c r="AS56" s="91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3"/>
    </row>
    <row r="57" spans="2:90" s="4" customFormat="1" ht="32.4" customHeight="1">
      <c r="B57" s="94"/>
      <c r="C57" s="95" t="s">
        <v>69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7">
        <f>ROUND(AG58,2)</f>
        <v>0</v>
      </c>
      <c r="AH57" s="97"/>
      <c r="AI57" s="97"/>
      <c r="AJ57" s="97"/>
      <c r="AK57" s="97"/>
      <c r="AL57" s="97"/>
      <c r="AM57" s="97"/>
      <c r="AN57" s="98">
        <f>SUM(AG57,AT57)</f>
        <v>0</v>
      </c>
      <c r="AO57" s="98"/>
      <c r="AP57" s="98"/>
      <c r="AQ57" s="99" t="s">
        <v>1</v>
      </c>
      <c r="AR57" s="100"/>
      <c r="AS57" s="101">
        <f>ROUND(AS58,2)</f>
        <v>0</v>
      </c>
      <c r="AT57" s="102">
        <f>ROUND(SUM(AV57:AW57),2)</f>
        <v>0</v>
      </c>
      <c r="AU57" s="103">
        <f>ROUND(AU58,5)</f>
        <v>0</v>
      </c>
      <c r="AV57" s="102">
        <f>ROUND(AZ57*L32,2)</f>
        <v>0</v>
      </c>
      <c r="AW57" s="102">
        <f>ROUND(BA57*L33,2)</f>
        <v>0</v>
      </c>
      <c r="AX57" s="102">
        <f>ROUND(BB57*L32,2)</f>
        <v>0</v>
      </c>
      <c r="AY57" s="102">
        <f>ROUND(BC57*L33,2)</f>
        <v>0</v>
      </c>
      <c r="AZ57" s="102">
        <f>ROUND(AZ58,2)</f>
        <v>0</v>
      </c>
      <c r="BA57" s="102">
        <f>ROUND(BA58,2)</f>
        <v>0</v>
      </c>
      <c r="BB57" s="102">
        <f>ROUND(BB58,2)</f>
        <v>0</v>
      </c>
      <c r="BC57" s="102">
        <f>ROUND(BC58,2)</f>
        <v>0</v>
      </c>
      <c r="BD57" s="104">
        <f>ROUND(BD58,2)</f>
        <v>0</v>
      </c>
      <c r="BS57" s="105" t="s">
        <v>70</v>
      </c>
      <c r="BT57" s="105" t="s">
        <v>71</v>
      </c>
      <c r="BU57" s="106" t="s">
        <v>72</v>
      </c>
      <c r="BV57" s="105" t="s">
        <v>73</v>
      </c>
      <c r="BW57" s="105" t="s">
        <v>5</v>
      </c>
      <c r="BX57" s="105" t="s">
        <v>74</v>
      </c>
      <c r="CL57" s="105" t="s">
        <v>1</v>
      </c>
    </row>
    <row r="58" spans="1:91" s="5" customFormat="1" ht="16.5" customHeight="1">
      <c r="A58" s="107" t="s">
        <v>75</v>
      </c>
      <c r="B58" s="108"/>
      <c r="C58" s="109"/>
      <c r="D58" s="110" t="s">
        <v>76</v>
      </c>
      <c r="E58" s="110"/>
      <c r="F58" s="110"/>
      <c r="G58" s="110"/>
      <c r="H58" s="110"/>
      <c r="I58" s="111"/>
      <c r="J58" s="110" t="s">
        <v>77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2">
        <f>'01 - Stavební práce'!J32</f>
        <v>0</v>
      </c>
      <c r="AH58" s="111"/>
      <c r="AI58" s="111"/>
      <c r="AJ58" s="111"/>
      <c r="AK58" s="111"/>
      <c r="AL58" s="111"/>
      <c r="AM58" s="111"/>
      <c r="AN58" s="112">
        <f>SUM(AG58,AT58)</f>
        <v>0</v>
      </c>
      <c r="AO58" s="111"/>
      <c r="AP58" s="111"/>
      <c r="AQ58" s="113" t="s">
        <v>78</v>
      </c>
      <c r="AR58" s="114"/>
      <c r="AS58" s="115">
        <v>0</v>
      </c>
      <c r="AT58" s="116">
        <f>ROUND(SUM(AV58:AW58),2)</f>
        <v>0</v>
      </c>
      <c r="AU58" s="117">
        <f>'01 - Stavební práce'!P109</f>
        <v>0</v>
      </c>
      <c r="AV58" s="116">
        <f>'01 - Stavební práce'!J35</f>
        <v>0</v>
      </c>
      <c r="AW58" s="116">
        <f>'01 - Stavební práce'!J36</f>
        <v>0</v>
      </c>
      <c r="AX58" s="116">
        <f>'01 - Stavební práce'!J37</f>
        <v>0</v>
      </c>
      <c r="AY58" s="116">
        <f>'01 - Stavební práce'!J38</f>
        <v>0</v>
      </c>
      <c r="AZ58" s="116">
        <f>'01 - Stavební práce'!F35</f>
        <v>0</v>
      </c>
      <c r="BA58" s="116">
        <f>'01 - Stavební práce'!F36</f>
        <v>0</v>
      </c>
      <c r="BB58" s="116">
        <f>'01 - Stavební práce'!F37</f>
        <v>0</v>
      </c>
      <c r="BC58" s="116">
        <f>'01 - Stavební práce'!F38</f>
        <v>0</v>
      </c>
      <c r="BD58" s="118">
        <f>'01 - Stavební práce'!F39</f>
        <v>0</v>
      </c>
      <c r="BT58" s="119" t="s">
        <v>79</v>
      </c>
      <c r="BV58" s="119" t="s">
        <v>73</v>
      </c>
      <c r="BW58" s="119" t="s">
        <v>80</v>
      </c>
      <c r="BX58" s="119" t="s">
        <v>5</v>
      </c>
      <c r="CL58" s="119" t="s">
        <v>1</v>
      </c>
      <c r="CM58" s="119" t="s">
        <v>79</v>
      </c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8" s="1" customFormat="1" ht="30" customHeight="1">
      <c r="B60" s="38"/>
      <c r="C60" s="95" t="s">
        <v>81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98">
        <f>ROUND(SUM(AG61:AG64),2)</f>
        <v>0</v>
      </c>
      <c r="AH60" s="98"/>
      <c r="AI60" s="98"/>
      <c r="AJ60" s="98"/>
      <c r="AK60" s="98"/>
      <c r="AL60" s="98"/>
      <c r="AM60" s="98"/>
      <c r="AN60" s="98">
        <f>ROUND(SUM(AN61:AN64),2)</f>
        <v>0</v>
      </c>
      <c r="AO60" s="98"/>
      <c r="AP60" s="98"/>
      <c r="AQ60" s="120"/>
      <c r="AR60" s="40"/>
      <c r="AS60" s="88" t="s">
        <v>82</v>
      </c>
      <c r="AT60" s="89" t="s">
        <v>83</v>
      </c>
      <c r="AU60" s="89" t="s">
        <v>41</v>
      </c>
      <c r="AV60" s="90" t="s">
        <v>58</v>
      </c>
    </row>
    <row r="61" spans="2:89" s="1" customFormat="1" ht="19.9" customHeight="1">
      <c r="B61" s="38"/>
      <c r="C61" s="39"/>
      <c r="D61" s="121" t="s">
        <v>84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39"/>
      <c r="AD61" s="39"/>
      <c r="AE61" s="39"/>
      <c r="AF61" s="39"/>
      <c r="AG61" s="122">
        <f>ROUND(AG57*AS61,2)</f>
        <v>0</v>
      </c>
      <c r="AH61" s="123"/>
      <c r="AI61" s="123"/>
      <c r="AJ61" s="123"/>
      <c r="AK61" s="123"/>
      <c r="AL61" s="123"/>
      <c r="AM61" s="123"/>
      <c r="AN61" s="123">
        <f>ROUND(AG61+AV61,2)</f>
        <v>0</v>
      </c>
      <c r="AO61" s="123"/>
      <c r="AP61" s="123"/>
      <c r="AQ61" s="39"/>
      <c r="AR61" s="40"/>
      <c r="AS61" s="124">
        <v>0</v>
      </c>
      <c r="AT61" s="125" t="s">
        <v>85</v>
      </c>
      <c r="AU61" s="125" t="s">
        <v>42</v>
      </c>
      <c r="AV61" s="126">
        <f>ROUND(IF(AU61="základní",AG61*L32,IF(AU61="snížená",AG61*L33,0)),2)</f>
        <v>0</v>
      </c>
      <c r="BV61" s="15" t="s">
        <v>86</v>
      </c>
      <c r="BY61" s="127">
        <f>IF(AU61="základní",AV61,0)</f>
        <v>0</v>
      </c>
      <c r="BZ61" s="127">
        <f>IF(AU61="snížená",AV61,0)</f>
        <v>0</v>
      </c>
      <c r="CA61" s="127">
        <v>0</v>
      </c>
      <c r="CB61" s="127">
        <v>0</v>
      </c>
      <c r="CC61" s="127">
        <v>0</v>
      </c>
      <c r="CD61" s="127">
        <f>IF(AU61="základní",AG61,0)</f>
        <v>0</v>
      </c>
      <c r="CE61" s="127">
        <f>IF(AU61="snížená",AG61,0)</f>
        <v>0</v>
      </c>
      <c r="CF61" s="127">
        <f>IF(AU61="zákl. přenesená",AG61,0)</f>
        <v>0</v>
      </c>
      <c r="CG61" s="127">
        <f>IF(AU61="sníž. přenesená",AG61,0)</f>
        <v>0</v>
      </c>
      <c r="CH61" s="127">
        <f>IF(AU61="nulová",AG61,0)</f>
        <v>0</v>
      </c>
      <c r="CI61" s="15">
        <f>IF(AU61="základní",1,IF(AU61="snížená",2,IF(AU61="zákl. přenesená",4,IF(AU61="sníž. přenesená",5,3))))</f>
        <v>1</v>
      </c>
      <c r="CJ61" s="15">
        <f>IF(AT61="stavební čast",1,IF(AT61="investiční čast",2,3))</f>
        <v>1</v>
      </c>
      <c r="CK61" s="15" t="str">
        <f>IF(D61="Vyplň vlastní","","x")</f>
        <v>x</v>
      </c>
    </row>
    <row r="62" spans="2:89" s="1" customFormat="1" ht="19.9" customHeight="1">
      <c r="B62" s="38"/>
      <c r="C62" s="39"/>
      <c r="D62" s="128" t="s">
        <v>87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39"/>
      <c r="AD62" s="39"/>
      <c r="AE62" s="39"/>
      <c r="AF62" s="39"/>
      <c r="AG62" s="122">
        <f>ROUND(AG57*AS62,2)</f>
        <v>0</v>
      </c>
      <c r="AH62" s="123"/>
      <c r="AI62" s="123"/>
      <c r="AJ62" s="123"/>
      <c r="AK62" s="123"/>
      <c r="AL62" s="123"/>
      <c r="AM62" s="123"/>
      <c r="AN62" s="123">
        <f>ROUND(AG62+AV62,2)</f>
        <v>0</v>
      </c>
      <c r="AO62" s="123"/>
      <c r="AP62" s="123"/>
      <c r="AQ62" s="39"/>
      <c r="AR62" s="40"/>
      <c r="AS62" s="124">
        <v>0</v>
      </c>
      <c r="AT62" s="125" t="s">
        <v>85</v>
      </c>
      <c r="AU62" s="125" t="s">
        <v>42</v>
      </c>
      <c r="AV62" s="126">
        <f>ROUND(IF(AU62="základní",AG62*L32,IF(AU62="snížená",AG62*L33,0)),2)</f>
        <v>0</v>
      </c>
      <c r="BV62" s="15" t="s">
        <v>88</v>
      </c>
      <c r="BY62" s="127">
        <f>IF(AU62="základní",AV62,0)</f>
        <v>0</v>
      </c>
      <c r="BZ62" s="127">
        <f>IF(AU62="snížená",AV62,0)</f>
        <v>0</v>
      </c>
      <c r="CA62" s="127">
        <v>0</v>
      </c>
      <c r="CB62" s="127">
        <v>0</v>
      </c>
      <c r="CC62" s="127">
        <v>0</v>
      </c>
      <c r="CD62" s="127">
        <f>IF(AU62="základní",AG62,0)</f>
        <v>0</v>
      </c>
      <c r="CE62" s="127">
        <f>IF(AU62="snížená",AG62,0)</f>
        <v>0</v>
      </c>
      <c r="CF62" s="127">
        <f>IF(AU62="zákl. přenesená",AG62,0)</f>
        <v>0</v>
      </c>
      <c r="CG62" s="127">
        <f>IF(AU62="sníž. přenesená",AG62,0)</f>
        <v>0</v>
      </c>
      <c r="CH62" s="127">
        <f>IF(AU62="nulová",AG62,0)</f>
        <v>0</v>
      </c>
      <c r="CI62" s="15">
        <f>IF(AU62="základní",1,IF(AU62="snížená",2,IF(AU62="zákl. přenesená",4,IF(AU62="sníž. přenesená",5,3))))</f>
        <v>1</v>
      </c>
      <c r="CJ62" s="15">
        <f>IF(AT62="stavební čast",1,IF(AT62="investiční čast",2,3))</f>
        <v>1</v>
      </c>
      <c r="CK62" s="15" t="str">
        <f>IF(D62="Vyplň vlastní","","x")</f>
        <v/>
      </c>
    </row>
    <row r="63" spans="2:89" s="1" customFormat="1" ht="19.9" customHeight="1">
      <c r="B63" s="38"/>
      <c r="C63" s="39"/>
      <c r="D63" s="128" t="s">
        <v>87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39"/>
      <c r="AD63" s="39"/>
      <c r="AE63" s="39"/>
      <c r="AF63" s="39"/>
      <c r="AG63" s="122">
        <f>ROUND(AG57*AS63,2)</f>
        <v>0</v>
      </c>
      <c r="AH63" s="123"/>
      <c r="AI63" s="123"/>
      <c r="AJ63" s="123"/>
      <c r="AK63" s="123"/>
      <c r="AL63" s="123"/>
      <c r="AM63" s="123"/>
      <c r="AN63" s="123">
        <f>ROUND(AG63+AV63,2)</f>
        <v>0</v>
      </c>
      <c r="AO63" s="123"/>
      <c r="AP63" s="123"/>
      <c r="AQ63" s="39"/>
      <c r="AR63" s="40"/>
      <c r="AS63" s="124">
        <v>0</v>
      </c>
      <c r="AT63" s="125" t="s">
        <v>85</v>
      </c>
      <c r="AU63" s="125" t="s">
        <v>42</v>
      </c>
      <c r="AV63" s="126">
        <f>ROUND(IF(AU63="základní",AG63*L32,IF(AU63="snížená",AG63*L33,0)),2)</f>
        <v>0</v>
      </c>
      <c r="BV63" s="15" t="s">
        <v>88</v>
      </c>
      <c r="BY63" s="127">
        <f>IF(AU63="základní",AV63,0)</f>
        <v>0</v>
      </c>
      <c r="BZ63" s="127">
        <f>IF(AU63="snížená",AV63,0)</f>
        <v>0</v>
      </c>
      <c r="CA63" s="127">
        <v>0</v>
      </c>
      <c r="CB63" s="127">
        <v>0</v>
      </c>
      <c r="CC63" s="127">
        <v>0</v>
      </c>
      <c r="CD63" s="127">
        <f>IF(AU63="základní",AG63,0)</f>
        <v>0</v>
      </c>
      <c r="CE63" s="127">
        <f>IF(AU63="snížená",AG63,0)</f>
        <v>0</v>
      </c>
      <c r="CF63" s="127">
        <f>IF(AU63="zákl. přenesená",AG63,0)</f>
        <v>0</v>
      </c>
      <c r="CG63" s="127">
        <f>IF(AU63="sníž. přenesená",AG63,0)</f>
        <v>0</v>
      </c>
      <c r="CH63" s="127">
        <f>IF(AU63="nulová",AG63,0)</f>
        <v>0</v>
      </c>
      <c r="CI63" s="15">
        <f>IF(AU63="základní",1,IF(AU63="snížená",2,IF(AU63="zákl. přenesená",4,IF(AU63="sníž. přenesená",5,3))))</f>
        <v>1</v>
      </c>
      <c r="CJ63" s="15">
        <f>IF(AT63="stavební čast",1,IF(AT63="investiční čast",2,3))</f>
        <v>1</v>
      </c>
      <c r="CK63" s="15" t="str">
        <f>IF(D63="Vyplň vlastní","","x")</f>
        <v/>
      </c>
    </row>
    <row r="64" spans="2:89" s="1" customFormat="1" ht="19.9" customHeight="1">
      <c r="B64" s="38"/>
      <c r="C64" s="39"/>
      <c r="D64" s="128" t="s">
        <v>87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39"/>
      <c r="AD64" s="39"/>
      <c r="AE64" s="39"/>
      <c r="AF64" s="39"/>
      <c r="AG64" s="122">
        <f>ROUND(AG57*AS64,2)</f>
        <v>0</v>
      </c>
      <c r="AH64" s="123"/>
      <c r="AI64" s="123"/>
      <c r="AJ64" s="123"/>
      <c r="AK64" s="123"/>
      <c r="AL64" s="123"/>
      <c r="AM64" s="123"/>
      <c r="AN64" s="123">
        <f>ROUND(AG64+AV64,2)</f>
        <v>0</v>
      </c>
      <c r="AO64" s="123"/>
      <c r="AP64" s="123"/>
      <c r="AQ64" s="39"/>
      <c r="AR64" s="40"/>
      <c r="AS64" s="129">
        <v>0</v>
      </c>
      <c r="AT64" s="130" t="s">
        <v>85</v>
      </c>
      <c r="AU64" s="130" t="s">
        <v>42</v>
      </c>
      <c r="AV64" s="131">
        <f>ROUND(IF(AU64="základní",AG64*L32,IF(AU64="snížená",AG64*L33,0)),2)</f>
        <v>0</v>
      </c>
      <c r="BV64" s="15" t="s">
        <v>88</v>
      </c>
      <c r="BY64" s="127">
        <f>IF(AU64="základní",AV64,0)</f>
        <v>0</v>
      </c>
      <c r="BZ64" s="127">
        <f>IF(AU64="snížená",AV64,0)</f>
        <v>0</v>
      </c>
      <c r="CA64" s="127">
        <v>0</v>
      </c>
      <c r="CB64" s="127">
        <v>0</v>
      </c>
      <c r="CC64" s="127">
        <v>0</v>
      </c>
      <c r="CD64" s="127">
        <f>IF(AU64="základní",AG64,0)</f>
        <v>0</v>
      </c>
      <c r="CE64" s="127">
        <f>IF(AU64="snížená",AG64,0)</f>
        <v>0</v>
      </c>
      <c r="CF64" s="127">
        <f>IF(AU64="zákl. přenesená",AG64,0)</f>
        <v>0</v>
      </c>
      <c r="CG64" s="127">
        <f>IF(AU64="sníž. přenesená",AG64,0)</f>
        <v>0</v>
      </c>
      <c r="CH64" s="127">
        <f>IF(AU64="nulová",AG64,0)</f>
        <v>0</v>
      </c>
      <c r="CI64" s="15">
        <f>IF(AU64="základní",1,IF(AU64="snížená",2,IF(AU64="zákl. přenesená",4,IF(AU64="sníž. přenesená",5,3))))</f>
        <v>1</v>
      </c>
      <c r="CJ64" s="15">
        <f>IF(AT64="stavební čast",1,IF(AT64="investiční čast",2,3))</f>
        <v>1</v>
      </c>
      <c r="CK64" s="15" t="str">
        <f>IF(D64="Vyplň vlastní","","x")</f>
        <v/>
      </c>
    </row>
    <row r="65" spans="2:44" s="1" customFormat="1" ht="10.8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40"/>
    </row>
    <row r="66" spans="2:44" s="1" customFormat="1" ht="30" customHeight="1">
      <c r="B66" s="38"/>
      <c r="C66" s="132" t="s">
        <v>89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4">
        <f>ROUND(AG57+AG60,2)</f>
        <v>0</v>
      </c>
      <c r="AH66" s="134"/>
      <c r="AI66" s="134"/>
      <c r="AJ66" s="134"/>
      <c r="AK66" s="134"/>
      <c r="AL66" s="134"/>
      <c r="AM66" s="134"/>
      <c r="AN66" s="134">
        <f>ROUND(AN57+AN60,2)</f>
        <v>0</v>
      </c>
      <c r="AO66" s="134"/>
      <c r="AP66" s="134"/>
      <c r="AQ66" s="133"/>
      <c r="AR66" s="40"/>
    </row>
    <row r="67" spans="2:44" s="1" customFormat="1" ht="6.95" customHeight="1"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40"/>
    </row>
  </sheetData>
  <sheetProtection password="CC35" sheet="1" objects="1" scenarios="1" formatColumns="0" formatRows="0"/>
  <mergeCells count="60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D61:AB61"/>
    <mergeCell ref="AG61:AM61"/>
    <mergeCell ref="AN61:AP61"/>
    <mergeCell ref="D62:AB62"/>
    <mergeCell ref="AG62:AM62"/>
    <mergeCell ref="AN62:AP62"/>
    <mergeCell ref="D63:AB63"/>
    <mergeCell ref="AG63:AM63"/>
    <mergeCell ref="AN63:AP63"/>
    <mergeCell ref="D64:AB64"/>
    <mergeCell ref="AG64:AM64"/>
    <mergeCell ref="AN64:AP64"/>
    <mergeCell ref="AG60:AM60"/>
    <mergeCell ref="AN60:AP60"/>
    <mergeCell ref="AG66:AM66"/>
    <mergeCell ref="AN66:AP66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L48:AO48"/>
    <mergeCell ref="AM53:AP53"/>
    <mergeCell ref="AM50:AN50"/>
    <mergeCell ref="AM52:AP52"/>
    <mergeCell ref="AS52:AT54"/>
    <mergeCell ref="C55:G55"/>
    <mergeCell ref="I55:AF55"/>
    <mergeCell ref="AG55:AM55"/>
    <mergeCell ref="AN55:AP55"/>
    <mergeCell ref="AN58:AP58"/>
    <mergeCell ref="AG58:AM58"/>
    <mergeCell ref="D58:H58"/>
    <mergeCell ref="J58:AF58"/>
    <mergeCell ref="AG57:AM57"/>
    <mergeCell ref="AN57:AP57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60:AU6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60:AT64">
      <formula1>"stavební čast, technologická čast, investiční čast"</formula1>
    </dataValidation>
  </dataValidations>
  <hyperlinks>
    <hyperlink ref="A58" location="'01 - Stavební prá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80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8"/>
      <c r="AT3" s="15" t="s">
        <v>79</v>
      </c>
    </row>
    <row r="4" spans="2:46" ht="24.95" customHeight="1">
      <c r="B4" s="18"/>
      <c r="D4" s="139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40" t="s">
        <v>16</v>
      </c>
      <c r="L6" s="18"/>
    </row>
    <row r="7" spans="2:12" ht="16.5" customHeight="1">
      <c r="B7" s="18"/>
      <c r="E7" s="141" t="str">
        <f>'Rekapitulace stavby'!K6</f>
        <v>Výměna opláštění zimní zahrady - Domov V Podzámčí, Palackého 1651, Chlumec nad Cidlinou</v>
      </c>
      <c r="F7" s="140"/>
      <c r="G7" s="140"/>
      <c r="H7" s="140"/>
      <c r="L7" s="18"/>
    </row>
    <row r="8" spans="2:12" s="1" customFormat="1" ht="12" customHeight="1">
      <c r="B8" s="40"/>
      <c r="D8" s="140" t="s">
        <v>91</v>
      </c>
      <c r="I8" s="142"/>
      <c r="L8" s="40"/>
    </row>
    <row r="9" spans="2:12" s="1" customFormat="1" ht="36.95" customHeight="1">
      <c r="B9" s="40"/>
      <c r="E9" s="143" t="s">
        <v>77</v>
      </c>
      <c r="F9" s="1"/>
      <c r="G9" s="1"/>
      <c r="H9" s="1"/>
      <c r="I9" s="142"/>
      <c r="L9" s="40"/>
    </row>
    <row r="10" spans="2:12" s="1" customFormat="1" ht="12">
      <c r="B10" s="40"/>
      <c r="I10" s="142"/>
      <c r="L10" s="40"/>
    </row>
    <row r="11" spans="2:12" s="1" customFormat="1" ht="12" customHeight="1">
      <c r="B11" s="40"/>
      <c r="D11" s="140" t="s">
        <v>18</v>
      </c>
      <c r="F11" s="15" t="s">
        <v>1</v>
      </c>
      <c r="I11" s="144" t="s">
        <v>19</v>
      </c>
      <c r="J11" s="15" t="s">
        <v>1</v>
      </c>
      <c r="L11" s="40"/>
    </row>
    <row r="12" spans="2:12" s="1" customFormat="1" ht="12" customHeight="1">
      <c r="B12" s="40"/>
      <c r="D12" s="140" t="s">
        <v>20</v>
      </c>
      <c r="F12" s="15" t="s">
        <v>21</v>
      </c>
      <c r="I12" s="144" t="s">
        <v>22</v>
      </c>
      <c r="J12" s="145" t="str">
        <f>'Rekapitulace stavby'!AN8</f>
        <v>14. 7. 2020</v>
      </c>
      <c r="L12" s="40"/>
    </row>
    <row r="13" spans="2:12" s="1" customFormat="1" ht="10.8" customHeight="1">
      <c r="B13" s="40"/>
      <c r="I13" s="142"/>
      <c r="L13" s="40"/>
    </row>
    <row r="14" spans="2:12" s="1" customFormat="1" ht="12" customHeight="1">
      <c r="B14" s="40"/>
      <c r="D14" s="140" t="s">
        <v>24</v>
      </c>
      <c r="I14" s="144" t="s">
        <v>25</v>
      </c>
      <c r="J14" s="15" t="str">
        <f>IF('Rekapitulace stavby'!AN10="","",'Rekapitulace stavby'!AN10)</f>
        <v/>
      </c>
      <c r="L14" s="40"/>
    </row>
    <row r="15" spans="2:12" s="1" customFormat="1" ht="18" customHeight="1">
      <c r="B15" s="40"/>
      <c r="E15" s="15" t="str">
        <f>IF('Rekapitulace stavby'!E11="","",'Rekapitulace stavby'!E11)</f>
        <v xml:space="preserve"> </v>
      </c>
      <c r="I15" s="144" t="s">
        <v>27</v>
      </c>
      <c r="J15" s="15" t="str">
        <f>IF('Rekapitulace stavby'!AN11="","",'Rekapitulace stavby'!AN11)</f>
        <v/>
      </c>
      <c r="L15" s="40"/>
    </row>
    <row r="16" spans="2:12" s="1" customFormat="1" ht="6.95" customHeight="1">
      <c r="B16" s="40"/>
      <c r="I16" s="142"/>
      <c r="L16" s="40"/>
    </row>
    <row r="17" spans="2:12" s="1" customFormat="1" ht="12" customHeight="1">
      <c r="B17" s="40"/>
      <c r="D17" s="140" t="s">
        <v>28</v>
      </c>
      <c r="I17" s="144" t="s">
        <v>25</v>
      </c>
      <c r="J17" s="31" t="str">
        <f>'Rekapitulace stavby'!AN13</f>
        <v>Vyplň údaj</v>
      </c>
      <c r="L17" s="40"/>
    </row>
    <row r="18" spans="2:12" s="1" customFormat="1" ht="18" customHeight="1">
      <c r="B18" s="40"/>
      <c r="E18" s="31" t="str">
        <f>'Rekapitulace stavby'!E14</f>
        <v>Vyplň údaj</v>
      </c>
      <c r="F18" s="15"/>
      <c r="G18" s="15"/>
      <c r="H18" s="15"/>
      <c r="I18" s="144" t="s">
        <v>27</v>
      </c>
      <c r="J18" s="31" t="str">
        <f>'Rekapitulace stavby'!AN14</f>
        <v>Vyplň údaj</v>
      </c>
      <c r="L18" s="40"/>
    </row>
    <row r="19" spans="2:12" s="1" customFormat="1" ht="6.95" customHeight="1">
      <c r="B19" s="40"/>
      <c r="I19" s="142"/>
      <c r="L19" s="40"/>
    </row>
    <row r="20" spans="2:12" s="1" customFormat="1" ht="12" customHeight="1">
      <c r="B20" s="40"/>
      <c r="D20" s="140" t="s">
        <v>30</v>
      </c>
      <c r="I20" s="144" t="s">
        <v>25</v>
      </c>
      <c r="J20" s="15" t="str">
        <f>IF('Rekapitulace stavby'!AN16="","",'Rekapitulace stavby'!AN16)</f>
        <v/>
      </c>
      <c r="L20" s="40"/>
    </row>
    <row r="21" spans="2:12" s="1" customFormat="1" ht="18" customHeight="1">
      <c r="B21" s="40"/>
      <c r="E21" s="15" t="str">
        <f>IF('Rekapitulace stavby'!E17="","",'Rekapitulace stavby'!E17)</f>
        <v xml:space="preserve"> </v>
      </c>
      <c r="I21" s="144" t="s">
        <v>27</v>
      </c>
      <c r="J21" s="15" t="str">
        <f>IF('Rekapitulace stavby'!AN17="","",'Rekapitulace stavby'!AN17)</f>
        <v/>
      </c>
      <c r="L21" s="40"/>
    </row>
    <row r="22" spans="2:12" s="1" customFormat="1" ht="6.95" customHeight="1">
      <c r="B22" s="40"/>
      <c r="I22" s="142"/>
      <c r="L22" s="40"/>
    </row>
    <row r="23" spans="2:12" s="1" customFormat="1" ht="12" customHeight="1">
      <c r="B23" s="40"/>
      <c r="D23" s="140" t="s">
        <v>32</v>
      </c>
      <c r="I23" s="144" t="s">
        <v>25</v>
      </c>
      <c r="J23" s="15" t="s">
        <v>1</v>
      </c>
      <c r="L23" s="40"/>
    </row>
    <row r="24" spans="2:12" s="1" customFormat="1" ht="18" customHeight="1">
      <c r="B24" s="40"/>
      <c r="E24" s="15" t="s">
        <v>33</v>
      </c>
      <c r="I24" s="144" t="s">
        <v>27</v>
      </c>
      <c r="J24" s="15" t="s">
        <v>1</v>
      </c>
      <c r="L24" s="40"/>
    </row>
    <row r="25" spans="2:12" s="1" customFormat="1" ht="6.95" customHeight="1">
      <c r="B25" s="40"/>
      <c r="I25" s="142"/>
      <c r="L25" s="40"/>
    </row>
    <row r="26" spans="2:12" s="1" customFormat="1" ht="12" customHeight="1">
      <c r="B26" s="40"/>
      <c r="D26" s="140" t="s">
        <v>34</v>
      </c>
      <c r="I26" s="142"/>
      <c r="L26" s="40"/>
    </row>
    <row r="27" spans="2:12" s="6" customFormat="1" ht="16.5" customHeight="1">
      <c r="B27" s="146"/>
      <c r="E27" s="147" t="s">
        <v>1</v>
      </c>
      <c r="F27" s="147"/>
      <c r="G27" s="147"/>
      <c r="H27" s="147"/>
      <c r="I27" s="148"/>
      <c r="L27" s="146"/>
    </row>
    <row r="28" spans="2:12" s="1" customFormat="1" ht="6.95" customHeight="1">
      <c r="B28" s="40"/>
      <c r="I28" s="142"/>
      <c r="L28" s="40"/>
    </row>
    <row r="29" spans="2:12" s="1" customFormat="1" ht="6.95" customHeight="1">
      <c r="B29" s="40"/>
      <c r="D29" s="71"/>
      <c r="E29" s="71"/>
      <c r="F29" s="71"/>
      <c r="G29" s="71"/>
      <c r="H29" s="71"/>
      <c r="I29" s="149"/>
      <c r="J29" s="71"/>
      <c r="K29" s="71"/>
      <c r="L29" s="40"/>
    </row>
    <row r="30" spans="2:12" s="1" customFormat="1" ht="14.4" customHeight="1">
      <c r="B30" s="40"/>
      <c r="D30" s="150" t="s">
        <v>92</v>
      </c>
      <c r="I30" s="142"/>
      <c r="J30" s="151">
        <f>J61</f>
        <v>0</v>
      </c>
      <c r="L30" s="40"/>
    </row>
    <row r="31" spans="2:12" s="1" customFormat="1" ht="14.4" customHeight="1">
      <c r="B31" s="40"/>
      <c r="D31" s="152" t="s">
        <v>84</v>
      </c>
      <c r="I31" s="142"/>
      <c r="J31" s="151">
        <f>J82</f>
        <v>0</v>
      </c>
      <c r="L31" s="40"/>
    </row>
    <row r="32" spans="2:12" s="1" customFormat="1" ht="25.4" customHeight="1">
      <c r="B32" s="40"/>
      <c r="D32" s="153" t="s">
        <v>37</v>
      </c>
      <c r="I32" s="142"/>
      <c r="J32" s="154">
        <f>ROUND(J30+J31,2)</f>
        <v>0</v>
      </c>
      <c r="L32" s="40"/>
    </row>
    <row r="33" spans="2:12" s="1" customFormat="1" ht="6.95" customHeight="1">
      <c r="B33" s="40"/>
      <c r="D33" s="71"/>
      <c r="E33" s="71"/>
      <c r="F33" s="71"/>
      <c r="G33" s="71"/>
      <c r="H33" s="71"/>
      <c r="I33" s="149"/>
      <c r="J33" s="71"/>
      <c r="K33" s="71"/>
      <c r="L33" s="40"/>
    </row>
    <row r="34" spans="2:12" s="1" customFormat="1" ht="14.4" customHeight="1">
      <c r="B34" s="40"/>
      <c r="F34" s="155" t="s">
        <v>39</v>
      </c>
      <c r="I34" s="156" t="s">
        <v>38</v>
      </c>
      <c r="J34" s="155" t="s">
        <v>40</v>
      </c>
      <c r="L34" s="40"/>
    </row>
    <row r="35" spans="2:12" s="1" customFormat="1" ht="14.4" customHeight="1">
      <c r="B35" s="40"/>
      <c r="D35" s="140" t="s">
        <v>41</v>
      </c>
      <c r="E35" s="140" t="s">
        <v>42</v>
      </c>
      <c r="F35" s="157">
        <f>ROUND((ROUND((SUM(BE82:BE89)+SUM(BE109:BE285)),2)+SUM(BE287:BE289)),2)</f>
        <v>0</v>
      </c>
      <c r="I35" s="158">
        <v>0.21</v>
      </c>
      <c r="J35" s="157">
        <f>ROUND((ROUND(((SUM(BE82:BE89)+SUM(BE109:BE285))*I35),2)+(SUM(BE287:BE289)*I35)),2)</f>
        <v>0</v>
      </c>
      <c r="L35" s="40"/>
    </row>
    <row r="36" spans="2:12" s="1" customFormat="1" ht="14.4" customHeight="1">
      <c r="B36" s="40"/>
      <c r="E36" s="140" t="s">
        <v>43</v>
      </c>
      <c r="F36" s="157">
        <f>ROUND((ROUND((SUM(BF82:BF89)+SUM(BF109:BF285)),2)+SUM(BF287:BF289)),2)</f>
        <v>0</v>
      </c>
      <c r="I36" s="158">
        <v>0.15</v>
      </c>
      <c r="J36" s="157">
        <f>ROUND((ROUND(((SUM(BF82:BF89)+SUM(BF109:BF285))*I36),2)+(SUM(BF287:BF289)*I36)),2)</f>
        <v>0</v>
      </c>
      <c r="L36" s="40"/>
    </row>
    <row r="37" spans="2:12" s="1" customFormat="1" ht="14.4" customHeight="1" hidden="1">
      <c r="B37" s="40"/>
      <c r="E37" s="140" t="s">
        <v>44</v>
      </c>
      <c r="F37" s="157">
        <f>ROUND((ROUND((SUM(BG82:BG89)+SUM(BG109:BG285)),2)+SUM(BG287:BG289)),2)</f>
        <v>0</v>
      </c>
      <c r="I37" s="158">
        <v>0.21</v>
      </c>
      <c r="J37" s="157">
        <f>0</f>
        <v>0</v>
      </c>
      <c r="L37" s="40"/>
    </row>
    <row r="38" spans="2:12" s="1" customFormat="1" ht="14.4" customHeight="1" hidden="1">
      <c r="B38" s="40"/>
      <c r="E38" s="140" t="s">
        <v>45</v>
      </c>
      <c r="F38" s="157">
        <f>ROUND((ROUND((SUM(BH82:BH89)+SUM(BH109:BH285)),2)+SUM(BH287:BH289)),2)</f>
        <v>0</v>
      </c>
      <c r="I38" s="158">
        <v>0.15</v>
      </c>
      <c r="J38" s="157">
        <f>0</f>
        <v>0</v>
      </c>
      <c r="L38" s="40"/>
    </row>
    <row r="39" spans="2:12" s="1" customFormat="1" ht="14.4" customHeight="1" hidden="1">
      <c r="B39" s="40"/>
      <c r="E39" s="140" t="s">
        <v>46</v>
      </c>
      <c r="F39" s="157">
        <f>ROUND((ROUND((SUM(BI82:BI89)+SUM(BI109:BI285)),2)+SUM(BI287:BI289)),2)</f>
        <v>0</v>
      </c>
      <c r="I39" s="158">
        <v>0</v>
      </c>
      <c r="J39" s="157">
        <f>0</f>
        <v>0</v>
      </c>
      <c r="L39" s="40"/>
    </row>
    <row r="40" spans="2:12" s="1" customFormat="1" ht="6.95" customHeight="1">
      <c r="B40" s="40"/>
      <c r="I40" s="142"/>
      <c r="L40" s="40"/>
    </row>
    <row r="41" spans="2:12" s="1" customFormat="1" ht="25.4" customHeight="1">
      <c r="B41" s="40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4"/>
      <c r="J41" s="165">
        <f>SUM(J32:J39)</f>
        <v>0</v>
      </c>
      <c r="K41" s="166"/>
      <c r="L41" s="40"/>
    </row>
    <row r="42" spans="2:12" s="1" customFormat="1" ht="14.4" customHeight="1">
      <c r="B42" s="167"/>
      <c r="C42" s="168"/>
      <c r="D42" s="168"/>
      <c r="E42" s="168"/>
      <c r="F42" s="168"/>
      <c r="G42" s="168"/>
      <c r="H42" s="168"/>
      <c r="I42" s="169"/>
      <c r="J42" s="168"/>
      <c r="K42" s="168"/>
      <c r="L42" s="40"/>
    </row>
    <row r="46" spans="2:12" s="1" customFormat="1" ht="6.95" customHeight="1">
      <c r="B46" s="170"/>
      <c r="C46" s="171"/>
      <c r="D46" s="171"/>
      <c r="E46" s="171"/>
      <c r="F46" s="171"/>
      <c r="G46" s="171"/>
      <c r="H46" s="171"/>
      <c r="I46" s="172"/>
      <c r="J46" s="171"/>
      <c r="K46" s="171"/>
      <c r="L46" s="40"/>
    </row>
    <row r="47" spans="2:12" s="1" customFormat="1" ht="24.95" customHeight="1">
      <c r="B47" s="38"/>
      <c r="C47" s="21" t="s">
        <v>93</v>
      </c>
      <c r="D47" s="39"/>
      <c r="E47" s="39"/>
      <c r="F47" s="39"/>
      <c r="G47" s="39"/>
      <c r="H47" s="39"/>
      <c r="I47" s="142"/>
      <c r="J47" s="39"/>
      <c r="K47" s="39"/>
      <c r="L47" s="40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2"/>
      <c r="J48" s="39"/>
      <c r="K48" s="39"/>
      <c r="L48" s="40"/>
    </row>
    <row r="49" spans="2:12" s="1" customFormat="1" ht="12" customHeight="1">
      <c r="B49" s="38"/>
      <c r="C49" s="30" t="s">
        <v>16</v>
      </c>
      <c r="D49" s="39"/>
      <c r="E49" s="39"/>
      <c r="F49" s="39"/>
      <c r="G49" s="39"/>
      <c r="H49" s="39"/>
      <c r="I49" s="142"/>
      <c r="J49" s="39"/>
      <c r="K49" s="39"/>
      <c r="L49" s="40"/>
    </row>
    <row r="50" spans="2:12" s="1" customFormat="1" ht="16.5" customHeight="1">
      <c r="B50" s="38"/>
      <c r="C50" s="39"/>
      <c r="D50" s="39"/>
      <c r="E50" s="173" t="str">
        <f>E7</f>
        <v>Výměna opláštění zimní zahrady - Domov V Podzámčí, Palackého 1651, Chlumec nad Cidlinou</v>
      </c>
      <c r="F50" s="30"/>
      <c r="G50" s="30"/>
      <c r="H50" s="30"/>
      <c r="I50" s="142"/>
      <c r="J50" s="39"/>
      <c r="K50" s="39"/>
      <c r="L50" s="40"/>
    </row>
    <row r="51" spans="2:12" s="1" customFormat="1" ht="12" customHeight="1">
      <c r="B51" s="38"/>
      <c r="C51" s="30" t="s">
        <v>91</v>
      </c>
      <c r="D51" s="39"/>
      <c r="E51" s="39"/>
      <c r="F51" s="39"/>
      <c r="G51" s="39"/>
      <c r="H51" s="39"/>
      <c r="I51" s="142"/>
      <c r="J51" s="39"/>
      <c r="K51" s="39"/>
      <c r="L51" s="40"/>
    </row>
    <row r="52" spans="2:12" s="1" customFormat="1" ht="16.5" customHeight="1">
      <c r="B52" s="38"/>
      <c r="C52" s="39"/>
      <c r="D52" s="39"/>
      <c r="E52" s="64" t="str">
        <f>E9</f>
        <v>Stavební práce</v>
      </c>
      <c r="F52" s="39"/>
      <c r="G52" s="39"/>
      <c r="H52" s="39"/>
      <c r="I52" s="142"/>
      <c r="J52" s="39"/>
      <c r="K52" s="39"/>
      <c r="L52" s="40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2"/>
      <c r="J53" s="39"/>
      <c r="K53" s="39"/>
      <c r="L53" s="40"/>
    </row>
    <row r="54" spans="2:12" s="1" customFormat="1" ht="12" customHeight="1">
      <c r="B54" s="38"/>
      <c r="C54" s="30" t="s">
        <v>20</v>
      </c>
      <c r="D54" s="39"/>
      <c r="E54" s="39"/>
      <c r="F54" s="25" t="str">
        <f>F12</f>
        <v>Chlumec nad Cidlinou</v>
      </c>
      <c r="G54" s="39"/>
      <c r="H54" s="39"/>
      <c r="I54" s="144" t="s">
        <v>22</v>
      </c>
      <c r="J54" s="67" t="str">
        <f>IF(J12="","",J12)</f>
        <v>14. 7. 2020</v>
      </c>
      <c r="K54" s="39"/>
      <c r="L54" s="40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2"/>
      <c r="J55" s="39"/>
      <c r="K55" s="39"/>
      <c r="L55" s="40"/>
    </row>
    <row r="56" spans="2:12" s="1" customFormat="1" ht="13.65" customHeight="1">
      <c r="B56" s="38"/>
      <c r="C56" s="30" t="s">
        <v>24</v>
      </c>
      <c r="D56" s="39"/>
      <c r="E56" s="39"/>
      <c r="F56" s="25" t="str">
        <f>E15</f>
        <v xml:space="preserve"> </v>
      </c>
      <c r="G56" s="39"/>
      <c r="H56" s="39"/>
      <c r="I56" s="144" t="s">
        <v>30</v>
      </c>
      <c r="J56" s="34" t="str">
        <f>E21</f>
        <v xml:space="preserve"> </v>
      </c>
      <c r="K56" s="39"/>
      <c r="L56" s="40"/>
    </row>
    <row r="57" spans="2:12" s="1" customFormat="1" ht="13.65" customHeight="1">
      <c r="B57" s="38"/>
      <c r="C57" s="30" t="s">
        <v>28</v>
      </c>
      <c r="D57" s="39"/>
      <c r="E57" s="39"/>
      <c r="F57" s="25" t="str">
        <f>IF(E18="","",E18)</f>
        <v>Vyplň údaj</v>
      </c>
      <c r="G57" s="39"/>
      <c r="H57" s="39"/>
      <c r="I57" s="144" t="s">
        <v>32</v>
      </c>
      <c r="J57" s="34" t="str">
        <f>E24</f>
        <v>Hájková</v>
      </c>
      <c r="K57" s="39"/>
      <c r="L57" s="40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2"/>
      <c r="J58" s="39"/>
      <c r="K58" s="39"/>
      <c r="L58" s="40"/>
    </row>
    <row r="59" spans="2:12" s="1" customFormat="1" ht="29.25" customHeight="1">
      <c r="B59" s="38"/>
      <c r="C59" s="174" t="s">
        <v>94</v>
      </c>
      <c r="D59" s="133"/>
      <c r="E59" s="133"/>
      <c r="F59" s="133"/>
      <c r="G59" s="133"/>
      <c r="H59" s="133"/>
      <c r="I59" s="175"/>
      <c r="J59" s="176" t="s">
        <v>95</v>
      </c>
      <c r="K59" s="133"/>
      <c r="L59" s="40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2"/>
      <c r="J60" s="39"/>
      <c r="K60" s="39"/>
      <c r="L60" s="40"/>
    </row>
    <row r="61" spans="2:47" s="1" customFormat="1" ht="22.8" customHeight="1">
      <c r="B61" s="38"/>
      <c r="C61" s="177" t="s">
        <v>96</v>
      </c>
      <c r="D61" s="39"/>
      <c r="E61" s="39"/>
      <c r="F61" s="39"/>
      <c r="G61" s="39"/>
      <c r="H61" s="39"/>
      <c r="I61" s="142"/>
      <c r="J61" s="98">
        <f>J109</f>
        <v>0</v>
      </c>
      <c r="K61" s="39"/>
      <c r="L61" s="40"/>
      <c r="AU61" s="15" t="s">
        <v>97</v>
      </c>
    </row>
    <row r="62" spans="2:12" s="7" customFormat="1" ht="24.95" customHeight="1">
      <c r="B62" s="178"/>
      <c r="C62" s="179"/>
      <c r="D62" s="180" t="s">
        <v>98</v>
      </c>
      <c r="E62" s="181"/>
      <c r="F62" s="181"/>
      <c r="G62" s="181"/>
      <c r="H62" s="181"/>
      <c r="I62" s="182"/>
      <c r="J62" s="183">
        <f>J110</f>
        <v>0</v>
      </c>
      <c r="K62" s="179"/>
      <c r="L62" s="184"/>
    </row>
    <row r="63" spans="2:12" s="8" customFormat="1" ht="19.9" customHeight="1">
      <c r="B63" s="185"/>
      <c r="C63" s="186"/>
      <c r="D63" s="187" t="s">
        <v>99</v>
      </c>
      <c r="E63" s="188"/>
      <c r="F63" s="188"/>
      <c r="G63" s="188"/>
      <c r="H63" s="188"/>
      <c r="I63" s="189"/>
      <c r="J63" s="190">
        <f>J111</f>
        <v>0</v>
      </c>
      <c r="K63" s="186"/>
      <c r="L63" s="191"/>
    </row>
    <row r="64" spans="2:12" s="8" customFormat="1" ht="19.9" customHeight="1">
      <c r="B64" s="185"/>
      <c r="C64" s="186"/>
      <c r="D64" s="187" t="s">
        <v>100</v>
      </c>
      <c r="E64" s="188"/>
      <c r="F64" s="188"/>
      <c r="G64" s="188"/>
      <c r="H64" s="188"/>
      <c r="I64" s="189"/>
      <c r="J64" s="190">
        <f>J116</f>
        <v>0</v>
      </c>
      <c r="K64" s="186"/>
      <c r="L64" s="191"/>
    </row>
    <row r="65" spans="2:12" s="8" customFormat="1" ht="19.9" customHeight="1">
      <c r="B65" s="185"/>
      <c r="C65" s="186"/>
      <c r="D65" s="187" t="s">
        <v>101</v>
      </c>
      <c r="E65" s="188"/>
      <c r="F65" s="188"/>
      <c r="G65" s="188"/>
      <c r="H65" s="188"/>
      <c r="I65" s="189"/>
      <c r="J65" s="190">
        <f>J139</f>
        <v>0</v>
      </c>
      <c r="K65" s="186"/>
      <c r="L65" s="191"/>
    </row>
    <row r="66" spans="2:12" s="8" customFormat="1" ht="19.9" customHeight="1">
      <c r="B66" s="185"/>
      <c r="C66" s="186"/>
      <c r="D66" s="187" t="s">
        <v>102</v>
      </c>
      <c r="E66" s="188"/>
      <c r="F66" s="188"/>
      <c r="G66" s="188"/>
      <c r="H66" s="188"/>
      <c r="I66" s="189"/>
      <c r="J66" s="190">
        <f>J170</f>
        <v>0</v>
      </c>
      <c r="K66" s="186"/>
      <c r="L66" s="191"/>
    </row>
    <row r="67" spans="2:12" s="8" customFormat="1" ht="19.9" customHeight="1">
      <c r="B67" s="185"/>
      <c r="C67" s="186"/>
      <c r="D67" s="187" t="s">
        <v>103</v>
      </c>
      <c r="E67" s="188"/>
      <c r="F67" s="188"/>
      <c r="G67" s="188"/>
      <c r="H67" s="188"/>
      <c r="I67" s="189"/>
      <c r="J67" s="190">
        <f>J176</f>
        <v>0</v>
      </c>
      <c r="K67" s="186"/>
      <c r="L67" s="191"/>
    </row>
    <row r="68" spans="2:12" s="7" customFormat="1" ht="24.95" customHeight="1">
      <c r="B68" s="178"/>
      <c r="C68" s="179"/>
      <c r="D68" s="180" t="s">
        <v>104</v>
      </c>
      <c r="E68" s="181"/>
      <c r="F68" s="181"/>
      <c r="G68" s="181"/>
      <c r="H68" s="181"/>
      <c r="I68" s="182"/>
      <c r="J68" s="183">
        <f>J178</f>
        <v>0</v>
      </c>
      <c r="K68" s="179"/>
      <c r="L68" s="184"/>
    </row>
    <row r="69" spans="2:12" s="8" customFormat="1" ht="19.9" customHeight="1">
      <c r="B69" s="185"/>
      <c r="C69" s="186"/>
      <c r="D69" s="187" t="s">
        <v>105</v>
      </c>
      <c r="E69" s="188"/>
      <c r="F69" s="188"/>
      <c r="G69" s="188"/>
      <c r="H69" s="188"/>
      <c r="I69" s="189"/>
      <c r="J69" s="190">
        <f>J179</f>
        <v>0</v>
      </c>
      <c r="K69" s="186"/>
      <c r="L69" s="191"/>
    </row>
    <row r="70" spans="2:12" s="8" customFormat="1" ht="19.9" customHeight="1">
      <c r="B70" s="185"/>
      <c r="C70" s="186"/>
      <c r="D70" s="187" t="s">
        <v>106</v>
      </c>
      <c r="E70" s="188"/>
      <c r="F70" s="188"/>
      <c r="G70" s="188"/>
      <c r="H70" s="188"/>
      <c r="I70" s="189"/>
      <c r="J70" s="190">
        <f>J186</f>
        <v>0</v>
      </c>
      <c r="K70" s="186"/>
      <c r="L70" s="191"/>
    </row>
    <row r="71" spans="2:12" s="8" customFormat="1" ht="19.9" customHeight="1">
      <c r="B71" s="185"/>
      <c r="C71" s="186"/>
      <c r="D71" s="187" t="s">
        <v>107</v>
      </c>
      <c r="E71" s="188"/>
      <c r="F71" s="188"/>
      <c r="G71" s="188"/>
      <c r="H71" s="188"/>
      <c r="I71" s="189"/>
      <c r="J71" s="190">
        <f>J196</f>
        <v>0</v>
      </c>
      <c r="K71" s="186"/>
      <c r="L71" s="191"/>
    </row>
    <row r="72" spans="2:12" s="8" customFormat="1" ht="19.9" customHeight="1">
      <c r="B72" s="185"/>
      <c r="C72" s="186"/>
      <c r="D72" s="187" t="s">
        <v>108</v>
      </c>
      <c r="E72" s="188"/>
      <c r="F72" s="188"/>
      <c r="G72" s="188"/>
      <c r="H72" s="188"/>
      <c r="I72" s="189"/>
      <c r="J72" s="190">
        <f>J202</f>
        <v>0</v>
      </c>
      <c r="K72" s="186"/>
      <c r="L72" s="191"/>
    </row>
    <row r="73" spans="2:12" s="8" customFormat="1" ht="19.9" customHeight="1">
      <c r="B73" s="185"/>
      <c r="C73" s="186"/>
      <c r="D73" s="187" t="s">
        <v>109</v>
      </c>
      <c r="E73" s="188"/>
      <c r="F73" s="188"/>
      <c r="G73" s="188"/>
      <c r="H73" s="188"/>
      <c r="I73" s="189"/>
      <c r="J73" s="190">
        <f>J212</f>
        <v>0</v>
      </c>
      <c r="K73" s="186"/>
      <c r="L73" s="191"/>
    </row>
    <row r="74" spans="2:12" s="8" customFormat="1" ht="19.9" customHeight="1">
      <c r="B74" s="185"/>
      <c r="C74" s="186"/>
      <c r="D74" s="187" t="s">
        <v>110</v>
      </c>
      <c r="E74" s="188"/>
      <c r="F74" s="188"/>
      <c r="G74" s="188"/>
      <c r="H74" s="188"/>
      <c r="I74" s="189"/>
      <c r="J74" s="190">
        <f>J241</f>
        <v>0</v>
      </c>
      <c r="K74" s="186"/>
      <c r="L74" s="191"/>
    </row>
    <row r="75" spans="2:12" s="8" customFormat="1" ht="19.9" customHeight="1">
      <c r="B75" s="185"/>
      <c r="C75" s="186"/>
      <c r="D75" s="187" t="s">
        <v>111</v>
      </c>
      <c r="E75" s="188"/>
      <c r="F75" s="188"/>
      <c r="G75" s="188"/>
      <c r="H75" s="188"/>
      <c r="I75" s="189"/>
      <c r="J75" s="190">
        <f>J257</f>
        <v>0</v>
      </c>
      <c r="K75" s="186"/>
      <c r="L75" s="191"/>
    </row>
    <row r="76" spans="2:12" s="8" customFormat="1" ht="19.9" customHeight="1">
      <c r="B76" s="185"/>
      <c r="C76" s="186"/>
      <c r="D76" s="187" t="s">
        <v>112</v>
      </c>
      <c r="E76" s="188"/>
      <c r="F76" s="188"/>
      <c r="G76" s="188"/>
      <c r="H76" s="188"/>
      <c r="I76" s="189"/>
      <c r="J76" s="190">
        <f>J274</f>
        <v>0</v>
      </c>
      <c r="K76" s="186"/>
      <c r="L76" s="191"/>
    </row>
    <row r="77" spans="2:12" s="8" customFormat="1" ht="19.9" customHeight="1">
      <c r="B77" s="185"/>
      <c r="C77" s="186"/>
      <c r="D77" s="187" t="s">
        <v>113</v>
      </c>
      <c r="E77" s="188"/>
      <c r="F77" s="188"/>
      <c r="G77" s="188"/>
      <c r="H77" s="188"/>
      <c r="I77" s="189"/>
      <c r="J77" s="190">
        <f>J280</f>
        <v>0</v>
      </c>
      <c r="K77" s="186"/>
      <c r="L77" s="191"/>
    </row>
    <row r="78" spans="2:12" s="8" customFormat="1" ht="19.9" customHeight="1">
      <c r="B78" s="185"/>
      <c r="C78" s="186"/>
      <c r="D78" s="187" t="s">
        <v>114</v>
      </c>
      <c r="E78" s="188"/>
      <c r="F78" s="188"/>
      <c r="G78" s="188"/>
      <c r="H78" s="188"/>
      <c r="I78" s="189"/>
      <c r="J78" s="190">
        <f>J284</f>
        <v>0</v>
      </c>
      <c r="K78" s="186"/>
      <c r="L78" s="191"/>
    </row>
    <row r="79" spans="2:12" s="7" customFormat="1" ht="21.8" customHeight="1">
      <c r="B79" s="178"/>
      <c r="C79" s="179"/>
      <c r="D79" s="192" t="s">
        <v>115</v>
      </c>
      <c r="E79" s="179"/>
      <c r="F79" s="179"/>
      <c r="G79" s="179"/>
      <c r="H79" s="179"/>
      <c r="I79" s="193"/>
      <c r="J79" s="194">
        <f>J286</f>
        <v>0</v>
      </c>
      <c r="K79" s="179"/>
      <c r="L79" s="184"/>
    </row>
    <row r="80" spans="2:12" s="1" customFormat="1" ht="21.8" customHeight="1">
      <c r="B80" s="38"/>
      <c r="C80" s="39"/>
      <c r="D80" s="39"/>
      <c r="E80" s="39"/>
      <c r="F80" s="39"/>
      <c r="G80" s="39"/>
      <c r="H80" s="39"/>
      <c r="I80" s="142"/>
      <c r="J80" s="39"/>
      <c r="K80" s="39"/>
      <c r="L80" s="40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142"/>
      <c r="J81" s="39"/>
      <c r="K81" s="39"/>
      <c r="L81" s="40"/>
    </row>
    <row r="82" spans="2:14" s="1" customFormat="1" ht="29.25" customHeight="1">
      <c r="B82" s="38"/>
      <c r="C82" s="177" t="s">
        <v>116</v>
      </c>
      <c r="D82" s="39"/>
      <c r="E82" s="39"/>
      <c r="F82" s="39"/>
      <c r="G82" s="39"/>
      <c r="H82" s="39"/>
      <c r="I82" s="142"/>
      <c r="J82" s="195">
        <f>ROUND(J83+J84+J85+J86+J87+J88,2)</f>
        <v>0</v>
      </c>
      <c r="K82" s="39"/>
      <c r="L82" s="40"/>
      <c r="N82" s="196" t="s">
        <v>41</v>
      </c>
    </row>
    <row r="83" spans="2:65" s="1" customFormat="1" ht="18" customHeight="1">
      <c r="B83" s="38"/>
      <c r="C83" s="39"/>
      <c r="D83" s="128" t="s">
        <v>117</v>
      </c>
      <c r="E83" s="121"/>
      <c r="F83" s="121"/>
      <c r="G83" s="39"/>
      <c r="H83" s="39"/>
      <c r="I83" s="142"/>
      <c r="J83" s="122">
        <v>0</v>
      </c>
      <c r="K83" s="39"/>
      <c r="L83" s="197"/>
      <c r="M83" s="142"/>
      <c r="N83" s="198" t="s">
        <v>43</v>
      </c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99" t="s">
        <v>118</v>
      </c>
      <c r="AZ83" s="142"/>
      <c r="BA83" s="142"/>
      <c r="BB83" s="142"/>
      <c r="BC83" s="142"/>
      <c r="BD83" s="142"/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199" t="s">
        <v>119</v>
      </c>
      <c r="BK83" s="142"/>
      <c r="BL83" s="142"/>
      <c r="BM83" s="142"/>
    </row>
    <row r="84" spans="2:65" s="1" customFormat="1" ht="18" customHeight="1">
      <c r="B84" s="38"/>
      <c r="C84" s="39"/>
      <c r="D84" s="128" t="s">
        <v>120</v>
      </c>
      <c r="E84" s="121"/>
      <c r="F84" s="121"/>
      <c r="G84" s="39"/>
      <c r="H84" s="39"/>
      <c r="I84" s="142"/>
      <c r="J84" s="122">
        <v>0</v>
      </c>
      <c r="K84" s="39"/>
      <c r="L84" s="197"/>
      <c r="M84" s="142"/>
      <c r="N84" s="198" t="s">
        <v>43</v>
      </c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99" t="s">
        <v>118</v>
      </c>
      <c r="AZ84" s="142"/>
      <c r="BA84" s="142"/>
      <c r="BB84" s="142"/>
      <c r="BC84" s="142"/>
      <c r="BD84" s="142"/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199" t="s">
        <v>119</v>
      </c>
      <c r="BK84" s="142"/>
      <c r="BL84" s="142"/>
      <c r="BM84" s="142"/>
    </row>
    <row r="85" spans="2:65" s="1" customFormat="1" ht="18" customHeight="1">
      <c r="B85" s="38"/>
      <c r="C85" s="39"/>
      <c r="D85" s="128" t="s">
        <v>121</v>
      </c>
      <c r="E85" s="121"/>
      <c r="F85" s="121"/>
      <c r="G85" s="39"/>
      <c r="H85" s="39"/>
      <c r="I85" s="142"/>
      <c r="J85" s="122">
        <v>0</v>
      </c>
      <c r="K85" s="39"/>
      <c r="L85" s="197"/>
      <c r="M85" s="142"/>
      <c r="N85" s="198" t="s">
        <v>43</v>
      </c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99" t="s">
        <v>118</v>
      </c>
      <c r="AZ85" s="142"/>
      <c r="BA85" s="142"/>
      <c r="BB85" s="142"/>
      <c r="BC85" s="142"/>
      <c r="BD85" s="142"/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199" t="s">
        <v>119</v>
      </c>
      <c r="BK85" s="142"/>
      <c r="BL85" s="142"/>
      <c r="BM85" s="142"/>
    </row>
    <row r="86" spans="2:65" s="1" customFormat="1" ht="18" customHeight="1">
      <c r="B86" s="38"/>
      <c r="C86" s="39"/>
      <c r="D86" s="128" t="s">
        <v>122</v>
      </c>
      <c r="E86" s="121"/>
      <c r="F86" s="121"/>
      <c r="G86" s="39"/>
      <c r="H86" s="39"/>
      <c r="I86" s="142"/>
      <c r="J86" s="122">
        <v>0</v>
      </c>
      <c r="K86" s="39"/>
      <c r="L86" s="197"/>
      <c r="M86" s="142"/>
      <c r="N86" s="198" t="s">
        <v>43</v>
      </c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99" t="s">
        <v>118</v>
      </c>
      <c r="AZ86" s="142"/>
      <c r="BA86" s="142"/>
      <c r="BB86" s="142"/>
      <c r="BC86" s="142"/>
      <c r="BD86" s="142"/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199" t="s">
        <v>119</v>
      </c>
      <c r="BK86" s="142"/>
      <c r="BL86" s="142"/>
      <c r="BM86" s="142"/>
    </row>
    <row r="87" spans="2:65" s="1" customFormat="1" ht="18" customHeight="1">
      <c r="B87" s="38"/>
      <c r="C87" s="39"/>
      <c r="D87" s="128" t="s">
        <v>123</v>
      </c>
      <c r="E87" s="121"/>
      <c r="F87" s="121"/>
      <c r="G87" s="39"/>
      <c r="H87" s="39"/>
      <c r="I87" s="142"/>
      <c r="J87" s="122">
        <v>0</v>
      </c>
      <c r="K87" s="39"/>
      <c r="L87" s="197"/>
      <c r="M87" s="142"/>
      <c r="N87" s="198" t="s">
        <v>43</v>
      </c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99" t="s">
        <v>118</v>
      </c>
      <c r="AZ87" s="142"/>
      <c r="BA87" s="142"/>
      <c r="BB87" s="142"/>
      <c r="BC87" s="142"/>
      <c r="BD87" s="142"/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199" t="s">
        <v>119</v>
      </c>
      <c r="BK87" s="142"/>
      <c r="BL87" s="142"/>
      <c r="BM87" s="142"/>
    </row>
    <row r="88" spans="2:65" s="1" customFormat="1" ht="18" customHeight="1">
      <c r="B88" s="38"/>
      <c r="C88" s="39"/>
      <c r="D88" s="121" t="s">
        <v>124</v>
      </c>
      <c r="E88" s="39"/>
      <c r="F88" s="39"/>
      <c r="G88" s="39"/>
      <c r="H88" s="39"/>
      <c r="I88" s="142"/>
      <c r="J88" s="122">
        <f>ROUND(J30*T88,2)</f>
        <v>0</v>
      </c>
      <c r="K88" s="39"/>
      <c r="L88" s="197"/>
      <c r="M88" s="142"/>
      <c r="N88" s="198" t="s">
        <v>43</v>
      </c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99" t="s">
        <v>125</v>
      </c>
      <c r="AZ88" s="142"/>
      <c r="BA88" s="142"/>
      <c r="BB88" s="142"/>
      <c r="BC88" s="142"/>
      <c r="BD88" s="142"/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99" t="s">
        <v>119</v>
      </c>
      <c r="BK88" s="142"/>
      <c r="BL88" s="142"/>
      <c r="BM88" s="142"/>
    </row>
    <row r="89" spans="2:12" s="1" customFormat="1" ht="12">
      <c r="B89" s="38"/>
      <c r="C89" s="39"/>
      <c r="D89" s="39"/>
      <c r="E89" s="39"/>
      <c r="F89" s="39"/>
      <c r="G89" s="39"/>
      <c r="H89" s="39"/>
      <c r="I89" s="142"/>
      <c r="J89" s="39"/>
      <c r="K89" s="39"/>
      <c r="L89" s="40"/>
    </row>
    <row r="90" spans="2:12" s="1" customFormat="1" ht="29.25" customHeight="1">
      <c r="B90" s="38"/>
      <c r="C90" s="132" t="s">
        <v>89</v>
      </c>
      <c r="D90" s="133"/>
      <c r="E90" s="133"/>
      <c r="F90" s="133"/>
      <c r="G90" s="133"/>
      <c r="H90" s="133"/>
      <c r="I90" s="175"/>
      <c r="J90" s="134">
        <f>ROUND(J61+J82,2)</f>
        <v>0</v>
      </c>
      <c r="K90" s="133"/>
      <c r="L90" s="40"/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69"/>
      <c r="J91" s="58"/>
      <c r="K91" s="58"/>
      <c r="L91" s="40"/>
    </row>
    <row r="95" spans="2:12" s="1" customFormat="1" ht="6.95" customHeight="1">
      <c r="B95" s="59"/>
      <c r="C95" s="60"/>
      <c r="D95" s="60"/>
      <c r="E95" s="60"/>
      <c r="F95" s="60"/>
      <c r="G95" s="60"/>
      <c r="H95" s="60"/>
      <c r="I95" s="172"/>
      <c r="J95" s="60"/>
      <c r="K95" s="60"/>
      <c r="L95" s="40"/>
    </row>
    <row r="96" spans="2:12" s="1" customFormat="1" ht="24.95" customHeight="1">
      <c r="B96" s="38"/>
      <c r="C96" s="21" t="s">
        <v>126</v>
      </c>
      <c r="D96" s="39"/>
      <c r="E96" s="39"/>
      <c r="F96" s="39"/>
      <c r="G96" s="39"/>
      <c r="H96" s="39"/>
      <c r="I96" s="142"/>
      <c r="J96" s="39"/>
      <c r="K96" s="39"/>
      <c r="L96" s="40"/>
    </row>
    <row r="97" spans="2:12" s="1" customFormat="1" ht="6.95" customHeight="1">
      <c r="B97" s="38"/>
      <c r="C97" s="39"/>
      <c r="D97" s="39"/>
      <c r="E97" s="39"/>
      <c r="F97" s="39"/>
      <c r="G97" s="39"/>
      <c r="H97" s="39"/>
      <c r="I97" s="142"/>
      <c r="J97" s="39"/>
      <c r="K97" s="39"/>
      <c r="L97" s="40"/>
    </row>
    <row r="98" spans="2:12" s="1" customFormat="1" ht="12" customHeight="1">
      <c r="B98" s="38"/>
      <c r="C98" s="30" t="s">
        <v>16</v>
      </c>
      <c r="D98" s="39"/>
      <c r="E98" s="39"/>
      <c r="F98" s="39"/>
      <c r="G98" s="39"/>
      <c r="H98" s="39"/>
      <c r="I98" s="142"/>
      <c r="J98" s="39"/>
      <c r="K98" s="39"/>
      <c r="L98" s="40"/>
    </row>
    <row r="99" spans="2:12" s="1" customFormat="1" ht="16.5" customHeight="1">
      <c r="B99" s="38"/>
      <c r="C99" s="39"/>
      <c r="D99" s="39"/>
      <c r="E99" s="173" t="str">
        <f>E7</f>
        <v>Výměna opláštění zimní zahrady - Domov V Podzámčí, Palackého 1651, Chlumec nad Cidlinou</v>
      </c>
      <c r="F99" s="30"/>
      <c r="G99" s="30"/>
      <c r="H99" s="30"/>
      <c r="I99" s="142"/>
      <c r="J99" s="39"/>
      <c r="K99" s="39"/>
      <c r="L99" s="40"/>
    </row>
    <row r="100" spans="2:12" s="1" customFormat="1" ht="12" customHeight="1">
      <c r="B100" s="38"/>
      <c r="C100" s="30" t="s">
        <v>91</v>
      </c>
      <c r="D100" s="39"/>
      <c r="E100" s="39"/>
      <c r="F100" s="39"/>
      <c r="G100" s="39"/>
      <c r="H100" s="39"/>
      <c r="I100" s="142"/>
      <c r="J100" s="39"/>
      <c r="K100" s="39"/>
      <c r="L100" s="40"/>
    </row>
    <row r="101" spans="2:12" s="1" customFormat="1" ht="16.5" customHeight="1">
      <c r="B101" s="38"/>
      <c r="C101" s="39"/>
      <c r="D101" s="39"/>
      <c r="E101" s="64" t="str">
        <f>E9</f>
        <v>Stavební práce</v>
      </c>
      <c r="F101" s="39"/>
      <c r="G101" s="39"/>
      <c r="H101" s="39"/>
      <c r="I101" s="142"/>
      <c r="J101" s="39"/>
      <c r="K101" s="39"/>
      <c r="L101" s="40"/>
    </row>
    <row r="102" spans="2:12" s="1" customFormat="1" ht="6.95" customHeight="1">
      <c r="B102" s="38"/>
      <c r="C102" s="39"/>
      <c r="D102" s="39"/>
      <c r="E102" s="39"/>
      <c r="F102" s="39"/>
      <c r="G102" s="39"/>
      <c r="H102" s="39"/>
      <c r="I102" s="142"/>
      <c r="J102" s="39"/>
      <c r="K102" s="39"/>
      <c r="L102" s="40"/>
    </row>
    <row r="103" spans="2:12" s="1" customFormat="1" ht="12" customHeight="1">
      <c r="B103" s="38"/>
      <c r="C103" s="30" t="s">
        <v>20</v>
      </c>
      <c r="D103" s="39"/>
      <c r="E103" s="39"/>
      <c r="F103" s="25" t="str">
        <f>F12</f>
        <v>Chlumec nad Cidlinou</v>
      </c>
      <c r="G103" s="39"/>
      <c r="H103" s="39"/>
      <c r="I103" s="144" t="s">
        <v>22</v>
      </c>
      <c r="J103" s="67" t="str">
        <f>IF(J12="","",J12)</f>
        <v>14. 7. 2020</v>
      </c>
      <c r="K103" s="39"/>
      <c r="L103" s="40"/>
    </row>
    <row r="104" spans="2:12" s="1" customFormat="1" ht="6.95" customHeight="1">
      <c r="B104" s="38"/>
      <c r="C104" s="39"/>
      <c r="D104" s="39"/>
      <c r="E104" s="39"/>
      <c r="F104" s="39"/>
      <c r="G104" s="39"/>
      <c r="H104" s="39"/>
      <c r="I104" s="142"/>
      <c r="J104" s="39"/>
      <c r="K104" s="39"/>
      <c r="L104" s="40"/>
    </row>
    <row r="105" spans="2:12" s="1" customFormat="1" ht="13.65" customHeight="1">
      <c r="B105" s="38"/>
      <c r="C105" s="30" t="s">
        <v>24</v>
      </c>
      <c r="D105" s="39"/>
      <c r="E105" s="39"/>
      <c r="F105" s="25" t="str">
        <f>E15</f>
        <v xml:space="preserve"> </v>
      </c>
      <c r="G105" s="39"/>
      <c r="H105" s="39"/>
      <c r="I105" s="144" t="s">
        <v>30</v>
      </c>
      <c r="J105" s="34" t="str">
        <f>E21</f>
        <v xml:space="preserve"> </v>
      </c>
      <c r="K105" s="39"/>
      <c r="L105" s="40"/>
    </row>
    <row r="106" spans="2:12" s="1" customFormat="1" ht="13.65" customHeight="1">
      <c r="B106" s="38"/>
      <c r="C106" s="30" t="s">
        <v>28</v>
      </c>
      <c r="D106" s="39"/>
      <c r="E106" s="39"/>
      <c r="F106" s="25" t="str">
        <f>IF(E18="","",E18)</f>
        <v>Vyplň údaj</v>
      </c>
      <c r="G106" s="39"/>
      <c r="H106" s="39"/>
      <c r="I106" s="144" t="s">
        <v>32</v>
      </c>
      <c r="J106" s="34" t="str">
        <f>E24</f>
        <v>Hájková</v>
      </c>
      <c r="K106" s="39"/>
      <c r="L106" s="40"/>
    </row>
    <row r="107" spans="2:12" s="1" customFormat="1" ht="10.3" customHeight="1">
      <c r="B107" s="38"/>
      <c r="C107" s="39"/>
      <c r="D107" s="39"/>
      <c r="E107" s="39"/>
      <c r="F107" s="39"/>
      <c r="G107" s="39"/>
      <c r="H107" s="39"/>
      <c r="I107" s="142"/>
      <c r="J107" s="39"/>
      <c r="K107" s="39"/>
      <c r="L107" s="40"/>
    </row>
    <row r="108" spans="2:20" s="9" customFormat="1" ht="29.25" customHeight="1">
      <c r="B108" s="201"/>
      <c r="C108" s="202" t="s">
        <v>127</v>
      </c>
      <c r="D108" s="203" t="s">
        <v>56</v>
      </c>
      <c r="E108" s="203" t="s">
        <v>52</v>
      </c>
      <c r="F108" s="203" t="s">
        <v>53</v>
      </c>
      <c r="G108" s="203" t="s">
        <v>128</v>
      </c>
      <c r="H108" s="203" t="s">
        <v>129</v>
      </c>
      <c r="I108" s="204" t="s">
        <v>130</v>
      </c>
      <c r="J108" s="205" t="s">
        <v>95</v>
      </c>
      <c r="K108" s="206" t="s">
        <v>131</v>
      </c>
      <c r="L108" s="207"/>
      <c r="M108" s="88" t="s">
        <v>1</v>
      </c>
      <c r="N108" s="89" t="s">
        <v>41</v>
      </c>
      <c r="O108" s="89" t="s">
        <v>132</v>
      </c>
      <c r="P108" s="89" t="s">
        <v>133</v>
      </c>
      <c r="Q108" s="89" t="s">
        <v>134</v>
      </c>
      <c r="R108" s="89" t="s">
        <v>135</v>
      </c>
      <c r="S108" s="89" t="s">
        <v>136</v>
      </c>
      <c r="T108" s="90" t="s">
        <v>137</v>
      </c>
    </row>
    <row r="109" spans="2:63" s="1" customFormat="1" ht="22.8" customHeight="1">
      <c r="B109" s="38"/>
      <c r="C109" s="95" t="s">
        <v>138</v>
      </c>
      <c r="D109" s="39"/>
      <c r="E109" s="39"/>
      <c r="F109" s="39"/>
      <c r="G109" s="39"/>
      <c r="H109" s="39"/>
      <c r="I109" s="142"/>
      <c r="J109" s="208">
        <f>BK109</f>
        <v>0</v>
      </c>
      <c r="K109" s="39"/>
      <c r="L109" s="40"/>
      <c r="M109" s="91"/>
      <c r="N109" s="92"/>
      <c r="O109" s="92"/>
      <c r="P109" s="209">
        <f>P110+P178+P286</f>
        <v>0</v>
      </c>
      <c r="Q109" s="92"/>
      <c r="R109" s="209">
        <f>R110+R178+R286</f>
        <v>2.9425661299999994</v>
      </c>
      <c r="S109" s="92"/>
      <c r="T109" s="210">
        <f>T110+T178+T286</f>
        <v>6.52411894</v>
      </c>
      <c r="AT109" s="15" t="s">
        <v>70</v>
      </c>
      <c r="AU109" s="15" t="s">
        <v>97</v>
      </c>
      <c r="BK109" s="211">
        <f>BK110+BK178+BK286</f>
        <v>0</v>
      </c>
    </row>
    <row r="110" spans="2:63" s="10" customFormat="1" ht="25.9" customHeight="1">
      <c r="B110" s="212"/>
      <c r="C110" s="213"/>
      <c r="D110" s="214" t="s">
        <v>70</v>
      </c>
      <c r="E110" s="215" t="s">
        <v>139</v>
      </c>
      <c r="F110" s="215" t="s">
        <v>140</v>
      </c>
      <c r="G110" s="213"/>
      <c r="H110" s="213"/>
      <c r="I110" s="216"/>
      <c r="J110" s="194">
        <f>BK110</f>
        <v>0</v>
      </c>
      <c r="K110" s="213"/>
      <c r="L110" s="217"/>
      <c r="M110" s="218"/>
      <c r="N110" s="219"/>
      <c r="O110" s="219"/>
      <c r="P110" s="220">
        <f>P111+P116+P139+P170+P176</f>
        <v>0</v>
      </c>
      <c r="Q110" s="219"/>
      <c r="R110" s="220">
        <f>R111+R116+R139+R170+R176</f>
        <v>2.17486234</v>
      </c>
      <c r="S110" s="219"/>
      <c r="T110" s="221">
        <f>T111+T116+T139+T170+T176</f>
        <v>2.133889</v>
      </c>
      <c r="AR110" s="222" t="s">
        <v>79</v>
      </c>
      <c r="AT110" s="223" t="s">
        <v>70</v>
      </c>
      <c r="AU110" s="223" t="s">
        <v>71</v>
      </c>
      <c r="AY110" s="222" t="s">
        <v>141</v>
      </c>
      <c r="BK110" s="224">
        <f>BK111+BK116+BK139+BK170+BK176</f>
        <v>0</v>
      </c>
    </row>
    <row r="111" spans="2:63" s="10" customFormat="1" ht="22.8" customHeight="1">
      <c r="B111" s="212"/>
      <c r="C111" s="213"/>
      <c r="D111" s="214" t="s">
        <v>70</v>
      </c>
      <c r="E111" s="225" t="s">
        <v>142</v>
      </c>
      <c r="F111" s="225" t="s">
        <v>143</v>
      </c>
      <c r="G111" s="213"/>
      <c r="H111" s="213"/>
      <c r="I111" s="216"/>
      <c r="J111" s="226">
        <f>BK111</f>
        <v>0</v>
      </c>
      <c r="K111" s="213"/>
      <c r="L111" s="217"/>
      <c r="M111" s="218"/>
      <c r="N111" s="219"/>
      <c r="O111" s="219"/>
      <c r="P111" s="220">
        <f>SUM(P112:P115)</f>
        <v>0</v>
      </c>
      <c r="Q111" s="219"/>
      <c r="R111" s="220">
        <f>SUM(R112:R115)</f>
        <v>0.71621479</v>
      </c>
      <c r="S111" s="219"/>
      <c r="T111" s="221">
        <f>SUM(T112:T115)</f>
        <v>0</v>
      </c>
      <c r="AR111" s="222" t="s">
        <v>79</v>
      </c>
      <c r="AT111" s="223" t="s">
        <v>70</v>
      </c>
      <c r="AU111" s="223" t="s">
        <v>79</v>
      </c>
      <c r="AY111" s="222" t="s">
        <v>141</v>
      </c>
      <c r="BK111" s="224">
        <f>SUM(BK112:BK115)</f>
        <v>0</v>
      </c>
    </row>
    <row r="112" spans="2:65" s="1" customFormat="1" ht="16.5" customHeight="1">
      <c r="B112" s="38"/>
      <c r="C112" s="227" t="s">
        <v>79</v>
      </c>
      <c r="D112" s="227" t="s">
        <v>144</v>
      </c>
      <c r="E112" s="228" t="s">
        <v>145</v>
      </c>
      <c r="F112" s="229" t="s">
        <v>146</v>
      </c>
      <c r="G112" s="230" t="s">
        <v>147</v>
      </c>
      <c r="H112" s="231">
        <v>2.67</v>
      </c>
      <c r="I112" s="232"/>
      <c r="J112" s="233">
        <f>ROUND(I112*H112,2)</f>
        <v>0</v>
      </c>
      <c r="K112" s="229" t="s">
        <v>148</v>
      </c>
      <c r="L112" s="40"/>
      <c r="M112" s="234" t="s">
        <v>1</v>
      </c>
      <c r="N112" s="235" t="s">
        <v>43</v>
      </c>
      <c r="O112" s="79"/>
      <c r="P112" s="236">
        <f>O112*H112</f>
        <v>0</v>
      </c>
      <c r="Q112" s="236">
        <v>0.23892</v>
      </c>
      <c r="R112" s="236">
        <f>Q112*H112</f>
        <v>0.6379163999999999</v>
      </c>
      <c r="S112" s="236">
        <v>0</v>
      </c>
      <c r="T112" s="237">
        <f>S112*H112</f>
        <v>0</v>
      </c>
      <c r="AR112" s="15" t="s">
        <v>149</v>
      </c>
      <c r="AT112" s="15" t="s">
        <v>144</v>
      </c>
      <c r="AU112" s="15" t="s">
        <v>119</v>
      </c>
      <c r="AY112" s="15" t="s">
        <v>141</v>
      </c>
      <c r="BE112" s="127">
        <f>IF(N112="základní",J112,0)</f>
        <v>0</v>
      </c>
      <c r="BF112" s="127">
        <f>IF(N112="snížená",J112,0)</f>
        <v>0</v>
      </c>
      <c r="BG112" s="127">
        <f>IF(N112="zákl. přenesená",J112,0)</f>
        <v>0</v>
      </c>
      <c r="BH112" s="127">
        <f>IF(N112="sníž. přenesená",J112,0)</f>
        <v>0</v>
      </c>
      <c r="BI112" s="127">
        <f>IF(N112="nulová",J112,0)</f>
        <v>0</v>
      </c>
      <c r="BJ112" s="15" t="s">
        <v>119</v>
      </c>
      <c r="BK112" s="127">
        <f>ROUND(I112*H112,2)</f>
        <v>0</v>
      </c>
      <c r="BL112" s="15" t="s">
        <v>149</v>
      </c>
      <c r="BM112" s="15" t="s">
        <v>150</v>
      </c>
    </row>
    <row r="113" spans="2:51" s="11" customFormat="1" ht="12">
      <c r="B113" s="238"/>
      <c r="C113" s="239"/>
      <c r="D113" s="240" t="s">
        <v>151</v>
      </c>
      <c r="E113" s="241" t="s">
        <v>1</v>
      </c>
      <c r="F113" s="242" t="s">
        <v>152</v>
      </c>
      <c r="G113" s="239"/>
      <c r="H113" s="243">
        <v>2.67</v>
      </c>
      <c r="I113" s="244"/>
      <c r="J113" s="239"/>
      <c r="K113" s="239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151</v>
      </c>
      <c r="AU113" s="249" t="s">
        <v>119</v>
      </c>
      <c r="AV113" s="11" t="s">
        <v>119</v>
      </c>
      <c r="AW113" s="11" t="s">
        <v>31</v>
      </c>
      <c r="AX113" s="11" t="s">
        <v>79</v>
      </c>
      <c r="AY113" s="249" t="s">
        <v>141</v>
      </c>
    </row>
    <row r="114" spans="2:65" s="1" customFormat="1" ht="16.5" customHeight="1">
      <c r="B114" s="38"/>
      <c r="C114" s="227" t="s">
        <v>119</v>
      </c>
      <c r="D114" s="227" t="s">
        <v>144</v>
      </c>
      <c r="E114" s="228" t="s">
        <v>153</v>
      </c>
      <c r="F114" s="229" t="s">
        <v>154</v>
      </c>
      <c r="G114" s="230" t="s">
        <v>147</v>
      </c>
      <c r="H114" s="231">
        <v>0.293</v>
      </c>
      <c r="I114" s="232"/>
      <c r="J114" s="233">
        <f>ROUND(I114*H114,2)</f>
        <v>0</v>
      </c>
      <c r="K114" s="229" t="s">
        <v>148</v>
      </c>
      <c r="L114" s="40"/>
      <c r="M114" s="234" t="s">
        <v>1</v>
      </c>
      <c r="N114" s="235" t="s">
        <v>43</v>
      </c>
      <c r="O114" s="79"/>
      <c r="P114" s="236">
        <f>O114*H114</f>
        <v>0</v>
      </c>
      <c r="Q114" s="236">
        <v>0.26723</v>
      </c>
      <c r="R114" s="236">
        <f>Q114*H114</f>
        <v>0.07829839</v>
      </c>
      <c r="S114" s="236">
        <v>0</v>
      </c>
      <c r="T114" s="237">
        <f>S114*H114</f>
        <v>0</v>
      </c>
      <c r="AR114" s="15" t="s">
        <v>149</v>
      </c>
      <c r="AT114" s="15" t="s">
        <v>144</v>
      </c>
      <c r="AU114" s="15" t="s">
        <v>119</v>
      </c>
      <c r="AY114" s="15" t="s">
        <v>141</v>
      </c>
      <c r="BE114" s="127">
        <f>IF(N114="základní",J114,0)</f>
        <v>0</v>
      </c>
      <c r="BF114" s="127">
        <f>IF(N114="snížená",J114,0)</f>
        <v>0</v>
      </c>
      <c r="BG114" s="127">
        <f>IF(N114="zákl. přenesená",J114,0)</f>
        <v>0</v>
      </c>
      <c r="BH114" s="127">
        <f>IF(N114="sníž. přenesená",J114,0)</f>
        <v>0</v>
      </c>
      <c r="BI114" s="127">
        <f>IF(N114="nulová",J114,0)</f>
        <v>0</v>
      </c>
      <c r="BJ114" s="15" t="s">
        <v>119</v>
      </c>
      <c r="BK114" s="127">
        <f>ROUND(I114*H114,2)</f>
        <v>0</v>
      </c>
      <c r="BL114" s="15" t="s">
        <v>149</v>
      </c>
      <c r="BM114" s="15" t="s">
        <v>155</v>
      </c>
    </row>
    <row r="115" spans="2:51" s="11" customFormat="1" ht="12">
      <c r="B115" s="238"/>
      <c r="C115" s="239"/>
      <c r="D115" s="240" t="s">
        <v>151</v>
      </c>
      <c r="E115" s="241" t="s">
        <v>1</v>
      </c>
      <c r="F115" s="242" t="s">
        <v>156</v>
      </c>
      <c r="G115" s="239"/>
      <c r="H115" s="243">
        <v>0.293</v>
      </c>
      <c r="I115" s="244"/>
      <c r="J115" s="239"/>
      <c r="K115" s="239"/>
      <c r="L115" s="245"/>
      <c r="M115" s="246"/>
      <c r="N115" s="247"/>
      <c r="O115" s="247"/>
      <c r="P115" s="247"/>
      <c r="Q115" s="247"/>
      <c r="R115" s="247"/>
      <c r="S115" s="247"/>
      <c r="T115" s="248"/>
      <c r="AT115" s="249" t="s">
        <v>151</v>
      </c>
      <c r="AU115" s="249" t="s">
        <v>119</v>
      </c>
      <c r="AV115" s="11" t="s">
        <v>119</v>
      </c>
      <c r="AW115" s="11" t="s">
        <v>31</v>
      </c>
      <c r="AX115" s="11" t="s">
        <v>79</v>
      </c>
      <c r="AY115" s="249" t="s">
        <v>141</v>
      </c>
    </row>
    <row r="116" spans="2:63" s="10" customFormat="1" ht="22.8" customHeight="1">
      <c r="B116" s="212"/>
      <c r="C116" s="213"/>
      <c r="D116" s="214" t="s">
        <v>70</v>
      </c>
      <c r="E116" s="225" t="s">
        <v>157</v>
      </c>
      <c r="F116" s="225" t="s">
        <v>158</v>
      </c>
      <c r="G116" s="213"/>
      <c r="H116" s="213"/>
      <c r="I116" s="216"/>
      <c r="J116" s="226">
        <f>BK116</f>
        <v>0</v>
      </c>
      <c r="K116" s="213"/>
      <c r="L116" s="217"/>
      <c r="M116" s="218"/>
      <c r="N116" s="219"/>
      <c r="O116" s="219"/>
      <c r="P116" s="220">
        <f>SUM(P117:P138)</f>
        <v>0</v>
      </c>
      <c r="Q116" s="219"/>
      <c r="R116" s="220">
        <f>SUM(R117:R138)</f>
        <v>1.4360598299999996</v>
      </c>
      <c r="S116" s="219"/>
      <c r="T116" s="221">
        <f>SUM(T117:T138)</f>
        <v>0</v>
      </c>
      <c r="AR116" s="222" t="s">
        <v>79</v>
      </c>
      <c r="AT116" s="223" t="s">
        <v>70</v>
      </c>
      <c r="AU116" s="223" t="s">
        <v>79</v>
      </c>
      <c r="AY116" s="222" t="s">
        <v>141</v>
      </c>
      <c r="BK116" s="224">
        <f>SUM(BK117:BK138)</f>
        <v>0</v>
      </c>
    </row>
    <row r="117" spans="2:65" s="1" customFormat="1" ht="16.5" customHeight="1">
      <c r="B117" s="38"/>
      <c r="C117" s="227" t="s">
        <v>142</v>
      </c>
      <c r="D117" s="227" t="s">
        <v>144</v>
      </c>
      <c r="E117" s="228" t="s">
        <v>159</v>
      </c>
      <c r="F117" s="229" t="s">
        <v>160</v>
      </c>
      <c r="G117" s="230" t="s">
        <v>147</v>
      </c>
      <c r="H117" s="231">
        <v>10</v>
      </c>
      <c r="I117" s="232"/>
      <c r="J117" s="233">
        <f>ROUND(I117*H117,2)</f>
        <v>0</v>
      </c>
      <c r="K117" s="229" t="s">
        <v>148</v>
      </c>
      <c r="L117" s="40"/>
      <c r="M117" s="234" t="s">
        <v>1</v>
      </c>
      <c r="N117" s="235" t="s">
        <v>43</v>
      </c>
      <c r="O117" s="79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AR117" s="15" t="s">
        <v>149</v>
      </c>
      <c r="AT117" s="15" t="s">
        <v>144</v>
      </c>
      <c r="AU117" s="15" t="s">
        <v>119</v>
      </c>
      <c r="AY117" s="15" t="s">
        <v>141</v>
      </c>
      <c r="BE117" s="127">
        <f>IF(N117="základní",J117,0)</f>
        <v>0</v>
      </c>
      <c r="BF117" s="127">
        <f>IF(N117="snížená",J117,0)</f>
        <v>0</v>
      </c>
      <c r="BG117" s="127">
        <f>IF(N117="zákl. přenesená",J117,0)</f>
        <v>0</v>
      </c>
      <c r="BH117" s="127">
        <f>IF(N117="sníž. přenesená",J117,0)</f>
        <v>0</v>
      </c>
      <c r="BI117" s="127">
        <f>IF(N117="nulová",J117,0)</f>
        <v>0</v>
      </c>
      <c r="BJ117" s="15" t="s">
        <v>119</v>
      </c>
      <c r="BK117" s="127">
        <f>ROUND(I117*H117,2)</f>
        <v>0</v>
      </c>
      <c r="BL117" s="15" t="s">
        <v>149</v>
      </c>
      <c r="BM117" s="15" t="s">
        <v>161</v>
      </c>
    </row>
    <row r="118" spans="2:51" s="11" customFormat="1" ht="12">
      <c r="B118" s="238"/>
      <c r="C118" s="239"/>
      <c r="D118" s="240" t="s">
        <v>151</v>
      </c>
      <c r="E118" s="241" t="s">
        <v>1</v>
      </c>
      <c r="F118" s="242" t="s">
        <v>162</v>
      </c>
      <c r="G118" s="239"/>
      <c r="H118" s="243">
        <v>10</v>
      </c>
      <c r="I118" s="244"/>
      <c r="J118" s="239"/>
      <c r="K118" s="239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151</v>
      </c>
      <c r="AU118" s="249" t="s">
        <v>119</v>
      </c>
      <c r="AV118" s="11" t="s">
        <v>119</v>
      </c>
      <c r="AW118" s="11" t="s">
        <v>31</v>
      </c>
      <c r="AX118" s="11" t="s">
        <v>79</v>
      </c>
      <c r="AY118" s="249" t="s">
        <v>141</v>
      </c>
    </row>
    <row r="119" spans="2:65" s="1" customFormat="1" ht="16.5" customHeight="1">
      <c r="B119" s="38"/>
      <c r="C119" s="227" t="s">
        <v>149</v>
      </c>
      <c r="D119" s="227" t="s">
        <v>144</v>
      </c>
      <c r="E119" s="228" t="s">
        <v>163</v>
      </c>
      <c r="F119" s="229" t="s">
        <v>164</v>
      </c>
      <c r="G119" s="230" t="s">
        <v>147</v>
      </c>
      <c r="H119" s="231">
        <v>13.348</v>
      </c>
      <c r="I119" s="232"/>
      <c r="J119" s="233">
        <f>ROUND(I119*H119,2)</f>
        <v>0</v>
      </c>
      <c r="K119" s="229" t="s">
        <v>148</v>
      </c>
      <c r="L119" s="40"/>
      <c r="M119" s="234" t="s">
        <v>1</v>
      </c>
      <c r="N119" s="235" t="s">
        <v>43</v>
      </c>
      <c r="O119" s="79"/>
      <c r="P119" s="236">
        <f>O119*H119</f>
        <v>0</v>
      </c>
      <c r="Q119" s="236">
        <v>0</v>
      </c>
      <c r="R119" s="236">
        <f>Q119*H119</f>
        <v>0</v>
      </c>
      <c r="S119" s="236">
        <v>0</v>
      </c>
      <c r="T119" s="237">
        <f>S119*H119</f>
        <v>0</v>
      </c>
      <c r="AR119" s="15" t="s">
        <v>149</v>
      </c>
      <c r="AT119" s="15" t="s">
        <v>144</v>
      </c>
      <c r="AU119" s="15" t="s">
        <v>119</v>
      </c>
      <c r="AY119" s="15" t="s">
        <v>141</v>
      </c>
      <c r="BE119" s="127">
        <f>IF(N119="základní",J119,0)</f>
        <v>0</v>
      </c>
      <c r="BF119" s="127">
        <f>IF(N119="snížená",J119,0)</f>
        <v>0</v>
      </c>
      <c r="BG119" s="127">
        <f>IF(N119="zákl. přenesená",J119,0)</f>
        <v>0</v>
      </c>
      <c r="BH119" s="127">
        <f>IF(N119="sníž. přenesená",J119,0)</f>
        <v>0</v>
      </c>
      <c r="BI119" s="127">
        <f>IF(N119="nulová",J119,0)</f>
        <v>0</v>
      </c>
      <c r="BJ119" s="15" t="s">
        <v>119</v>
      </c>
      <c r="BK119" s="127">
        <f>ROUND(I119*H119,2)</f>
        <v>0</v>
      </c>
      <c r="BL119" s="15" t="s">
        <v>149</v>
      </c>
      <c r="BM119" s="15" t="s">
        <v>165</v>
      </c>
    </row>
    <row r="120" spans="2:51" s="11" customFormat="1" ht="12">
      <c r="B120" s="238"/>
      <c r="C120" s="239"/>
      <c r="D120" s="240" t="s">
        <v>151</v>
      </c>
      <c r="E120" s="241" t="s">
        <v>1</v>
      </c>
      <c r="F120" s="242" t="s">
        <v>166</v>
      </c>
      <c r="G120" s="239"/>
      <c r="H120" s="243">
        <v>13.348</v>
      </c>
      <c r="I120" s="244"/>
      <c r="J120" s="239"/>
      <c r="K120" s="239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151</v>
      </c>
      <c r="AU120" s="249" t="s">
        <v>119</v>
      </c>
      <c r="AV120" s="11" t="s">
        <v>119</v>
      </c>
      <c r="AW120" s="11" t="s">
        <v>31</v>
      </c>
      <c r="AX120" s="11" t="s">
        <v>79</v>
      </c>
      <c r="AY120" s="249" t="s">
        <v>141</v>
      </c>
    </row>
    <row r="121" spans="2:65" s="1" customFormat="1" ht="16.5" customHeight="1">
      <c r="B121" s="38"/>
      <c r="C121" s="227" t="s">
        <v>167</v>
      </c>
      <c r="D121" s="227" t="s">
        <v>144</v>
      </c>
      <c r="E121" s="228" t="s">
        <v>168</v>
      </c>
      <c r="F121" s="229" t="s">
        <v>169</v>
      </c>
      <c r="G121" s="230" t="s">
        <v>147</v>
      </c>
      <c r="H121" s="231">
        <v>31.585</v>
      </c>
      <c r="I121" s="232"/>
      <c r="J121" s="233">
        <f>ROUND(I121*H121,2)</f>
        <v>0</v>
      </c>
      <c r="K121" s="229" t="s">
        <v>148</v>
      </c>
      <c r="L121" s="40"/>
      <c r="M121" s="234" t="s">
        <v>1</v>
      </c>
      <c r="N121" s="235" t="s">
        <v>43</v>
      </c>
      <c r="O121" s="79"/>
      <c r="P121" s="236">
        <f>O121*H121</f>
        <v>0</v>
      </c>
      <c r="Q121" s="236">
        <v>0.00735</v>
      </c>
      <c r="R121" s="236">
        <f>Q121*H121</f>
        <v>0.23214975</v>
      </c>
      <c r="S121" s="236">
        <v>0</v>
      </c>
      <c r="T121" s="237">
        <f>S121*H121</f>
        <v>0</v>
      </c>
      <c r="AR121" s="15" t="s">
        <v>149</v>
      </c>
      <c r="AT121" s="15" t="s">
        <v>144</v>
      </c>
      <c r="AU121" s="15" t="s">
        <v>119</v>
      </c>
      <c r="AY121" s="15" t="s">
        <v>141</v>
      </c>
      <c r="BE121" s="127">
        <f>IF(N121="základní",J121,0)</f>
        <v>0</v>
      </c>
      <c r="BF121" s="127">
        <f>IF(N121="snížená",J121,0)</f>
        <v>0</v>
      </c>
      <c r="BG121" s="127">
        <f>IF(N121="zákl. přenesená",J121,0)</f>
        <v>0</v>
      </c>
      <c r="BH121" s="127">
        <f>IF(N121="sníž. přenesená",J121,0)</f>
        <v>0</v>
      </c>
      <c r="BI121" s="127">
        <f>IF(N121="nulová",J121,0)</f>
        <v>0</v>
      </c>
      <c r="BJ121" s="15" t="s">
        <v>119</v>
      </c>
      <c r="BK121" s="127">
        <f>ROUND(I121*H121,2)</f>
        <v>0</v>
      </c>
      <c r="BL121" s="15" t="s">
        <v>149</v>
      </c>
      <c r="BM121" s="15" t="s">
        <v>170</v>
      </c>
    </row>
    <row r="122" spans="2:51" s="11" customFormat="1" ht="12">
      <c r="B122" s="238"/>
      <c r="C122" s="239"/>
      <c r="D122" s="240" t="s">
        <v>151</v>
      </c>
      <c r="E122" s="241" t="s">
        <v>1</v>
      </c>
      <c r="F122" s="242" t="s">
        <v>171</v>
      </c>
      <c r="G122" s="239"/>
      <c r="H122" s="243">
        <v>28.12</v>
      </c>
      <c r="I122" s="244"/>
      <c r="J122" s="239"/>
      <c r="K122" s="239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151</v>
      </c>
      <c r="AU122" s="249" t="s">
        <v>119</v>
      </c>
      <c r="AV122" s="11" t="s">
        <v>119</v>
      </c>
      <c r="AW122" s="11" t="s">
        <v>31</v>
      </c>
      <c r="AX122" s="11" t="s">
        <v>71</v>
      </c>
      <c r="AY122" s="249" t="s">
        <v>141</v>
      </c>
    </row>
    <row r="123" spans="2:51" s="11" customFormat="1" ht="12">
      <c r="B123" s="238"/>
      <c r="C123" s="239"/>
      <c r="D123" s="240" t="s">
        <v>151</v>
      </c>
      <c r="E123" s="241" t="s">
        <v>1</v>
      </c>
      <c r="F123" s="242" t="s">
        <v>172</v>
      </c>
      <c r="G123" s="239"/>
      <c r="H123" s="243">
        <v>3.465</v>
      </c>
      <c r="I123" s="244"/>
      <c r="J123" s="239"/>
      <c r="K123" s="239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151</v>
      </c>
      <c r="AU123" s="249" t="s">
        <v>119</v>
      </c>
      <c r="AV123" s="11" t="s">
        <v>119</v>
      </c>
      <c r="AW123" s="11" t="s">
        <v>31</v>
      </c>
      <c r="AX123" s="11" t="s">
        <v>71</v>
      </c>
      <c r="AY123" s="249" t="s">
        <v>141</v>
      </c>
    </row>
    <row r="124" spans="2:51" s="12" customFormat="1" ht="12">
      <c r="B124" s="250"/>
      <c r="C124" s="251"/>
      <c r="D124" s="240" t="s">
        <v>151</v>
      </c>
      <c r="E124" s="252" t="s">
        <v>1</v>
      </c>
      <c r="F124" s="253" t="s">
        <v>173</v>
      </c>
      <c r="G124" s="251"/>
      <c r="H124" s="254">
        <v>31.585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AT124" s="260" t="s">
        <v>151</v>
      </c>
      <c r="AU124" s="260" t="s">
        <v>119</v>
      </c>
      <c r="AV124" s="12" t="s">
        <v>149</v>
      </c>
      <c r="AW124" s="12" t="s">
        <v>31</v>
      </c>
      <c r="AX124" s="12" t="s">
        <v>79</v>
      </c>
      <c r="AY124" s="260" t="s">
        <v>141</v>
      </c>
    </row>
    <row r="125" spans="2:65" s="1" customFormat="1" ht="16.5" customHeight="1">
      <c r="B125" s="38"/>
      <c r="C125" s="227" t="s">
        <v>157</v>
      </c>
      <c r="D125" s="227" t="s">
        <v>144</v>
      </c>
      <c r="E125" s="228" t="s">
        <v>174</v>
      </c>
      <c r="F125" s="229" t="s">
        <v>175</v>
      </c>
      <c r="G125" s="230" t="s">
        <v>147</v>
      </c>
      <c r="H125" s="231">
        <v>31.585</v>
      </c>
      <c r="I125" s="232"/>
      <c r="J125" s="233">
        <f>ROUND(I125*H125,2)</f>
        <v>0</v>
      </c>
      <c r="K125" s="229" t="s">
        <v>148</v>
      </c>
      <c r="L125" s="40"/>
      <c r="M125" s="234" t="s">
        <v>1</v>
      </c>
      <c r="N125" s="235" t="s">
        <v>43</v>
      </c>
      <c r="O125" s="79"/>
      <c r="P125" s="236">
        <f>O125*H125</f>
        <v>0</v>
      </c>
      <c r="Q125" s="236">
        <v>0.00438</v>
      </c>
      <c r="R125" s="236">
        <f>Q125*H125</f>
        <v>0.1383423</v>
      </c>
      <c r="S125" s="236">
        <v>0</v>
      </c>
      <c r="T125" s="237">
        <f>S125*H125</f>
        <v>0</v>
      </c>
      <c r="AR125" s="15" t="s">
        <v>149</v>
      </c>
      <c r="AT125" s="15" t="s">
        <v>144</v>
      </c>
      <c r="AU125" s="15" t="s">
        <v>119</v>
      </c>
      <c r="AY125" s="15" t="s">
        <v>141</v>
      </c>
      <c r="BE125" s="127">
        <f>IF(N125="základní",J125,0)</f>
        <v>0</v>
      </c>
      <c r="BF125" s="127">
        <f>IF(N125="snížená",J125,0)</f>
        <v>0</v>
      </c>
      <c r="BG125" s="127">
        <f>IF(N125="zákl. přenesená",J125,0)</f>
        <v>0</v>
      </c>
      <c r="BH125" s="127">
        <f>IF(N125="sníž. přenesená",J125,0)</f>
        <v>0</v>
      </c>
      <c r="BI125" s="127">
        <f>IF(N125="nulová",J125,0)</f>
        <v>0</v>
      </c>
      <c r="BJ125" s="15" t="s">
        <v>119</v>
      </c>
      <c r="BK125" s="127">
        <f>ROUND(I125*H125,2)</f>
        <v>0</v>
      </c>
      <c r="BL125" s="15" t="s">
        <v>149</v>
      </c>
      <c r="BM125" s="15" t="s">
        <v>176</v>
      </c>
    </row>
    <row r="126" spans="2:65" s="1" customFormat="1" ht="16.5" customHeight="1">
      <c r="B126" s="38"/>
      <c r="C126" s="227" t="s">
        <v>177</v>
      </c>
      <c r="D126" s="227" t="s">
        <v>144</v>
      </c>
      <c r="E126" s="228" t="s">
        <v>178</v>
      </c>
      <c r="F126" s="229" t="s">
        <v>179</v>
      </c>
      <c r="G126" s="230" t="s">
        <v>147</v>
      </c>
      <c r="H126" s="231">
        <v>31.585</v>
      </c>
      <c r="I126" s="232"/>
      <c r="J126" s="233">
        <f>ROUND(I126*H126,2)</f>
        <v>0</v>
      </c>
      <c r="K126" s="229" t="s">
        <v>148</v>
      </c>
      <c r="L126" s="40"/>
      <c r="M126" s="234" t="s">
        <v>1</v>
      </c>
      <c r="N126" s="235" t="s">
        <v>43</v>
      </c>
      <c r="O126" s="79"/>
      <c r="P126" s="236">
        <f>O126*H126</f>
        <v>0</v>
      </c>
      <c r="Q126" s="236">
        <v>0.0231</v>
      </c>
      <c r="R126" s="236">
        <f>Q126*H126</f>
        <v>0.7296135</v>
      </c>
      <c r="S126" s="236">
        <v>0</v>
      </c>
      <c r="T126" s="237">
        <f>S126*H126</f>
        <v>0</v>
      </c>
      <c r="AR126" s="15" t="s">
        <v>149</v>
      </c>
      <c r="AT126" s="15" t="s">
        <v>144</v>
      </c>
      <c r="AU126" s="15" t="s">
        <v>119</v>
      </c>
      <c r="AY126" s="15" t="s">
        <v>141</v>
      </c>
      <c r="BE126" s="127">
        <f>IF(N126="základní",J126,0)</f>
        <v>0</v>
      </c>
      <c r="BF126" s="127">
        <f>IF(N126="snížená",J126,0)</f>
        <v>0</v>
      </c>
      <c r="BG126" s="127">
        <f>IF(N126="zákl. přenesená",J126,0)</f>
        <v>0</v>
      </c>
      <c r="BH126" s="127">
        <f>IF(N126="sníž. přenesená",J126,0)</f>
        <v>0</v>
      </c>
      <c r="BI126" s="127">
        <f>IF(N126="nulová",J126,0)</f>
        <v>0</v>
      </c>
      <c r="BJ126" s="15" t="s">
        <v>119</v>
      </c>
      <c r="BK126" s="127">
        <f>ROUND(I126*H126,2)</f>
        <v>0</v>
      </c>
      <c r="BL126" s="15" t="s">
        <v>149</v>
      </c>
      <c r="BM126" s="15" t="s">
        <v>180</v>
      </c>
    </row>
    <row r="127" spans="2:65" s="1" customFormat="1" ht="16.5" customHeight="1">
      <c r="B127" s="38"/>
      <c r="C127" s="227" t="s">
        <v>181</v>
      </c>
      <c r="D127" s="227" t="s">
        <v>144</v>
      </c>
      <c r="E127" s="228" t="s">
        <v>182</v>
      </c>
      <c r="F127" s="229" t="s">
        <v>183</v>
      </c>
      <c r="G127" s="230" t="s">
        <v>147</v>
      </c>
      <c r="H127" s="231">
        <v>31.585</v>
      </c>
      <c r="I127" s="232"/>
      <c r="J127" s="233">
        <f>ROUND(I127*H127,2)</f>
        <v>0</v>
      </c>
      <c r="K127" s="229" t="s">
        <v>148</v>
      </c>
      <c r="L127" s="40"/>
      <c r="M127" s="234" t="s">
        <v>1</v>
      </c>
      <c r="N127" s="235" t="s">
        <v>43</v>
      </c>
      <c r="O127" s="79"/>
      <c r="P127" s="236">
        <f>O127*H127</f>
        <v>0</v>
      </c>
      <c r="Q127" s="236">
        <v>0.00478</v>
      </c>
      <c r="R127" s="236">
        <f>Q127*H127</f>
        <v>0.1509763</v>
      </c>
      <c r="S127" s="236">
        <v>0</v>
      </c>
      <c r="T127" s="237">
        <f>S127*H127</f>
        <v>0</v>
      </c>
      <c r="AR127" s="15" t="s">
        <v>149</v>
      </c>
      <c r="AT127" s="15" t="s">
        <v>144</v>
      </c>
      <c r="AU127" s="15" t="s">
        <v>119</v>
      </c>
      <c r="AY127" s="15" t="s">
        <v>141</v>
      </c>
      <c r="BE127" s="127">
        <f>IF(N127="základní",J127,0)</f>
        <v>0</v>
      </c>
      <c r="BF127" s="127">
        <f>IF(N127="snížená",J127,0)</f>
        <v>0</v>
      </c>
      <c r="BG127" s="127">
        <f>IF(N127="zákl. přenesená",J127,0)</f>
        <v>0</v>
      </c>
      <c r="BH127" s="127">
        <f>IF(N127="sníž. přenesená",J127,0)</f>
        <v>0</v>
      </c>
      <c r="BI127" s="127">
        <f>IF(N127="nulová",J127,0)</f>
        <v>0</v>
      </c>
      <c r="BJ127" s="15" t="s">
        <v>119</v>
      </c>
      <c r="BK127" s="127">
        <f>ROUND(I127*H127,2)</f>
        <v>0</v>
      </c>
      <c r="BL127" s="15" t="s">
        <v>149</v>
      </c>
      <c r="BM127" s="15" t="s">
        <v>184</v>
      </c>
    </row>
    <row r="128" spans="2:65" s="1" customFormat="1" ht="16.5" customHeight="1">
      <c r="B128" s="38"/>
      <c r="C128" s="227" t="s">
        <v>185</v>
      </c>
      <c r="D128" s="227" t="s">
        <v>144</v>
      </c>
      <c r="E128" s="228" t="s">
        <v>186</v>
      </c>
      <c r="F128" s="229" t="s">
        <v>187</v>
      </c>
      <c r="G128" s="230" t="s">
        <v>188</v>
      </c>
      <c r="H128" s="231">
        <v>22.51</v>
      </c>
      <c r="I128" s="232"/>
      <c r="J128" s="233">
        <f>ROUND(I128*H128,2)</f>
        <v>0</v>
      </c>
      <c r="K128" s="229" t="s">
        <v>148</v>
      </c>
      <c r="L128" s="40"/>
      <c r="M128" s="234" t="s">
        <v>1</v>
      </c>
      <c r="N128" s="235" t="s">
        <v>43</v>
      </c>
      <c r="O128" s="79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AR128" s="15" t="s">
        <v>149</v>
      </c>
      <c r="AT128" s="15" t="s">
        <v>144</v>
      </c>
      <c r="AU128" s="15" t="s">
        <v>119</v>
      </c>
      <c r="AY128" s="15" t="s">
        <v>141</v>
      </c>
      <c r="BE128" s="127">
        <f>IF(N128="základní",J128,0)</f>
        <v>0</v>
      </c>
      <c r="BF128" s="127">
        <f>IF(N128="snížená",J128,0)</f>
        <v>0</v>
      </c>
      <c r="BG128" s="127">
        <f>IF(N128="zákl. přenesená",J128,0)</f>
        <v>0</v>
      </c>
      <c r="BH128" s="127">
        <f>IF(N128="sníž. přenesená",J128,0)</f>
        <v>0</v>
      </c>
      <c r="BI128" s="127">
        <f>IF(N128="nulová",J128,0)</f>
        <v>0</v>
      </c>
      <c r="BJ128" s="15" t="s">
        <v>119</v>
      </c>
      <c r="BK128" s="127">
        <f>ROUND(I128*H128,2)</f>
        <v>0</v>
      </c>
      <c r="BL128" s="15" t="s">
        <v>149</v>
      </c>
      <c r="BM128" s="15" t="s">
        <v>189</v>
      </c>
    </row>
    <row r="129" spans="2:51" s="11" customFormat="1" ht="12">
      <c r="B129" s="238"/>
      <c r="C129" s="239"/>
      <c r="D129" s="240" t="s">
        <v>151</v>
      </c>
      <c r="E129" s="241" t="s">
        <v>1</v>
      </c>
      <c r="F129" s="242" t="s">
        <v>190</v>
      </c>
      <c r="G129" s="239"/>
      <c r="H129" s="243">
        <v>22.51</v>
      </c>
      <c r="I129" s="244"/>
      <c r="J129" s="239"/>
      <c r="K129" s="239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151</v>
      </c>
      <c r="AU129" s="249" t="s">
        <v>119</v>
      </c>
      <c r="AV129" s="11" t="s">
        <v>119</v>
      </c>
      <c r="AW129" s="11" t="s">
        <v>31</v>
      </c>
      <c r="AX129" s="11" t="s">
        <v>79</v>
      </c>
      <c r="AY129" s="249" t="s">
        <v>141</v>
      </c>
    </row>
    <row r="130" spans="2:65" s="1" customFormat="1" ht="16.5" customHeight="1">
      <c r="B130" s="38"/>
      <c r="C130" s="261" t="s">
        <v>191</v>
      </c>
      <c r="D130" s="261" t="s">
        <v>192</v>
      </c>
      <c r="E130" s="262" t="s">
        <v>193</v>
      </c>
      <c r="F130" s="263" t="s">
        <v>194</v>
      </c>
      <c r="G130" s="264" t="s">
        <v>188</v>
      </c>
      <c r="H130" s="265">
        <v>23.636</v>
      </c>
      <c r="I130" s="266"/>
      <c r="J130" s="267">
        <f>ROUND(I130*H130,2)</f>
        <v>0</v>
      </c>
      <c r="K130" s="263" t="s">
        <v>148</v>
      </c>
      <c r="L130" s="268"/>
      <c r="M130" s="269" t="s">
        <v>1</v>
      </c>
      <c r="N130" s="270" t="s">
        <v>43</v>
      </c>
      <c r="O130" s="79"/>
      <c r="P130" s="236">
        <f>O130*H130</f>
        <v>0</v>
      </c>
      <c r="Q130" s="236">
        <v>3E-05</v>
      </c>
      <c r="R130" s="236">
        <f>Q130*H130</f>
        <v>0.00070908</v>
      </c>
      <c r="S130" s="236">
        <v>0</v>
      </c>
      <c r="T130" s="237">
        <f>S130*H130</f>
        <v>0</v>
      </c>
      <c r="AR130" s="15" t="s">
        <v>181</v>
      </c>
      <c r="AT130" s="15" t="s">
        <v>192</v>
      </c>
      <c r="AU130" s="15" t="s">
        <v>119</v>
      </c>
      <c r="AY130" s="15" t="s">
        <v>141</v>
      </c>
      <c r="BE130" s="127">
        <f>IF(N130="základní",J130,0)</f>
        <v>0</v>
      </c>
      <c r="BF130" s="127">
        <f>IF(N130="snížená",J130,0)</f>
        <v>0</v>
      </c>
      <c r="BG130" s="127">
        <f>IF(N130="zákl. přenesená",J130,0)</f>
        <v>0</v>
      </c>
      <c r="BH130" s="127">
        <f>IF(N130="sníž. přenesená",J130,0)</f>
        <v>0</v>
      </c>
      <c r="BI130" s="127">
        <f>IF(N130="nulová",J130,0)</f>
        <v>0</v>
      </c>
      <c r="BJ130" s="15" t="s">
        <v>119</v>
      </c>
      <c r="BK130" s="127">
        <f>ROUND(I130*H130,2)</f>
        <v>0</v>
      </c>
      <c r="BL130" s="15" t="s">
        <v>149</v>
      </c>
      <c r="BM130" s="15" t="s">
        <v>195</v>
      </c>
    </row>
    <row r="131" spans="2:51" s="11" customFormat="1" ht="12">
      <c r="B131" s="238"/>
      <c r="C131" s="239"/>
      <c r="D131" s="240" t="s">
        <v>151</v>
      </c>
      <c r="E131" s="241" t="s">
        <v>1</v>
      </c>
      <c r="F131" s="242" t="s">
        <v>196</v>
      </c>
      <c r="G131" s="239"/>
      <c r="H131" s="243">
        <v>23.636</v>
      </c>
      <c r="I131" s="244"/>
      <c r="J131" s="239"/>
      <c r="K131" s="239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151</v>
      </c>
      <c r="AU131" s="249" t="s">
        <v>119</v>
      </c>
      <c r="AV131" s="11" t="s">
        <v>119</v>
      </c>
      <c r="AW131" s="11" t="s">
        <v>31</v>
      </c>
      <c r="AX131" s="11" t="s">
        <v>79</v>
      </c>
      <c r="AY131" s="249" t="s">
        <v>141</v>
      </c>
    </row>
    <row r="132" spans="2:65" s="1" customFormat="1" ht="16.5" customHeight="1">
      <c r="B132" s="38"/>
      <c r="C132" s="227" t="s">
        <v>197</v>
      </c>
      <c r="D132" s="227" t="s">
        <v>144</v>
      </c>
      <c r="E132" s="228" t="s">
        <v>198</v>
      </c>
      <c r="F132" s="229" t="s">
        <v>199</v>
      </c>
      <c r="G132" s="230" t="s">
        <v>147</v>
      </c>
      <c r="H132" s="231">
        <v>2.385</v>
      </c>
      <c r="I132" s="232"/>
      <c r="J132" s="233">
        <f>ROUND(I132*H132,2)</f>
        <v>0</v>
      </c>
      <c r="K132" s="229" t="s">
        <v>148</v>
      </c>
      <c r="L132" s="40"/>
      <c r="M132" s="234" t="s">
        <v>1</v>
      </c>
      <c r="N132" s="235" t="s">
        <v>43</v>
      </c>
      <c r="O132" s="79"/>
      <c r="P132" s="236">
        <f>O132*H132</f>
        <v>0</v>
      </c>
      <c r="Q132" s="236">
        <v>0.03358</v>
      </c>
      <c r="R132" s="236">
        <f>Q132*H132</f>
        <v>0.08008829999999999</v>
      </c>
      <c r="S132" s="236">
        <v>0</v>
      </c>
      <c r="T132" s="237">
        <f>S132*H132</f>
        <v>0</v>
      </c>
      <c r="AR132" s="15" t="s">
        <v>149</v>
      </c>
      <c r="AT132" s="15" t="s">
        <v>144</v>
      </c>
      <c r="AU132" s="15" t="s">
        <v>119</v>
      </c>
      <c r="AY132" s="15" t="s">
        <v>141</v>
      </c>
      <c r="BE132" s="127">
        <f>IF(N132="základní",J132,0)</f>
        <v>0</v>
      </c>
      <c r="BF132" s="127">
        <f>IF(N132="snížená",J132,0)</f>
        <v>0</v>
      </c>
      <c r="BG132" s="127">
        <f>IF(N132="zákl. přenesená",J132,0)</f>
        <v>0</v>
      </c>
      <c r="BH132" s="127">
        <f>IF(N132="sníž. přenesená",J132,0)</f>
        <v>0</v>
      </c>
      <c r="BI132" s="127">
        <f>IF(N132="nulová",J132,0)</f>
        <v>0</v>
      </c>
      <c r="BJ132" s="15" t="s">
        <v>119</v>
      </c>
      <c r="BK132" s="127">
        <f>ROUND(I132*H132,2)</f>
        <v>0</v>
      </c>
      <c r="BL132" s="15" t="s">
        <v>149</v>
      </c>
      <c r="BM132" s="15" t="s">
        <v>200</v>
      </c>
    </row>
    <row r="133" spans="2:51" s="11" customFormat="1" ht="12">
      <c r="B133" s="238"/>
      <c r="C133" s="239"/>
      <c r="D133" s="240" t="s">
        <v>151</v>
      </c>
      <c r="E133" s="241" t="s">
        <v>1</v>
      </c>
      <c r="F133" s="242" t="s">
        <v>201</v>
      </c>
      <c r="G133" s="239"/>
      <c r="H133" s="243">
        <v>2.385</v>
      </c>
      <c r="I133" s="244"/>
      <c r="J133" s="239"/>
      <c r="K133" s="239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151</v>
      </c>
      <c r="AU133" s="249" t="s">
        <v>119</v>
      </c>
      <c r="AV133" s="11" t="s">
        <v>119</v>
      </c>
      <c r="AW133" s="11" t="s">
        <v>31</v>
      </c>
      <c r="AX133" s="11" t="s">
        <v>79</v>
      </c>
      <c r="AY133" s="249" t="s">
        <v>141</v>
      </c>
    </row>
    <row r="134" spans="2:65" s="1" customFormat="1" ht="16.5" customHeight="1">
      <c r="B134" s="38"/>
      <c r="C134" s="227" t="s">
        <v>202</v>
      </c>
      <c r="D134" s="227" t="s">
        <v>144</v>
      </c>
      <c r="E134" s="228" t="s">
        <v>203</v>
      </c>
      <c r="F134" s="229" t="s">
        <v>204</v>
      </c>
      <c r="G134" s="230" t="s">
        <v>147</v>
      </c>
      <c r="H134" s="231">
        <v>3.46</v>
      </c>
      <c r="I134" s="232"/>
      <c r="J134" s="233">
        <f>ROUND(I134*H134,2)</f>
        <v>0</v>
      </c>
      <c r="K134" s="229" t="s">
        <v>148</v>
      </c>
      <c r="L134" s="40"/>
      <c r="M134" s="234" t="s">
        <v>1</v>
      </c>
      <c r="N134" s="235" t="s">
        <v>43</v>
      </c>
      <c r="O134" s="79"/>
      <c r="P134" s="236">
        <f>O134*H134</f>
        <v>0</v>
      </c>
      <c r="Q134" s="236">
        <v>0.00735</v>
      </c>
      <c r="R134" s="236">
        <f>Q134*H134</f>
        <v>0.025431</v>
      </c>
      <c r="S134" s="236">
        <v>0</v>
      </c>
      <c r="T134" s="237">
        <f>S134*H134</f>
        <v>0</v>
      </c>
      <c r="AR134" s="15" t="s">
        <v>149</v>
      </c>
      <c r="AT134" s="15" t="s">
        <v>144</v>
      </c>
      <c r="AU134" s="15" t="s">
        <v>119</v>
      </c>
      <c r="AY134" s="15" t="s">
        <v>141</v>
      </c>
      <c r="BE134" s="127">
        <f>IF(N134="základní",J134,0)</f>
        <v>0</v>
      </c>
      <c r="BF134" s="127">
        <f>IF(N134="snížená",J134,0)</f>
        <v>0</v>
      </c>
      <c r="BG134" s="127">
        <f>IF(N134="zákl. přenesená",J134,0)</f>
        <v>0</v>
      </c>
      <c r="BH134" s="127">
        <f>IF(N134="sníž. přenesená",J134,0)</f>
        <v>0</v>
      </c>
      <c r="BI134" s="127">
        <f>IF(N134="nulová",J134,0)</f>
        <v>0</v>
      </c>
      <c r="BJ134" s="15" t="s">
        <v>119</v>
      </c>
      <c r="BK134" s="127">
        <f>ROUND(I134*H134,2)</f>
        <v>0</v>
      </c>
      <c r="BL134" s="15" t="s">
        <v>149</v>
      </c>
      <c r="BM134" s="15" t="s">
        <v>205</v>
      </c>
    </row>
    <row r="135" spans="2:51" s="13" customFormat="1" ht="12">
      <c r="B135" s="271"/>
      <c r="C135" s="272"/>
      <c r="D135" s="240" t="s">
        <v>151</v>
      </c>
      <c r="E135" s="273" t="s">
        <v>1</v>
      </c>
      <c r="F135" s="274" t="s">
        <v>206</v>
      </c>
      <c r="G135" s="272"/>
      <c r="H135" s="273" t="s">
        <v>1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AT135" s="280" t="s">
        <v>151</v>
      </c>
      <c r="AU135" s="280" t="s">
        <v>119</v>
      </c>
      <c r="AV135" s="13" t="s">
        <v>79</v>
      </c>
      <c r="AW135" s="13" t="s">
        <v>31</v>
      </c>
      <c r="AX135" s="13" t="s">
        <v>71</v>
      </c>
      <c r="AY135" s="280" t="s">
        <v>141</v>
      </c>
    </row>
    <row r="136" spans="2:51" s="11" customFormat="1" ht="12">
      <c r="B136" s="238"/>
      <c r="C136" s="239"/>
      <c r="D136" s="240" t="s">
        <v>151</v>
      </c>
      <c r="E136" s="241" t="s">
        <v>1</v>
      </c>
      <c r="F136" s="242" t="s">
        <v>207</v>
      </c>
      <c r="G136" s="239"/>
      <c r="H136" s="243">
        <v>3.46</v>
      </c>
      <c r="I136" s="244"/>
      <c r="J136" s="239"/>
      <c r="K136" s="239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151</v>
      </c>
      <c r="AU136" s="249" t="s">
        <v>119</v>
      </c>
      <c r="AV136" s="11" t="s">
        <v>119</v>
      </c>
      <c r="AW136" s="11" t="s">
        <v>31</v>
      </c>
      <c r="AX136" s="11" t="s">
        <v>79</v>
      </c>
      <c r="AY136" s="249" t="s">
        <v>141</v>
      </c>
    </row>
    <row r="137" spans="2:65" s="1" customFormat="1" ht="16.5" customHeight="1">
      <c r="B137" s="38"/>
      <c r="C137" s="227" t="s">
        <v>208</v>
      </c>
      <c r="D137" s="227" t="s">
        <v>144</v>
      </c>
      <c r="E137" s="228" t="s">
        <v>209</v>
      </c>
      <c r="F137" s="229" t="s">
        <v>210</v>
      </c>
      <c r="G137" s="230" t="s">
        <v>147</v>
      </c>
      <c r="H137" s="231">
        <v>3.46</v>
      </c>
      <c r="I137" s="232"/>
      <c r="J137" s="233">
        <f>ROUND(I137*H137,2)</f>
        <v>0</v>
      </c>
      <c r="K137" s="229" t="s">
        <v>148</v>
      </c>
      <c r="L137" s="40"/>
      <c r="M137" s="234" t="s">
        <v>1</v>
      </c>
      <c r="N137" s="235" t="s">
        <v>43</v>
      </c>
      <c r="O137" s="79"/>
      <c r="P137" s="236">
        <f>O137*H137</f>
        <v>0</v>
      </c>
      <c r="Q137" s="236">
        <v>0.00438</v>
      </c>
      <c r="R137" s="236">
        <f>Q137*H137</f>
        <v>0.015154800000000001</v>
      </c>
      <c r="S137" s="236">
        <v>0</v>
      </c>
      <c r="T137" s="237">
        <f>S137*H137</f>
        <v>0</v>
      </c>
      <c r="AR137" s="15" t="s">
        <v>149</v>
      </c>
      <c r="AT137" s="15" t="s">
        <v>144</v>
      </c>
      <c r="AU137" s="15" t="s">
        <v>119</v>
      </c>
      <c r="AY137" s="15" t="s">
        <v>141</v>
      </c>
      <c r="BE137" s="127">
        <f>IF(N137="základní",J137,0)</f>
        <v>0</v>
      </c>
      <c r="BF137" s="127">
        <f>IF(N137="snížená",J137,0)</f>
        <v>0</v>
      </c>
      <c r="BG137" s="127">
        <f>IF(N137="zákl. přenesená",J137,0)</f>
        <v>0</v>
      </c>
      <c r="BH137" s="127">
        <f>IF(N137="sníž. přenesená",J137,0)</f>
        <v>0</v>
      </c>
      <c r="BI137" s="127">
        <f>IF(N137="nulová",J137,0)</f>
        <v>0</v>
      </c>
      <c r="BJ137" s="15" t="s">
        <v>119</v>
      </c>
      <c r="BK137" s="127">
        <f>ROUND(I137*H137,2)</f>
        <v>0</v>
      </c>
      <c r="BL137" s="15" t="s">
        <v>149</v>
      </c>
      <c r="BM137" s="15" t="s">
        <v>211</v>
      </c>
    </row>
    <row r="138" spans="2:65" s="1" customFormat="1" ht="16.5" customHeight="1">
      <c r="B138" s="38"/>
      <c r="C138" s="227" t="s">
        <v>212</v>
      </c>
      <c r="D138" s="227" t="s">
        <v>144</v>
      </c>
      <c r="E138" s="228" t="s">
        <v>213</v>
      </c>
      <c r="F138" s="229" t="s">
        <v>214</v>
      </c>
      <c r="G138" s="230" t="s">
        <v>147</v>
      </c>
      <c r="H138" s="231">
        <v>3.46</v>
      </c>
      <c r="I138" s="232"/>
      <c r="J138" s="233">
        <f>ROUND(I138*H138,2)</f>
        <v>0</v>
      </c>
      <c r="K138" s="229" t="s">
        <v>148</v>
      </c>
      <c r="L138" s="40"/>
      <c r="M138" s="234" t="s">
        <v>1</v>
      </c>
      <c r="N138" s="235" t="s">
        <v>43</v>
      </c>
      <c r="O138" s="79"/>
      <c r="P138" s="236">
        <f>O138*H138</f>
        <v>0</v>
      </c>
      <c r="Q138" s="236">
        <v>0.01838</v>
      </c>
      <c r="R138" s="236">
        <f>Q138*H138</f>
        <v>0.0635948</v>
      </c>
      <c r="S138" s="236">
        <v>0</v>
      </c>
      <c r="T138" s="237">
        <f>S138*H138</f>
        <v>0</v>
      </c>
      <c r="AR138" s="15" t="s">
        <v>149</v>
      </c>
      <c r="AT138" s="15" t="s">
        <v>144</v>
      </c>
      <c r="AU138" s="15" t="s">
        <v>119</v>
      </c>
      <c r="AY138" s="15" t="s">
        <v>141</v>
      </c>
      <c r="BE138" s="127">
        <f>IF(N138="základní",J138,0)</f>
        <v>0</v>
      </c>
      <c r="BF138" s="127">
        <f>IF(N138="snížená",J138,0)</f>
        <v>0</v>
      </c>
      <c r="BG138" s="127">
        <f>IF(N138="zákl. přenesená",J138,0)</f>
        <v>0</v>
      </c>
      <c r="BH138" s="127">
        <f>IF(N138="sníž. přenesená",J138,0)</f>
        <v>0</v>
      </c>
      <c r="BI138" s="127">
        <f>IF(N138="nulová",J138,0)</f>
        <v>0</v>
      </c>
      <c r="BJ138" s="15" t="s">
        <v>119</v>
      </c>
      <c r="BK138" s="127">
        <f>ROUND(I138*H138,2)</f>
        <v>0</v>
      </c>
      <c r="BL138" s="15" t="s">
        <v>149</v>
      </c>
      <c r="BM138" s="15" t="s">
        <v>215</v>
      </c>
    </row>
    <row r="139" spans="2:63" s="10" customFormat="1" ht="22.8" customHeight="1">
      <c r="B139" s="212"/>
      <c r="C139" s="213"/>
      <c r="D139" s="214" t="s">
        <v>70</v>
      </c>
      <c r="E139" s="225" t="s">
        <v>185</v>
      </c>
      <c r="F139" s="225" t="s">
        <v>216</v>
      </c>
      <c r="G139" s="213"/>
      <c r="H139" s="213"/>
      <c r="I139" s="216"/>
      <c r="J139" s="226">
        <f>BK139</f>
        <v>0</v>
      </c>
      <c r="K139" s="213"/>
      <c r="L139" s="217"/>
      <c r="M139" s="218"/>
      <c r="N139" s="219"/>
      <c r="O139" s="219"/>
      <c r="P139" s="220">
        <f>SUM(P140:P169)</f>
        <v>0</v>
      </c>
      <c r="Q139" s="219"/>
      <c r="R139" s="220">
        <f>SUM(R140:R169)</f>
        <v>0.02258772</v>
      </c>
      <c r="S139" s="219"/>
      <c r="T139" s="221">
        <f>SUM(T140:T169)</f>
        <v>2.133889</v>
      </c>
      <c r="AR139" s="222" t="s">
        <v>79</v>
      </c>
      <c r="AT139" s="223" t="s">
        <v>70</v>
      </c>
      <c r="AU139" s="223" t="s">
        <v>79</v>
      </c>
      <c r="AY139" s="222" t="s">
        <v>141</v>
      </c>
      <c r="BK139" s="224">
        <f>SUM(BK140:BK169)</f>
        <v>0</v>
      </c>
    </row>
    <row r="140" spans="2:65" s="1" customFormat="1" ht="16.5" customHeight="1">
      <c r="B140" s="38"/>
      <c r="C140" s="227" t="s">
        <v>8</v>
      </c>
      <c r="D140" s="227" t="s">
        <v>144</v>
      </c>
      <c r="E140" s="228" t="s">
        <v>217</v>
      </c>
      <c r="F140" s="229" t="s">
        <v>218</v>
      </c>
      <c r="G140" s="230" t="s">
        <v>147</v>
      </c>
      <c r="H140" s="231">
        <v>46.2</v>
      </c>
      <c r="I140" s="232"/>
      <c r="J140" s="233">
        <f>ROUND(I140*H140,2)</f>
        <v>0</v>
      </c>
      <c r="K140" s="229" t="s">
        <v>148</v>
      </c>
      <c r="L140" s="40"/>
      <c r="M140" s="234" t="s">
        <v>1</v>
      </c>
      <c r="N140" s="235" t="s">
        <v>43</v>
      </c>
      <c r="O140" s="79"/>
      <c r="P140" s="236">
        <f>O140*H140</f>
        <v>0</v>
      </c>
      <c r="Q140" s="236">
        <v>4E-05</v>
      </c>
      <c r="R140" s="236">
        <f>Q140*H140</f>
        <v>0.0018480000000000003</v>
      </c>
      <c r="S140" s="236">
        <v>0</v>
      </c>
      <c r="T140" s="237">
        <f>S140*H140</f>
        <v>0</v>
      </c>
      <c r="AR140" s="15" t="s">
        <v>149</v>
      </c>
      <c r="AT140" s="15" t="s">
        <v>144</v>
      </c>
      <c r="AU140" s="15" t="s">
        <v>119</v>
      </c>
      <c r="AY140" s="15" t="s">
        <v>141</v>
      </c>
      <c r="BE140" s="127">
        <f>IF(N140="základní",J140,0)</f>
        <v>0</v>
      </c>
      <c r="BF140" s="127">
        <f>IF(N140="snížená",J140,0)</f>
        <v>0</v>
      </c>
      <c r="BG140" s="127">
        <f>IF(N140="zákl. přenesená",J140,0)</f>
        <v>0</v>
      </c>
      <c r="BH140" s="127">
        <f>IF(N140="sníž. přenesená",J140,0)</f>
        <v>0</v>
      </c>
      <c r="BI140" s="127">
        <f>IF(N140="nulová",J140,0)</f>
        <v>0</v>
      </c>
      <c r="BJ140" s="15" t="s">
        <v>119</v>
      </c>
      <c r="BK140" s="127">
        <f>ROUND(I140*H140,2)</f>
        <v>0</v>
      </c>
      <c r="BL140" s="15" t="s">
        <v>149</v>
      </c>
      <c r="BM140" s="15" t="s">
        <v>219</v>
      </c>
    </row>
    <row r="141" spans="2:51" s="11" customFormat="1" ht="12">
      <c r="B141" s="238"/>
      <c r="C141" s="239"/>
      <c r="D141" s="240" t="s">
        <v>151</v>
      </c>
      <c r="E141" s="241" t="s">
        <v>1</v>
      </c>
      <c r="F141" s="242" t="s">
        <v>220</v>
      </c>
      <c r="G141" s="239"/>
      <c r="H141" s="243">
        <v>46.2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151</v>
      </c>
      <c r="AU141" s="249" t="s">
        <v>119</v>
      </c>
      <c r="AV141" s="11" t="s">
        <v>119</v>
      </c>
      <c r="AW141" s="11" t="s">
        <v>31</v>
      </c>
      <c r="AX141" s="11" t="s">
        <v>79</v>
      </c>
      <c r="AY141" s="249" t="s">
        <v>141</v>
      </c>
    </row>
    <row r="142" spans="2:65" s="1" customFormat="1" ht="16.5" customHeight="1">
      <c r="B142" s="38"/>
      <c r="C142" s="227" t="s">
        <v>221</v>
      </c>
      <c r="D142" s="227" t="s">
        <v>144</v>
      </c>
      <c r="E142" s="228" t="s">
        <v>222</v>
      </c>
      <c r="F142" s="229" t="s">
        <v>223</v>
      </c>
      <c r="G142" s="230" t="s">
        <v>147</v>
      </c>
      <c r="H142" s="231">
        <v>188.21</v>
      </c>
      <c r="I142" s="232"/>
      <c r="J142" s="233">
        <f>ROUND(I142*H142,2)</f>
        <v>0</v>
      </c>
      <c r="K142" s="229" t="s">
        <v>148</v>
      </c>
      <c r="L142" s="40"/>
      <c r="M142" s="234" t="s">
        <v>1</v>
      </c>
      <c r="N142" s="235" t="s">
        <v>43</v>
      </c>
      <c r="O142" s="79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AR142" s="15" t="s">
        <v>149</v>
      </c>
      <c r="AT142" s="15" t="s">
        <v>144</v>
      </c>
      <c r="AU142" s="15" t="s">
        <v>119</v>
      </c>
      <c r="AY142" s="15" t="s">
        <v>141</v>
      </c>
      <c r="BE142" s="127">
        <f>IF(N142="základní",J142,0)</f>
        <v>0</v>
      </c>
      <c r="BF142" s="127">
        <f>IF(N142="snížená",J142,0)</f>
        <v>0</v>
      </c>
      <c r="BG142" s="127">
        <f>IF(N142="zákl. přenesená",J142,0)</f>
        <v>0</v>
      </c>
      <c r="BH142" s="127">
        <f>IF(N142="sníž. přenesená",J142,0)</f>
        <v>0</v>
      </c>
      <c r="BI142" s="127">
        <f>IF(N142="nulová",J142,0)</f>
        <v>0</v>
      </c>
      <c r="BJ142" s="15" t="s">
        <v>119</v>
      </c>
      <c r="BK142" s="127">
        <f>ROUND(I142*H142,2)</f>
        <v>0</v>
      </c>
      <c r="BL142" s="15" t="s">
        <v>149</v>
      </c>
      <c r="BM142" s="15" t="s">
        <v>224</v>
      </c>
    </row>
    <row r="143" spans="2:51" s="11" customFormat="1" ht="12">
      <c r="B143" s="238"/>
      <c r="C143" s="239"/>
      <c r="D143" s="240" t="s">
        <v>151</v>
      </c>
      <c r="E143" s="241" t="s">
        <v>1</v>
      </c>
      <c r="F143" s="242" t="s">
        <v>225</v>
      </c>
      <c r="G143" s="239"/>
      <c r="H143" s="243">
        <v>188.21</v>
      </c>
      <c r="I143" s="244"/>
      <c r="J143" s="239"/>
      <c r="K143" s="239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151</v>
      </c>
      <c r="AU143" s="249" t="s">
        <v>119</v>
      </c>
      <c r="AV143" s="11" t="s">
        <v>119</v>
      </c>
      <c r="AW143" s="11" t="s">
        <v>31</v>
      </c>
      <c r="AX143" s="11" t="s">
        <v>79</v>
      </c>
      <c r="AY143" s="249" t="s">
        <v>141</v>
      </c>
    </row>
    <row r="144" spans="2:65" s="1" customFormat="1" ht="16.5" customHeight="1">
      <c r="B144" s="38"/>
      <c r="C144" s="227" t="s">
        <v>226</v>
      </c>
      <c r="D144" s="227" t="s">
        <v>144</v>
      </c>
      <c r="E144" s="228" t="s">
        <v>227</v>
      </c>
      <c r="F144" s="229" t="s">
        <v>228</v>
      </c>
      <c r="G144" s="230" t="s">
        <v>147</v>
      </c>
      <c r="H144" s="231">
        <v>16938.9</v>
      </c>
      <c r="I144" s="232"/>
      <c r="J144" s="233">
        <f>ROUND(I144*H144,2)</f>
        <v>0</v>
      </c>
      <c r="K144" s="229" t="s">
        <v>148</v>
      </c>
      <c r="L144" s="40"/>
      <c r="M144" s="234" t="s">
        <v>1</v>
      </c>
      <c r="N144" s="235" t="s">
        <v>43</v>
      </c>
      <c r="O144" s="79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AR144" s="15" t="s">
        <v>149</v>
      </c>
      <c r="AT144" s="15" t="s">
        <v>144</v>
      </c>
      <c r="AU144" s="15" t="s">
        <v>119</v>
      </c>
      <c r="AY144" s="15" t="s">
        <v>141</v>
      </c>
      <c r="BE144" s="127">
        <f>IF(N144="základní",J144,0)</f>
        <v>0</v>
      </c>
      <c r="BF144" s="127">
        <f>IF(N144="snížená",J144,0)</f>
        <v>0</v>
      </c>
      <c r="BG144" s="127">
        <f>IF(N144="zákl. přenesená",J144,0)</f>
        <v>0</v>
      </c>
      <c r="BH144" s="127">
        <f>IF(N144="sníž. přenesená",J144,0)</f>
        <v>0</v>
      </c>
      <c r="BI144" s="127">
        <f>IF(N144="nulová",J144,0)</f>
        <v>0</v>
      </c>
      <c r="BJ144" s="15" t="s">
        <v>119</v>
      </c>
      <c r="BK144" s="127">
        <f>ROUND(I144*H144,2)</f>
        <v>0</v>
      </c>
      <c r="BL144" s="15" t="s">
        <v>149</v>
      </c>
      <c r="BM144" s="15" t="s">
        <v>229</v>
      </c>
    </row>
    <row r="145" spans="2:51" s="11" customFormat="1" ht="12">
      <c r="B145" s="238"/>
      <c r="C145" s="239"/>
      <c r="D145" s="240" t="s">
        <v>151</v>
      </c>
      <c r="E145" s="241" t="s">
        <v>1</v>
      </c>
      <c r="F145" s="242" t="s">
        <v>230</v>
      </c>
      <c r="G145" s="239"/>
      <c r="H145" s="243">
        <v>16938.9</v>
      </c>
      <c r="I145" s="244"/>
      <c r="J145" s="239"/>
      <c r="K145" s="239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151</v>
      </c>
      <c r="AU145" s="249" t="s">
        <v>119</v>
      </c>
      <c r="AV145" s="11" t="s">
        <v>119</v>
      </c>
      <c r="AW145" s="11" t="s">
        <v>31</v>
      </c>
      <c r="AX145" s="11" t="s">
        <v>79</v>
      </c>
      <c r="AY145" s="249" t="s">
        <v>141</v>
      </c>
    </row>
    <row r="146" spans="2:65" s="1" customFormat="1" ht="16.5" customHeight="1">
      <c r="B146" s="38"/>
      <c r="C146" s="227" t="s">
        <v>231</v>
      </c>
      <c r="D146" s="227" t="s">
        <v>144</v>
      </c>
      <c r="E146" s="228" t="s">
        <v>232</v>
      </c>
      <c r="F146" s="229" t="s">
        <v>233</v>
      </c>
      <c r="G146" s="230" t="s">
        <v>147</v>
      </c>
      <c r="H146" s="231">
        <v>188.21</v>
      </c>
      <c r="I146" s="232"/>
      <c r="J146" s="233">
        <f>ROUND(I146*H146,2)</f>
        <v>0</v>
      </c>
      <c r="K146" s="229" t="s">
        <v>148</v>
      </c>
      <c r="L146" s="40"/>
      <c r="M146" s="234" t="s">
        <v>1</v>
      </c>
      <c r="N146" s="235" t="s">
        <v>43</v>
      </c>
      <c r="O146" s="79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AR146" s="15" t="s">
        <v>149</v>
      </c>
      <c r="AT146" s="15" t="s">
        <v>144</v>
      </c>
      <c r="AU146" s="15" t="s">
        <v>119</v>
      </c>
      <c r="AY146" s="15" t="s">
        <v>141</v>
      </c>
      <c r="BE146" s="127">
        <f>IF(N146="základní",J146,0)</f>
        <v>0</v>
      </c>
      <c r="BF146" s="127">
        <f>IF(N146="snížená",J146,0)</f>
        <v>0</v>
      </c>
      <c r="BG146" s="127">
        <f>IF(N146="zákl. přenesená",J146,0)</f>
        <v>0</v>
      </c>
      <c r="BH146" s="127">
        <f>IF(N146="sníž. přenesená",J146,0)</f>
        <v>0</v>
      </c>
      <c r="BI146" s="127">
        <f>IF(N146="nulová",J146,0)</f>
        <v>0</v>
      </c>
      <c r="BJ146" s="15" t="s">
        <v>119</v>
      </c>
      <c r="BK146" s="127">
        <f>ROUND(I146*H146,2)</f>
        <v>0</v>
      </c>
      <c r="BL146" s="15" t="s">
        <v>149</v>
      </c>
      <c r="BM146" s="15" t="s">
        <v>234</v>
      </c>
    </row>
    <row r="147" spans="2:65" s="1" customFormat="1" ht="16.5" customHeight="1">
      <c r="B147" s="38"/>
      <c r="C147" s="227" t="s">
        <v>235</v>
      </c>
      <c r="D147" s="227" t="s">
        <v>144</v>
      </c>
      <c r="E147" s="228" t="s">
        <v>236</v>
      </c>
      <c r="F147" s="229" t="s">
        <v>237</v>
      </c>
      <c r="G147" s="230" t="s">
        <v>147</v>
      </c>
      <c r="H147" s="231">
        <v>188.21</v>
      </c>
      <c r="I147" s="232"/>
      <c r="J147" s="233">
        <f>ROUND(I147*H147,2)</f>
        <v>0</v>
      </c>
      <c r="K147" s="229" t="s">
        <v>148</v>
      </c>
      <c r="L147" s="40"/>
      <c r="M147" s="234" t="s">
        <v>1</v>
      </c>
      <c r="N147" s="235" t="s">
        <v>43</v>
      </c>
      <c r="O147" s="79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AR147" s="15" t="s">
        <v>149</v>
      </c>
      <c r="AT147" s="15" t="s">
        <v>144</v>
      </c>
      <c r="AU147" s="15" t="s">
        <v>119</v>
      </c>
      <c r="AY147" s="15" t="s">
        <v>141</v>
      </c>
      <c r="BE147" s="127">
        <f>IF(N147="základní",J147,0)</f>
        <v>0</v>
      </c>
      <c r="BF147" s="127">
        <f>IF(N147="snížená",J147,0)</f>
        <v>0</v>
      </c>
      <c r="BG147" s="127">
        <f>IF(N147="zákl. přenesená",J147,0)</f>
        <v>0</v>
      </c>
      <c r="BH147" s="127">
        <f>IF(N147="sníž. přenesená",J147,0)</f>
        <v>0</v>
      </c>
      <c r="BI147" s="127">
        <f>IF(N147="nulová",J147,0)</f>
        <v>0</v>
      </c>
      <c r="BJ147" s="15" t="s">
        <v>119</v>
      </c>
      <c r="BK147" s="127">
        <f>ROUND(I147*H147,2)</f>
        <v>0</v>
      </c>
      <c r="BL147" s="15" t="s">
        <v>149</v>
      </c>
      <c r="BM147" s="15" t="s">
        <v>238</v>
      </c>
    </row>
    <row r="148" spans="2:51" s="11" customFormat="1" ht="12">
      <c r="B148" s="238"/>
      <c r="C148" s="239"/>
      <c r="D148" s="240" t="s">
        <v>151</v>
      </c>
      <c r="E148" s="241" t="s">
        <v>1</v>
      </c>
      <c r="F148" s="242" t="s">
        <v>239</v>
      </c>
      <c r="G148" s="239"/>
      <c r="H148" s="243">
        <v>188.21</v>
      </c>
      <c r="I148" s="244"/>
      <c r="J148" s="239"/>
      <c r="K148" s="239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151</v>
      </c>
      <c r="AU148" s="249" t="s">
        <v>119</v>
      </c>
      <c r="AV148" s="11" t="s">
        <v>119</v>
      </c>
      <c r="AW148" s="11" t="s">
        <v>31</v>
      </c>
      <c r="AX148" s="11" t="s">
        <v>79</v>
      </c>
      <c r="AY148" s="249" t="s">
        <v>141</v>
      </c>
    </row>
    <row r="149" spans="2:65" s="1" customFormat="1" ht="16.5" customHeight="1">
      <c r="B149" s="38"/>
      <c r="C149" s="227" t="s">
        <v>240</v>
      </c>
      <c r="D149" s="227" t="s">
        <v>144</v>
      </c>
      <c r="E149" s="228" t="s">
        <v>241</v>
      </c>
      <c r="F149" s="229" t="s">
        <v>242</v>
      </c>
      <c r="G149" s="230" t="s">
        <v>147</v>
      </c>
      <c r="H149" s="231">
        <v>16938.9</v>
      </c>
      <c r="I149" s="232"/>
      <c r="J149" s="233">
        <f>ROUND(I149*H149,2)</f>
        <v>0</v>
      </c>
      <c r="K149" s="229" t="s">
        <v>148</v>
      </c>
      <c r="L149" s="40"/>
      <c r="M149" s="234" t="s">
        <v>1</v>
      </c>
      <c r="N149" s="235" t="s">
        <v>43</v>
      </c>
      <c r="O149" s="79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AR149" s="15" t="s">
        <v>149</v>
      </c>
      <c r="AT149" s="15" t="s">
        <v>144</v>
      </c>
      <c r="AU149" s="15" t="s">
        <v>119</v>
      </c>
      <c r="AY149" s="15" t="s">
        <v>141</v>
      </c>
      <c r="BE149" s="127">
        <f>IF(N149="základní",J149,0)</f>
        <v>0</v>
      </c>
      <c r="BF149" s="127">
        <f>IF(N149="snížená",J149,0)</f>
        <v>0</v>
      </c>
      <c r="BG149" s="127">
        <f>IF(N149="zákl. přenesená",J149,0)</f>
        <v>0</v>
      </c>
      <c r="BH149" s="127">
        <f>IF(N149="sníž. přenesená",J149,0)</f>
        <v>0</v>
      </c>
      <c r="BI149" s="127">
        <f>IF(N149="nulová",J149,0)</f>
        <v>0</v>
      </c>
      <c r="BJ149" s="15" t="s">
        <v>119</v>
      </c>
      <c r="BK149" s="127">
        <f>ROUND(I149*H149,2)</f>
        <v>0</v>
      </c>
      <c r="BL149" s="15" t="s">
        <v>149</v>
      </c>
      <c r="BM149" s="15" t="s">
        <v>243</v>
      </c>
    </row>
    <row r="150" spans="2:51" s="11" customFormat="1" ht="12">
      <c r="B150" s="238"/>
      <c r="C150" s="239"/>
      <c r="D150" s="240" t="s">
        <v>151</v>
      </c>
      <c r="E150" s="241" t="s">
        <v>1</v>
      </c>
      <c r="F150" s="242" t="s">
        <v>230</v>
      </c>
      <c r="G150" s="239"/>
      <c r="H150" s="243">
        <v>16938.9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151</v>
      </c>
      <c r="AU150" s="249" t="s">
        <v>119</v>
      </c>
      <c r="AV150" s="11" t="s">
        <v>119</v>
      </c>
      <c r="AW150" s="11" t="s">
        <v>31</v>
      </c>
      <c r="AX150" s="11" t="s">
        <v>79</v>
      </c>
      <c r="AY150" s="249" t="s">
        <v>141</v>
      </c>
    </row>
    <row r="151" spans="2:65" s="1" customFormat="1" ht="16.5" customHeight="1">
      <c r="B151" s="38"/>
      <c r="C151" s="227" t="s">
        <v>7</v>
      </c>
      <c r="D151" s="227" t="s">
        <v>144</v>
      </c>
      <c r="E151" s="228" t="s">
        <v>244</v>
      </c>
      <c r="F151" s="229" t="s">
        <v>245</v>
      </c>
      <c r="G151" s="230" t="s">
        <v>147</v>
      </c>
      <c r="H151" s="231">
        <v>188.21</v>
      </c>
      <c r="I151" s="232"/>
      <c r="J151" s="233">
        <f>ROUND(I151*H151,2)</f>
        <v>0</v>
      </c>
      <c r="K151" s="229" t="s">
        <v>148</v>
      </c>
      <c r="L151" s="40"/>
      <c r="M151" s="234" t="s">
        <v>1</v>
      </c>
      <c r="N151" s="235" t="s">
        <v>43</v>
      </c>
      <c r="O151" s="79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AR151" s="15" t="s">
        <v>149</v>
      </c>
      <c r="AT151" s="15" t="s">
        <v>144</v>
      </c>
      <c r="AU151" s="15" t="s">
        <v>119</v>
      </c>
      <c r="AY151" s="15" t="s">
        <v>141</v>
      </c>
      <c r="BE151" s="127">
        <f>IF(N151="základní",J151,0)</f>
        <v>0</v>
      </c>
      <c r="BF151" s="127">
        <f>IF(N151="snížená",J151,0)</f>
        <v>0</v>
      </c>
      <c r="BG151" s="127">
        <f>IF(N151="zákl. přenesená",J151,0)</f>
        <v>0</v>
      </c>
      <c r="BH151" s="127">
        <f>IF(N151="sníž. přenesená",J151,0)</f>
        <v>0</v>
      </c>
      <c r="BI151" s="127">
        <f>IF(N151="nulová",J151,0)</f>
        <v>0</v>
      </c>
      <c r="BJ151" s="15" t="s">
        <v>119</v>
      </c>
      <c r="BK151" s="127">
        <f>ROUND(I151*H151,2)</f>
        <v>0</v>
      </c>
      <c r="BL151" s="15" t="s">
        <v>149</v>
      </c>
      <c r="BM151" s="15" t="s">
        <v>246</v>
      </c>
    </row>
    <row r="152" spans="2:65" s="1" customFormat="1" ht="16.5" customHeight="1">
      <c r="B152" s="38"/>
      <c r="C152" s="227" t="s">
        <v>247</v>
      </c>
      <c r="D152" s="227" t="s">
        <v>144</v>
      </c>
      <c r="E152" s="228" t="s">
        <v>248</v>
      </c>
      <c r="F152" s="229" t="s">
        <v>249</v>
      </c>
      <c r="G152" s="230" t="s">
        <v>147</v>
      </c>
      <c r="H152" s="231">
        <v>37.808</v>
      </c>
      <c r="I152" s="232"/>
      <c r="J152" s="233">
        <f>ROUND(I152*H152,2)</f>
        <v>0</v>
      </c>
      <c r="K152" s="229" t="s">
        <v>148</v>
      </c>
      <c r="L152" s="40"/>
      <c r="M152" s="234" t="s">
        <v>1</v>
      </c>
      <c r="N152" s="235" t="s">
        <v>43</v>
      </c>
      <c r="O152" s="79"/>
      <c r="P152" s="236">
        <f>O152*H152</f>
        <v>0</v>
      </c>
      <c r="Q152" s="236">
        <v>0.00013</v>
      </c>
      <c r="R152" s="236">
        <f>Q152*H152</f>
        <v>0.00491504</v>
      </c>
      <c r="S152" s="236">
        <v>0</v>
      </c>
      <c r="T152" s="237">
        <f>S152*H152</f>
        <v>0</v>
      </c>
      <c r="AR152" s="15" t="s">
        <v>149</v>
      </c>
      <c r="AT152" s="15" t="s">
        <v>144</v>
      </c>
      <c r="AU152" s="15" t="s">
        <v>119</v>
      </c>
      <c r="AY152" s="15" t="s">
        <v>141</v>
      </c>
      <c r="BE152" s="127">
        <f>IF(N152="základní",J152,0)</f>
        <v>0</v>
      </c>
      <c r="BF152" s="127">
        <f>IF(N152="snížená",J152,0)</f>
        <v>0</v>
      </c>
      <c r="BG152" s="127">
        <f>IF(N152="zákl. přenesená",J152,0)</f>
        <v>0</v>
      </c>
      <c r="BH152" s="127">
        <f>IF(N152="sníž. přenesená",J152,0)</f>
        <v>0</v>
      </c>
      <c r="BI152" s="127">
        <f>IF(N152="nulová",J152,0)</f>
        <v>0</v>
      </c>
      <c r="BJ152" s="15" t="s">
        <v>119</v>
      </c>
      <c r="BK152" s="127">
        <f>ROUND(I152*H152,2)</f>
        <v>0</v>
      </c>
      <c r="BL152" s="15" t="s">
        <v>149</v>
      </c>
      <c r="BM152" s="15" t="s">
        <v>250</v>
      </c>
    </row>
    <row r="153" spans="2:51" s="11" customFormat="1" ht="12">
      <c r="B153" s="238"/>
      <c r="C153" s="239"/>
      <c r="D153" s="240" t="s">
        <v>151</v>
      </c>
      <c r="E153" s="241" t="s">
        <v>1</v>
      </c>
      <c r="F153" s="242" t="s">
        <v>251</v>
      </c>
      <c r="G153" s="239"/>
      <c r="H153" s="243">
        <v>37.808</v>
      </c>
      <c r="I153" s="244"/>
      <c r="J153" s="239"/>
      <c r="K153" s="239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151</v>
      </c>
      <c r="AU153" s="249" t="s">
        <v>119</v>
      </c>
      <c r="AV153" s="11" t="s">
        <v>119</v>
      </c>
      <c r="AW153" s="11" t="s">
        <v>31</v>
      </c>
      <c r="AX153" s="11" t="s">
        <v>79</v>
      </c>
      <c r="AY153" s="249" t="s">
        <v>141</v>
      </c>
    </row>
    <row r="154" spans="2:65" s="1" customFormat="1" ht="16.5" customHeight="1">
      <c r="B154" s="38"/>
      <c r="C154" s="227" t="s">
        <v>252</v>
      </c>
      <c r="D154" s="227" t="s">
        <v>144</v>
      </c>
      <c r="E154" s="228" t="s">
        <v>253</v>
      </c>
      <c r="F154" s="229" t="s">
        <v>254</v>
      </c>
      <c r="G154" s="230" t="s">
        <v>147</v>
      </c>
      <c r="H154" s="231">
        <v>54.308</v>
      </c>
      <c r="I154" s="232"/>
      <c r="J154" s="233">
        <f>ROUND(I154*H154,2)</f>
        <v>0</v>
      </c>
      <c r="K154" s="229" t="s">
        <v>148</v>
      </c>
      <c r="L154" s="40"/>
      <c r="M154" s="234" t="s">
        <v>1</v>
      </c>
      <c r="N154" s="235" t="s">
        <v>43</v>
      </c>
      <c r="O154" s="79"/>
      <c r="P154" s="236">
        <f>O154*H154</f>
        <v>0</v>
      </c>
      <c r="Q154" s="236">
        <v>0.00021</v>
      </c>
      <c r="R154" s="236">
        <f>Q154*H154</f>
        <v>0.01140468</v>
      </c>
      <c r="S154" s="236">
        <v>0</v>
      </c>
      <c r="T154" s="237">
        <f>S154*H154</f>
        <v>0</v>
      </c>
      <c r="AR154" s="15" t="s">
        <v>149</v>
      </c>
      <c r="AT154" s="15" t="s">
        <v>144</v>
      </c>
      <c r="AU154" s="15" t="s">
        <v>119</v>
      </c>
      <c r="AY154" s="15" t="s">
        <v>141</v>
      </c>
      <c r="BE154" s="127">
        <f>IF(N154="základní",J154,0)</f>
        <v>0</v>
      </c>
      <c r="BF154" s="127">
        <f>IF(N154="snížená",J154,0)</f>
        <v>0</v>
      </c>
      <c r="BG154" s="127">
        <f>IF(N154="zákl. přenesená",J154,0)</f>
        <v>0</v>
      </c>
      <c r="BH154" s="127">
        <f>IF(N154="sníž. přenesená",J154,0)</f>
        <v>0</v>
      </c>
      <c r="BI154" s="127">
        <f>IF(N154="nulová",J154,0)</f>
        <v>0</v>
      </c>
      <c r="BJ154" s="15" t="s">
        <v>119</v>
      </c>
      <c r="BK154" s="127">
        <f>ROUND(I154*H154,2)</f>
        <v>0</v>
      </c>
      <c r="BL154" s="15" t="s">
        <v>149</v>
      </c>
      <c r="BM154" s="15" t="s">
        <v>255</v>
      </c>
    </row>
    <row r="155" spans="2:51" s="11" customFormat="1" ht="12">
      <c r="B155" s="238"/>
      <c r="C155" s="239"/>
      <c r="D155" s="240" t="s">
        <v>151</v>
      </c>
      <c r="E155" s="241" t="s">
        <v>1</v>
      </c>
      <c r="F155" s="242" t="s">
        <v>256</v>
      </c>
      <c r="G155" s="239"/>
      <c r="H155" s="243">
        <v>16.5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151</v>
      </c>
      <c r="AU155" s="249" t="s">
        <v>119</v>
      </c>
      <c r="AV155" s="11" t="s">
        <v>119</v>
      </c>
      <c r="AW155" s="11" t="s">
        <v>31</v>
      </c>
      <c r="AX155" s="11" t="s">
        <v>71</v>
      </c>
      <c r="AY155" s="249" t="s">
        <v>141</v>
      </c>
    </row>
    <row r="156" spans="2:51" s="11" customFormat="1" ht="12">
      <c r="B156" s="238"/>
      <c r="C156" s="239"/>
      <c r="D156" s="240" t="s">
        <v>151</v>
      </c>
      <c r="E156" s="241" t="s">
        <v>1</v>
      </c>
      <c r="F156" s="242" t="s">
        <v>257</v>
      </c>
      <c r="G156" s="239"/>
      <c r="H156" s="243">
        <v>37.808</v>
      </c>
      <c r="I156" s="244"/>
      <c r="J156" s="239"/>
      <c r="K156" s="239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151</v>
      </c>
      <c r="AU156" s="249" t="s">
        <v>119</v>
      </c>
      <c r="AV156" s="11" t="s">
        <v>119</v>
      </c>
      <c r="AW156" s="11" t="s">
        <v>31</v>
      </c>
      <c r="AX156" s="11" t="s">
        <v>71</v>
      </c>
      <c r="AY156" s="249" t="s">
        <v>141</v>
      </c>
    </row>
    <row r="157" spans="2:51" s="12" customFormat="1" ht="12">
      <c r="B157" s="250"/>
      <c r="C157" s="251"/>
      <c r="D157" s="240" t="s">
        <v>151</v>
      </c>
      <c r="E157" s="252" t="s">
        <v>1</v>
      </c>
      <c r="F157" s="253" t="s">
        <v>173</v>
      </c>
      <c r="G157" s="251"/>
      <c r="H157" s="254">
        <v>54.308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AT157" s="260" t="s">
        <v>151</v>
      </c>
      <c r="AU157" s="260" t="s">
        <v>119</v>
      </c>
      <c r="AV157" s="12" t="s">
        <v>149</v>
      </c>
      <c r="AW157" s="12" t="s">
        <v>31</v>
      </c>
      <c r="AX157" s="12" t="s">
        <v>79</v>
      </c>
      <c r="AY157" s="260" t="s">
        <v>141</v>
      </c>
    </row>
    <row r="158" spans="2:65" s="1" customFormat="1" ht="16.5" customHeight="1">
      <c r="B158" s="38"/>
      <c r="C158" s="227" t="s">
        <v>258</v>
      </c>
      <c r="D158" s="227" t="s">
        <v>144</v>
      </c>
      <c r="E158" s="228" t="s">
        <v>259</v>
      </c>
      <c r="F158" s="229" t="s">
        <v>260</v>
      </c>
      <c r="G158" s="230" t="s">
        <v>261</v>
      </c>
      <c r="H158" s="231">
        <v>1</v>
      </c>
      <c r="I158" s="232"/>
      <c r="J158" s="233">
        <f>ROUND(I158*H158,2)</f>
        <v>0</v>
      </c>
      <c r="K158" s="229" t="s">
        <v>148</v>
      </c>
      <c r="L158" s="40"/>
      <c r="M158" s="234" t="s">
        <v>1</v>
      </c>
      <c r="N158" s="235" t="s">
        <v>43</v>
      </c>
      <c r="O158" s="79"/>
      <c r="P158" s="236">
        <f>O158*H158</f>
        <v>0</v>
      </c>
      <c r="Q158" s="236">
        <v>0.00442</v>
      </c>
      <c r="R158" s="236">
        <f>Q158*H158</f>
        <v>0.00442</v>
      </c>
      <c r="S158" s="236">
        <v>0</v>
      </c>
      <c r="T158" s="237">
        <f>S158*H158</f>
        <v>0</v>
      </c>
      <c r="AR158" s="15" t="s">
        <v>149</v>
      </c>
      <c r="AT158" s="15" t="s">
        <v>144</v>
      </c>
      <c r="AU158" s="15" t="s">
        <v>119</v>
      </c>
      <c r="AY158" s="15" t="s">
        <v>141</v>
      </c>
      <c r="BE158" s="127">
        <f>IF(N158="základní",J158,0)</f>
        <v>0</v>
      </c>
      <c r="BF158" s="127">
        <f>IF(N158="snížená",J158,0)</f>
        <v>0</v>
      </c>
      <c r="BG158" s="127">
        <f>IF(N158="zákl. přenesená",J158,0)</f>
        <v>0</v>
      </c>
      <c r="BH158" s="127">
        <f>IF(N158="sníž. přenesená",J158,0)</f>
        <v>0</v>
      </c>
      <c r="BI158" s="127">
        <f>IF(N158="nulová",J158,0)</f>
        <v>0</v>
      </c>
      <c r="BJ158" s="15" t="s">
        <v>119</v>
      </c>
      <c r="BK158" s="127">
        <f>ROUND(I158*H158,2)</f>
        <v>0</v>
      </c>
      <c r="BL158" s="15" t="s">
        <v>149</v>
      </c>
      <c r="BM158" s="15" t="s">
        <v>262</v>
      </c>
    </row>
    <row r="159" spans="2:51" s="11" customFormat="1" ht="12">
      <c r="B159" s="238"/>
      <c r="C159" s="239"/>
      <c r="D159" s="240" t="s">
        <v>151</v>
      </c>
      <c r="E159" s="241" t="s">
        <v>1</v>
      </c>
      <c r="F159" s="242" t="s">
        <v>263</v>
      </c>
      <c r="G159" s="239"/>
      <c r="H159" s="243">
        <v>1</v>
      </c>
      <c r="I159" s="244"/>
      <c r="J159" s="239"/>
      <c r="K159" s="239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151</v>
      </c>
      <c r="AU159" s="249" t="s">
        <v>119</v>
      </c>
      <c r="AV159" s="11" t="s">
        <v>119</v>
      </c>
      <c r="AW159" s="11" t="s">
        <v>31</v>
      </c>
      <c r="AX159" s="11" t="s">
        <v>79</v>
      </c>
      <c r="AY159" s="249" t="s">
        <v>141</v>
      </c>
    </row>
    <row r="160" spans="2:65" s="1" customFormat="1" ht="16.5" customHeight="1">
      <c r="B160" s="38"/>
      <c r="C160" s="227" t="s">
        <v>264</v>
      </c>
      <c r="D160" s="227" t="s">
        <v>144</v>
      </c>
      <c r="E160" s="228" t="s">
        <v>265</v>
      </c>
      <c r="F160" s="229" t="s">
        <v>266</v>
      </c>
      <c r="G160" s="230" t="s">
        <v>261</v>
      </c>
      <c r="H160" s="231">
        <v>1</v>
      </c>
      <c r="I160" s="232"/>
      <c r="J160" s="233">
        <f>ROUND(I160*H160,2)</f>
        <v>0</v>
      </c>
      <c r="K160" s="229" t="s">
        <v>148</v>
      </c>
      <c r="L160" s="40"/>
      <c r="M160" s="234" t="s">
        <v>1</v>
      </c>
      <c r="N160" s="235" t="s">
        <v>43</v>
      </c>
      <c r="O160" s="79"/>
      <c r="P160" s="236">
        <f>O160*H160</f>
        <v>0</v>
      </c>
      <c r="Q160" s="236">
        <v>0</v>
      </c>
      <c r="R160" s="236">
        <f>Q160*H160</f>
        <v>0</v>
      </c>
      <c r="S160" s="236">
        <v>0.001</v>
      </c>
      <c r="T160" s="237">
        <f>S160*H160</f>
        <v>0.001</v>
      </c>
      <c r="AR160" s="15" t="s">
        <v>149</v>
      </c>
      <c r="AT160" s="15" t="s">
        <v>144</v>
      </c>
      <c r="AU160" s="15" t="s">
        <v>119</v>
      </c>
      <c r="AY160" s="15" t="s">
        <v>141</v>
      </c>
      <c r="BE160" s="127">
        <f>IF(N160="základní",J160,0)</f>
        <v>0</v>
      </c>
      <c r="BF160" s="127">
        <f>IF(N160="snížená",J160,0)</f>
        <v>0</v>
      </c>
      <c r="BG160" s="127">
        <f>IF(N160="zákl. přenesená",J160,0)</f>
        <v>0</v>
      </c>
      <c r="BH160" s="127">
        <f>IF(N160="sníž. přenesená",J160,0)</f>
        <v>0</v>
      </c>
      <c r="BI160" s="127">
        <f>IF(N160="nulová",J160,0)</f>
        <v>0</v>
      </c>
      <c r="BJ160" s="15" t="s">
        <v>119</v>
      </c>
      <c r="BK160" s="127">
        <f>ROUND(I160*H160,2)</f>
        <v>0</v>
      </c>
      <c r="BL160" s="15" t="s">
        <v>149</v>
      </c>
      <c r="BM160" s="15" t="s">
        <v>267</v>
      </c>
    </row>
    <row r="161" spans="2:51" s="11" customFormat="1" ht="12">
      <c r="B161" s="238"/>
      <c r="C161" s="239"/>
      <c r="D161" s="240" t="s">
        <v>151</v>
      </c>
      <c r="E161" s="241" t="s">
        <v>1</v>
      </c>
      <c r="F161" s="242" t="s">
        <v>268</v>
      </c>
      <c r="G161" s="239"/>
      <c r="H161" s="243">
        <v>1</v>
      </c>
      <c r="I161" s="244"/>
      <c r="J161" s="239"/>
      <c r="K161" s="239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151</v>
      </c>
      <c r="AU161" s="249" t="s">
        <v>119</v>
      </c>
      <c r="AV161" s="11" t="s">
        <v>119</v>
      </c>
      <c r="AW161" s="11" t="s">
        <v>31</v>
      </c>
      <c r="AX161" s="11" t="s">
        <v>79</v>
      </c>
      <c r="AY161" s="249" t="s">
        <v>141</v>
      </c>
    </row>
    <row r="162" spans="2:65" s="1" customFormat="1" ht="16.5" customHeight="1">
      <c r="B162" s="38"/>
      <c r="C162" s="227" t="s">
        <v>269</v>
      </c>
      <c r="D162" s="227" t="s">
        <v>144</v>
      </c>
      <c r="E162" s="228" t="s">
        <v>270</v>
      </c>
      <c r="F162" s="229" t="s">
        <v>271</v>
      </c>
      <c r="G162" s="230" t="s">
        <v>147</v>
      </c>
      <c r="H162" s="231">
        <v>33.262</v>
      </c>
      <c r="I162" s="232"/>
      <c r="J162" s="233">
        <f>ROUND(I162*H162,2)</f>
        <v>0</v>
      </c>
      <c r="K162" s="229" t="s">
        <v>148</v>
      </c>
      <c r="L162" s="40"/>
      <c r="M162" s="234" t="s">
        <v>1</v>
      </c>
      <c r="N162" s="235" t="s">
        <v>43</v>
      </c>
      <c r="O162" s="79"/>
      <c r="P162" s="236">
        <f>O162*H162</f>
        <v>0</v>
      </c>
      <c r="Q162" s="236">
        <v>0</v>
      </c>
      <c r="R162" s="236">
        <f>Q162*H162</f>
        <v>0</v>
      </c>
      <c r="S162" s="236">
        <v>0.015</v>
      </c>
      <c r="T162" s="237">
        <f>S162*H162</f>
        <v>0.49893</v>
      </c>
      <c r="AR162" s="15" t="s">
        <v>149</v>
      </c>
      <c r="AT162" s="15" t="s">
        <v>144</v>
      </c>
      <c r="AU162" s="15" t="s">
        <v>119</v>
      </c>
      <c r="AY162" s="15" t="s">
        <v>141</v>
      </c>
      <c r="BE162" s="127">
        <f>IF(N162="základní",J162,0)</f>
        <v>0</v>
      </c>
      <c r="BF162" s="127">
        <f>IF(N162="snížená",J162,0)</f>
        <v>0</v>
      </c>
      <c r="BG162" s="127">
        <f>IF(N162="zákl. přenesená",J162,0)</f>
        <v>0</v>
      </c>
      <c r="BH162" s="127">
        <f>IF(N162="sníž. přenesená",J162,0)</f>
        <v>0</v>
      </c>
      <c r="BI162" s="127">
        <f>IF(N162="nulová",J162,0)</f>
        <v>0</v>
      </c>
      <c r="BJ162" s="15" t="s">
        <v>119</v>
      </c>
      <c r="BK162" s="127">
        <f>ROUND(I162*H162,2)</f>
        <v>0</v>
      </c>
      <c r="BL162" s="15" t="s">
        <v>149</v>
      </c>
      <c r="BM162" s="15" t="s">
        <v>272</v>
      </c>
    </row>
    <row r="163" spans="2:51" s="11" customFormat="1" ht="12">
      <c r="B163" s="238"/>
      <c r="C163" s="239"/>
      <c r="D163" s="240" t="s">
        <v>151</v>
      </c>
      <c r="E163" s="241" t="s">
        <v>1</v>
      </c>
      <c r="F163" s="242" t="s">
        <v>273</v>
      </c>
      <c r="G163" s="239"/>
      <c r="H163" s="243">
        <v>16.476</v>
      </c>
      <c r="I163" s="244"/>
      <c r="J163" s="239"/>
      <c r="K163" s="239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151</v>
      </c>
      <c r="AU163" s="249" t="s">
        <v>119</v>
      </c>
      <c r="AV163" s="11" t="s">
        <v>119</v>
      </c>
      <c r="AW163" s="11" t="s">
        <v>31</v>
      </c>
      <c r="AX163" s="11" t="s">
        <v>71</v>
      </c>
      <c r="AY163" s="249" t="s">
        <v>141</v>
      </c>
    </row>
    <row r="164" spans="2:51" s="11" customFormat="1" ht="12">
      <c r="B164" s="238"/>
      <c r="C164" s="239"/>
      <c r="D164" s="240" t="s">
        <v>151</v>
      </c>
      <c r="E164" s="241" t="s">
        <v>1</v>
      </c>
      <c r="F164" s="242" t="s">
        <v>274</v>
      </c>
      <c r="G164" s="239"/>
      <c r="H164" s="243">
        <v>16.786</v>
      </c>
      <c r="I164" s="244"/>
      <c r="J164" s="239"/>
      <c r="K164" s="239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151</v>
      </c>
      <c r="AU164" s="249" t="s">
        <v>119</v>
      </c>
      <c r="AV164" s="11" t="s">
        <v>119</v>
      </c>
      <c r="AW164" s="11" t="s">
        <v>31</v>
      </c>
      <c r="AX164" s="11" t="s">
        <v>71</v>
      </c>
      <c r="AY164" s="249" t="s">
        <v>141</v>
      </c>
    </row>
    <row r="165" spans="2:51" s="12" customFormat="1" ht="12">
      <c r="B165" s="250"/>
      <c r="C165" s="251"/>
      <c r="D165" s="240" t="s">
        <v>151</v>
      </c>
      <c r="E165" s="252" t="s">
        <v>1</v>
      </c>
      <c r="F165" s="253" t="s">
        <v>173</v>
      </c>
      <c r="G165" s="251"/>
      <c r="H165" s="254">
        <v>33.262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AT165" s="260" t="s">
        <v>151</v>
      </c>
      <c r="AU165" s="260" t="s">
        <v>119</v>
      </c>
      <c r="AV165" s="12" t="s">
        <v>149</v>
      </c>
      <c r="AW165" s="12" t="s">
        <v>31</v>
      </c>
      <c r="AX165" s="12" t="s">
        <v>79</v>
      </c>
      <c r="AY165" s="260" t="s">
        <v>141</v>
      </c>
    </row>
    <row r="166" spans="2:65" s="1" customFormat="1" ht="16.5" customHeight="1">
      <c r="B166" s="38"/>
      <c r="C166" s="227" t="s">
        <v>275</v>
      </c>
      <c r="D166" s="227" t="s">
        <v>144</v>
      </c>
      <c r="E166" s="228" t="s">
        <v>276</v>
      </c>
      <c r="F166" s="229" t="s">
        <v>277</v>
      </c>
      <c r="G166" s="230" t="s">
        <v>147</v>
      </c>
      <c r="H166" s="231">
        <v>2.31</v>
      </c>
      <c r="I166" s="232"/>
      <c r="J166" s="233">
        <f>ROUND(I166*H166,2)</f>
        <v>0</v>
      </c>
      <c r="K166" s="229" t="s">
        <v>148</v>
      </c>
      <c r="L166" s="40"/>
      <c r="M166" s="234" t="s">
        <v>1</v>
      </c>
      <c r="N166" s="235" t="s">
        <v>43</v>
      </c>
      <c r="O166" s="79"/>
      <c r="P166" s="236">
        <f>O166*H166</f>
        <v>0</v>
      </c>
      <c r="Q166" s="236">
        <v>0</v>
      </c>
      <c r="R166" s="236">
        <f>Q166*H166</f>
        <v>0</v>
      </c>
      <c r="S166" s="236">
        <v>0.067</v>
      </c>
      <c r="T166" s="237">
        <f>S166*H166</f>
        <v>0.15477000000000002</v>
      </c>
      <c r="AR166" s="15" t="s">
        <v>149</v>
      </c>
      <c r="AT166" s="15" t="s">
        <v>144</v>
      </c>
      <c r="AU166" s="15" t="s">
        <v>119</v>
      </c>
      <c r="AY166" s="15" t="s">
        <v>141</v>
      </c>
      <c r="BE166" s="127">
        <f>IF(N166="základní",J166,0)</f>
        <v>0</v>
      </c>
      <c r="BF166" s="127">
        <f>IF(N166="snížená",J166,0)</f>
        <v>0</v>
      </c>
      <c r="BG166" s="127">
        <f>IF(N166="zákl. přenesená",J166,0)</f>
        <v>0</v>
      </c>
      <c r="BH166" s="127">
        <f>IF(N166="sníž. přenesená",J166,0)</f>
        <v>0</v>
      </c>
      <c r="BI166" s="127">
        <f>IF(N166="nulová",J166,0)</f>
        <v>0</v>
      </c>
      <c r="BJ166" s="15" t="s">
        <v>119</v>
      </c>
      <c r="BK166" s="127">
        <f>ROUND(I166*H166,2)</f>
        <v>0</v>
      </c>
      <c r="BL166" s="15" t="s">
        <v>149</v>
      </c>
      <c r="BM166" s="15" t="s">
        <v>278</v>
      </c>
    </row>
    <row r="167" spans="2:51" s="11" customFormat="1" ht="12">
      <c r="B167" s="238"/>
      <c r="C167" s="239"/>
      <c r="D167" s="240" t="s">
        <v>151</v>
      </c>
      <c r="E167" s="241" t="s">
        <v>1</v>
      </c>
      <c r="F167" s="242" t="s">
        <v>279</v>
      </c>
      <c r="G167" s="239"/>
      <c r="H167" s="243">
        <v>2.31</v>
      </c>
      <c r="I167" s="244"/>
      <c r="J167" s="239"/>
      <c r="K167" s="239"/>
      <c r="L167" s="245"/>
      <c r="M167" s="246"/>
      <c r="N167" s="247"/>
      <c r="O167" s="247"/>
      <c r="P167" s="247"/>
      <c r="Q167" s="247"/>
      <c r="R167" s="247"/>
      <c r="S167" s="247"/>
      <c r="T167" s="248"/>
      <c r="AT167" s="249" t="s">
        <v>151</v>
      </c>
      <c r="AU167" s="249" t="s">
        <v>119</v>
      </c>
      <c r="AV167" s="11" t="s">
        <v>119</v>
      </c>
      <c r="AW167" s="11" t="s">
        <v>31</v>
      </c>
      <c r="AX167" s="11" t="s">
        <v>79</v>
      </c>
      <c r="AY167" s="249" t="s">
        <v>141</v>
      </c>
    </row>
    <row r="168" spans="2:65" s="1" customFormat="1" ht="16.5" customHeight="1">
      <c r="B168" s="38"/>
      <c r="C168" s="227" t="s">
        <v>280</v>
      </c>
      <c r="D168" s="227" t="s">
        <v>144</v>
      </c>
      <c r="E168" s="228" t="s">
        <v>281</v>
      </c>
      <c r="F168" s="229" t="s">
        <v>282</v>
      </c>
      <c r="G168" s="230" t="s">
        <v>147</v>
      </c>
      <c r="H168" s="231">
        <v>25.071</v>
      </c>
      <c r="I168" s="232"/>
      <c r="J168" s="233">
        <f>ROUND(I168*H168,2)</f>
        <v>0</v>
      </c>
      <c r="K168" s="229" t="s">
        <v>148</v>
      </c>
      <c r="L168" s="40"/>
      <c r="M168" s="234" t="s">
        <v>1</v>
      </c>
      <c r="N168" s="235" t="s">
        <v>43</v>
      </c>
      <c r="O168" s="79"/>
      <c r="P168" s="236">
        <f>O168*H168</f>
        <v>0</v>
      </c>
      <c r="Q168" s="236">
        <v>0</v>
      </c>
      <c r="R168" s="236">
        <f>Q168*H168</f>
        <v>0</v>
      </c>
      <c r="S168" s="236">
        <v>0.059</v>
      </c>
      <c r="T168" s="237">
        <f>S168*H168</f>
        <v>1.479189</v>
      </c>
      <c r="AR168" s="15" t="s">
        <v>149</v>
      </c>
      <c r="AT168" s="15" t="s">
        <v>144</v>
      </c>
      <c r="AU168" s="15" t="s">
        <v>119</v>
      </c>
      <c r="AY168" s="15" t="s">
        <v>141</v>
      </c>
      <c r="BE168" s="127">
        <f>IF(N168="základní",J168,0)</f>
        <v>0</v>
      </c>
      <c r="BF168" s="127">
        <f>IF(N168="snížená",J168,0)</f>
        <v>0</v>
      </c>
      <c r="BG168" s="127">
        <f>IF(N168="zákl. přenesená",J168,0)</f>
        <v>0</v>
      </c>
      <c r="BH168" s="127">
        <f>IF(N168="sníž. přenesená",J168,0)</f>
        <v>0</v>
      </c>
      <c r="BI168" s="127">
        <f>IF(N168="nulová",J168,0)</f>
        <v>0</v>
      </c>
      <c r="BJ168" s="15" t="s">
        <v>119</v>
      </c>
      <c r="BK168" s="127">
        <f>ROUND(I168*H168,2)</f>
        <v>0</v>
      </c>
      <c r="BL168" s="15" t="s">
        <v>149</v>
      </c>
      <c r="BM168" s="15" t="s">
        <v>283</v>
      </c>
    </row>
    <row r="169" spans="2:51" s="11" customFormat="1" ht="12">
      <c r="B169" s="238"/>
      <c r="C169" s="239"/>
      <c r="D169" s="240" t="s">
        <v>151</v>
      </c>
      <c r="E169" s="241" t="s">
        <v>1</v>
      </c>
      <c r="F169" s="242" t="s">
        <v>284</v>
      </c>
      <c r="G169" s="239"/>
      <c r="H169" s="243">
        <v>25.071</v>
      </c>
      <c r="I169" s="244"/>
      <c r="J169" s="239"/>
      <c r="K169" s="239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151</v>
      </c>
      <c r="AU169" s="249" t="s">
        <v>119</v>
      </c>
      <c r="AV169" s="11" t="s">
        <v>119</v>
      </c>
      <c r="AW169" s="11" t="s">
        <v>31</v>
      </c>
      <c r="AX169" s="11" t="s">
        <v>79</v>
      </c>
      <c r="AY169" s="249" t="s">
        <v>141</v>
      </c>
    </row>
    <row r="170" spans="2:63" s="10" customFormat="1" ht="22.8" customHeight="1">
      <c r="B170" s="212"/>
      <c r="C170" s="213"/>
      <c r="D170" s="214" t="s">
        <v>70</v>
      </c>
      <c r="E170" s="225" t="s">
        <v>285</v>
      </c>
      <c r="F170" s="225" t="s">
        <v>286</v>
      </c>
      <c r="G170" s="213"/>
      <c r="H170" s="213"/>
      <c r="I170" s="216"/>
      <c r="J170" s="226">
        <f>BK170</f>
        <v>0</v>
      </c>
      <c r="K170" s="213"/>
      <c r="L170" s="217"/>
      <c r="M170" s="218"/>
      <c r="N170" s="219"/>
      <c r="O170" s="219"/>
      <c r="P170" s="220">
        <f>SUM(P171:P175)</f>
        <v>0</v>
      </c>
      <c r="Q170" s="219"/>
      <c r="R170" s="220">
        <f>SUM(R171:R175)</f>
        <v>0</v>
      </c>
      <c r="S170" s="219"/>
      <c r="T170" s="221">
        <f>SUM(T171:T175)</f>
        <v>0</v>
      </c>
      <c r="AR170" s="222" t="s">
        <v>79</v>
      </c>
      <c r="AT170" s="223" t="s">
        <v>70</v>
      </c>
      <c r="AU170" s="223" t="s">
        <v>79</v>
      </c>
      <c r="AY170" s="222" t="s">
        <v>141</v>
      </c>
      <c r="BK170" s="224">
        <f>SUM(BK171:BK175)</f>
        <v>0</v>
      </c>
    </row>
    <row r="171" spans="2:65" s="1" customFormat="1" ht="16.5" customHeight="1">
      <c r="B171" s="38"/>
      <c r="C171" s="227" t="s">
        <v>287</v>
      </c>
      <c r="D171" s="227" t="s">
        <v>144</v>
      </c>
      <c r="E171" s="228" t="s">
        <v>288</v>
      </c>
      <c r="F171" s="229" t="s">
        <v>289</v>
      </c>
      <c r="G171" s="230" t="s">
        <v>290</v>
      </c>
      <c r="H171" s="231">
        <v>6.524</v>
      </c>
      <c r="I171" s="232"/>
      <c r="J171" s="233">
        <f>ROUND(I171*H171,2)</f>
        <v>0</v>
      </c>
      <c r="K171" s="229" t="s">
        <v>148</v>
      </c>
      <c r="L171" s="40"/>
      <c r="M171" s="234" t="s">
        <v>1</v>
      </c>
      <c r="N171" s="235" t="s">
        <v>43</v>
      </c>
      <c r="O171" s="79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AR171" s="15" t="s">
        <v>149</v>
      </c>
      <c r="AT171" s="15" t="s">
        <v>144</v>
      </c>
      <c r="AU171" s="15" t="s">
        <v>119</v>
      </c>
      <c r="AY171" s="15" t="s">
        <v>141</v>
      </c>
      <c r="BE171" s="127">
        <f>IF(N171="základní",J171,0)</f>
        <v>0</v>
      </c>
      <c r="BF171" s="127">
        <f>IF(N171="snížená",J171,0)</f>
        <v>0</v>
      </c>
      <c r="BG171" s="127">
        <f>IF(N171="zákl. přenesená",J171,0)</f>
        <v>0</v>
      </c>
      <c r="BH171" s="127">
        <f>IF(N171="sníž. přenesená",J171,0)</f>
        <v>0</v>
      </c>
      <c r="BI171" s="127">
        <f>IF(N171="nulová",J171,0)</f>
        <v>0</v>
      </c>
      <c r="BJ171" s="15" t="s">
        <v>119</v>
      </c>
      <c r="BK171" s="127">
        <f>ROUND(I171*H171,2)</f>
        <v>0</v>
      </c>
      <c r="BL171" s="15" t="s">
        <v>149</v>
      </c>
      <c r="BM171" s="15" t="s">
        <v>291</v>
      </c>
    </row>
    <row r="172" spans="2:65" s="1" customFormat="1" ht="16.5" customHeight="1">
      <c r="B172" s="38"/>
      <c r="C172" s="227" t="s">
        <v>292</v>
      </c>
      <c r="D172" s="227" t="s">
        <v>144</v>
      </c>
      <c r="E172" s="228" t="s">
        <v>293</v>
      </c>
      <c r="F172" s="229" t="s">
        <v>294</v>
      </c>
      <c r="G172" s="230" t="s">
        <v>290</v>
      </c>
      <c r="H172" s="231">
        <v>6.524</v>
      </c>
      <c r="I172" s="232"/>
      <c r="J172" s="233">
        <f>ROUND(I172*H172,2)</f>
        <v>0</v>
      </c>
      <c r="K172" s="229" t="s">
        <v>148</v>
      </c>
      <c r="L172" s="40"/>
      <c r="M172" s="234" t="s">
        <v>1</v>
      </c>
      <c r="N172" s="235" t="s">
        <v>43</v>
      </c>
      <c r="O172" s="79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AR172" s="15" t="s">
        <v>149</v>
      </c>
      <c r="AT172" s="15" t="s">
        <v>144</v>
      </c>
      <c r="AU172" s="15" t="s">
        <v>119</v>
      </c>
      <c r="AY172" s="15" t="s">
        <v>141</v>
      </c>
      <c r="BE172" s="127">
        <f>IF(N172="základní",J172,0)</f>
        <v>0</v>
      </c>
      <c r="BF172" s="127">
        <f>IF(N172="snížená",J172,0)</f>
        <v>0</v>
      </c>
      <c r="BG172" s="127">
        <f>IF(N172="zákl. přenesená",J172,0)</f>
        <v>0</v>
      </c>
      <c r="BH172" s="127">
        <f>IF(N172="sníž. přenesená",J172,0)</f>
        <v>0</v>
      </c>
      <c r="BI172" s="127">
        <f>IF(N172="nulová",J172,0)</f>
        <v>0</v>
      </c>
      <c r="BJ172" s="15" t="s">
        <v>119</v>
      </c>
      <c r="BK172" s="127">
        <f>ROUND(I172*H172,2)</f>
        <v>0</v>
      </c>
      <c r="BL172" s="15" t="s">
        <v>149</v>
      </c>
      <c r="BM172" s="15" t="s">
        <v>295</v>
      </c>
    </row>
    <row r="173" spans="2:65" s="1" customFormat="1" ht="16.5" customHeight="1">
      <c r="B173" s="38"/>
      <c r="C173" s="227" t="s">
        <v>296</v>
      </c>
      <c r="D173" s="227" t="s">
        <v>144</v>
      </c>
      <c r="E173" s="228" t="s">
        <v>297</v>
      </c>
      <c r="F173" s="229" t="s">
        <v>298</v>
      </c>
      <c r="G173" s="230" t="s">
        <v>290</v>
      </c>
      <c r="H173" s="231">
        <v>143.528</v>
      </c>
      <c r="I173" s="232"/>
      <c r="J173" s="233">
        <f>ROUND(I173*H173,2)</f>
        <v>0</v>
      </c>
      <c r="K173" s="229" t="s">
        <v>148</v>
      </c>
      <c r="L173" s="40"/>
      <c r="M173" s="234" t="s">
        <v>1</v>
      </c>
      <c r="N173" s="235" t="s">
        <v>43</v>
      </c>
      <c r="O173" s="79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AR173" s="15" t="s">
        <v>149</v>
      </c>
      <c r="AT173" s="15" t="s">
        <v>144</v>
      </c>
      <c r="AU173" s="15" t="s">
        <v>119</v>
      </c>
      <c r="AY173" s="15" t="s">
        <v>141</v>
      </c>
      <c r="BE173" s="127">
        <f>IF(N173="základní",J173,0)</f>
        <v>0</v>
      </c>
      <c r="BF173" s="127">
        <f>IF(N173="snížená",J173,0)</f>
        <v>0</v>
      </c>
      <c r="BG173" s="127">
        <f>IF(N173="zákl. přenesená",J173,0)</f>
        <v>0</v>
      </c>
      <c r="BH173" s="127">
        <f>IF(N173="sníž. přenesená",J173,0)</f>
        <v>0</v>
      </c>
      <c r="BI173" s="127">
        <f>IF(N173="nulová",J173,0)</f>
        <v>0</v>
      </c>
      <c r="BJ173" s="15" t="s">
        <v>119</v>
      </c>
      <c r="BK173" s="127">
        <f>ROUND(I173*H173,2)</f>
        <v>0</v>
      </c>
      <c r="BL173" s="15" t="s">
        <v>149</v>
      </c>
      <c r="BM173" s="15" t="s">
        <v>299</v>
      </c>
    </row>
    <row r="174" spans="2:51" s="11" customFormat="1" ht="12">
      <c r="B174" s="238"/>
      <c r="C174" s="239"/>
      <c r="D174" s="240" t="s">
        <v>151</v>
      </c>
      <c r="E174" s="241" t="s">
        <v>1</v>
      </c>
      <c r="F174" s="242" t="s">
        <v>300</v>
      </c>
      <c r="G174" s="239"/>
      <c r="H174" s="243">
        <v>143.528</v>
      </c>
      <c r="I174" s="244"/>
      <c r="J174" s="239"/>
      <c r="K174" s="239"/>
      <c r="L174" s="245"/>
      <c r="M174" s="246"/>
      <c r="N174" s="247"/>
      <c r="O174" s="247"/>
      <c r="P174" s="247"/>
      <c r="Q174" s="247"/>
      <c r="R174" s="247"/>
      <c r="S174" s="247"/>
      <c r="T174" s="248"/>
      <c r="AT174" s="249" t="s">
        <v>151</v>
      </c>
      <c r="AU174" s="249" t="s">
        <v>119</v>
      </c>
      <c r="AV174" s="11" t="s">
        <v>119</v>
      </c>
      <c r="AW174" s="11" t="s">
        <v>31</v>
      </c>
      <c r="AX174" s="11" t="s">
        <v>79</v>
      </c>
      <c r="AY174" s="249" t="s">
        <v>141</v>
      </c>
    </row>
    <row r="175" spans="2:65" s="1" customFormat="1" ht="16.5" customHeight="1">
      <c r="B175" s="38"/>
      <c r="C175" s="227" t="s">
        <v>301</v>
      </c>
      <c r="D175" s="227" t="s">
        <v>144</v>
      </c>
      <c r="E175" s="228" t="s">
        <v>302</v>
      </c>
      <c r="F175" s="229" t="s">
        <v>303</v>
      </c>
      <c r="G175" s="230" t="s">
        <v>290</v>
      </c>
      <c r="H175" s="231">
        <v>6.524</v>
      </c>
      <c r="I175" s="232"/>
      <c r="J175" s="233">
        <f>ROUND(I175*H175,2)</f>
        <v>0</v>
      </c>
      <c r="K175" s="229" t="s">
        <v>148</v>
      </c>
      <c r="L175" s="40"/>
      <c r="M175" s="234" t="s">
        <v>1</v>
      </c>
      <c r="N175" s="235" t="s">
        <v>43</v>
      </c>
      <c r="O175" s="79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AR175" s="15" t="s">
        <v>149</v>
      </c>
      <c r="AT175" s="15" t="s">
        <v>144</v>
      </c>
      <c r="AU175" s="15" t="s">
        <v>119</v>
      </c>
      <c r="AY175" s="15" t="s">
        <v>141</v>
      </c>
      <c r="BE175" s="127">
        <f>IF(N175="základní",J175,0)</f>
        <v>0</v>
      </c>
      <c r="BF175" s="127">
        <f>IF(N175="snížená",J175,0)</f>
        <v>0</v>
      </c>
      <c r="BG175" s="127">
        <f>IF(N175="zákl. přenesená",J175,0)</f>
        <v>0</v>
      </c>
      <c r="BH175" s="127">
        <f>IF(N175="sníž. přenesená",J175,0)</f>
        <v>0</v>
      </c>
      <c r="BI175" s="127">
        <f>IF(N175="nulová",J175,0)</f>
        <v>0</v>
      </c>
      <c r="BJ175" s="15" t="s">
        <v>119</v>
      </c>
      <c r="BK175" s="127">
        <f>ROUND(I175*H175,2)</f>
        <v>0</v>
      </c>
      <c r="BL175" s="15" t="s">
        <v>149</v>
      </c>
      <c r="BM175" s="15" t="s">
        <v>304</v>
      </c>
    </row>
    <row r="176" spans="2:63" s="10" customFormat="1" ht="22.8" customHeight="1">
      <c r="B176" s="212"/>
      <c r="C176" s="213"/>
      <c r="D176" s="214" t="s">
        <v>70</v>
      </c>
      <c r="E176" s="225" t="s">
        <v>305</v>
      </c>
      <c r="F176" s="225" t="s">
        <v>306</v>
      </c>
      <c r="G176" s="213"/>
      <c r="H176" s="213"/>
      <c r="I176" s="216"/>
      <c r="J176" s="226">
        <f>BK176</f>
        <v>0</v>
      </c>
      <c r="K176" s="213"/>
      <c r="L176" s="217"/>
      <c r="M176" s="218"/>
      <c r="N176" s="219"/>
      <c r="O176" s="219"/>
      <c r="P176" s="220">
        <f>P177</f>
        <v>0</v>
      </c>
      <c r="Q176" s="219"/>
      <c r="R176" s="220">
        <f>R177</f>
        <v>0</v>
      </c>
      <c r="S176" s="219"/>
      <c r="T176" s="221">
        <f>T177</f>
        <v>0</v>
      </c>
      <c r="AR176" s="222" t="s">
        <v>79</v>
      </c>
      <c r="AT176" s="223" t="s">
        <v>70</v>
      </c>
      <c r="AU176" s="223" t="s">
        <v>79</v>
      </c>
      <c r="AY176" s="222" t="s">
        <v>141</v>
      </c>
      <c r="BK176" s="224">
        <f>BK177</f>
        <v>0</v>
      </c>
    </row>
    <row r="177" spans="2:65" s="1" customFormat="1" ht="16.5" customHeight="1">
      <c r="B177" s="38"/>
      <c r="C177" s="227" t="s">
        <v>307</v>
      </c>
      <c r="D177" s="227" t="s">
        <v>144</v>
      </c>
      <c r="E177" s="228" t="s">
        <v>308</v>
      </c>
      <c r="F177" s="229" t="s">
        <v>309</v>
      </c>
      <c r="G177" s="230" t="s">
        <v>290</v>
      </c>
      <c r="H177" s="231">
        <v>2.175</v>
      </c>
      <c r="I177" s="232"/>
      <c r="J177" s="233">
        <f>ROUND(I177*H177,2)</f>
        <v>0</v>
      </c>
      <c r="K177" s="229" t="s">
        <v>148</v>
      </c>
      <c r="L177" s="40"/>
      <c r="M177" s="234" t="s">
        <v>1</v>
      </c>
      <c r="N177" s="235" t="s">
        <v>43</v>
      </c>
      <c r="O177" s="79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AR177" s="15" t="s">
        <v>149</v>
      </c>
      <c r="AT177" s="15" t="s">
        <v>144</v>
      </c>
      <c r="AU177" s="15" t="s">
        <v>119</v>
      </c>
      <c r="AY177" s="15" t="s">
        <v>141</v>
      </c>
      <c r="BE177" s="127">
        <f>IF(N177="základní",J177,0)</f>
        <v>0</v>
      </c>
      <c r="BF177" s="127">
        <f>IF(N177="snížená",J177,0)</f>
        <v>0</v>
      </c>
      <c r="BG177" s="127">
        <f>IF(N177="zákl. přenesená",J177,0)</f>
        <v>0</v>
      </c>
      <c r="BH177" s="127">
        <f>IF(N177="sníž. přenesená",J177,0)</f>
        <v>0</v>
      </c>
      <c r="BI177" s="127">
        <f>IF(N177="nulová",J177,0)</f>
        <v>0</v>
      </c>
      <c r="BJ177" s="15" t="s">
        <v>119</v>
      </c>
      <c r="BK177" s="127">
        <f>ROUND(I177*H177,2)</f>
        <v>0</v>
      </c>
      <c r="BL177" s="15" t="s">
        <v>149</v>
      </c>
      <c r="BM177" s="15" t="s">
        <v>310</v>
      </c>
    </row>
    <row r="178" spans="2:63" s="10" customFormat="1" ht="25.9" customHeight="1">
      <c r="B178" s="212"/>
      <c r="C178" s="213"/>
      <c r="D178" s="214" t="s">
        <v>70</v>
      </c>
      <c r="E178" s="215" t="s">
        <v>311</v>
      </c>
      <c r="F178" s="215" t="s">
        <v>312</v>
      </c>
      <c r="G178" s="213"/>
      <c r="H178" s="213"/>
      <c r="I178" s="216"/>
      <c r="J178" s="194">
        <f>BK178</f>
        <v>0</v>
      </c>
      <c r="K178" s="213"/>
      <c r="L178" s="217"/>
      <c r="M178" s="218"/>
      <c r="N178" s="219"/>
      <c r="O178" s="219"/>
      <c r="P178" s="220">
        <f>P179+P186+P196+P202+P212+P241+P257+P274+P280+P284</f>
        <v>0</v>
      </c>
      <c r="Q178" s="219"/>
      <c r="R178" s="220">
        <f>R179+R186+R196+R202+R212+R241+R257+R274+R280+R284</f>
        <v>0.7677037899999999</v>
      </c>
      <c r="S178" s="219"/>
      <c r="T178" s="221">
        <f>T179+T186+T196+T202+T212+T241+T257+T274+T280+T284</f>
        <v>4.39022994</v>
      </c>
      <c r="AR178" s="222" t="s">
        <v>119</v>
      </c>
      <c r="AT178" s="223" t="s">
        <v>70</v>
      </c>
      <c r="AU178" s="223" t="s">
        <v>71</v>
      </c>
      <c r="AY178" s="222" t="s">
        <v>141</v>
      </c>
      <c r="BK178" s="224">
        <f>BK179+BK186+BK196+BK202+BK212+BK241+BK257+BK274+BK280+BK284</f>
        <v>0</v>
      </c>
    </row>
    <row r="179" spans="2:63" s="10" customFormat="1" ht="22.8" customHeight="1">
      <c r="B179" s="212"/>
      <c r="C179" s="213"/>
      <c r="D179" s="214" t="s">
        <v>70</v>
      </c>
      <c r="E179" s="225" t="s">
        <v>313</v>
      </c>
      <c r="F179" s="225" t="s">
        <v>314</v>
      </c>
      <c r="G179" s="213"/>
      <c r="H179" s="213"/>
      <c r="I179" s="216"/>
      <c r="J179" s="226">
        <f>BK179</f>
        <v>0</v>
      </c>
      <c r="K179" s="213"/>
      <c r="L179" s="217"/>
      <c r="M179" s="218"/>
      <c r="N179" s="219"/>
      <c r="O179" s="219"/>
      <c r="P179" s="220">
        <f>SUM(P180:P185)</f>
        <v>0</v>
      </c>
      <c r="Q179" s="219"/>
      <c r="R179" s="220">
        <f>SUM(R180:R185)</f>
        <v>0.48467724</v>
      </c>
      <c r="S179" s="219"/>
      <c r="T179" s="221">
        <f>SUM(T180:T185)</f>
        <v>0.48467724</v>
      </c>
      <c r="AR179" s="222" t="s">
        <v>119</v>
      </c>
      <c r="AT179" s="223" t="s">
        <v>70</v>
      </c>
      <c r="AU179" s="223" t="s">
        <v>79</v>
      </c>
      <c r="AY179" s="222" t="s">
        <v>141</v>
      </c>
      <c r="BK179" s="224">
        <f>SUM(BK180:BK185)</f>
        <v>0</v>
      </c>
    </row>
    <row r="180" spans="2:65" s="1" customFormat="1" ht="16.5" customHeight="1">
      <c r="B180" s="38"/>
      <c r="C180" s="227" t="s">
        <v>315</v>
      </c>
      <c r="D180" s="227" t="s">
        <v>144</v>
      </c>
      <c r="E180" s="228" t="s">
        <v>316</v>
      </c>
      <c r="F180" s="229" t="s">
        <v>317</v>
      </c>
      <c r="G180" s="230" t="s">
        <v>147</v>
      </c>
      <c r="H180" s="231">
        <v>49.558</v>
      </c>
      <c r="I180" s="232"/>
      <c r="J180" s="233">
        <f>ROUND(I180*H180,2)</f>
        <v>0</v>
      </c>
      <c r="K180" s="229" t="s">
        <v>148</v>
      </c>
      <c r="L180" s="40"/>
      <c r="M180" s="234" t="s">
        <v>1</v>
      </c>
      <c r="N180" s="235" t="s">
        <v>43</v>
      </c>
      <c r="O180" s="79"/>
      <c r="P180" s="236">
        <f>O180*H180</f>
        <v>0</v>
      </c>
      <c r="Q180" s="236">
        <v>0.00978</v>
      </c>
      <c r="R180" s="236">
        <f>Q180*H180</f>
        <v>0.48467724</v>
      </c>
      <c r="S180" s="236">
        <v>0</v>
      </c>
      <c r="T180" s="237">
        <f>S180*H180</f>
        <v>0</v>
      </c>
      <c r="AR180" s="15" t="s">
        <v>221</v>
      </c>
      <c r="AT180" s="15" t="s">
        <v>144</v>
      </c>
      <c r="AU180" s="15" t="s">
        <v>119</v>
      </c>
      <c r="AY180" s="15" t="s">
        <v>141</v>
      </c>
      <c r="BE180" s="127">
        <f>IF(N180="základní",J180,0)</f>
        <v>0</v>
      </c>
      <c r="BF180" s="127">
        <f>IF(N180="snížená",J180,0)</f>
        <v>0</v>
      </c>
      <c r="BG180" s="127">
        <f>IF(N180="zákl. přenesená",J180,0)</f>
        <v>0</v>
      </c>
      <c r="BH180" s="127">
        <f>IF(N180="sníž. přenesená",J180,0)</f>
        <v>0</v>
      </c>
      <c r="BI180" s="127">
        <f>IF(N180="nulová",J180,0)</f>
        <v>0</v>
      </c>
      <c r="BJ180" s="15" t="s">
        <v>119</v>
      </c>
      <c r="BK180" s="127">
        <f>ROUND(I180*H180,2)</f>
        <v>0</v>
      </c>
      <c r="BL180" s="15" t="s">
        <v>221</v>
      </c>
      <c r="BM180" s="15" t="s">
        <v>318</v>
      </c>
    </row>
    <row r="181" spans="2:51" s="11" customFormat="1" ht="12">
      <c r="B181" s="238"/>
      <c r="C181" s="239"/>
      <c r="D181" s="240" t="s">
        <v>151</v>
      </c>
      <c r="E181" s="241" t="s">
        <v>1</v>
      </c>
      <c r="F181" s="242" t="s">
        <v>319</v>
      </c>
      <c r="G181" s="239"/>
      <c r="H181" s="243">
        <v>36.21</v>
      </c>
      <c r="I181" s="244"/>
      <c r="J181" s="239"/>
      <c r="K181" s="239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151</v>
      </c>
      <c r="AU181" s="249" t="s">
        <v>119</v>
      </c>
      <c r="AV181" s="11" t="s">
        <v>119</v>
      </c>
      <c r="AW181" s="11" t="s">
        <v>31</v>
      </c>
      <c r="AX181" s="11" t="s">
        <v>71</v>
      </c>
      <c r="AY181" s="249" t="s">
        <v>141</v>
      </c>
    </row>
    <row r="182" spans="2:51" s="11" customFormat="1" ht="12">
      <c r="B182" s="238"/>
      <c r="C182" s="239"/>
      <c r="D182" s="240" t="s">
        <v>151</v>
      </c>
      <c r="E182" s="241" t="s">
        <v>1</v>
      </c>
      <c r="F182" s="242" t="s">
        <v>166</v>
      </c>
      <c r="G182" s="239"/>
      <c r="H182" s="243">
        <v>13.348</v>
      </c>
      <c r="I182" s="244"/>
      <c r="J182" s="239"/>
      <c r="K182" s="239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151</v>
      </c>
      <c r="AU182" s="249" t="s">
        <v>119</v>
      </c>
      <c r="AV182" s="11" t="s">
        <v>119</v>
      </c>
      <c r="AW182" s="11" t="s">
        <v>31</v>
      </c>
      <c r="AX182" s="11" t="s">
        <v>71</v>
      </c>
      <c r="AY182" s="249" t="s">
        <v>141</v>
      </c>
    </row>
    <row r="183" spans="2:51" s="12" customFormat="1" ht="12">
      <c r="B183" s="250"/>
      <c r="C183" s="251"/>
      <c r="D183" s="240" t="s">
        <v>151</v>
      </c>
      <c r="E183" s="252" t="s">
        <v>1</v>
      </c>
      <c r="F183" s="253" t="s">
        <v>173</v>
      </c>
      <c r="G183" s="251"/>
      <c r="H183" s="254">
        <v>49.558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AT183" s="260" t="s">
        <v>151</v>
      </c>
      <c r="AU183" s="260" t="s">
        <v>119</v>
      </c>
      <c r="AV183" s="12" t="s">
        <v>149</v>
      </c>
      <c r="AW183" s="12" t="s">
        <v>31</v>
      </c>
      <c r="AX183" s="12" t="s">
        <v>79</v>
      </c>
      <c r="AY183" s="260" t="s">
        <v>141</v>
      </c>
    </row>
    <row r="184" spans="2:65" s="1" customFormat="1" ht="16.5" customHeight="1">
      <c r="B184" s="38"/>
      <c r="C184" s="227" t="s">
        <v>320</v>
      </c>
      <c r="D184" s="227" t="s">
        <v>144</v>
      </c>
      <c r="E184" s="228" t="s">
        <v>321</v>
      </c>
      <c r="F184" s="229" t="s">
        <v>322</v>
      </c>
      <c r="G184" s="230" t="s">
        <v>147</v>
      </c>
      <c r="H184" s="231">
        <v>49.558</v>
      </c>
      <c r="I184" s="232"/>
      <c r="J184" s="233">
        <f>ROUND(I184*H184,2)</f>
        <v>0</v>
      </c>
      <c r="K184" s="229" t="s">
        <v>148</v>
      </c>
      <c r="L184" s="40"/>
      <c r="M184" s="234" t="s">
        <v>1</v>
      </c>
      <c r="N184" s="235" t="s">
        <v>43</v>
      </c>
      <c r="O184" s="79"/>
      <c r="P184" s="236">
        <f>O184*H184</f>
        <v>0</v>
      </c>
      <c r="Q184" s="236">
        <v>0</v>
      </c>
      <c r="R184" s="236">
        <f>Q184*H184</f>
        <v>0</v>
      </c>
      <c r="S184" s="236">
        <v>0.00978</v>
      </c>
      <c r="T184" s="237">
        <f>S184*H184</f>
        <v>0.48467724</v>
      </c>
      <c r="AR184" s="15" t="s">
        <v>221</v>
      </c>
      <c r="AT184" s="15" t="s">
        <v>144</v>
      </c>
      <c r="AU184" s="15" t="s">
        <v>119</v>
      </c>
      <c r="AY184" s="15" t="s">
        <v>141</v>
      </c>
      <c r="BE184" s="127">
        <f>IF(N184="základní",J184,0)</f>
        <v>0</v>
      </c>
      <c r="BF184" s="127">
        <f>IF(N184="snížená",J184,0)</f>
        <v>0</v>
      </c>
      <c r="BG184" s="127">
        <f>IF(N184="zákl. přenesená",J184,0)</f>
        <v>0</v>
      </c>
      <c r="BH184" s="127">
        <f>IF(N184="sníž. přenesená",J184,0)</f>
        <v>0</v>
      </c>
      <c r="BI184" s="127">
        <f>IF(N184="nulová",J184,0)</f>
        <v>0</v>
      </c>
      <c r="BJ184" s="15" t="s">
        <v>119</v>
      </c>
      <c r="BK184" s="127">
        <f>ROUND(I184*H184,2)</f>
        <v>0</v>
      </c>
      <c r="BL184" s="15" t="s">
        <v>221</v>
      </c>
      <c r="BM184" s="15" t="s">
        <v>323</v>
      </c>
    </row>
    <row r="185" spans="2:65" s="1" customFormat="1" ht="16.5" customHeight="1">
      <c r="B185" s="38"/>
      <c r="C185" s="227" t="s">
        <v>324</v>
      </c>
      <c r="D185" s="227" t="s">
        <v>144</v>
      </c>
      <c r="E185" s="228" t="s">
        <v>325</v>
      </c>
      <c r="F185" s="229" t="s">
        <v>326</v>
      </c>
      <c r="G185" s="230" t="s">
        <v>327</v>
      </c>
      <c r="H185" s="281"/>
      <c r="I185" s="232"/>
      <c r="J185" s="233">
        <f>ROUND(I185*H185,2)</f>
        <v>0</v>
      </c>
      <c r="K185" s="229" t="s">
        <v>148</v>
      </c>
      <c r="L185" s="40"/>
      <c r="M185" s="234" t="s">
        <v>1</v>
      </c>
      <c r="N185" s="235" t="s">
        <v>43</v>
      </c>
      <c r="O185" s="79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AR185" s="15" t="s">
        <v>221</v>
      </c>
      <c r="AT185" s="15" t="s">
        <v>144</v>
      </c>
      <c r="AU185" s="15" t="s">
        <v>119</v>
      </c>
      <c r="AY185" s="15" t="s">
        <v>141</v>
      </c>
      <c r="BE185" s="127">
        <f>IF(N185="základní",J185,0)</f>
        <v>0</v>
      </c>
      <c r="BF185" s="127">
        <f>IF(N185="snížená",J185,0)</f>
        <v>0</v>
      </c>
      <c r="BG185" s="127">
        <f>IF(N185="zákl. přenesená",J185,0)</f>
        <v>0</v>
      </c>
      <c r="BH185" s="127">
        <f>IF(N185="sníž. přenesená",J185,0)</f>
        <v>0</v>
      </c>
      <c r="BI185" s="127">
        <f>IF(N185="nulová",J185,0)</f>
        <v>0</v>
      </c>
      <c r="BJ185" s="15" t="s">
        <v>119</v>
      </c>
      <c r="BK185" s="127">
        <f>ROUND(I185*H185,2)</f>
        <v>0</v>
      </c>
      <c r="BL185" s="15" t="s">
        <v>221</v>
      </c>
      <c r="BM185" s="15" t="s">
        <v>328</v>
      </c>
    </row>
    <row r="186" spans="2:63" s="10" customFormat="1" ht="22.8" customHeight="1">
      <c r="B186" s="212"/>
      <c r="C186" s="213"/>
      <c r="D186" s="214" t="s">
        <v>70</v>
      </c>
      <c r="E186" s="225" t="s">
        <v>329</v>
      </c>
      <c r="F186" s="225" t="s">
        <v>330</v>
      </c>
      <c r="G186" s="213"/>
      <c r="H186" s="213"/>
      <c r="I186" s="216"/>
      <c r="J186" s="226">
        <f>BK186</f>
        <v>0</v>
      </c>
      <c r="K186" s="213"/>
      <c r="L186" s="217"/>
      <c r="M186" s="218"/>
      <c r="N186" s="219"/>
      <c r="O186" s="219"/>
      <c r="P186" s="220">
        <f>SUM(P187:P195)</f>
        <v>0</v>
      </c>
      <c r="Q186" s="219"/>
      <c r="R186" s="220">
        <f>SUM(R187:R195)</f>
        <v>0.05129</v>
      </c>
      <c r="S186" s="219"/>
      <c r="T186" s="221">
        <f>SUM(T187:T195)</f>
        <v>0.0869637</v>
      </c>
      <c r="AR186" s="222" t="s">
        <v>119</v>
      </c>
      <c r="AT186" s="223" t="s">
        <v>70</v>
      </c>
      <c r="AU186" s="223" t="s">
        <v>79</v>
      </c>
      <c r="AY186" s="222" t="s">
        <v>141</v>
      </c>
      <c r="BK186" s="224">
        <f>SUM(BK187:BK195)</f>
        <v>0</v>
      </c>
    </row>
    <row r="187" spans="2:65" s="1" customFormat="1" ht="16.5" customHeight="1">
      <c r="B187" s="38"/>
      <c r="C187" s="227" t="s">
        <v>331</v>
      </c>
      <c r="D187" s="227" t="s">
        <v>144</v>
      </c>
      <c r="E187" s="228" t="s">
        <v>332</v>
      </c>
      <c r="F187" s="229" t="s">
        <v>333</v>
      </c>
      <c r="G187" s="230" t="s">
        <v>188</v>
      </c>
      <c r="H187" s="231">
        <v>18.45</v>
      </c>
      <c r="I187" s="232"/>
      <c r="J187" s="233">
        <f>ROUND(I187*H187,2)</f>
        <v>0</v>
      </c>
      <c r="K187" s="229" t="s">
        <v>148</v>
      </c>
      <c r="L187" s="40"/>
      <c r="M187" s="234" t="s">
        <v>1</v>
      </c>
      <c r="N187" s="235" t="s">
        <v>43</v>
      </c>
      <c r="O187" s="79"/>
      <c r="P187" s="236">
        <f>O187*H187</f>
        <v>0</v>
      </c>
      <c r="Q187" s="236">
        <v>0</v>
      </c>
      <c r="R187" s="236">
        <f>Q187*H187</f>
        <v>0</v>
      </c>
      <c r="S187" s="236">
        <v>0.00167</v>
      </c>
      <c r="T187" s="237">
        <f>S187*H187</f>
        <v>0.0308115</v>
      </c>
      <c r="AR187" s="15" t="s">
        <v>221</v>
      </c>
      <c r="AT187" s="15" t="s">
        <v>144</v>
      </c>
      <c r="AU187" s="15" t="s">
        <v>119</v>
      </c>
      <c r="AY187" s="15" t="s">
        <v>141</v>
      </c>
      <c r="BE187" s="127">
        <f>IF(N187="základní",J187,0)</f>
        <v>0</v>
      </c>
      <c r="BF187" s="127">
        <f>IF(N187="snížená",J187,0)</f>
        <v>0</v>
      </c>
      <c r="BG187" s="127">
        <f>IF(N187="zákl. přenesená",J187,0)</f>
        <v>0</v>
      </c>
      <c r="BH187" s="127">
        <f>IF(N187="sníž. přenesená",J187,0)</f>
        <v>0</v>
      </c>
      <c r="BI187" s="127">
        <f>IF(N187="nulová",J187,0)</f>
        <v>0</v>
      </c>
      <c r="BJ187" s="15" t="s">
        <v>119</v>
      </c>
      <c r="BK187" s="127">
        <f>ROUND(I187*H187,2)</f>
        <v>0</v>
      </c>
      <c r="BL187" s="15" t="s">
        <v>221</v>
      </c>
      <c r="BM187" s="15" t="s">
        <v>334</v>
      </c>
    </row>
    <row r="188" spans="2:51" s="11" customFormat="1" ht="12">
      <c r="B188" s="238"/>
      <c r="C188" s="239"/>
      <c r="D188" s="240" t="s">
        <v>151</v>
      </c>
      <c r="E188" s="241" t="s">
        <v>1</v>
      </c>
      <c r="F188" s="242" t="s">
        <v>335</v>
      </c>
      <c r="G188" s="239"/>
      <c r="H188" s="243">
        <v>18.45</v>
      </c>
      <c r="I188" s="244"/>
      <c r="J188" s="239"/>
      <c r="K188" s="239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151</v>
      </c>
      <c r="AU188" s="249" t="s">
        <v>119</v>
      </c>
      <c r="AV188" s="11" t="s">
        <v>119</v>
      </c>
      <c r="AW188" s="11" t="s">
        <v>31</v>
      </c>
      <c r="AX188" s="11" t="s">
        <v>79</v>
      </c>
      <c r="AY188" s="249" t="s">
        <v>141</v>
      </c>
    </row>
    <row r="189" spans="2:65" s="1" customFormat="1" ht="16.5" customHeight="1">
      <c r="B189" s="38"/>
      <c r="C189" s="227" t="s">
        <v>336</v>
      </c>
      <c r="D189" s="227" t="s">
        <v>144</v>
      </c>
      <c r="E189" s="228" t="s">
        <v>337</v>
      </c>
      <c r="F189" s="229" t="s">
        <v>338</v>
      </c>
      <c r="G189" s="230" t="s">
        <v>188</v>
      </c>
      <c r="H189" s="231">
        <v>11.55</v>
      </c>
      <c r="I189" s="232"/>
      <c r="J189" s="233">
        <f>ROUND(I189*H189,2)</f>
        <v>0</v>
      </c>
      <c r="K189" s="229" t="s">
        <v>148</v>
      </c>
      <c r="L189" s="40"/>
      <c r="M189" s="234" t="s">
        <v>1</v>
      </c>
      <c r="N189" s="235" t="s">
        <v>43</v>
      </c>
      <c r="O189" s="79"/>
      <c r="P189" s="236">
        <f>O189*H189</f>
        <v>0</v>
      </c>
      <c r="Q189" s="236">
        <v>0</v>
      </c>
      <c r="R189" s="236">
        <f>Q189*H189</f>
        <v>0</v>
      </c>
      <c r="S189" s="236">
        <v>0.0026</v>
      </c>
      <c r="T189" s="237">
        <f>S189*H189</f>
        <v>0.03003</v>
      </c>
      <c r="AR189" s="15" t="s">
        <v>221</v>
      </c>
      <c r="AT189" s="15" t="s">
        <v>144</v>
      </c>
      <c r="AU189" s="15" t="s">
        <v>119</v>
      </c>
      <c r="AY189" s="15" t="s">
        <v>141</v>
      </c>
      <c r="BE189" s="127">
        <f>IF(N189="základní",J189,0)</f>
        <v>0</v>
      </c>
      <c r="BF189" s="127">
        <f>IF(N189="snížená",J189,0)</f>
        <v>0</v>
      </c>
      <c r="BG189" s="127">
        <f>IF(N189="zákl. přenesená",J189,0)</f>
        <v>0</v>
      </c>
      <c r="BH189" s="127">
        <f>IF(N189="sníž. přenesená",J189,0)</f>
        <v>0</v>
      </c>
      <c r="BI189" s="127">
        <f>IF(N189="nulová",J189,0)</f>
        <v>0</v>
      </c>
      <c r="BJ189" s="15" t="s">
        <v>119</v>
      </c>
      <c r="BK189" s="127">
        <f>ROUND(I189*H189,2)</f>
        <v>0</v>
      </c>
      <c r="BL189" s="15" t="s">
        <v>221</v>
      </c>
      <c r="BM189" s="15" t="s">
        <v>339</v>
      </c>
    </row>
    <row r="190" spans="2:65" s="1" customFormat="1" ht="16.5" customHeight="1">
      <c r="B190" s="38"/>
      <c r="C190" s="227" t="s">
        <v>340</v>
      </c>
      <c r="D190" s="227" t="s">
        <v>144</v>
      </c>
      <c r="E190" s="228" t="s">
        <v>341</v>
      </c>
      <c r="F190" s="229" t="s">
        <v>342</v>
      </c>
      <c r="G190" s="230" t="s">
        <v>188</v>
      </c>
      <c r="H190" s="231">
        <v>6.63</v>
      </c>
      <c r="I190" s="232"/>
      <c r="J190" s="233">
        <f>ROUND(I190*H190,2)</f>
        <v>0</v>
      </c>
      <c r="K190" s="229" t="s">
        <v>148</v>
      </c>
      <c r="L190" s="40"/>
      <c r="M190" s="234" t="s">
        <v>1</v>
      </c>
      <c r="N190" s="235" t="s">
        <v>43</v>
      </c>
      <c r="O190" s="79"/>
      <c r="P190" s="236">
        <f>O190*H190</f>
        <v>0</v>
      </c>
      <c r="Q190" s="236">
        <v>0</v>
      </c>
      <c r="R190" s="236">
        <f>Q190*H190</f>
        <v>0</v>
      </c>
      <c r="S190" s="236">
        <v>0.00394</v>
      </c>
      <c r="T190" s="237">
        <f>S190*H190</f>
        <v>0.026122199999999998</v>
      </c>
      <c r="AR190" s="15" t="s">
        <v>221</v>
      </c>
      <c r="AT190" s="15" t="s">
        <v>144</v>
      </c>
      <c r="AU190" s="15" t="s">
        <v>119</v>
      </c>
      <c r="AY190" s="15" t="s">
        <v>141</v>
      </c>
      <c r="BE190" s="127">
        <f>IF(N190="základní",J190,0)</f>
        <v>0</v>
      </c>
      <c r="BF190" s="127">
        <f>IF(N190="snížená",J190,0)</f>
        <v>0</v>
      </c>
      <c r="BG190" s="127">
        <f>IF(N190="zákl. přenesená",J190,0)</f>
        <v>0</v>
      </c>
      <c r="BH190" s="127">
        <f>IF(N190="sníž. přenesená",J190,0)</f>
        <v>0</v>
      </c>
      <c r="BI190" s="127">
        <f>IF(N190="nulová",J190,0)</f>
        <v>0</v>
      </c>
      <c r="BJ190" s="15" t="s">
        <v>119</v>
      </c>
      <c r="BK190" s="127">
        <f>ROUND(I190*H190,2)</f>
        <v>0</v>
      </c>
      <c r="BL190" s="15" t="s">
        <v>221</v>
      </c>
      <c r="BM190" s="15" t="s">
        <v>343</v>
      </c>
    </row>
    <row r="191" spans="2:65" s="1" customFormat="1" ht="16.5" customHeight="1">
      <c r="B191" s="38"/>
      <c r="C191" s="227" t="s">
        <v>344</v>
      </c>
      <c r="D191" s="227" t="s">
        <v>144</v>
      </c>
      <c r="E191" s="228" t="s">
        <v>345</v>
      </c>
      <c r="F191" s="229" t="s">
        <v>346</v>
      </c>
      <c r="G191" s="230" t="s">
        <v>188</v>
      </c>
      <c r="H191" s="231">
        <v>20</v>
      </c>
      <c r="I191" s="232"/>
      <c r="J191" s="233">
        <f>ROUND(I191*H191,2)</f>
        <v>0</v>
      </c>
      <c r="K191" s="229" t="s">
        <v>148</v>
      </c>
      <c r="L191" s="40"/>
      <c r="M191" s="234" t="s">
        <v>1</v>
      </c>
      <c r="N191" s="235" t="s">
        <v>43</v>
      </c>
      <c r="O191" s="79"/>
      <c r="P191" s="236">
        <f>O191*H191</f>
        <v>0</v>
      </c>
      <c r="Q191" s="236">
        <v>0.00149</v>
      </c>
      <c r="R191" s="236">
        <f>Q191*H191</f>
        <v>0.0298</v>
      </c>
      <c r="S191" s="236">
        <v>0</v>
      </c>
      <c r="T191" s="237">
        <f>S191*H191</f>
        <v>0</v>
      </c>
      <c r="AR191" s="15" t="s">
        <v>221</v>
      </c>
      <c r="AT191" s="15" t="s">
        <v>144</v>
      </c>
      <c r="AU191" s="15" t="s">
        <v>119</v>
      </c>
      <c r="AY191" s="15" t="s">
        <v>141</v>
      </c>
      <c r="BE191" s="127">
        <f>IF(N191="základní",J191,0)</f>
        <v>0</v>
      </c>
      <c r="BF191" s="127">
        <f>IF(N191="snížená",J191,0)</f>
        <v>0</v>
      </c>
      <c r="BG191" s="127">
        <f>IF(N191="zákl. přenesená",J191,0)</f>
        <v>0</v>
      </c>
      <c r="BH191" s="127">
        <f>IF(N191="sníž. přenesená",J191,0)</f>
        <v>0</v>
      </c>
      <c r="BI191" s="127">
        <f>IF(N191="nulová",J191,0)</f>
        <v>0</v>
      </c>
      <c r="BJ191" s="15" t="s">
        <v>119</v>
      </c>
      <c r="BK191" s="127">
        <f>ROUND(I191*H191,2)</f>
        <v>0</v>
      </c>
      <c r="BL191" s="15" t="s">
        <v>221</v>
      </c>
      <c r="BM191" s="15" t="s">
        <v>347</v>
      </c>
    </row>
    <row r="192" spans="2:51" s="11" customFormat="1" ht="12">
      <c r="B192" s="238"/>
      <c r="C192" s="239"/>
      <c r="D192" s="240" t="s">
        <v>151</v>
      </c>
      <c r="E192" s="241" t="s">
        <v>1</v>
      </c>
      <c r="F192" s="242" t="s">
        <v>348</v>
      </c>
      <c r="G192" s="239"/>
      <c r="H192" s="243">
        <v>20</v>
      </c>
      <c r="I192" s="244"/>
      <c r="J192" s="239"/>
      <c r="K192" s="239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151</v>
      </c>
      <c r="AU192" s="249" t="s">
        <v>119</v>
      </c>
      <c r="AV192" s="11" t="s">
        <v>119</v>
      </c>
      <c r="AW192" s="11" t="s">
        <v>31</v>
      </c>
      <c r="AX192" s="11" t="s">
        <v>79</v>
      </c>
      <c r="AY192" s="249" t="s">
        <v>141</v>
      </c>
    </row>
    <row r="193" spans="2:65" s="1" customFormat="1" ht="16.5" customHeight="1">
      <c r="B193" s="38"/>
      <c r="C193" s="227" t="s">
        <v>349</v>
      </c>
      <c r="D193" s="227" t="s">
        <v>144</v>
      </c>
      <c r="E193" s="228" t="s">
        <v>350</v>
      </c>
      <c r="F193" s="229" t="s">
        <v>351</v>
      </c>
      <c r="G193" s="230" t="s">
        <v>188</v>
      </c>
      <c r="H193" s="231">
        <v>7</v>
      </c>
      <c r="I193" s="232"/>
      <c r="J193" s="233">
        <f>ROUND(I193*H193,2)</f>
        <v>0</v>
      </c>
      <c r="K193" s="229" t="s">
        <v>148</v>
      </c>
      <c r="L193" s="40"/>
      <c r="M193" s="234" t="s">
        <v>1</v>
      </c>
      <c r="N193" s="235" t="s">
        <v>43</v>
      </c>
      <c r="O193" s="79"/>
      <c r="P193" s="236">
        <f>O193*H193</f>
        <v>0</v>
      </c>
      <c r="Q193" s="236">
        <v>0.00307</v>
      </c>
      <c r="R193" s="236">
        <f>Q193*H193</f>
        <v>0.02149</v>
      </c>
      <c r="S193" s="236">
        <v>0</v>
      </c>
      <c r="T193" s="237">
        <f>S193*H193</f>
        <v>0</v>
      </c>
      <c r="AR193" s="15" t="s">
        <v>221</v>
      </c>
      <c r="AT193" s="15" t="s">
        <v>144</v>
      </c>
      <c r="AU193" s="15" t="s">
        <v>119</v>
      </c>
      <c r="AY193" s="15" t="s">
        <v>141</v>
      </c>
      <c r="BE193" s="127">
        <f>IF(N193="základní",J193,0)</f>
        <v>0</v>
      </c>
      <c r="BF193" s="127">
        <f>IF(N193="snížená",J193,0)</f>
        <v>0</v>
      </c>
      <c r="BG193" s="127">
        <f>IF(N193="zákl. přenesená",J193,0)</f>
        <v>0</v>
      </c>
      <c r="BH193" s="127">
        <f>IF(N193="sníž. přenesená",J193,0)</f>
        <v>0</v>
      </c>
      <c r="BI193" s="127">
        <f>IF(N193="nulová",J193,0)</f>
        <v>0</v>
      </c>
      <c r="BJ193" s="15" t="s">
        <v>119</v>
      </c>
      <c r="BK193" s="127">
        <f>ROUND(I193*H193,2)</f>
        <v>0</v>
      </c>
      <c r="BL193" s="15" t="s">
        <v>221</v>
      </c>
      <c r="BM193" s="15" t="s">
        <v>352</v>
      </c>
    </row>
    <row r="194" spans="2:51" s="11" customFormat="1" ht="12">
      <c r="B194" s="238"/>
      <c r="C194" s="239"/>
      <c r="D194" s="240" t="s">
        <v>151</v>
      </c>
      <c r="E194" s="241" t="s">
        <v>1</v>
      </c>
      <c r="F194" s="242" t="s">
        <v>353</v>
      </c>
      <c r="G194" s="239"/>
      <c r="H194" s="243">
        <v>7</v>
      </c>
      <c r="I194" s="244"/>
      <c r="J194" s="239"/>
      <c r="K194" s="239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151</v>
      </c>
      <c r="AU194" s="249" t="s">
        <v>119</v>
      </c>
      <c r="AV194" s="11" t="s">
        <v>119</v>
      </c>
      <c r="AW194" s="11" t="s">
        <v>31</v>
      </c>
      <c r="AX194" s="11" t="s">
        <v>79</v>
      </c>
      <c r="AY194" s="249" t="s">
        <v>141</v>
      </c>
    </row>
    <row r="195" spans="2:65" s="1" customFormat="1" ht="16.5" customHeight="1">
      <c r="B195" s="38"/>
      <c r="C195" s="227" t="s">
        <v>354</v>
      </c>
      <c r="D195" s="227" t="s">
        <v>144</v>
      </c>
      <c r="E195" s="228" t="s">
        <v>355</v>
      </c>
      <c r="F195" s="229" t="s">
        <v>356</v>
      </c>
      <c r="G195" s="230" t="s">
        <v>327</v>
      </c>
      <c r="H195" s="281"/>
      <c r="I195" s="232"/>
      <c r="J195" s="233">
        <f>ROUND(I195*H195,2)</f>
        <v>0</v>
      </c>
      <c r="K195" s="229" t="s">
        <v>148</v>
      </c>
      <c r="L195" s="40"/>
      <c r="M195" s="234" t="s">
        <v>1</v>
      </c>
      <c r="N195" s="235" t="s">
        <v>43</v>
      </c>
      <c r="O195" s="79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AR195" s="15" t="s">
        <v>221</v>
      </c>
      <c r="AT195" s="15" t="s">
        <v>144</v>
      </c>
      <c r="AU195" s="15" t="s">
        <v>119</v>
      </c>
      <c r="AY195" s="15" t="s">
        <v>141</v>
      </c>
      <c r="BE195" s="127">
        <f>IF(N195="základní",J195,0)</f>
        <v>0</v>
      </c>
      <c r="BF195" s="127">
        <f>IF(N195="snížená",J195,0)</f>
        <v>0</v>
      </c>
      <c r="BG195" s="127">
        <f>IF(N195="zákl. přenesená",J195,0)</f>
        <v>0</v>
      </c>
      <c r="BH195" s="127">
        <f>IF(N195="sníž. přenesená",J195,0)</f>
        <v>0</v>
      </c>
      <c r="BI195" s="127">
        <f>IF(N195="nulová",J195,0)</f>
        <v>0</v>
      </c>
      <c r="BJ195" s="15" t="s">
        <v>119</v>
      </c>
      <c r="BK195" s="127">
        <f>ROUND(I195*H195,2)</f>
        <v>0</v>
      </c>
      <c r="BL195" s="15" t="s">
        <v>221</v>
      </c>
      <c r="BM195" s="15" t="s">
        <v>357</v>
      </c>
    </row>
    <row r="196" spans="2:63" s="10" customFormat="1" ht="22.8" customHeight="1">
      <c r="B196" s="212"/>
      <c r="C196" s="213"/>
      <c r="D196" s="214" t="s">
        <v>70</v>
      </c>
      <c r="E196" s="225" t="s">
        <v>358</v>
      </c>
      <c r="F196" s="225" t="s">
        <v>359</v>
      </c>
      <c r="G196" s="213"/>
      <c r="H196" s="213"/>
      <c r="I196" s="216"/>
      <c r="J196" s="226">
        <f>BK196</f>
        <v>0</v>
      </c>
      <c r="K196" s="213"/>
      <c r="L196" s="217"/>
      <c r="M196" s="218"/>
      <c r="N196" s="219"/>
      <c r="O196" s="219"/>
      <c r="P196" s="220">
        <f>SUM(P197:P201)</f>
        <v>0</v>
      </c>
      <c r="Q196" s="219"/>
      <c r="R196" s="220">
        <f>SUM(R197:R201)</f>
        <v>0.0136402</v>
      </c>
      <c r="S196" s="219"/>
      <c r="T196" s="221">
        <f>SUM(T197:T201)</f>
        <v>0</v>
      </c>
      <c r="AR196" s="222" t="s">
        <v>119</v>
      </c>
      <c r="AT196" s="223" t="s">
        <v>70</v>
      </c>
      <c r="AU196" s="223" t="s">
        <v>79</v>
      </c>
      <c r="AY196" s="222" t="s">
        <v>141</v>
      </c>
      <c r="BK196" s="224">
        <f>SUM(BK197:BK201)</f>
        <v>0</v>
      </c>
    </row>
    <row r="197" spans="2:65" s="1" customFormat="1" ht="16.5" customHeight="1">
      <c r="B197" s="38"/>
      <c r="C197" s="227" t="s">
        <v>360</v>
      </c>
      <c r="D197" s="227" t="s">
        <v>144</v>
      </c>
      <c r="E197" s="228" t="s">
        <v>361</v>
      </c>
      <c r="F197" s="229" t="s">
        <v>362</v>
      </c>
      <c r="G197" s="230" t="s">
        <v>147</v>
      </c>
      <c r="H197" s="231">
        <v>97.43</v>
      </c>
      <c r="I197" s="232"/>
      <c r="J197" s="233">
        <f>ROUND(I197*H197,2)</f>
        <v>0</v>
      </c>
      <c r="K197" s="229" t="s">
        <v>148</v>
      </c>
      <c r="L197" s="40"/>
      <c r="M197" s="234" t="s">
        <v>1</v>
      </c>
      <c r="N197" s="235" t="s">
        <v>43</v>
      </c>
      <c r="O197" s="79"/>
      <c r="P197" s="236">
        <f>O197*H197</f>
        <v>0</v>
      </c>
      <c r="Q197" s="236">
        <v>0.00014</v>
      </c>
      <c r="R197" s="236">
        <f>Q197*H197</f>
        <v>0.0136402</v>
      </c>
      <c r="S197" s="236">
        <v>0</v>
      </c>
      <c r="T197" s="237">
        <f>S197*H197</f>
        <v>0</v>
      </c>
      <c r="AR197" s="15" t="s">
        <v>221</v>
      </c>
      <c r="AT197" s="15" t="s">
        <v>144</v>
      </c>
      <c r="AU197" s="15" t="s">
        <v>119</v>
      </c>
      <c r="AY197" s="15" t="s">
        <v>141</v>
      </c>
      <c r="BE197" s="127">
        <f>IF(N197="základní",J197,0)</f>
        <v>0</v>
      </c>
      <c r="BF197" s="127">
        <f>IF(N197="snížená",J197,0)</f>
        <v>0</v>
      </c>
      <c r="BG197" s="127">
        <f>IF(N197="zákl. přenesená",J197,0)</f>
        <v>0</v>
      </c>
      <c r="BH197" s="127">
        <f>IF(N197="sníž. přenesená",J197,0)</f>
        <v>0</v>
      </c>
      <c r="BI197" s="127">
        <f>IF(N197="nulová",J197,0)</f>
        <v>0</v>
      </c>
      <c r="BJ197" s="15" t="s">
        <v>119</v>
      </c>
      <c r="BK197" s="127">
        <f>ROUND(I197*H197,2)</f>
        <v>0</v>
      </c>
      <c r="BL197" s="15" t="s">
        <v>221</v>
      </c>
      <c r="BM197" s="15" t="s">
        <v>363</v>
      </c>
    </row>
    <row r="198" spans="2:51" s="11" customFormat="1" ht="12">
      <c r="B198" s="238"/>
      <c r="C198" s="239"/>
      <c r="D198" s="240" t="s">
        <v>151</v>
      </c>
      <c r="E198" s="241" t="s">
        <v>1</v>
      </c>
      <c r="F198" s="242" t="s">
        <v>364</v>
      </c>
      <c r="G198" s="239"/>
      <c r="H198" s="243">
        <v>76.23</v>
      </c>
      <c r="I198" s="244"/>
      <c r="J198" s="239"/>
      <c r="K198" s="239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151</v>
      </c>
      <c r="AU198" s="249" t="s">
        <v>119</v>
      </c>
      <c r="AV198" s="11" t="s">
        <v>119</v>
      </c>
      <c r="AW198" s="11" t="s">
        <v>31</v>
      </c>
      <c r="AX198" s="11" t="s">
        <v>71</v>
      </c>
      <c r="AY198" s="249" t="s">
        <v>141</v>
      </c>
    </row>
    <row r="199" spans="2:51" s="11" customFormat="1" ht="12">
      <c r="B199" s="238"/>
      <c r="C199" s="239"/>
      <c r="D199" s="240" t="s">
        <v>151</v>
      </c>
      <c r="E199" s="241" t="s">
        <v>1</v>
      </c>
      <c r="F199" s="242" t="s">
        <v>365</v>
      </c>
      <c r="G199" s="239"/>
      <c r="H199" s="243">
        <v>21.2</v>
      </c>
      <c r="I199" s="244"/>
      <c r="J199" s="239"/>
      <c r="K199" s="239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151</v>
      </c>
      <c r="AU199" s="249" t="s">
        <v>119</v>
      </c>
      <c r="AV199" s="11" t="s">
        <v>119</v>
      </c>
      <c r="AW199" s="11" t="s">
        <v>31</v>
      </c>
      <c r="AX199" s="11" t="s">
        <v>71</v>
      </c>
      <c r="AY199" s="249" t="s">
        <v>141</v>
      </c>
    </row>
    <row r="200" spans="2:51" s="12" customFormat="1" ht="12">
      <c r="B200" s="250"/>
      <c r="C200" s="251"/>
      <c r="D200" s="240" t="s">
        <v>151</v>
      </c>
      <c r="E200" s="252" t="s">
        <v>1</v>
      </c>
      <c r="F200" s="253" t="s">
        <v>173</v>
      </c>
      <c r="G200" s="251"/>
      <c r="H200" s="254">
        <v>97.43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AT200" s="260" t="s">
        <v>151</v>
      </c>
      <c r="AU200" s="260" t="s">
        <v>119</v>
      </c>
      <c r="AV200" s="12" t="s">
        <v>149</v>
      </c>
      <c r="AW200" s="12" t="s">
        <v>31</v>
      </c>
      <c r="AX200" s="12" t="s">
        <v>79</v>
      </c>
      <c r="AY200" s="260" t="s">
        <v>141</v>
      </c>
    </row>
    <row r="201" spans="2:65" s="1" customFormat="1" ht="16.5" customHeight="1">
      <c r="B201" s="38"/>
      <c r="C201" s="227" t="s">
        <v>366</v>
      </c>
      <c r="D201" s="227" t="s">
        <v>144</v>
      </c>
      <c r="E201" s="228" t="s">
        <v>367</v>
      </c>
      <c r="F201" s="229" t="s">
        <v>368</v>
      </c>
      <c r="G201" s="230" t="s">
        <v>327</v>
      </c>
      <c r="H201" s="281"/>
      <c r="I201" s="232"/>
      <c r="J201" s="233">
        <f>ROUND(I201*H201,2)</f>
        <v>0</v>
      </c>
      <c r="K201" s="229" t="s">
        <v>148</v>
      </c>
      <c r="L201" s="40"/>
      <c r="M201" s="234" t="s">
        <v>1</v>
      </c>
      <c r="N201" s="235" t="s">
        <v>43</v>
      </c>
      <c r="O201" s="79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AR201" s="15" t="s">
        <v>221</v>
      </c>
      <c r="AT201" s="15" t="s">
        <v>144</v>
      </c>
      <c r="AU201" s="15" t="s">
        <v>119</v>
      </c>
      <c r="AY201" s="15" t="s">
        <v>141</v>
      </c>
      <c r="BE201" s="127">
        <f>IF(N201="základní",J201,0)</f>
        <v>0</v>
      </c>
      <c r="BF201" s="127">
        <f>IF(N201="snížená",J201,0)</f>
        <v>0</v>
      </c>
      <c r="BG201" s="127">
        <f>IF(N201="zákl. přenesená",J201,0)</f>
        <v>0</v>
      </c>
      <c r="BH201" s="127">
        <f>IF(N201="sníž. přenesená",J201,0)</f>
        <v>0</v>
      </c>
      <c r="BI201" s="127">
        <f>IF(N201="nulová",J201,0)</f>
        <v>0</v>
      </c>
      <c r="BJ201" s="15" t="s">
        <v>119</v>
      </c>
      <c r="BK201" s="127">
        <f>ROUND(I201*H201,2)</f>
        <v>0</v>
      </c>
      <c r="BL201" s="15" t="s">
        <v>221</v>
      </c>
      <c r="BM201" s="15" t="s">
        <v>369</v>
      </c>
    </row>
    <row r="202" spans="2:63" s="10" customFormat="1" ht="22.8" customHeight="1">
      <c r="B202" s="212"/>
      <c r="C202" s="213"/>
      <c r="D202" s="214" t="s">
        <v>70</v>
      </c>
      <c r="E202" s="225" t="s">
        <v>370</v>
      </c>
      <c r="F202" s="225" t="s">
        <v>371</v>
      </c>
      <c r="G202" s="213"/>
      <c r="H202" s="213"/>
      <c r="I202" s="216"/>
      <c r="J202" s="226">
        <f>BK202</f>
        <v>0</v>
      </c>
      <c r="K202" s="213"/>
      <c r="L202" s="217"/>
      <c r="M202" s="218"/>
      <c r="N202" s="219"/>
      <c r="O202" s="219"/>
      <c r="P202" s="220">
        <f>SUM(P203:P211)</f>
        <v>0</v>
      </c>
      <c r="Q202" s="219"/>
      <c r="R202" s="220">
        <f>SUM(R203:R211)</f>
        <v>0</v>
      </c>
      <c r="S202" s="219"/>
      <c r="T202" s="221">
        <f>SUM(T203:T211)</f>
        <v>0.25700999999999996</v>
      </c>
      <c r="AR202" s="222" t="s">
        <v>119</v>
      </c>
      <c r="AT202" s="223" t="s">
        <v>70</v>
      </c>
      <c r="AU202" s="223" t="s">
        <v>79</v>
      </c>
      <c r="AY202" s="222" t="s">
        <v>141</v>
      </c>
      <c r="BK202" s="224">
        <f>SUM(BK203:BK211)</f>
        <v>0</v>
      </c>
    </row>
    <row r="203" spans="2:65" s="1" customFormat="1" ht="16.5" customHeight="1">
      <c r="B203" s="38"/>
      <c r="C203" s="227" t="s">
        <v>372</v>
      </c>
      <c r="D203" s="227" t="s">
        <v>144</v>
      </c>
      <c r="E203" s="228" t="s">
        <v>373</v>
      </c>
      <c r="F203" s="229" t="s">
        <v>374</v>
      </c>
      <c r="G203" s="230" t="s">
        <v>147</v>
      </c>
      <c r="H203" s="231">
        <v>5.25</v>
      </c>
      <c r="I203" s="232"/>
      <c r="J203" s="233">
        <f>ROUND(I203*H203,2)</f>
        <v>0</v>
      </c>
      <c r="K203" s="229" t="s">
        <v>148</v>
      </c>
      <c r="L203" s="40"/>
      <c r="M203" s="234" t="s">
        <v>1</v>
      </c>
      <c r="N203" s="235" t="s">
        <v>43</v>
      </c>
      <c r="O203" s="79"/>
      <c r="P203" s="236">
        <f>O203*H203</f>
        <v>0</v>
      </c>
      <c r="Q203" s="236">
        <v>0</v>
      </c>
      <c r="R203" s="236">
        <f>Q203*H203</f>
        <v>0</v>
      </c>
      <c r="S203" s="236">
        <v>0.02465</v>
      </c>
      <c r="T203" s="237">
        <f>S203*H203</f>
        <v>0.12941249999999999</v>
      </c>
      <c r="AR203" s="15" t="s">
        <v>221</v>
      </c>
      <c r="AT203" s="15" t="s">
        <v>144</v>
      </c>
      <c r="AU203" s="15" t="s">
        <v>119</v>
      </c>
      <c r="AY203" s="15" t="s">
        <v>141</v>
      </c>
      <c r="BE203" s="127">
        <f>IF(N203="základní",J203,0)</f>
        <v>0</v>
      </c>
      <c r="BF203" s="127">
        <f>IF(N203="snížená",J203,0)</f>
        <v>0</v>
      </c>
      <c r="BG203" s="127">
        <f>IF(N203="zákl. přenesená",J203,0)</f>
        <v>0</v>
      </c>
      <c r="BH203" s="127">
        <f>IF(N203="sníž. přenesená",J203,0)</f>
        <v>0</v>
      </c>
      <c r="BI203" s="127">
        <f>IF(N203="nulová",J203,0)</f>
        <v>0</v>
      </c>
      <c r="BJ203" s="15" t="s">
        <v>119</v>
      </c>
      <c r="BK203" s="127">
        <f>ROUND(I203*H203,2)</f>
        <v>0</v>
      </c>
      <c r="BL203" s="15" t="s">
        <v>221</v>
      </c>
      <c r="BM203" s="15" t="s">
        <v>375</v>
      </c>
    </row>
    <row r="204" spans="2:51" s="11" customFormat="1" ht="12">
      <c r="B204" s="238"/>
      <c r="C204" s="239"/>
      <c r="D204" s="240" t="s">
        <v>151</v>
      </c>
      <c r="E204" s="241" t="s">
        <v>1</v>
      </c>
      <c r="F204" s="242" t="s">
        <v>376</v>
      </c>
      <c r="G204" s="239"/>
      <c r="H204" s="243">
        <v>4.05</v>
      </c>
      <c r="I204" s="244"/>
      <c r="J204" s="239"/>
      <c r="K204" s="239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151</v>
      </c>
      <c r="AU204" s="249" t="s">
        <v>119</v>
      </c>
      <c r="AV204" s="11" t="s">
        <v>119</v>
      </c>
      <c r="AW204" s="11" t="s">
        <v>31</v>
      </c>
      <c r="AX204" s="11" t="s">
        <v>71</v>
      </c>
      <c r="AY204" s="249" t="s">
        <v>141</v>
      </c>
    </row>
    <row r="205" spans="2:51" s="11" customFormat="1" ht="12">
      <c r="B205" s="238"/>
      <c r="C205" s="239"/>
      <c r="D205" s="240" t="s">
        <v>151</v>
      </c>
      <c r="E205" s="241" t="s">
        <v>1</v>
      </c>
      <c r="F205" s="242" t="s">
        <v>377</v>
      </c>
      <c r="G205" s="239"/>
      <c r="H205" s="243">
        <v>1.2</v>
      </c>
      <c r="I205" s="244"/>
      <c r="J205" s="239"/>
      <c r="K205" s="239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151</v>
      </c>
      <c r="AU205" s="249" t="s">
        <v>119</v>
      </c>
      <c r="AV205" s="11" t="s">
        <v>119</v>
      </c>
      <c r="AW205" s="11" t="s">
        <v>31</v>
      </c>
      <c r="AX205" s="11" t="s">
        <v>71</v>
      </c>
      <c r="AY205" s="249" t="s">
        <v>141</v>
      </c>
    </row>
    <row r="206" spans="2:51" s="12" customFormat="1" ht="12">
      <c r="B206" s="250"/>
      <c r="C206" s="251"/>
      <c r="D206" s="240" t="s">
        <v>151</v>
      </c>
      <c r="E206" s="252" t="s">
        <v>1</v>
      </c>
      <c r="F206" s="253" t="s">
        <v>173</v>
      </c>
      <c r="G206" s="251"/>
      <c r="H206" s="254">
        <v>5.25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AT206" s="260" t="s">
        <v>151</v>
      </c>
      <c r="AU206" s="260" t="s">
        <v>119</v>
      </c>
      <c r="AV206" s="12" t="s">
        <v>149</v>
      </c>
      <c r="AW206" s="12" t="s">
        <v>31</v>
      </c>
      <c r="AX206" s="12" t="s">
        <v>79</v>
      </c>
      <c r="AY206" s="260" t="s">
        <v>141</v>
      </c>
    </row>
    <row r="207" spans="2:65" s="1" customFormat="1" ht="16.5" customHeight="1">
      <c r="B207" s="38"/>
      <c r="C207" s="227" t="s">
        <v>378</v>
      </c>
      <c r="D207" s="227" t="s">
        <v>144</v>
      </c>
      <c r="E207" s="228" t="s">
        <v>379</v>
      </c>
      <c r="F207" s="229" t="s">
        <v>380</v>
      </c>
      <c r="G207" s="230" t="s">
        <v>147</v>
      </c>
      <c r="H207" s="231">
        <v>3.15</v>
      </c>
      <c r="I207" s="232"/>
      <c r="J207" s="233">
        <f>ROUND(I207*H207,2)</f>
        <v>0</v>
      </c>
      <c r="K207" s="229" t="s">
        <v>148</v>
      </c>
      <c r="L207" s="40"/>
      <c r="M207" s="234" t="s">
        <v>1</v>
      </c>
      <c r="N207" s="235" t="s">
        <v>43</v>
      </c>
      <c r="O207" s="79"/>
      <c r="P207" s="236">
        <f>O207*H207</f>
        <v>0</v>
      </c>
      <c r="Q207" s="236">
        <v>0</v>
      </c>
      <c r="R207" s="236">
        <f>Q207*H207</f>
        <v>0</v>
      </c>
      <c r="S207" s="236">
        <v>0.02465</v>
      </c>
      <c r="T207" s="237">
        <f>S207*H207</f>
        <v>0.0776475</v>
      </c>
      <c r="AR207" s="15" t="s">
        <v>221</v>
      </c>
      <c r="AT207" s="15" t="s">
        <v>144</v>
      </c>
      <c r="AU207" s="15" t="s">
        <v>119</v>
      </c>
      <c r="AY207" s="15" t="s">
        <v>141</v>
      </c>
      <c r="BE207" s="127">
        <f>IF(N207="základní",J207,0)</f>
        <v>0</v>
      </c>
      <c r="BF207" s="127">
        <f>IF(N207="snížená",J207,0)</f>
        <v>0</v>
      </c>
      <c r="BG207" s="127">
        <f>IF(N207="zákl. přenesená",J207,0)</f>
        <v>0</v>
      </c>
      <c r="BH207" s="127">
        <f>IF(N207="sníž. přenesená",J207,0)</f>
        <v>0</v>
      </c>
      <c r="BI207" s="127">
        <f>IF(N207="nulová",J207,0)</f>
        <v>0</v>
      </c>
      <c r="BJ207" s="15" t="s">
        <v>119</v>
      </c>
      <c r="BK207" s="127">
        <f>ROUND(I207*H207,2)</f>
        <v>0</v>
      </c>
      <c r="BL207" s="15" t="s">
        <v>221</v>
      </c>
      <c r="BM207" s="15" t="s">
        <v>381</v>
      </c>
    </row>
    <row r="208" spans="2:51" s="11" customFormat="1" ht="12">
      <c r="B208" s="238"/>
      <c r="C208" s="239"/>
      <c r="D208" s="240" t="s">
        <v>151</v>
      </c>
      <c r="E208" s="241" t="s">
        <v>1</v>
      </c>
      <c r="F208" s="242" t="s">
        <v>382</v>
      </c>
      <c r="G208" s="239"/>
      <c r="H208" s="243">
        <v>3.15</v>
      </c>
      <c r="I208" s="244"/>
      <c r="J208" s="239"/>
      <c r="K208" s="239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151</v>
      </c>
      <c r="AU208" s="249" t="s">
        <v>119</v>
      </c>
      <c r="AV208" s="11" t="s">
        <v>119</v>
      </c>
      <c r="AW208" s="11" t="s">
        <v>31</v>
      </c>
      <c r="AX208" s="11" t="s">
        <v>79</v>
      </c>
      <c r="AY208" s="249" t="s">
        <v>141</v>
      </c>
    </row>
    <row r="209" spans="2:65" s="1" customFormat="1" ht="16.5" customHeight="1">
      <c r="B209" s="38"/>
      <c r="C209" s="227" t="s">
        <v>383</v>
      </c>
      <c r="D209" s="227" t="s">
        <v>144</v>
      </c>
      <c r="E209" s="228" t="s">
        <v>384</v>
      </c>
      <c r="F209" s="229" t="s">
        <v>385</v>
      </c>
      <c r="G209" s="230" t="s">
        <v>188</v>
      </c>
      <c r="H209" s="231">
        <v>16.65</v>
      </c>
      <c r="I209" s="232"/>
      <c r="J209" s="233">
        <f>ROUND(I209*H209,2)</f>
        <v>0</v>
      </c>
      <c r="K209" s="229" t="s">
        <v>1</v>
      </c>
      <c r="L209" s="40"/>
      <c r="M209" s="234" t="s">
        <v>1</v>
      </c>
      <c r="N209" s="235" t="s">
        <v>43</v>
      </c>
      <c r="O209" s="79"/>
      <c r="P209" s="236">
        <f>O209*H209</f>
        <v>0</v>
      </c>
      <c r="Q209" s="236">
        <v>0</v>
      </c>
      <c r="R209" s="236">
        <f>Q209*H209</f>
        <v>0</v>
      </c>
      <c r="S209" s="236">
        <v>0.003</v>
      </c>
      <c r="T209" s="237">
        <f>S209*H209</f>
        <v>0.049949999999999994</v>
      </c>
      <c r="AR209" s="15" t="s">
        <v>221</v>
      </c>
      <c r="AT209" s="15" t="s">
        <v>144</v>
      </c>
      <c r="AU209" s="15" t="s">
        <v>119</v>
      </c>
      <c r="AY209" s="15" t="s">
        <v>141</v>
      </c>
      <c r="BE209" s="127">
        <f>IF(N209="základní",J209,0)</f>
        <v>0</v>
      </c>
      <c r="BF209" s="127">
        <f>IF(N209="snížená",J209,0)</f>
        <v>0</v>
      </c>
      <c r="BG209" s="127">
        <f>IF(N209="zákl. přenesená",J209,0)</f>
        <v>0</v>
      </c>
      <c r="BH209" s="127">
        <f>IF(N209="sníž. přenesená",J209,0)</f>
        <v>0</v>
      </c>
      <c r="BI209" s="127">
        <f>IF(N209="nulová",J209,0)</f>
        <v>0</v>
      </c>
      <c r="BJ209" s="15" t="s">
        <v>119</v>
      </c>
      <c r="BK209" s="127">
        <f>ROUND(I209*H209,2)</f>
        <v>0</v>
      </c>
      <c r="BL209" s="15" t="s">
        <v>221</v>
      </c>
      <c r="BM209" s="15" t="s">
        <v>386</v>
      </c>
    </row>
    <row r="210" spans="2:51" s="11" customFormat="1" ht="12">
      <c r="B210" s="238"/>
      <c r="C210" s="239"/>
      <c r="D210" s="240" t="s">
        <v>151</v>
      </c>
      <c r="E210" s="241" t="s">
        <v>1</v>
      </c>
      <c r="F210" s="242" t="s">
        <v>387</v>
      </c>
      <c r="G210" s="239"/>
      <c r="H210" s="243">
        <v>16.65</v>
      </c>
      <c r="I210" s="244"/>
      <c r="J210" s="239"/>
      <c r="K210" s="239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151</v>
      </c>
      <c r="AU210" s="249" t="s">
        <v>119</v>
      </c>
      <c r="AV210" s="11" t="s">
        <v>119</v>
      </c>
      <c r="AW210" s="11" t="s">
        <v>31</v>
      </c>
      <c r="AX210" s="11" t="s">
        <v>79</v>
      </c>
      <c r="AY210" s="249" t="s">
        <v>141</v>
      </c>
    </row>
    <row r="211" spans="2:65" s="1" customFormat="1" ht="16.5" customHeight="1">
      <c r="B211" s="38"/>
      <c r="C211" s="227" t="s">
        <v>388</v>
      </c>
      <c r="D211" s="227" t="s">
        <v>144</v>
      </c>
      <c r="E211" s="228" t="s">
        <v>389</v>
      </c>
      <c r="F211" s="229" t="s">
        <v>390</v>
      </c>
      <c r="G211" s="230" t="s">
        <v>327</v>
      </c>
      <c r="H211" s="281"/>
      <c r="I211" s="232"/>
      <c r="J211" s="233">
        <f>ROUND(I211*H211,2)</f>
        <v>0</v>
      </c>
      <c r="K211" s="229" t="s">
        <v>148</v>
      </c>
      <c r="L211" s="40"/>
      <c r="M211" s="234" t="s">
        <v>1</v>
      </c>
      <c r="N211" s="235" t="s">
        <v>43</v>
      </c>
      <c r="O211" s="79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AR211" s="15" t="s">
        <v>221</v>
      </c>
      <c r="AT211" s="15" t="s">
        <v>144</v>
      </c>
      <c r="AU211" s="15" t="s">
        <v>119</v>
      </c>
      <c r="AY211" s="15" t="s">
        <v>141</v>
      </c>
      <c r="BE211" s="127">
        <f>IF(N211="základní",J211,0)</f>
        <v>0</v>
      </c>
      <c r="BF211" s="127">
        <f>IF(N211="snížená",J211,0)</f>
        <v>0</v>
      </c>
      <c r="BG211" s="127">
        <f>IF(N211="zákl. přenesená",J211,0)</f>
        <v>0</v>
      </c>
      <c r="BH211" s="127">
        <f>IF(N211="sníž. přenesená",J211,0)</f>
        <v>0</v>
      </c>
      <c r="BI211" s="127">
        <f>IF(N211="nulová",J211,0)</f>
        <v>0</v>
      </c>
      <c r="BJ211" s="15" t="s">
        <v>119</v>
      </c>
      <c r="BK211" s="127">
        <f>ROUND(I211*H211,2)</f>
        <v>0</v>
      </c>
      <c r="BL211" s="15" t="s">
        <v>221</v>
      </c>
      <c r="BM211" s="15" t="s">
        <v>391</v>
      </c>
    </row>
    <row r="212" spans="2:63" s="10" customFormat="1" ht="22.8" customHeight="1">
      <c r="B212" s="212"/>
      <c r="C212" s="213"/>
      <c r="D212" s="214" t="s">
        <v>70</v>
      </c>
      <c r="E212" s="225" t="s">
        <v>392</v>
      </c>
      <c r="F212" s="225" t="s">
        <v>393</v>
      </c>
      <c r="G212" s="213"/>
      <c r="H212" s="213"/>
      <c r="I212" s="216"/>
      <c r="J212" s="226">
        <f>BK212</f>
        <v>0</v>
      </c>
      <c r="K212" s="213"/>
      <c r="L212" s="217"/>
      <c r="M212" s="218"/>
      <c r="N212" s="219"/>
      <c r="O212" s="219"/>
      <c r="P212" s="220">
        <f>SUM(P213:P240)</f>
        <v>0</v>
      </c>
      <c r="Q212" s="219"/>
      <c r="R212" s="220">
        <f>SUM(R213:R240)</f>
        <v>5E-05</v>
      </c>
      <c r="S212" s="219"/>
      <c r="T212" s="221">
        <f>SUM(T213:T240)</f>
        <v>2.5536950000000003</v>
      </c>
      <c r="AR212" s="222" t="s">
        <v>119</v>
      </c>
      <c r="AT212" s="223" t="s">
        <v>70</v>
      </c>
      <c r="AU212" s="223" t="s">
        <v>79</v>
      </c>
      <c r="AY212" s="222" t="s">
        <v>141</v>
      </c>
      <c r="BK212" s="224">
        <f>SUM(BK213:BK240)</f>
        <v>0</v>
      </c>
    </row>
    <row r="213" spans="2:65" s="1" customFormat="1" ht="16.5" customHeight="1">
      <c r="B213" s="38"/>
      <c r="C213" s="227" t="s">
        <v>394</v>
      </c>
      <c r="D213" s="227" t="s">
        <v>144</v>
      </c>
      <c r="E213" s="228" t="s">
        <v>395</v>
      </c>
      <c r="F213" s="229" t="s">
        <v>396</v>
      </c>
      <c r="G213" s="230" t="s">
        <v>261</v>
      </c>
      <c r="H213" s="231">
        <v>2</v>
      </c>
      <c r="I213" s="232"/>
      <c r="J213" s="233">
        <f>ROUND(I213*H213,2)</f>
        <v>0</v>
      </c>
      <c r="K213" s="229" t="s">
        <v>148</v>
      </c>
      <c r="L213" s="40"/>
      <c r="M213" s="234" t="s">
        <v>1</v>
      </c>
      <c r="N213" s="235" t="s">
        <v>43</v>
      </c>
      <c r="O213" s="79"/>
      <c r="P213" s="236">
        <f>O213*H213</f>
        <v>0</v>
      </c>
      <c r="Q213" s="236">
        <v>0</v>
      </c>
      <c r="R213" s="236">
        <f>Q213*H213</f>
        <v>0</v>
      </c>
      <c r="S213" s="236">
        <v>0.03</v>
      </c>
      <c r="T213" s="237">
        <f>S213*H213</f>
        <v>0.06</v>
      </c>
      <c r="AR213" s="15" t="s">
        <v>221</v>
      </c>
      <c r="AT213" s="15" t="s">
        <v>144</v>
      </c>
      <c r="AU213" s="15" t="s">
        <v>119</v>
      </c>
      <c r="AY213" s="15" t="s">
        <v>141</v>
      </c>
      <c r="BE213" s="127">
        <f>IF(N213="základní",J213,0)</f>
        <v>0</v>
      </c>
      <c r="BF213" s="127">
        <f>IF(N213="snížená",J213,0)</f>
        <v>0</v>
      </c>
      <c r="BG213" s="127">
        <f>IF(N213="zákl. přenesená",J213,0)</f>
        <v>0</v>
      </c>
      <c r="BH213" s="127">
        <f>IF(N213="sníž. přenesená",J213,0)</f>
        <v>0</v>
      </c>
      <c r="BI213" s="127">
        <f>IF(N213="nulová",J213,0)</f>
        <v>0</v>
      </c>
      <c r="BJ213" s="15" t="s">
        <v>119</v>
      </c>
      <c r="BK213" s="127">
        <f>ROUND(I213*H213,2)</f>
        <v>0</v>
      </c>
      <c r="BL213" s="15" t="s">
        <v>221</v>
      </c>
      <c r="BM213" s="15" t="s">
        <v>397</v>
      </c>
    </row>
    <row r="214" spans="2:65" s="1" customFormat="1" ht="16.5" customHeight="1">
      <c r="B214" s="38"/>
      <c r="C214" s="227" t="s">
        <v>398</v>
      </c>
      <c r="D214" s="227" t="s">
        <v>144</v>
      </c>
      <c r="E214" s="228" t="s">
        <v>399</v>
      </c>
      <c r="F214" s="229" t="s">
        <v>400</v>
      </c>
      <c r="G214" s="230" t="s">
        <v>401</v>
      </c>
      <c r="H214" s="231">
        <v>2493.695</v>
      </c>
      <c r="I214" s="232"/>
      <c r="J214" s="233">
        <f>ROUND(I214*H214,2)</f>
        <v>0</v>
      </c>
      <c r="K214" s="229" t="s">
        <v>148</v>
      </c>
      <c r="L214" s="40"/>
      <c r="M214" s="234" t="s">
        <v>1</v>
      </c>
      <c r="N214" s="235" t="s">
        <v>43</v>
      </c>
      <c r="O214" s="79"/>
      <c r="P214" s="236">
        <f>O214*H214</f>
        <v>0</v>
      </c>
      <c r="Q214" s="236">
        <v>0</v>
      </c>
      <c r="R214" s="236">
        <f>Q214*H214</f>
        <v>0</v>
      </c>
      <c r="S214" s="236">
        <v>0.001</v>
      </c>
      <c r="T214" s="237">
        <f>S214*H214</f>
        <v>2.493695</v>
      </c>
      <c r="AR214" s="15" t="s">
        <v>221</v>
      </c>
      <c r="AT214" s="15" t="s">
        <v>144</v>
      </c>
      <c r="AU214" s="15" t="s">
        <v>119</v>
      </c>
      <c r="AY214" s="15" t="s">
        <v>141</v>
      </c>
      <c r="BE214" s="127">
        <f>IF(N214="základní",J214,0)</f>
        <v>0</v>
      </c>
      <c r="BF214" s="127">
        <f>IF(N214="snížená",J214,0)</f>
        <v>0</v>
      </c>
      <c r="BG214" s="127">
        <f>IF(N214="zákl. přenesená",J214,0)</f>
        <v>0</v>
      </c>
      <c r="BH214" s="127">
        <f>IF(N214="sníž. přenesená",J214,0)</f>
        <v>0</v>
      </c>
      <c r="BI214" s="127">
        <f>IF(N214="nulová",J214,0)</f>
        <v>0</v>
      </c>
      <c r="BJ214" s="15" t="s">
        <v>119</v>
      </c>
      <c r="BK214" s="127">
        <f>ROUND(I214*H214,2)</f>
        <v>0</v>
      </c>
      <c r="BL214" s="15" t="s">
        <v>221</v>
      </c>
      <c r="BM214" s="15" t="s">
        <v>402</v>
      </c>
    </row>
    <row r="215" spans="2:51" s="11" customFormat="1" ht="12">
      <c r="B215" s="238"/>
      <c r="C215" s="239"/>
      <c r="D215" s="240" t="s">
        <v>151</v>
      </c>
      <c r="E215" s="241" t="s">
        <v>1</v>
      </c>
      <c r="F215" s="242" t="s">
        <v>403</v>
      </c>
      <c r="G215" s="239"/>
      <c r="H215" s="243">
        <v>774.072</v>
      </c>
      <c r="I215" s="244"/>
      <c r="J215" s="239"/>
      <c r="K215" s="239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151</v>
      </c>
      <c r="AU215" s="249" t="s">
        <v>119</v>
      </c>
      <c r="AV215" s="11" t="s">
        <v>119</v>
      </c>
      <c r="AW215" s="11" t="s">
        <v>31</v>
      </c>
      <c r="AX215" s="11" t="s">
        <v>71</v>
      </c>
      <c r="AY215" s="249" t="s">
        <v>141</v>
      </c>
    </row>
    <row r="216" spans="2:51" s="11" customFormat="1" ht="12">
      <c r="B216" s="238"/>
      <c r="C216" s="239"/>
      <c r="D216" s="240" t="s">
        <v>151</v>
      </c>
      <c r="E216" s="241" t="s">
        <v>1</v>
      </c>
      <c r="F216" s="242" t="s">
        <v>404</v>
      </c>
      <c r="G216" s="239"/>
      <c r="H216" s="243">
        <v>700.8</v>
      </c>
      <c r="I216" s="244"/>
      <c r="J216" s="239"/>
      <c r="K216" s="239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151</v>
      </c>
      <c r="AU216" s="249" t="s">
        <v>119</v>
      </c>
      <c r="AV216" s="11" t="s">
        <v>119</v>
      </c>
      <c r="AW216" s="11" t="s">
        <v>31</v>
      </c>
      <c r="AX216" s="11" t="s">
        <v>71</v>
      </c>
      <c r="AY216" s="249" t="s">
        <v>141</v>
      </c>
    </row>
    <row r="217" spans="2:51" s="11" customFormat="1" ht="12">
      <c r="B217" s="238"/>
      <c r="C217" s="239"/>
      <c r="D217" s="240" t="s">
        <v>151</v>
      </c>
      <c r="E217" s="241" t="s">
        <v>1</v>
      </c>
      <c r="F217" s="242" t="s">
        <v>405</v>
      </c>
      <c r="G217" s="239"/>
      <c r="H217" s="243">
        <v>799.085</v>
      </c>
      <c r="I217" s="244"/>
      <c r="J217" s="239"/>
      <c r="K217" s="239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151</v>
      </c>
      <c r="AU217" s="249" t="s">
        <v>119</v>
      </c>
      <c r="AV217" s="11" t="s">
        <v>119</v>
      </c>
      <c r="AW217" s="11" t="s">
        <v>31</v>
      </c>
      <c r="AX217" s="11" t="s">
        <v>71</v>
      </c>
      <c r="AY217" s="249" t="s">
        <v>141</v>
      </c>
    </row>
    <row r="218" spans="2:51" s="11" customFormat="1" ht="12">
      <c r="B218" s="238"/>
      <c r="C218" s="239"/>
      <c r="D218" s="240" t="s">
        <v>151</v>
      </c>
      <c r="E218" s="241" t="s">
        <v>1</v>
      </c>
      <c r="F218" s="242" t="s">
        <v>406</v>
      </c>
      <c r="G218" s="239"/>
      <c r="H218" s="243">
        <v>98.55</v>
      </c>
      <c r="I218" s="244"/>
      <c r="J218" s="239"/>
      <c r="K218" s="239"/>
      <c r="L218" s="245"/>
      <c r="M218" s="246"/>
      <c r="N218" s="247"/>
      <c r="O218" s="247"/>
      <c r="P218" s="247"/>
      <c r="Q218" s="247"/>
      <c r="R218" s="247"/>
      <c r="S218" s="247"/>
      <c r="T218" s="248"/>
      <c r="AT218" s="249" t="s">
        <v>151</v>
      </c>
      <c r="AU218" s="249" t="s">
        <v>119</v>
      </c>
      <c r="AV218" s="11" t="s">
        <v>119</v>
      </c>
      <c r="AW218" s="11" t="s">
        <v>31</v>
      </c>
      <c r="AX218" s="11" t="s">
        <v>71</v>
      </c>
      <c r="AY218" s="249" t="s">
        <v>141</v>
      </c>
    </row>
    <row r="219" spans="2:51" s="11" customFormat="1" ht="12">
      <c r="B219" s="238"/>
      <c r="C219" s="239"/>
      <c r="D219" s="240" t="s">
        <v>151</v>
      </c>
      <c r="E219" s="241" t="s">
        <v>1</v>
      </c>
      <c r="F219" s="242" t="s">
        <v>407</v>
      </c>
      <c r="G219" s="239"/>
      <c r="H219" s="243">
        <v>91.188</v>
      </c>
      <c r="I219" s="244"/>
      <c r="J219" s="239"/>
      <c r="K219" s="239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151</v>
      </c>
      <c r="AU219" s="249" t="s">
        <v>119</v>
      </c>
      <c r="AV219" s="11" t="s">
        <v>119</v>
      </c>
      <c r="AW219" s="11" t="s">
        <v>31</v>
      </c>
      <c r="AX219" s="11" t="s">
        <v>71</v>
      </c>
      <c r="AY219" s="249" t="s">
        <v>141</v>
      </c>
    </row>
    <row r="220" spans="2:51" s="11" customFormat="1" ht="12">
      <c r="B220" s="238"/>
      <c r="C220" s="239"/>
      <c r="D220" s="240" t="s">
        <v>151</v>
      </c>
      <c r="E220" s="241" t="s">
        <v>1</v>
      </c>
      <c r="F220" s="242" t="s">
        <v>408</v>
      </c>
      <c r="G220" s="239"/>
      <c r="H220" s="243">
        <v>30</v>
      </c>
      <c r="I220" s="244"/>
      <c r="J220" s="239"/>
      <c r="K220" s="239"/>
      <c r="L220" s="245"/>
      <c r="M220" s="246"/>
      <c r="N220" s="247"/>
      <c r="O220" s="247"/>
      <c r="P220" s="247"/>
      <c r="Q220" s="247"/>
      <c r="R220" s="247"/>
      <c r="S220" s="247"/>
      <c r="T220" s="248"/>
      <c r="AT220" s="249" t="s">
        <v>151</v>
      </c>
      <c r="AU220" s="249" t="s">
        <v>119</v>
      </c>
      <c r="AV220" s="11" t="s">
        <v>119</v>
      </c>
      <c r="AW220" s="11" t="s">
        <v>31</v>
      </c>
      <c r="AX220" s="11" t="s">
        <v>71</v>
      </c>
      <c r="AY220" s="249" t="s">
        <v>141</v>
      </c>
    </row>
    <row r="221" spans="2:51" s="12" customFormat="1" ht="12">
      <c r="B221" s="250"/>
      <c r="C221" s="251"/>
      <c r="D221" s="240" t="s">
        <v>151</v>
      </c>
      <c r="E221" s="252" t="s">
        <v>1</v>
      </c>
      <c r="F221" s="253" t="s">
        <v>173</v>
      </c>
      <c r="G221" s="251"/>
      <c r="H221" s="254">
        <v>2493.695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AT221" s="260" t="s">
        <v>151</v>
      </c>
      <c r="AU221" s="260" t="s">
        <v>119</v>
      </c>
      <c r="AV221" s="12" t="s">
        <v>149</v>
      </c>
      <c r="AW221" s="12" t="s">
        <v>31</v>
      </c>
      <c r="AX221" s="12" t="s">
        <v>79</v>
      </c>
      <c r="AY221" s="260" t="s">
        <v>141</v>
      </c>
    </row>
    <row r="222" spans="2:65" s="1" customFormat="1" ht="16.5" customHeight="1">
      <c r="B222" s="38"/>
      <c r="C222" s="261" t="s">
        <v>409</v>
      </c>
      <c r="D222" s="261" t="s">
        <v>192</v>
      </c>
      <c r="E222" s="262" t="s">
        <v>410</v>
      </c>
      <c r="F222" s="263" t="s">
        <v>411</v>
      </c>
      <c r="G222" s="264" t="s">
        <v>261</v>
      </c>
      <c r="H222" s="265">
        <v>1</v>
      </c>
      <c r="I222" s="266"/>
      <c r="J222" s="267">
        <f>ROUND(I222*H222,2)</f>
        <v>0</v>
      </c>
      <c r="K222" s="263" t="s">
        <v>1</v>
      </c>
      <c r="L222" s="268"/>
      <c r="M222" s="269" t="s">
        <v>1</v>
      </c>
      <c r="N222" s="270" t="s">
        <v>43</v>
      </c>
      <c r="O222" s="79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AR222" s="15" t="s">
        <v>301</v>
      </c>
      <c r="AT222" s="15" t="s">
        <v>192</v>
      </c>
      <c r="AU222" s="15" t="s">
        <v>119</v>
      </c>
      <c r="AY222" s="15" t="s">
        <v>141</v>
      </c>
      <c r="BE222" s="127">
        <f>IF(N222="základní",J222,0)</f>
        <v>0</v>
      </c>
      <c r="BF222" s="127">
        <f>IF(N222="snížená",J222,0)</f>
        <v>0</v>
      </c>
      <c r="BG222" s="127">
        <f>IF(N222="zákl. přenesená",J222,0)</f>
        <v>0</v>
      </c>
      <c r="BH222" s="127">
        <f>IF(N222="sníž. přenesená",J222,0)</f>
        <v>0</v>
      </c>
      <c r="BI222" s="127">
        <f>IF(N222="nulová",J222,0)</f>
        <v>0</v>
      </c>
      <c r="BJ222" s="15" t="s">
        <v>119</v>
      </c>
      <c r="BK222" s="127">
        <f>ROUND(I222*H222,2)</f>
        <v>0</v>
      </c>
      <c r="BL222" s="15" t="s">
        <v>221</v>
      </c>
      <c r="BM222" s="15" t="s">
        <v>412</v>
      </c>
    </row>
    <row r="223" spans="2:47" s="1" customFormat="1" ht="12">
      <c r="B223" s="38"/>
      <c r="C223" s="39"/>
      <c r="D223" s="240" t="s">
        <v>413</v>
      </c>
      <c r="E223" s="39"/>
      <c r="F223" s="282" t="s">
        <v>414</v>
      </c>
      <c r="G223" s="39"/>
      <c r="H223" s="39"/>
      <c r="I223" s="142"/>
      <c r="J223" s="39"/>
      <c r="K223" s="39"/>
      <c r="L223" s="40"/>
      <c r="M223" s="283"/>
      <c r="N223" s="79"/>
      <c r="O223" s="79"/>
      <c r="P223" s="79"/>
      <c r="Q223" s="79"/>
      <c r="R223" s="79"/>
      <c r="S223" s="79"/>
      <c r="T223" s="80"/>
      <c r="AT223" s="15" t="s">
        <v>413</v>
      </c>
      <c r="AU223" s="15" t="s">
        <v>119</v>
      </c>
    </row>
    <row r="224" spans="2:51" s="11" customFormat="1" ht="12">
      <c r="B224" s="238"/>
      <c r="C224" s="239"/>
      <c r="D224" s="240" t="s">
        <v>151</v>
      </c>
      <c r="E224" s="241" t="s">
        <v>1</v>
      </c>
      <c r="F224" s="242" t="s">
        <v>415</v>
      </c>
      <c r="G224" s="239"/>
      <c r="H224" s="243">
        <v>1</v>
      </c>
      <c r="I224" s="244"/>
      <c r="J224" s="239"/>
      <c r="K224" s="239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151</v>
      </c>
      <c r="AU224" s="249" t="s">
        <v>119</v>
      </c>
      <c r="AV224" s="11" t="s">
        <v>119</v>
      </c>
      <c r="AW224" s="11" t="s">
        <v>31</v>
      </c>
      <c r="AX224" s="11" t="s">
        <v>79</v>
      </c>
      <c r="AY224" s="249" t="s">
        <v>141</v>
      </c>
    </row>
    <row r="225" spans="2:65" s="1" customFormat="1" ht="16.5" customHeight="1">
      <c r="B225" s="38"/>
      <c r="C225" s="261" t="s">
        <v>416</v>
      </c>
      <c r="D225" s="261" t="s">
        <v>192</v>
      </c>
      <c r="E225" s="262" t="s">
        <v>417</v>
      </c>
      <c r="F225" s="263" t="s">
        <v>418</v>
      </c>
      <c r="G225" s="264" t="s">
        <v>261</v>
      </c>
      <c r="H225" s="265">
        <v>1</v>
      </c>
      <c r="I225" s="266"/>
      <c r="J225" s="267">
        <f>ROUND(I225*H225,2)</f>
        <v>0</v>
      </c>
      <c r="K225" s="263" t="s">
        <v>1</v>
      </c>
      <c r="L225" s="268"/>
      <c r="M225" s="269" t="s">
        <v>1</v>
      </c>
      <c r="N225" s="270" t="s">
        <v>43</v>
      </c>
      <c r="O225" s="79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AR225" s="15" t="s">
        <v>301</v>
      </c>
      <c r="AT225" s="15" t="s">
        <v>192</v>
      </c>
      <c r="AU225" s="15" t="s">
        <v>119</v>
      </c>
      <c r="AY225" s="15" t="s">
        <v>141</v>
      </c>
      <c r="BE225" s="127">
        <f>IF(N225="základní",J225,0)</f>
        <v>0</v>
      </c>
      <c r="BF225" s="127">
        <f>IF(N225="snížená",J225,0)</f>
        <v>0</v>
      </c>
      <c r="BG225" s="127">
        <f>IF(N225="zákl. přenesená",J225,0)</f>
        <v>0</v>
      </c>
      <c r="BH225" s="127">
        <f>IF(N225="sníž. přenesená",J225,0)</f>
        <v>0</v>
      </c>
      <c r="BI225" s="127">
        <f>IF(N225="nulová",J225,0)</f>
        <v>0</v>
      </c>
      <c r="BJ225" s="15" t="s">
        <v>119</v>
      </c>
      <c r="BK225" s="127">
        <f>ROUND(I225*H225,2)</f>
        <v>0</v>
      </c>
      <c r="BL225" s="15" t="s">
        <v>221</v>
      </c>
      <c r="BM225" s="15" t="s">
        <v>419</v>
      </c>
    </row>
    <row r="226" spans="2:47" s="1" customFormat="1" ht="12">
      <c r="B226" s="38"/>
      <c r="C226" s="39"/>
      <c r="D226" s="240" t="s">
        <v>413</v>
      </c>
      <c r="E226" s="39"/>
      <c r="F226" s="282" t="s">
        <v>420</v>
      </c>
      <c r="G226" s="39"/>
      <c r="H226" s="39"/>
      <c r="I226" s="142"/>
      <c r="J226" s="39"/>
      <c r="K226" s="39"/>
      <c r="L226" s="40"/>
      <c r="M226" s="283"/>
      <c r="N226" s="79"/>
      <c r="O226" s="79"/>
      <c r="P226" s="79"/>
      <c r="Q226" s="79"/>
      <c r="R226" s="79"/>
      <c r="S226" s="79"/>
      <c r="T226" s="80"/>
      <c r="AT226" s="15" t="s">
        <v>413</v>
      </c>
      <c r="AU226" s="15" t="s">
        <v>119</v>
      </c>
    </row>
    <row r="227" spans="2:51" s="11" customFormat="1" ht="12">
      <c r="B227" s="238"/>
      <c r="C227" s="239"/>
      <c r="D227" s="240" t="s">
        <v>151</v>
      </c>
      <c r="E227" s="241" t="s">
        <v>1</v>
      </c>
      <c r="F227" s="242" t="s">
        <v>421</v>
      </c>
      <c r="G227" s="239"/>
      <c r="H227" s="243">
        <v>1</v>
      </c>
      <c r="I227" s="244"/>
      <c r="J227" s="239"/>
      <c r="K227" s="239"/>
      <c r="L227" s="245"/>
      <c r="M227" s="246"/>
      <c r="N227" s="247"/>
      <c r="O227" s="247"/>
      <c r="P227" s="247"/>
      <c r="Q227" s="247"/>
      <c r="R227" s="247"/>
      <c r="S227" s="247"/>
      <c r="T227" s="248"/>
      <c r="AT227" s="249" t="s">
        <v>151</v>
      </c>
      <c r="AU227" s="249" t="s">
        <v>119</v>
      </c>
      <c r="AV227" s="11" t="s">
        <v>119</v>
      </c>
      <c r="AW227" s="11" t="s">
        <v>31</v>
      </c>
      <c r="AX227" s="11" t="s">
        <v>79</v>
      </c>
      <c r="AY227" s="249" t="s">
        <v>141</v>
      </c>
    </row>
    <row r="228" spans="2:65" s="1" customFormat="1" ht="16.5" customHeight="1">
      <c r="B228" s="38"/>
      <c r="C228" s="261" t="s">
        <v>422</v>
      </c>
      <c r="D228" s="261" t="s">
        <v>192</v>
      </c>
      <c r="E228" s="262" t="s">
        <v>423</v>
      </c>
      <c r="F228" s="263" t="s">
        <v>424</v>
      </c>
      <c r="G228" s="264" t="s">
        <v>261</v>
      </c>
      <c r="H228" s="265">
        <v>1</v>
      </c>
      <c r="I228" s="266"/>
      <c r="J228" s="267">
        <f>ROUND(I228*H228,2)</f>
        <v>0</v>
      </c>
      <c r="K228" s="263" t="s">
        <v>1</v>
      </c>
      <c r="L228" s="268"/>
      <c r="M228" s="269" t="s">
        <v>1</v>
      </c>
      <c r="N228" s="270" t="s">
        <v>43</v>
      </c>
      <c r="O228" s="79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AR228" s="15" t="s">
        <v>301</v>
      </c>
      <c r="AT228" s="15" t="s">
        <v>192</v>
      </c>
      <c r="AU228" s="15" t="s">
        <v>119</v>
      </c>
      <c r="AY228" s="15" t="s">
        <v>141</v>
      </c>
      <c r="BE228" s="127">
        <f>IF(N228="základní",J228,0)</f>
        <v>0</v>
      </c>
      <c r="BF228" s="127">
        <f>IF(N228="snížená",J228,0)</f>
        <v>0</v>
      </c>
      <c r="BG228" s="127">
        <f>IF(N228="zákl. přenesená",J228,0)</f>
        <v>0</v>
      </c>
      <c r="BH228" s="127">
        <f>IF(N228="sníž. přenesená",J228,0)</f>
        <v>0</v>
      </c>
      <c r="BI228" s="127">
        <f>IF(N228="nulová",J228,0)</f>
        <v>0</v>
      </c>
      <c r="BJ228" s="15" t="s">
        <v>119</v>
      </c>
      <c r="BK228" s="127">
        <f>ROUND(I228*H228,2)</f>
        <v>0</v>
      </c>
      <c r="BL228" s="15" t="s">
        <v>221</v>
      </c>
      <c r="BM228" s="15" t="s">
        <v>425</v>
      </c>
    </row>
    <row r="229" spans="2:47" s="1" customFormat="1" ht="12">
      <c r="B229" s="38"/>
      <c r="C229" s="39"/>
      <c r="D229" s="240" t="s">
        <v>413</v>
      </c>
      <c r="E229" s="39"/>
      <c r="F229" s="282" t="s">
        <v>426</v>
      </c>
      <c r="G229" s="39"/>
      <c r="H229" s="39"/>
      <c r="I229" s="142"/>
      <c r="J229" s="39"/>
      <c r="K229" s="39"/>
      <c r="L229" s="40"/>
      <c r="M229" s="283"/>
      <c r="N229" s="79"/>
      <c r="O229" s="79"/>
      <c r="P229" s="79"/>
      <c r="Q229" s="79"/>
      <c r="R229" s="79"/>
      <c r="S229" s="79"/>
      <c r="T229" s="80"/>
      <c r="AT229" s="15" t="s">
        <v>413</v>
      </c>
      <c r="AU229" s="15" t="s">
        <v>119</v>
      </c>
    </row>
    <row r="230" spans="2:51" s="11" customFormat="1" ht="12">
      <c r="B230" s="238"/>
      <c r="C230" s="239"/>
      <c r="D230" s="240" t="s">
        <v>151</v>
      </c>
      <c r="E230" s="241" t="s">
        <v>1</v>
      </c>
      <c r="F230" s="242" t="s">
        <v>427</v>
      </c>
      <c r="G230" s="239"/>
      <c r="H230" s="243">
        <v>1</v>
      </c>
      <c r="I230" s="244"/>
      <c r="J230" s="239"/>
      <c r="K230" s="239"/>
      <c r="L230" s="245"/>
      <c r="M230" s="246"/>
      <c r="N230" s="247"/>
      <c r="O230" s="247"/>
      <c r="P230" s="247"/>
      <c r="Q230" s="247"/>
      <c r="R230" s="247"/>
      <c r="S230" s="247"/>
      <c r="T230" s="248"/>
      <c r="AT230" s="249" t="s">
        <v>151</v>
      </c>
      <c r="AU230" s="249" t="s">
        <v>119</v>
      </c>
      <c r="AV230" s="11" t="s">
        <v>119</v>
      </c>
      <c r="AW230" s="11" t="s">
        <v>31</v>
      </c>
      <c r="AX230" s="11" t="s">
        <v>79</v>
      </c>
      <c r="AY230" s="249" t="s">
        <v>141</v>
      </c>
    </row>
    <row r="231" spans="2:65" s="1" customFormat="1" ht="16.5" customHeight="1">
      <c r="B231" s="38"/>
      <c r="C231" s="261" t="s">
        <v>428</v>
      </c>
      <c r="D231" s="261" t="s">
        <v>192</v>
      </c>
      <c r="E231" s="262" t="s">
        <v>429</v>
      </c>
      <c r="F231" s="263" t="s">
        <v>430</v>
      </c>
      <c r="G231" s="264" t="s">
        <v>261</v>
      </c>
      <c r="H231" s="265">
        <v>1</v>
      </c>
      <c r="I231" s="266"/>
      <c r="J231" s="267">
        <f>ROUND(I231*H231,2)</f>
        <v>0</v>
      </c>
      <c r="K231" s="263" t="s">
        <v>1</v>
      </c>
      <c r="L231" s="268"/>
      <c r="M231" s="269" t="s">
        <v>1</v>
      </c>
      <c r="N231" s="270" t="s">
        <v>43</v>
      </c>
      <c r="O231" s="79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AR231" s="15" t="s">
        <v>301</v>
      </c>
      <c r="AT231" s="15" t="s">
        <v>192</v>
      </c>
      <c r="AU231" s="15" t="s">
        <v>119</v>
      </c>
      <c r="AY231" s="15" t="s">
        <v>141</v>
      </c>
      <c r="BE231" s="127">
        <f>IF(N231="základní",J231,0)</f>
        <v>0</v>
      </c>
      <c r="BF231" s="127">
        <f>IF(N231="snížená",J231,0)</f>
        <v>0</v>
      </c>
      <c r="BG231" s="127">
        <f>IF(N231="zákl. přenesená",J231,0)</f>
        <v>0</v>
      </c>
      <c r="BH231" s="127">
        <f>IF(N231="sníž. přenesená",J231,0)</f>
        <v>0</v>
      </c>
      <c r="BI231" s="127">
        <f>IF(N231="nulová",J231,0)</f>
        <v>0</v>
      </c>
      <c r="BJ231" s="15" t="s">
        <v>119</v>
      </c>
      <c r="BK231" s="127">
        <f>ROUND(I231*H231,2)</f>
        <v>0</v>
      </c>
      <c r="BL231" s="15" t="s">
        <v>221</v>
      </c>
      <c r="BM231" s="15" t="s">
        <v>431</v>
      </c>
    </row>
    <row r="232" spans="2:47" s="1" customFormat="1" ht="12">
      <c r="B232" s="38"/>
      <c r="C232" s="39"/>
      <c r="D232" s="240" t="s">
        <v>413</v>
      </c>
      <c r="E232" s="39"/>
      <c r="F232" s="282" t="s">
        <v>432</v>
      </c>
      <c r="G232" s="39"/>
      <c r="H232" s="39"/>
      <c r="I232" s="142"/>
      <c r="J232" s="39"/>
      <c r="K232" s="39"/>
      <c r="L232" s="40"/>
      <c r="M232" s="283"/>
      <c r="N232" s="79"/>
      <c r="O232" s="79"/>
      <c r="P232" s="79"/>
      <c r="Q232" s="79"/>
      <c r="R232" s="79"/>
      <c r="S232" s="79"/>
      <c r="T232" s="80"/>
      <c r="AT232" s="15" t="s">
        <v>413</v>
      </c>
      <c r="AU232" s="15" t="s">
        <v>119</v>
      </c>
    </row>
    <row r="233" spans="2:51" s="11" customFormat="1" ht="12">
      <c r="B233" s="238"/>
      <c r="C233" s="239"/>
      <c r="D233" s="240" t="s">
        <v>151</v>
      </c>
      <c r="E233" s="241" t="s">
        <v>1</v>
      </c>
      <c r="F233" s="242" t="s">
        <v>433</v>
      </c>
      <c r="G233" s="239"/>
      <c r="H233" s="243">
        <v>1</v>
      </c>
      <c r="I233" s="244"/>
      <c r="J233" s="239"/>
      <c r="K233" s="239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151</v>
      </c>
      <c r="AU233" s="249" t="s">
        <v>119</v>
      </c>
      <c r="AV233" s="11" t="s">
        <v>119</v>
      </c>
      <c r="AW233" s="11" t="s">
        <v>31</v>
      </c>
      <c r="AX233" s="11" t="s">
        <v>79</v>
      </c>
      <c r="AY233" s="249" t="s">
        <v>141</v>
      </c>
    </row>
    <row r="234" spans="2:65" s="1" customFormat="1" ht="16.5" customHeight="1">
      <c r="B234" s="38"/>
      <c r="C234" s="261" t="s">
        <v>434</v>
      </c>
      <c r="D234" s="261" t="s">
        <v>192</v>
      </c>
      <c r="E234" s="262" t="s">
        <v>435</v>
      </c>
      <c r="F234" s="263" t="s">
        <v>436</v>
      </c>
      <c r="G234" s="264" t="s">
        <v>261</v>
      </c>
      <c r="H234" s="265">
        <v>1</v>
      </c>
      <c r="I234" s="266"/>
      <c r="J234" s="267">
        <f>ROUND(I234*H234,2)</f>
        <v>0</v>
      </c>
      <c r="K234" s="263" t="s">
        <v>1</v>
      </c>
      <c r="L234" s="268"/>
      <c r="M234" s="269" t="s">
        <v>1</v>
      </c>
      <c r="N234" s="270" t="s">
        <v>43</v>
      </c>
      <c r="O234" s="79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AR234" s="15" t="s">
        <v>301</v>
      </c>
      <c r="AT234" s="15" t="s">
        <v>192</v>
      </c>
      <c r="AU234" s="15" t="s">
        <v>119</v>
      </c>
      <c r="AY234" s="15" t="s">
        <v>141</v>
      </c>
      <c r="BE234" s="127">
        <f>IF(N234="základní",J234,0)</f>
        <v>0</v>
      </c>
      <c r="BF234" s="127">
        <f>IF(N234="snížená",J234,0)</f>
        <v>0</v>
      </c>
      <c r="BG234" s="127">
        <f>IF(N234="zákl. přenesená",J234,0)</f>
        <v>0</v>
      </c>
      <c r="BH234" s="127">
        <f>IF(N234="sníž. přenesená",J234,0)</f>
        <v>0</v>
      </c>
      <c r="BI234" s="127">
        <f>IF(N234="nulová",J234,0)</f>
        <v>0</v>
      </c>
      <c r="BJ234" s="15" t="s">
        <v>119</v>
      </c>
      <c r="BK234" s="127">
        <f>ROUND(I234*H234,2)</f>
        <v>0</v>
      </c>
      <c r="BL234" s="15" t="s">
        <v>221</v>
      </c>
      <c r="BM234" s="15" t="s">
        <v>437</v>
      </c>
    </row>
    <row r="235" spans="2:65" s="1" customFormat="1" ht="16.5" customHeight="1">
      <c r="B235" s="38"/>
      <c r="C235" s="261" t="s">
        <v>438</v>
      </c>
      <c r="D235" s="261" t="s">
        <v>192</v>
      </c>
      <c r="E235" s="262" t="s">
        <v>439</v>
      </c>
      <c r="F235" s="263" t="s">
        <v>440</v>
      </c>
      <c r="G235" s="264" t="s">
        <v>261</v>
      </c>
      <c r="H235" s="265">
        <v>1</v>
      </c>
      <c r="I235" s="266"/>
      <c r="J235" s="267">
        <f>ROUND(I235*H235,2)</f>
        <v>0</v>
      </c>
      <c r="K235" s="263" t="s">
        <v>1</v>
      </c>
      <c r="L235" s="268"/>
      <c r="M235" s="269" t="s">
        <v>1</v>
      </c>
      <c r="N235" s="270" t="s">
        <v>43</v>
      </c>
      <c r="O235" s="79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AR235" s="15" t="s">
        <v>301</v>
      </c>
      <c r="AT235" s="15" t="s">
        <v>192</v>
      </c>
      <c r="AU235" s="15" t="s">
        <v>119</v>
      </c>
      <c r="AY235" s="15" t="s">
        <v>141</v>
      </c>
      <c r="BE235" s="127">
        <f>IF(N235="základní",J235,0)</f>
        <v>0</v>
      </c>
      <c r="BF235" s="127">
        <f>IF(N235="snížená",J235,0)</f>
        <v>0</v>
      </c>
      <c r="BG235" s="127">
        <f>IF(N235="zákl. přenesená",J235,0)</f>
        <v>0</v>
      </c>
      <c r="BH235" s="127">
        <f>IF(N235="sníž. přenesená",J235,0)</f>
        <v>0</v>
      </c>
      <c r="BI235" s="127">
        <f>IF(N235="nulová",J235,0)</f>
        <v>0</v>
      </c>
      <c r="BJ235" s="15" t="s">
        <v>119</v>
      </c>
      <c r="BK235" s="127">
        <f>ROUND(I235*H235,2)</f>
        <v>0</v>
      </c>
      <c r="BL235" s="15" t="s">
        <v>221</v>
      </c>
      <c r="BM235" s="15" t="s">
        <v>441</v>
      </c>
    </row>
    <row r="236" spans="2:65" s="1" customFormat="1" ht="16.5" customHeight="1">
      <c r="B236" s="38"/>
      <c r="C236" s="227" t="s">
        <v>442</v>
      </c>
      <c r="D236" s="227" t="s">
        <v>144</v>
      </c>
      <c r="E236" s="228" t="s">
        <v>443</v>
      </c>
      <c r="F236" s="229" t="s">
        <v>444</v>
      </c>
      <c r="G236" s="230" t="s">
        <v>445</v>
      </c>
      <c r="H236" s="231">
        <v>1</v>
      </c>
      <c r="I236" s="232"/>
      <c r="J236" s="233">
        <f>ROUND(I236*H236,2)</f>
        <v>0</v>
      </c>
      <c r="K236" s="229" t="s">
        <v>1</v>
      </c>
      <c r="L236" s="40"/>
      <c r="M236" s="234" t="s">
        <v>1</v>
      </c>
      <c r="N236" s="235" t="s">
        <v>43</v>
      </c>
      <c r="O236" s="79"/>
      <c r="P236" s="236">
        <f>O236*H236</f>
        <v>0</v>
      </c>
      <c r="Q236" s="236">
        <v>5E-05</v>
      </c>
      <c r="R236" s="236">
        <f>Q236*H236</f>
        <v>5E-05</v>
      </c>
      <c r="S236" s="236">
        <v>0</v>
      </c>
      <c r="T236" s="237">
        <f>S236*H236</f>
        <v>0</v>
      </c>
      <c r="AR236" s="15" t="s">
        <v>221</v>
      </c>
      <c r="AT236" s="15" t="s">
        <v>144</v>
      </c>
      <c r="AU236" s="15" t="s">
        <v>119</v>
      </c>
      <c r="AY236" s="15" t="s">
        <v>141</v>
      </c>
      <c r="BE236" s="127">
        <f>IF(N236="základní",J236,0)</f>
        <v>0</v>
      </c>
      <c r="BF236" s="127">
        <f>IF(N236="snížená",J236,0)</f>
        <v>0</v>
      </c>
      <c r="BG236" s="127">
        <f>IF(N236="zákl. přenesená",J236,0)</f>
        <v>0</v>
      </c>
      <c r="BH236" s="127">
        <f>IF(N236="sníž. přenesená",J236,0)</f>
        <v>0</v>
      </c>
      <c r="BI236" s="127">
        <f>IF(N236="nulová",J236,0)</f>
        <v>0</v>
      </c>
      <c r="BJ236" s="15" t="s">
        <v>119</v>
      </c>
      <c r="BK236" s="127">
        <f>ROUND(I236*H236,2)</f>
        <v>0</v>
      </c>
      <c r="BL236" s="15" t="s">
        <v>221</v>
      </c>
      <c r="BM236" s="15" t="s">
        <v>446</v>
      </c>
    </row>
    <row r="237" spans="2:65" s="1" customFormat="1" ht="22.5" customHeight="1">
      <c r="B237" s="38"/>
      <c r="C237" s="227" t="s">
        <v>447</v>
      </c>
      <c r="D237" s="227" t="s">
        <v>144</v>
      </c>
      <c r="E237" s="228" t="s">
        <v>448</v>
      </c>
      <c r="F237" s="229" t="s">
        <v>449</v>
      </c>
      <c r="G237" s="230" t="s">
        <v>188</v>
      </c>
      <c r="H237" s="231">
        <v>7.47</v>
      </c>
      <c r="I237" s="232"/>
      <c r="J237" s="233">
        <f>ROUND(I237*H237,2)</f>
        <v>0</v>
      </c>
      <c r="K237" s="229" t="s">
        <v>1</v>
      </c>
      <c r="L237" s="40"/>
      <c r="M237" s="234" t="s">
        <v>1</v>
      </c>
      <c r="N237" s="235" t="s">
        <v>43</v>
      </c>
      <c r="O237" s="79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AR237" s="15" t="s">
        <v>221</v>
      </c>
      <c r="AT237" s="15" t="s">
        <v>144</v>
      </c>
      <c r="AU237" s="15" t="s">
        <v>119</v>
      </c>
      <c r="AY237" s="15" t="s">
        <v>141</v>
      </c>
      <c r="BE237" s="127">
        <f>IF(N237="základní",J237,0)</f>
        <v>0</v>
      </c>
      <c r="BF237" s="127">
        <f>IF(N237="snížená",J237,0)</f>
        <v>0</v>
      </c>
      <c r="BG237" s="127">
        <f>IF(N237="zákl. přenesená",J237,0)</f>
        <v>0</v>
      </c>
      <c r="BH237" s="127">
        <f>IF(N237="sníž. přenesená",J237,0)</f>
        <v>0</v>
      </c>
      <c r="BI237" s="127">
        <f>IF(N237="nulová",J237,0)</f>
        <v>0</v>
      </c>
      <c r="BJ237" s="15" t="s">
        <v>119</v>
      </c>
      <c r="BK237" s="127">
        <f>ROUND(I237*H237,2)</f>
        <v>0</v>
      </c>
      <c r="BL237" s="15" t="s">
        <v>221</v>
      </c>
      <c r="BM237" s="15" t="s">
        <v>450</v>
      </c>
    </row>
    <row r="238" spans="2:51" s="13" customFormat="1" ht="12">
      <c r="B238" s="271"/>
      <c r="C238" s="272"/>
      <c r="D238" s="240" t="s">
        <v>151</v>
      </c>
      <c r="E238" s="273" t="s">
        <v>1</v>
      </c>
      <c r="F238" s="274" t="s">
        <v>451</v>
      </c>
      <c r="G238" s="272"/>
      <c r="H238" s="273" t="s">
        <v>1</v>
      </c>
      <c r="I238" s="275"/>
      <c r="J238" s="272"/>
      <c r="K238" s="272"/>
      <c r="L238" s="276"/>
      <c r="M238" s="277"/>
      <c r="N238" s="278"/>
      <c r="O238" s="278"/>
      <c r="P238" s="278"/>
      <c r="Q238" s="278"/>
      <c r="R238" s="278"/>
      <c r="S238" s="278"/>
      <c r="T238" s="279"/>
      <c r="AT238" s="280" t="s">
        <v>151</v>
      </c>
      <c r="AU238" s="280" t="s">
        <v>119</v>
      </c>
      <c r="AV238" s="13" t="s">
        <v>79</v>
      </c>
      <c r="AW238" s="13" t="s">
        <v>31</v>
      </c>
      <c r="AX238" s="13" t="s">
        <v>71</v>
      </c>
      <c r="AY238" s="280" t="s">
        <v>141</v>
      </c>
    </row>
    <row r="239" spans="2:51" s="11" customFormat="1" ht="12">
      <c r="B239" s="238"/>
      <c r="C239" s="239"/>
      <c r="D239" s="240" t="s">
        <v>151</v>
      </c>
      <c r="E239" s="241" t="s">
        <v>1</v>
      </c>
      <c r="F239" s="242" t="s">
        <v>452</v>
      </c>
      <c r="G239" s="239"/>
      <c r="H239" s="243">
        <v>7.47</v>
      </c>
      <c r="I239" s="244"/>
      <c r="J239" s="239"/>
      <c r="K239" s="239"/>
      <c r="L239" s="245"/>
      <c r="M239" s="246"/>
      <c r="N239" s="247"/>
      <c r="O239" s="247"/>
      <c r="P239" s="247"/>
      <c r="Q239" s="247"/>
      <c r="R239" s="247"/>
      <c r="S239" s="247"/>
      <c r="T239" s="248"/>
      <c r="AT239" s="249" t="s">
        <v>151</v>
      </c>
      <c r="AU239" s="249" t="s">
        <v>119</v>
      </c>
      <c r="AV239" s="11" t="s">
        <v>119</v>
      </c>
      <c r="AW239" s="11" t="s">
        <v>31</v>
      </c>
      <c r="AX239" s="11" t="s">
        <v>79</v>
      </c>
      <c r="AY239" s="249" t="s">
        <v>141</v>
      </c>
    </row>
    <row r="240" spans="2:65" s="1" customFormat="1" ht="16.5" customHeight="1">
      <c r="B240" s="38"/>
      <c r="C240" s="227" t="s">
        <v>453</v>
      </c>
      <c r="D240" s="227" t="s">
        <v>144</v>
      </c>
      <c r="E240" s="228" t="s">
        <v>454</v>
      </c>
      <c r="F240" s="229" t="s">
        <v>455</v>
      </c>
      <c r="G240" s="230" t="s">
        <v>327</v>
      </c>
      <c r="H240" s="281"/>
      <c r="I240" s="232"/>
      <c r="J240" s="233">
        <f>ROUND(I240*H240,2)</f>
        <v>0</v>
      </c>
      <c r="K240" s="229" t="s">
        <v>148</v>
      </c>
      <c r="L240" s="40"/>
      <c r="M240" s="234" t="s">
        <v>1</v>
      </c>
      <c r="N240" s="235" t="s">
        <v>43</v>
      </c>
      <c r="O240" s="79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AR240" s="15" t="s">
        <v>221</v>
      </c>
      <c r="AT240" s="15" t="s">
        <v>144</v>
      </c>
      <c r="AU240" s="15" t="s">
        <v>119</v>
      </c>
      <c r="AY240" s="15" t="s">
        <v>141</v>
      </c>
      <c r="BE240" s="127">
        <f>IF(N240="základní",J240,0)</f>
        <v>0</v>
      </c>
      <c r="BF240" s="127">
        <f>IF(N240="snížená",J240,0)</f>
        <v>0</v>
      </c>
      <c r="BG240" s="127">
        <f>IF(N240="zákl. přenesená",J240,0)</f>
        <v>0</v>
      </c>
      <c r="BH240" s="127">
        <f>IF(N240="sníž. přenesená",J240,0)</f>
        <v>0</v>
      </c>
      <c r="BI240" s="127">
        <f>IF(N240="nulová",J240,0)</f>
        <v>0</v>
      </c>
      <c r="BJ240" s="15" t="s">
        <v>119</v>
      </c>
      <c r="BK240" s="127">
        <f>ROUND(I240*H240,2)</f>
        <v>0</v>
      </c>
      <c r="BL240" s="15" t="s">
        <v>221</v>
      </c>
      <c r="BM240" s="15" t="s">
        <v>456</v>
      </c>
    </row>
    <row r="241" spans="2:63" s="10" customFormat="1" ht="22.8" customHeight="1">
      <c r="B241" s="212"/>
      <c r="C241" s="213"/>
      <c r="D241" s="214" t="s">
        <v>70</v>
      </c>
      <c r="E241" s="225" t="s">
        <v>457</v>
      </c>
      <c r="F241" s="225" t="s">
        <v>458</v>
      </c>
      <c r="G241" s="213"/>
      <c r="H241" s="213"/>
      <c r="I241" s="216"/>
      <c r="J241" s="226">
        <f>BK241</f>
        <v>0</v>
      </c>
      <c r="K241" s="213"/>
      <c r="L241" s="217"/>
      <c r="M241" s="218"/>
      <c r="N241" s="219"/>
      <c r="O241" s="219"/>
      <c r="P241" s="220">
        <f>SUM(P242:P256)</f>
        <v>0</v>
      </c>
      <c r="Q241" s="219"/>
      <c r="R241" s="220">
        <f>SUM(R242:R256)</f>
        <v>0.1628</v>
      </c>
      <c r="S241" s="219"/>
      <c r="T241" s="221">
        <f>SUM(T242:T256)</f>
        <v>0.1765</v>
      </c>
      <c r="AR241" s="222" t="s">
        <v>119</v>
      </c>
      <c r="AT241" s="223" t="s">
        <v>70</v>
      </c>
      <c r="AU241" s="223" t="s">
        <v>79</v>
      </c>
      <c r="AY241" s="222" t="s">
        <v>141</v>
      </c>
      <c r="BK241" s="224">
        <f>SUM(BK242:BK256)</f>
        <v>0</v>
      </c>
    </row>
    <row r="242" spans="2:65" s="1" customFormat="1" ht="16.5" customHeight="1">
      <c r="B242" s="38"/>
      <c r="C242" s="227" t="s">
        <v>459</v>
      </c>
      <c r="D242" s="227" t="s">
        <v>144</v>
      </c>
      <c r="E242" s="228" t="s">
        <v>460</v>
      </c>
      <c r="F242" s="229" t="s">
        <v>461</v>
      </c>
      <c r="G242" s="230" t="s">
        <v>188</v>
      </c>
      <c r="H242" s="231">
        <v>8.7</v>
      </c>
      <c r="I242" s="232"/>
      <c r="J242" s="233">
        <f>ROUND(I242*H242,2)</f>
        <v>0</v>
      </c>
      <c r="K242" s="229" t="s">
        <v>1</v>
      </c>
      <c r="L242" s="40"/>
      <c r="M242" s="234" t="s">
        <v>1</v>
      </c>
      <c r="N242" s="235" t="s">
        <v>43</v>
      </c>
      <c r="O242" s="79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AR242" s="15" t="s">
        <v>221</v>
      </c>
      <c r="AT242" s="15" t="s">
        <v>144</v>
      </c>
      <c r="AU242" s="15" t="s">
        <v>119</v>
      </c>
      <c r="AY242" s="15" t="s">
        <v>141</v>
      </c>
      <c r="BE242" s="127">
        <f>IF(N242="základní",J242,0)</f>
        <v>0</v>
      </c>
      <c r="BF242" s="127">
        <f>IF(N242="snížená",J242,0)</f>
        <v>0</v>
      </c>
      <c r="BG242" s="127">
        <f>IF(N242="zákl. přenesená",J242,0)</f>
        <v>0</v>
      </c>
      <c r="BH242" s="127">
        <f>IF(N242="sníž. přenesená",J242,0)</f>
        <v>0</v>
      </c>
      <c r="BI242" s="127">
        <f>IF(N242="nulová",J242,0)</f>
        <v>0</v>
      </c>
      <c r="BJ242" s="15" t="s">
        <v>119</v>
      </c>
      <c r="BK242" s="127">
        <f>ROUND(I242*H242,2)</f>
        <v>0</v>
      </c>
      <c r="BL242" s="15" t="s">
        <v>221</v>
      </c>
      <c r="BM242" s="15" t="s">
        <v>462</v>
      </c>
    </row>
    <row r="243" spans="2:47" s="1" customFormat="1" ht="12">
      <c r="B243" s="38"/>
      <c r="C243" s="39"/>
      <c r="D243" s="240" t="s">
        <v>413</v>
      </c>
      <c r="E243" s="39"/>
      <c r="F243" s="282" t="s">
        <v>463</v>
      </c>
      <c r="G243" s="39"/>
      <c r="H243" s="39"/>
      <c r="I243" s="142"/>
      <c r="J243" s="39"/>
      <c r="K243" s="39"/>
      <c r="L243" s="40"/>
      <c r="M243" s="283"/>
      <c r="N243" s="79"/>
      <c r="O243" s="79"/>
      <c r="P243" s="79"/>
      <c r="Q243" s="79"/>
      <c r="R243" s="79"/>
      <c r="S243" s="79"/>
      <c r="T243" s="80"/>
      <c r="AT243" s="15" t="s">
        <v>413</v>
      </c>
      <c r="AU243" s="15" t="s">
        <v>119</v>
      </c>
    </row>
    <row r="244" spans="2:51" s="11" customFormat="1" ht="12">
      <c r="B244" s="238"/>
      <c r="C244" s="239"/>
      <c r="D244" s="240" t="s">
        <v>151</v>
      </c>
      <c r="E244" s="241" t="s">
        <v>1</v>
      </c>
      <c r="F244" s="242" t="s">
        <v>464</v>
      </c>
      <c r="G244" s="239"/>
      <c r="H244" s="243">
        <v>8.7</v>
      </c>
      <c r="I244" s="244"/>
      <c r="J244" s="239"/>
      <c r="K244" s="239"/>
      <c r="L244" s="245"/>
      <c r="M244" s="246"/>
      <c r="N244" s="247"/>
      <c r="O244" s="247"/>
      <c r="P244" s="247"/>
      <c r="Q244" s="247"/>
      <c r="R244" s="247"/>
      <c r="S244" s="247"/>
      <c r="T244" s="248"/>
      <c r="AT244" s="249" t="s">
        <v>151</v>
      </c>
      <c r="AU244" s="249" t="s">
        <v>119</v>
      </c>
      <c r="AV244" s="11" t="s">
        <v>119</v>
      </c>
      <c r="AW244" s="11" t="s">
        <v>31</v>
      </c>
      <c r="AX244" s="11" t="s">
        <v>79</v>
      </c>
      <c r="AY244" s="249" t="s">
        <v>141</v>
      </c>
    </row>
    <row r="245" spans="2:65" s="1" customFormat="1" ht="16.5" customHeight="1">
      <c r="B245" s="38"/>
      <c r="C245" s="227" t="s">
        <v>465</v>
      </c>
      <c r="D245" s="227" t="s">
        <v>144</v>
      </c>
      <c r="E245" s="228" t="s">
        <v>466</v>
      </c>
      <c r="F245" s="229" t="s">
        <v>467</v>
      </c>
      <c r="G245" s="230" t="s">
        <v>147</v>
      </c>
      <c r="H245" s="231">
        <v>5</v>
      </c>
      <c r="I245" s="232"/>
      <c r="J245" s="233">
        <f>ROUND(I245*H245,2)</f>
        <v>0</v>
      </c>
      <c r="K245" s="229" t="s">
        <v>148</v>
      </c>
      <c r="L245" s="40"/>
      <c r="M245" s="234" t="s">
        <v>1</v>
      </c>
      <c r="N245" s="235" t="s">
        <v>43</v>
      </c>
      <c r="O245" s="79"/>
      <c r="P245" s="236">
        <f>O245*H245</f>
        <v>0</v>
      </c>
      <c r="Q245" s="236">
        <v>0</v>
      </c>
      <c r="R245" s="236">
        <f>Q245*H245</f>
        <v>0</v>
      </c>
      <c r="S245" s="236">
        <v>0.0353</v>
      </c>
      <c r="T245" s="237">
        <f>S245*H245</f>
        <v>0.1765</v>
      </c>
      <c r="AR245" s="15" t="s">
        <v>221</v>
      </c>
      <c r="AT245" s="15" t="s">
        <v>144</v>
      </c>
      <c r="AU245" s="15" t="s">
        <v>119</v>
      </c>
      <c r="AY245" s="15" t="s">
        <v>141</v>
      </c>
      <c r="BE245" s="127">
        <f>IF(N245="základní",J245,0)</f>
        <v>0</v>
      </c>
      <c r="BF245" s="127">
        <f>IF(N245="snížená",J245,0)</f>
        <v>0</v>
      </c>
      <c r="BG245" s="127">
        <f>IF(N245="zákl. přenesená",J245,0)</f>
        <v>0</v>
      </c>
      <c r="BH245" s="127">
        <f>IF(N245="sníž. přenesená",J245,0)</f>
        <v>0</v>
      </c>
      <c r="BI245" s="127">
        <f>IF(N245="nulová",J245,0)</f>
        <v>0</v>
      </c>
      <c r="BJ245" s="15" t="s">
        <v>119</v>
      </c>
      <c r="BK245" s="127">
        <f>ROUND(I245*H245,2)</f>
        <v>0</v>
      </c>
      <c r="BL245" s="15" t="s">
        <v>221</v>
      </c>
      <c r="BM245" s="15" t="s">
        <v>468</v>
      </c>
    </row>
    <row r="246" spans="2:51" s="11" customFormat="1" ht="12">
      <c r="B246" s="238"/>
      <c r="C246" s="239"/>
      <c r="D246" s="240" t="s">
        <v>151</v>
      </c>
      <c r="E246" s="241" t="s">
        <v>1</v>
      </c>
      <c r="F246" s="242" t="s">
        <v>469</v>
      </c>
      <c r="G246" s="239"/>
      <c r="H246" s="243">
        <v>5</v>
      </c>
      <c r="I246" s="244"/>
      <c r="J246" s="239"/>
      <c r="K246" s="239"/>
      <c r="L246" s="245"/>
      <c r="M246" s="246"/>
      <c r="N246" s="247"/>
      <c r="O246" s="247"/>
      <c r="P246" s="247"/>
      <c r="Q246" s="247"/>
      <c r="R246" s="247"/>
      <c r="S246" s="247"/>
      <c r="T246" s="248"/>
      <c r="AT246" s="249" t="s">
        <v>151</v>
      </c>
      <c r="AU246" s="249" t="s">
        <v>119</v>
      </c>
      <c r="AV246" s="11" t="s">
        <v>119</v>
      </c>
      <c r="AW246" s="11" t="s">
        <v>31</v>
      </c>
      <c r="AX246" s="11" t="s">
        <v>79</v>
      </c>
      <c r="AY246" s="249" t="s">
        <v>141</v>
      </c>
    </row>
    <row r="247" spans="2:65" s="1" customFormat="1" ht="16.5" customHeight="1">
      <c r="B247" s="38"/>
      <c r="C247" s="227" t="s">
        <v>470</v>
      </c>
      <c r="D247" s="227" t="s">
        <v>144</v>
      </c>
      <c r="E247" s="228" t="s">
        <v>471</v>
      </c>
      <c r="F247" s="229" t="s">
        <v>472</v>
      </c>
      <c r="G247" s="230" t="s">
        <v>147</v>
      </c>
      <c r="H247" s="231">
        <v>5</v>
      </c>
      <c r="I247" s="232"/>
      <c r="J247" s="233">
        <f>ROUND(I247*H247,2)</f>
        <v>0</v>
      </c>
      <c r="K247" s="229" t="s">
        <v>148</v>
      </c>
      <c r="L247" s="40"/>
      <c r="M247" s="234" t="s">
        <v>1</v>
      </c>
      <c r="N247" s="235" t="s">
        <v>43</v>
      </c>
      <c r="O247" s="79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AR247" s="15" t="s">
        <v>221</v>
      </c>
      <c r="AT247" s="15" t="s">
        <v>144</v>
      </c>
      <c r="AU247" s="15" t="s">
        <v>119</v>
      </c>
      <c r="AY247" s="15" t="s">
        <v>141</v>
      </c>
      <c r="BE247" s="127">
        <f>IF(N247="základní",J247,0)</f>
        <v>0</v>
      </c>
      <c r="BF247" s="127">
        <f>IF(N247="snížená",J247,0)</f>
        <v>0</v>
      </c>
      <c r="BG247" s="127">
        <f>IF(N247="zákl. přenesená",J247,0)</f>
        <v>0</v>
      </c>
      <c r="BH247" s="127">
        <f>IF(N247="sníž. přenesená",J247,0)</f>
        <v>0</v>
      </c>
      <c r="BI247" s="127">
        <f>IF(N247="nulová",J247,0)</f>
        <v>0</v>
      </c>
      <c r="BJ247" s="15" t="s">
        <v>119</v>
      </c>
      <c r="BK247" s="127">
        <f>ROUND(I247*H247,2)</f>
        <v>0</v>
      </c>
      <c r="BL247" s="15" t="s">
        <v>221</v>
      </c>
      <c r="BM247" s="15" t="s">
        <v>473</v>
      </c>
    </row>
    <row r="248" spans="2:51" s="11" customFormat="1" ht="12">
      <c r="B248" s="238"/>
      <c r="C248" s="239"/>
      <c r="D248" s="240" t="s">
        <v>151</v>
      </c>
      <c r="E248" s="241" t="s">
        <v>1</v>
      </c>
      <c r="F248" s="242" t="s">
        <v>469</v>
      </c>
      <c r="G248" s="239"/>
      <c r="H248" s="243">
        <v>5</v>
      </c>
      <c r="I248" s="244"/>
      <c r="J248" s="239"/>
      <c r="K248" s="239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151</v>
      </c>
      <c r="AU248" s="249" t="s">
        <v>119</v>
      </c>
      <c r="AV248" s="11" t="s">
        <v>119</v>
      </c>
      <c r="AW248" s="11" t="s">
        <v>31</v>
      </c>
      <c r="AX248" s="11" t="s">
        <v>79</v>
      </c>
      <c r="AY248" s="249" t="s">
        <v>141</v>
      </c>
    </row>
    <row r="249" spans="2:65" s="1" customFormat="1" ht="16.5" customHeight="1">
      <c r="B249" s="38"/>
      <c r="C249" s="227" t="s">
        <v>474</v>
      </c>
      <c r="D249" s="227" t="s">
        <v>144</v>
      </c>
      <c r="E249" s="228" t="s">
        <v>475</v>
      </c>
      <c r="F249" s="229" t="s">
        <v>476</v>
      </c>
      <c r="G249" s="230" t="s">
        <v>147</v>
      </c>
      <c r="H249" s="231">
        <v>5</v>
      </c>
      <c r="I249" s="232"/>
      <c r="J249" s="233">
        <f>ROUND(I249*H249,2)</f>
        <v>0</v>
      </c>
      <c r="K249" s="229" t="s">
        <v>148</v>
      </c>
      <c r="L249" s="40"/>
      <c r="M249" s="234" t="s">
        <v>1</v>
      </c>
      <c r="N249" s="235" t="s">
        <v>43</v>
      </c>
      <c r="O249" s="79"/>
      <c r="P249" s="236">
        <f>O249*H249</f>
        <v>0</v>
      </c>
      <c r="Q249" s="236">
        <v>0.00455</v>
      </c>
      <c r="R249" s="236">
        <f>Q249*H249</f>
        <v>0.02275</v>
      </c>
      <c r="S249" s="236">
        <v>0</v>
      </c>
      <c r="T249" s="237">
        <f>S249*H249</f>
        <v>0</v>
      </c>
      <c r="AR249" s="15" t="s">
        <v>221</v>
      </c>
      <c r="AT249" s="15" t="s">
        <v>144</v>
      </c>
      <c r="AU249" s="15" t="s">
        <v>119</v>
      </c>
      <c r="AY249" s="15" t="s">
        <v>141</v>
      </c>
      <c r="BE249" s="127">
        <f>IF(N249="základní",J249,0)</f>
        <v>0</v>
      </c>
      <c r="BF249" s="127">
        <f>IF(N249="snížená",J249,0)</f>
        <v>0</v>
      </c>
      <c r="BG249" s="127">
        <f>IF(N249="zákl. přenesená",J249,0)</f>
        <v>0</v>
      </c>
      <c r="BH249" s="127">
        <f>IF(N249="sníž. přenesená",J249,0)</f>
        <v>0</v>
      </c>
      <c r="BI249" s="127">
        <f>IF(N249="nulová",J249,0)</f>
        <v>0</v>
      </c>
      <c r="BJ249" s="15" t="s">
        <v>119</v>
      </c>
      <c r="BK249" s="127">
        <f>ROUND(I249*H249,2)</f>
        <v>0</v>
      </c>
      <c r="BL249" s="15" t="s">
        <v>221</v>
      </c>
      <c r="BM249" s="15" t="s">
        <v>477</v>
      </c>
    </row>
    <row r="250" spans="2:65" s="1" customFormat="1" ht="16.5" customHeight="1">
      <c r="B250" s="38"/>
      <c r="C250" s="227" t="s">
        <v>478</v>
      </c>
      <c r="D250" s="227" t="s">
        <v>144</v>
      </c>
      <c r="E250" s="228" t="s">
        <v>479</v>
      </c>
      <c r="F250" s="229" t="s">
        <v>480</v>
      </c>
      <c r="G250" s="230" t="s">
        <v>147</v>
      </c>
      <c r="H250" s="231">
        <v>5</v>
      </c>
      <c r="I250" s="232"/>
      <c r="J250" s="233">
        <f>ROUND(I250*H250,2)</f>
        <v>0</v>
      </c>
      <c r="K250" s="229" t="s">
        <v>148</v>
      </c>
      <c r="L250" s="40"/>
      <c r="M250" s="234" t="s">
        <v>1</v>
      </c>
      <c r="N250" s="235" t="s">
        <v>43</v>
      </c>
      <c r="O250" s="79"/>
      <c r="P250" s="236">
        <f>O250*H250</f>
        <v>0</v>
      </c>
      <c r="Q250" s="236">
        <v>0.00689</v>
      </c>
      <c r="R250" s="236">
        <f>Q250*H250</f>
        <v>0.03445</v>
      </c>
      <c r="S250" s="236">
        <v>0</v>
      </c>
      <c r="T250" s="237">
        <f>S250*H250</f>
        <v>0</v>
      </c>
      <c r="AR250" s="15" t="s">
        <v>221</v>
      </c>
      <c r="AT250" s="15" t="s">
        <v>144</v>
      </c>
      <c r="AU250" s="15" t="s">
        <v>119</v>
      </c>
      <c r="AY250" s="15" t="s">
        <v>141</v>
      </c>
      <c r="BE250" s="127">
        <f>IF(N250="základní",J250,0)</f>
        <v>0</v>
      </c>
      <c r="BF250" s="127">
        <f>IF(N250="snížená",J250,0)</f>
        <v>0</v>
      </c>
      <c r="BG250" s="127">
        <f>IF(N250="zákl. přenesená",J250,0)</f>
        <v>0</v>
      </c>
      <c r="BH250" s="127">
        <f>IF(N250="sníž. přenesená",J250,0)</f>
        <v>0</v>
      </c>
      <c r="BI250" s="127">
        <f>IF(N250="nulová",J250,0)</f>
        <v>0</v>
      </c>
      <c r="BJ250" s="15" t="s">
        <v>119</v>
      </c>
      <c r="BK250" s="127">
        <f>ROUND(I250*H250,2)</f>
        <v>0</v>
      </c>
      <c r="BL250" s="15" t="s">
        <v>221</v>
      </c>
      <c r="BM250" s="15" t="s">
        <v>481</v>
      </c>
    </row>
    <row r="251" spans="2:65" s="1" customFormat="1" ht="16.5" customHeight="1">
      <c r="B251" s="38"/>
      <c r="C251" s="227" t="s">
        <v>482</v>
      </c>
      <c r="D251" s="227" t="s">
        <v>144</v>
      </c>
      <c r="E251" s="228" t="s">
        <v>483</v>
      </c>
      <c r="F251" s="229" t="s">
        <v>484</v>
      </c>
      <c r="G251" s="230" t="s">
        <v>147</v>
      </c>
      <c r="H251" s="231">
        <v>5</v>
      </c>
      <c r="I251" s="232"/>
      <c r="J251" s="233">
        <f>ROUND(I251*H251,2)</f>
        <v>0</v>
      </c>
      <c r="K251" s="229" t="s">
        <v>148</v>
      </c>
      <c r="L251" s="40"/>
      <c r="M251" s="234" t="s">
        <v>1</v>
      </c>
      <c r="N251" s="235" t="s">
        <v>43</v>
      </c>
      <c r="O251" s="79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AR251" s="15" t="s">
        <v>221</v>
      </c>
      <c r="AT251" s="15" t="s">
        <v>144</v>
      </c>
      <c r="AU251" s="15" t="s">
        <v>119</v>
      </c>
      <c r="AY251" s="15" t="s">
        <v>141</v>
      </c>
      <c r="BE251" s="127">
        <f>IF(N251="základní",J251,0)</f>
        <v>0</v>
      </c>
      <c r="BF251" s="127">
        <f>IF(N251="snížená",J251,0)</f>
        <v>0</v>
      </c>
      <c r="BG251" s="127">
        <f>IF(N251="zákl. přenesená",J251,0)</f>
        <v>0</v>
      </c>
      <c r="BH251" s="127">
        <f>IF(N251="sníž. přenesená",J251,0)</f>
        <v>0</v>
      </c>
      <c r="BI251" s="127">
        <f>IF(N251="nulová",J251,0)</f>
        <v>0</v>
      </c>
      <c r="BJ251" s="15" t="s">
        <v>119</v>
      </c>
      <c r="BK251" s="127">
        <f>ROUND(I251*H251,2)</f>
        <v>0</v>
      </c>
      <c r="BL251" s="15" t="s">
        <v>221</v>
      </c>
      <c r="BM251" s="15" t="s">
        <v>485</v>
      </c>
    </row>
    <row r="252" spans="2:65" s="1" customFormat="1" ht="16.5" customHeight="1">
      <c r="B252" s="38"/>
      <c r="C252" s="227" t="s">
        <v>486</v>
      </c>
      <c r="D252" s="227" t="s">
        <v>144</v>
      </c>
      <c r="E252" s="228" t="s">
        <v>487</v>
      </c>
      <c r="F252" s="229" t="s">
        <v>488</v>
      </c>
      <c r="G252" s="230" t="s">
        <v>147</v>
      </c>
      <c r="H252" s="231">
        <v>5</v>
      </c>
      <c r="I252" s="232"/>
      <c r="J252" s="233">
        <f>ROUND(I252*H252,2)</f>
        <v>0</v>
      </c>
      <c r="K252" s="229" t="s">
        <v>148</v>
      </c>
      <c r="L252" s="40"/>
      <c r="M252" s="234" t="s">
        <v>1</v>
      </c>
      <c r="N252" s="235" t="s">
        <v>43</v>
      </c>
      <c r="O252" s="79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AR252" s="15" t="s">
        <v>221</v>
      </c>
      <c r="AT252" s="15" t="s">
        <v>144</v>
      </c>
      <c r="AU252" s="15" t="s">
        <v>119</v>
      </c>
      <c r="AY252" s="15" t="s">
        <v>141</v>
      </c>
      <c r="BE252" s="127">
        <f>IF(N252="základní",J252,0)</f>
        <v>0</v>
      </c>
      <c r="BF252" s="127">
        <f>IF(N252="snížená",J252,0)</f>
        <v>0</v>
      </c>
      <c r="BG252" s="127">
        <f>IF(N252="zákl. přenesená",J252,0)</f>
        <v>0</v>
      </c>
      <c r="BH252" s="127">
        <f>IF(N252="sníž. přenesená",J252,0)</f>
        <v>0</v>
      </c>
      <c r="BI252" s="127">
        <f>IF(N252="nulová",J252,0)</f>
        <v>0</v>
      </c>
      <c r="BJ252" s="15" t="s">
        <v>119</v>
      </c>
      <c r="BK252" s="127">
        <f>ROUND(I252*H252,2)</f>
        <v>0</v>
      </c>
      <c r="BL252" s="15" t="s">
        <v>221</v>
      </c>
      <c r="BM252" s="15" t="s">
        <v>489</v>
      </c>
    </row>
    <row r="253" spans="2:65" s="1" customFormat="1" ht="16.5" customHeight="1">
      <c r="B253" s="38"/>
      <c r="C253" s="227" t="s">
        <v>490</v>
      </c>
      <c r="D253" s="227" t="s">
        <v>144</v>
      </c>
      <c r="E253" s="228" t="s">
        <v>491</v>
      </c>
      <c r="F253" s="229" t="s">
        <v>492</v>
      </c>
      <c r="G253" s="230" t="s">
        <v>147</v>
      </c>
      <c r="H253" s="231">
        <v>5</v>
      </c>
      <c r="I253" s="232"/>
      <c r="J253" s="233">
        <f>ROUND(I253*H253,2)</f>
        <v>0</v>
      </c>
      <c r="K253" s="229" t="s">
        <v>148</v>
      </c>
      <c r="L253" s="40"/>
      <c r="M253" s="234" t="s">
        <v>1</v>
      </c>
      <c r="N253" s="235" t="s">
        <v>43</v>
      </c>
      <c r="O253" s="79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AR253" s="15" t="s">
        <v>221</v>
      </c>
      <c r="AT253" s="15" t="s">
        <v>144</v>
      </c>
      <c r="AU253" s="15" t="s">
        <v>119</v>
      </c>
      <c r="AY253" s="15" t="s">
        <v>141</v>
      </c>
      <c r="BE253" s="127">
        <f>IF(N253="základní",J253,0)</f>
        <v>0</v>
      </c>
      <c r="BF253" s="127">
        <f>IF(N253="snížená",J253,0)</f>
        <v>0</v>
      </c>
      <c r="BG253" s="127">
        <f>IF(N253="zákl. přenesená",J253,0)</f>
        <v>0</v>
      </c>
      <c r="BH253" s="127">
        <f>IF(N253="sníž. přenesená",J253,0)</f>
        <v>0</v>
      </c>
      <c r="BI253" s="127">
        <f>IF(N253="nulová",J253,0)</f>
        <v>0</v>
      </c>
      <c r="BJ253" s="15" t="s">
        <v>119</v>
      </c>
      <c r="BK253" s="127">
        <f>ROUND(I253*H253,2)</f>
        <v>0</v>
      </c>
      <c r="BL253" s="15" t="s">
        <v>221</v>
      </c>
      <c r="BM253" s="15" t="s">
        <v>493</v>
      </c>
    </row>
    <row r="254" spans="2:65" s="1" customFormat="1" ht="16.5" customHeight="1">
      <c r="B254" s="38"/>
      <c r="C254" s="261" t="s">
        <v>494</v>
      </c>
      <c r="D254" s="261" t="s">
        <v>192</v>
      </c>
      <c r="E254" s="262" t="s">
        <v>495</v>
      </c>
      <c r="F254" s="263" t="s">
        <v>496</v>
      </c>
      <c r="G254" s="264" t="s">
        <v>147</v>
      </c>
      <c r="H254" s="265">
        <v>5.5</v>
      </c>
      <c r="I254" s="266"/>
      <c r="J254" s="267">
        <f>ROUND(I254*H254,2)</f>
        <v>0</v>
      </c>
      <c r="K254" s="263" t="s">
        <v>148</v>
      </c>
      <c r="L254" s="268"/>
      <c r="M254" s="269" t="s">
        <v>1</v>
      </c>
      <c r="N254" s="270" t="s">
        <v>43</v>
      </c>
      <c r="O254" s="79"/>
      <c r="P254" s="236">
        <f>O254*H254</f>
        <v>0</v>
      </c>
      <c r="Q254" s="236">
        <v>0.0192</v>
      </c>
      <c r="R254" s="236">
        <f>Q254*H254</f>
        <v>0.10559999999999999</v>
      </c>
      <c r="S254" s="236">
        <v>0</v>
      </c>
      <c r="T254" s="237">
        <f>S254*H254</f>
        <v>0</v>
      </c>
      <c r="AR254" s="15" t="s">
        <v>301</v>
      </c>
      <c r="AT254" s="15" t="s">
        <v>192</v>
      </c>
      <c r="AU254" s="15" t="s">
        <v>119</v>
      </c>
      <c r="AY254" s="15" t="s">
        <v>141</v>
      </c>
      <c r="BE254" s="127">
        <f>IF(N254="základní",J254,0)</f>
        <v>0</v>
      </c>
      <c r="BF254" s="127">
        <f>IF(N254="snížená",J254,0)</f>
        <v>0</v>
      </c>
      <c r="BG254" s="127">
        <f>IF(N254="zákl. přenesená",J254,0)</f>
        <v>0</v>
      </c>
      <c r="BH254" s="127">
        <f>IF(N254="sníž. přenesená",J254,0)</f>
        <v>0</v>
      </c>
      <c r="BI254" s="127">
        <f>IF(N254="nulová",J254,0)</f>
        <v>0</v>
      </c>
      <c r="BJ254" s="15" t="s">
        <v>119</v>
      </c>
      <c r="BK254" s="127">
        <f>ROUND(I254*H254,2)</f>
        <v>0</v>
      </c>
      <c r="BL254" s="15" t="s">
        <v>221</v>
      </c>
      <c r="BM254" s="15" t="s">
        <v>497</v>
      </c>
    </row>
    <row r="255" spans="2:51" s="11" customFormat="1" ht="12">
      <c r="B255" s="238"/>
      <c r="C255" s="239"/>
      <c r="D255" s="240" t="s">
        <v>151</v>
      </c>
      <c r="E255" s="241" t="s">
        <v>1</v>
      </c>
      <c r="F255" s="242" t="s">
        <v>498</v>
      </c>
      <c r="G255" s="239"/>
      <c r="H255" s="243">
        <v>5.5</v>
      </c>
      <c r="I255" s="244"/>
      <c r="J255" s="239"/>
      <c r="K255" s="239"/>
      <c r="L255" s="245"/>
      <c r="M255" s="246"/>
      <c r="N255" s="247"/>
      <c r="O255" s="247"/>
      <c r="P255" s="247"/>
      <c r="Q255" s="247"/>
      <c r="R255" s="247"/>
      <c r="S255" s="247"/>
      <c r="T255" s="248"/>
      <c r="AT255" s="249" t="s">
        <v>151</v>
      </c>
      <c r="AU255" s="249" t="s">
        <v>119</v>
      </c>
      <c r="AV255" s="11" t="s">
        <v>119</v>
      </c>
      <c r="AW255" s="11" t="s">
        <v>31</v>
      </c>
      <c r="AX255" s="11" t="s">
        <v>79</v>
      </c>
      <c r="AY255" s="249" t="s">
        <v>141</v>
      </c>
    </row>
    <row r="256" spans="2:65" s="1" customFormat="1" ht="16.5" customHeight="1">
      <c r="B256" s="38"/>
      <c r="C256" s="227" t="s">
        <v>499</v>
      </c>
      <c r="D256" s="227" t="s">
        <v>144</v>
      </c>
      <c r="E256" s="228" t="s">
        <v>500</v>
      </c>
      <c r="F256" s="229" t="s">
        <v>501</v>
      </c>
      <c r="G256" s="230" t="s">
        <v>327</v>
      </c>
      <c r="H256" s="281"/>
      <c r="I256" s="232"/>
      <c r="J256" s="233">
        <f>ROUND(I256*H256,2)</f>
        <v>0</v>
      </c>
      <c r="K256" s="229" t="s">
        <v>148</v>
      </c>
      <c r="L256" s="40"/>
      <c r="M256" s="234" t="s">
        <v>1</v>
      </c>
      <c r="N256" s="235" t="s">
        <v>43</v>
      </c>
      <c r="O256" s="79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AR256" s="15" t="s">
        <v>221</v>
      </c>
      <c r="AT256" s="15" t="s">
        <v>144</v>
      </c>
      <c r="AU256" s="15" t="s">
        <v>119</v>
      </c>
      <c r="AY256" s="15" t="s">
        <v>141</v>
      </c>
      <c r="BE256" s="127">
        <f>IF(N256="základní",J256,0)</f>
        <v>0</v>
      </c>
      <c r="BF256" s="127">
        <f>IF(N256="snížená",J256,0)</f>
        <v>0</v>
      </c>
      <c r="BG256" s="127">
        <f>IF(N256="zákl. přenesená",J256,0)</f>
        <v>0</v>
      </c>
      <c r="BH256" s="127">
        <f>IF(N256="sníž. přenesená",J256,0)</f>
        <v>0</v>
      </c>
      <c r="BI256" s="127">
        <f>IF(N256="nulová",J256,0)</f>
        <v>0</v>
      </c>
      <c r="BJ256" s="15" t="s">
        <v>119</v>
      </c>
      <c r="BK256" s="127">
        <f>ROUND(I256*H256,2)</f>
        <v>0</v>
      </c>
      <c r="BL256" s="15" t="s">
        <v>221</v>
      </c>
      <c r="BM256" s="15" t="s">
        <v>502</v>
      </c>
    </row>
    <row r="257" spans="2:63" s="10" customFormat="1" ht="22.8" customHeight="1">
      <c r="B257" s="212"/>
      <c r="C257" s="213"/>
      <c r="D257" s="214" t="s">
        <v>70</v>
      </c>
      <c r="E257" s="225" t="s">
        <v>503</v>
      </c>
      <c r="F257" s="225" t="s">
        <v>504</v>
      </c>
      <c r="G257" s="213"/>
      <c r="H257" s="213"/>
      <c r="I257" s="216"/>
      <c r="J257" s="226">
        <f>BK257</f>
        <v>0</v>
      </c>
      <c r="K257" s="213"/>
      <c r="L257" s="217"/>
      <c r="M257" s="218"/>
      <c r="N257" s="219"/>
      <c r="O257" s="219"/>
      <c r="P257" s="220">
        <f>SUM(P258:P273)</f>
        <v>0</v>
      </c>
      <c r="Q257" s="219"/>
      <c r="R257" s="220">
        <f>SUM(R258:R273)</f>
        <v>0.042398399999999996</v>
      </c>
      <c r="S257" s="219"/>
      <c r="T257" s="221">
        <f>SUM(T258:T273)</f>
        <v>0</v>
      </c>
      <c r="AR257" s="222" t="s">
        <v>119</v>
      </c>
      <c r="AT257" s="223" t="s">
        <v>70</v>
      </c>
      <c r="AU257" s="223" t="s">
        <v>79</v>
      </c>
      <c r="AY257" s="222" t="s">
        <v>141</v>
      </c>
      <c r="BK257" s="224">
        <f>SUM(BK258:BK273)</f>
        <v>0</v>
      </c>
    </row>
    <row r="258" spans="2:65" s="1" customFormat="1" ht="16.5" customHeight="1">
      <c r="B258" s="38"/>
      <c r="C258" s="227" t="s">
        <v>505</v>
      </c>
      <c r="D258" s="227" t="s">
        <v>144</v>
      </c>
      <c r="E258" s="228" t="s">
        <v>506</v>
      </c>
      <c r="F258" s="229" t="s">
        <v>507</v>
      </c>
      <c r="G258" s="230" t="s">
        <v>147</v>
      </c>
      <c r="H258" s="231">
        <v>0.25</v>
      </c>
      <c r="I258" s="232"/>
      <c r="J258" s="233">
        <f>ROUND(I258*H258,2)</f>
        <v>0</v>
      </c>
      <c r="K258" s="229" t="s">
        <v>148</v>
      </c>
      <c r="L258" s="40"/>
      <c r="M258" s="234" t="s">
        <v>1</v>
      </c>
      <c r="N258" s="235" t="s">
        <v>43</v>
      </c>
      <c r="O258" s="79"/>
      <c r="P258" s="236">
        <f>O258*H258</f>
        <v>0</v>
      </c>
      <c r="Q258" s="236">
        <v>7E-05</v>
      </c>
      <c r="R258" s="236">
        <f>Q258*H258</f>
        <v>1.75E-05</v>
      </c>
      <c r="S258" s="236">
        <v>0</v>
      </c>
      <c r="T258" s="237">
        <f>S258*H258</f>
        <v>0</v>
      </c>
      <c r="AR258" s="15" t="s">
        <v>221</v>
      </c>
      <c r="AT258" s="15" t="s">
        <v>144</v>
      </c>
      <c r="AU258" s="15" t="s">
        <v>119</v>
      </c>
      <c r="AY258" s="15" t="s">
        <v>141</v>
      </c>
      <c r="BE258" s="127">
        <f>IF(N258="základní",J258,0)</f>
        <v>0</v>
      </c>
      <c r="BF258" s="127">
        <f>IF(N258="snížená",J258,0)</f>
        <v>0</v>
      </c>
      <c r="BG258" s="127">
        <f>IF(N258="zákl. přenesená",J258,0)</f>
        <v>0</v>
      </c>
      <c r="BH258" s="127">
        <f>IF(N258="sníž. přenesená",J258,0)</f>
        <v>0</v>
      </c>
      <c r="BI258" s="127">
        <f>IF(N258="nulová",J258,0)</f>
        <v>0</v>
      </c>
      <c r="BJ258" s="15" t="s">
        <v>119</v>
      </c>
      <c r="BK258" s="127">
        <f>ROUND(I258*H258,2)</f>
        <v>0</v>
      </c>
      <c r="BL258" s="15" t="s">
        <v>221</v>
      </c>
      <c r="BM258" s="15" t="s">
        <v>508</v>
      </c>
    </row>
    <row r="259" spans="2:51" s="11" customFormat="1" ht="12">
      <c r="B259" s="238"/>
      <c r="C259" s="239"/>
      <c r="D259" s="240" t="s">
        <v>151</v>
      </c>
      <c r="E259" s="241" t="s">
        <v>1</v>
      </c>
      <c r="F259" s="242" t="s">
        <v>509</v>
      </c>
      <c r="G259" s="239"/>
      <c r="H259" s="243">
        <v>0.25</v>
      </c>
      <c r="I259" s="244"/>
      <c r="J259" s="239"/>
      <c r="K259" s="239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151</v>
      </c>
      <c r="AU259" s="249" t="s">
        <v>119</v>
      </c>
      <c r="AV259" s="11" t="s">
        <v>119</v>
      </c>
      <c r="AW259" s="11" t="s">
        <v>31</v>
      </c>
      <c r="AX259" s="11" t="s">
        <v>79</v>
      </c>
      <c r="AY259" s="249" t="s">
        <v>141</v>
      </c>
    </row>
    <row r="260" spans="2:65" s="1" customFormat="1" ht="16.5" customHeight="1">
      <c r="B260" s="38"/>
      <c r="C260" s="227" t="s">
        <v>510</v>
      </c>
      <c r="D260" s="227" t="s">
        <v>144</v>
      </c>
      <c r="E260" s="228" t="s">
        <v>511</v>
      </c>
      <c r="F260" s="229" t="s">
        <v>512</v>
      </c>
      <c r="G260" s="230" t="s">
        <v>147</v>
      </c>
      <c r="H260" s="231">
        <v>0.25</v>
      </c>
      <c r="I260" s="232"/>
      <c r="J260" s="233">
        <f>ROUND(I260*H260,2)</f>
        <v>0</v>
      </c>
      <c r="K260" s="229" t="s">
        <v>148</v>
      </c>
      <c r="L260" s="40"/>
      <c r="M260" s="234" t="s">
        <v>1</v>
      </c>
      <c r="N260" s="235" t="s">
        <v>43</v>
      </c>
      <c r="O260" s="79"/>
      <c r="P260" s="236">
        <f>O260*H260</f>
        <v>0</v>
      </c>
      <c r="Q260" s="236">
        <v>0.00017</v>
      </c>
      <c r="R260" s="236">
        <f>Q260*H260</f>
        <v>4.25E-05</v>
      </c>
      <c r="S260" s="236">
        <v>0</v>
      </c>
      <c r="T260" s="237">
        <f>S260*H260</f>
        <v>0</v>
      </c>
      <c r="AR260" s="15" t="s">
        <v>221</v>
      </c>
      <c r="AT260" s="15" t="s">
        <v>144</v>
      </c>
      <c r="AU260" s="15" t="s">
        <v>119</v>
      </c>
      <c r="AY260" s="15" t="s">
        <v>141</v>
      </c>
      <c r="BE260" s="127">
        <f>IF(N260="základní",J260,0)</f>
        <v>0</v>
      </c>
      <c r="BF260" s="127">
        <f>IF(N260="snížená",J260,0)</f>
        <v>0</v>
      </c>
      <c r="BG260" s="127">
        <f>IF(N260="zákl. přenesená",J260,0)</f>
        <v>0</v>
      </c>
      <c r="BH260" s="127">
        <f>IF(N260="sníž. přenesená",J260,0)</f>
        <v>0</v>
      </c>
      <c r="BI260" s="127">
        <f>IF(N260="nulová",J260,0)</f>
        <v>0</v>
      </c>
      <c r="BJ260" s="15" t="s">
        <v>119</v>
      </c>
      <c r="BK260" s="127">
        <f>ROUND(I260*H260,2)</f>
        <v>0</v>
      </c>
      <c r="BL260" s="15" t="s">
        <v>221</v>
      </c>
      <c r="BM260" s="15" t="s">
        <v>513</v>
      </c>
    </row>
    <row r="261" spans="2:51" s="11" customFormat="1" ht="12">
      <c r="B261" s="238"/>
      <c r="C261" s="239"/>
      <c r="D261" s="240" t="s">
        <v>151</v>
      </c>
      <c r="E261" s="241" t="s">
        <v>1</v>
      </c>
      <c r="F261" s="242" t="s">
        <v>509</v>
      </c>
      <c r="G261" s="239"/>
      <c r="H261" s="243">
        <v>0.25</v>
      </c>
      <c r="I261" s="244"/>
      <c r="J261" s="239"/>
      <c r="K261" s="239"/>
      <c r="L261" s="245"/>
      <c r="M261" s="246"/>
      <c r="N261" s="247"/>
      <c r="O261" s="247"/>
      <c r="P261" s="247"/>
      <c r="Q261" s="247"/>
      <c r="R261" s="247"/>
      <c r="S261" s="247"/>
      <c r="T261" s="248"/>
      <c r="AT261" s="249" t="s">
        <v>151</v>
      </c>
      <c r="AU261" s="249" t="s">
        <v>119</v>
      </c>
      <c r="AV261" s="11" t="s">
        <v>119</v>
      </c>
      <c r="AW261" s="11" t="s">
        <v>31</v>
      </c>
      <c r="AX261" s="11" t="s">
        <v>79</v>
      </c>
      <c r="AY261" s="249" t="s">
        <v>141</v>
      </c>
    </row>
    <row r="262" spans="2:65" s="1" customFormat="1" ht="16.5" customHeight="1">
      <c r="B262" s="38"/>
      <c r="C262" s="227" t="s">
        <v>514</v>
      </c>
      <c r="D262" s="227" t="s">
        <v>144</v>
      </c>
      <c r="E262" s="228" t="s">
        <v>515</v>
      </c>
      <c r="F262" s="229" t="s">
        <v>516</v>
      </c>
      <c r="G262" s="230" t="s">
        <v>147</v>
      </c>
      <c r="H262" s="231">
        <v>0.25</v>
      </c>
      <c r="I262" s="232"/>
      <c r="J262" s="233">
        <f>ROUND(I262*H262,2)</f>
        <v>0</v>
      </c>
      <c r="K262" s="229" t="s">
        <v>148</v>
      </c>
      <c r="L262" s="40"/>
      <c r="M262" s="234" t="s">
        <v>1</v>
      </c>
      <c r="N262" s="235" t="s">
        <v>43</v>
      </c>
      <c r="O262" s="79"/>
      <c r="P262" s="236">
        <f>O262*H262</f>
        <v>0</v>
      </c>
      <c r="Q262" s="236">
        <v>0.00012</v>
      </c>
      <c r="R262" s="236">
        <f>Q262*H262</f>
        <v>3E-05</v>
      </c>
      <c r="S262" s="236">
        <v>0</v>
      </c>
      <c r="T262" s="237">
        <f>S262*H262</f>
        <v>0</v>
      </c>
      <c r="AR262" s="15" t="s">
        <v>221</v>
      </c>
      <c r="AT262" s="15" t="s">
        <v>144</v>
      </c>
      <c r="AU262" s="15" t="s">
        <v>119</v>
      </c>
      <c r="AY262" s="15" t="s">
        <v>141</v>
      </c>
      <c r="BE262" s="127">
        <f>IF(N262="základní",J262,0)</f>
        <v>0</v>
      </c>
      <c r="BF262" s="127">
        <f>IF(N262="snížená",J262,0)</f>
        <v>0</v>
      </c>
      <c r="BG262" s="127">
        <f>IF(N262="zákl. přenesená",J262,0)</f>
        <v>0</v>
      </c>
      <c r="BH262" s="127">
        <f>IF(N262="sníž. přenesená",J262,0)</f>
        <v>0</v>
      </c>
      <c r="BI262" s="127">
        <f>IF(N262="nulová",J262,0)</f>
        <v>0</v>
      </c>
      <c r="BJ262" s="15" t="s">
        <v>119</v>
      </c>
      <c r="BK262" s="127">
        <f>ROUND(I262*H262,2)</f>
        <v>0</v>
      </c>
      <c r="BL262" s="15" t="s">
        <v>221</v>
      </c>
      <c r="BM262" s="15" t="s">
        <v>517</v>
      </c>
    </row>
    <row r="263" spans="2:65" s="1" customFormat="1" ht="16.5" customHeight="1">
      <c r="B263" s="38"/>
      <c r="C263" s="227" t="s">
        <v>518</v>
      </c>
      <c r="D263" s="227" t="s">
        <v>144</v>
      </c>
      <c r="E263" s="228" t="s">
        <v>519</v>
      </c>
      <c r="F263" s="229" t="s">
        <v>520</v>
      </c>
      <c r="G263" s="230" t="s">
        <v>147</v>
      </c>
      <c r="H263" s="231">
        <v>0.25</v>
      </c>
      <c r="I263" s="232"/>
      <c r="J263" s="233">
        <f>ROUND(I263*H263,2)</f>
        <v>0</v>
      </c>
      <c r="K263" s="229" t="s">
        <v>148</v>
      </c>
      <c r="L263" s="40"/>
      <c r="M263" s="234" t="s">
        <v>1</v>
      </c>
      <c r="N263" s="235" t="s">
        <v>43</v>
      </c>
      <c r="O263" s="79"/>
      <c r="P263" s="236">
        <f>O263*H263</f>
        <v>0</v>
      </c>
      <c r="Q263" s="236">
        <v>0.00012</v>
      </c>
      <c r="R263" s="236">
        <f>Q263*H263</f>
        <v>3E-05</v>
      </c>
      <c r="S263" s="236">
        <v>0</v>
      </c>
      <c r="T263" s="237">
        <f>S263*H263</f>
        <v>0</v>
      </c>
      <c r="AR263" s="15" t="s">
        <v>221</v>
      </c>
      <c r="AT263" s="15" t="s">
        <v>144</v>
      </c>
      <c r="AU263" s="15" t="s">
        <v>119</v>
      </c>
      <c r="AY263" s="15" t="s">
        <v>141</v>
      </c>
      <c r="BE263" s="127">
        <f>IF(N263="základní",J263,0)</f>
        <v>0</v>
      </c>
      <c r="BF263" s="127">
        <f>IF(N263="snížená",J263,0)</f>
        <v>0</v>
      </c>
      <c r="BG263" s="127">
        <f>IF(N263="zákl. přenesená",J263,0)</f>
        <v>0</v>
      </c>
      <c r="BH263" s="127">
        <f>IF(N263="sníž. přenesená",J263,0)</f>
        <v>0</v>
      </c>
      <c r="BI263" s="127">
        <f>IF(N263="nulová",J263,0)</f>
        <v>0</v>
      </c>
      <c r="BJ263" s="15" t="s">
        <v>119</v>
      </c>
      <c r="BK263" s="127">
        <f>ROUND(I263*H263,2)</f>
        <v>0</v>
      </c>
      <c r="BL263" s="15" t="s">
        <v>221</v>
      </c>
      <c r="BM263" s="15" t="s">
        <v>521</v>
      </c>
    </row>
    <row r="264" spans="2:65" s="1" customFormat="1" ht="16.5" customHeight="1">
      <c r="B264" s="38"/>
      <c r="C264" s="227" t="s">
        <v>522</v>
      </c>
      <c r="D264" s="227" t="s">
        <v>144</v>
      </c>
      <c r="E264" s="228" t="s">
        <v>506</v>
      </c>
      <c r="F264" s="229" t="s">
        <v>507</v>
      </c>
      <c r="G264" s="230" t="s">
        <v>147</v>
      </c>
      <c r="H264" s="231">
        <v>88.08</v>
      </c>
      <c r="I264" s="232"/>
      <c r="J264" s="233">
        <f>ROUND(I264*H264,2)</f>
        <v>0</v>
      </c>
      <c r="K264" s="229" t="s">
        <v>148</v>
      </c>
      <c r="L264" s="40"/>
      <c r="M264" s="234" t="s">
        <v>1</v>
      </c>
      <c r="N264" s="235" t="s">
        <v>43</v>
      </c>
      <c r="O264" s="79"/>
      <c r="P264" s="236">
        <f>O264*H264</f>
        <v>0</v>
      </c>
      <c r="Q264" s="236">
        <v>7E-05</v>
      </c>
      <c r="R264" s="236">
        <f>Q264*H264</f>
        <v>0.006165599999999999</v>
      </c>
      <c r="S264" s="236">
        <v>0</v>
      </c>
      <c r="T264" s="237">
        <f>S264*H264</f>
        <v>0</v>
      </c>
      <c r="AR264" s="15" t="s">
        <v>221</v>
      </c>
      <c r="AT264" s="15" t="s">
        <v>144</v>
      </c>
      <c r="AU264" s="15" t="s">
        <v>119</v>
      </c>
      <c r="AY264" s="15" t="s">
        <v>141</v>
      </c>
      <c r="BE264" s="127">
        <f>IF(N264="základní",J264,0)</f>
        <v>0</v>
      </c>
      <c r="BF264" s="127">
        <f>IF(N264="snížená",J264,0)</f>
        <v>0</v>
      </c>
      <c r="BG264" s="127">
        <f>IF(N264="zákl. přenesená",J264,0)</f>
        <v>0</v>
      </c>
      <c r="BH264" s="127">
        <f>IF(N264="sníž. přenesená",J264,0)</f>
        <v>0</v>
      </c>
      <c r="BI264" s="127">
        <f>IF(N264="nulová",J264,0)</f>
        <v>0</v>
      </c>
      <c r="BJ264" s="15" t="s">
        <v>119</v>
      </c>
      <c r="BK264" s="127">
        <f>ROUND(I264*H264,2)</f>
        <v>0</v>
      </c>
      <c r="BL264" s="15" t="s">
        <v>221</v>
      </c>
      <c r="BM264" s="15" t="s">
        <v>523</v>
      </c>
    </row>
    <row r="265" spans="2:51" s="13" customFormat="1" ht="12">
      <c r="B265" s="271"/>
      <c r="C265" s="272"/>
      <c r="D265" s="240" t="s">
        <v>151</v>
      </c>
      <c r="E265" s="273" t="s">
        <v>1</v>
      </c>
      <c r="F265" s="274" t="s">
        <v>524</v>
      </c>
      <c r="G265" s="272"/>
      <c r="H265" s="273" t="s">
        <v>1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151</v>
      </c>
      <c r="AU265" s="280" t="s">
        <v>119</v>
      </c>
      <c r="AV265" s="13" t="s">
        <v>79</v>
      </c>
      <c r="AW265" s="13" t="s">
        <v>31</v>
      </c>
      <c r="AX265" s="13" t="s">
        <v>71</v>
      </c>
      <c r="AY265" s="280" t="s">
        <v>141</v>
      </c>
    </row>
    <row r="266" spans="2:51" s="11" customFormat="1" ht="12">
      <c r="B266" s="238"/>
      <c r="C266" s="239"/>
      <c r="D266" s="240" t="s">
        <v>151</v>
      </c>
      <c r="E266" s="241" t="s">
        <v>1</v>
      </c>
      <c r="F266" s="242" t="s">
        <v>525</v>
      </c>
      <c r="G266" s="239"/>
      <c r="H266" s="243">
        <v>44.82</v>
      </c>
      <c r="I266" s="244"/>
      <c r="J266" s="239"/>
      <c r="K266" s="239"/>
      <c r="L266" s="245"/>
      <c r="M266" s="246"/>
      <c r="N266" s="247"/>
      <c r="O266" s="247"/>
      <c r="P266" s="247"/>
      <c r="Q266" s="247"/>
      <c r="R266" s="247"/>
      <c r="S266" s="247"/>
      <c r="T266" s="248"/>
      <c r="AT266" s="249" t="s">
        <v>151</v>
      </c>
      <c r="AU266" s="249" t="s">
        <v>119</v>
      </c>
      <c r="AV266" s="11" t="s">
        <v>119</v>
      </c>
      <c r="AW266" s="11" t="s">
        <v>31</v>
      </c>
      <c r="AX266" s="11" t="s">
        <v>71</v>
      </c>
      <c r="AY266" s="249" t="s">
        <v>141</v>
      </c>
    </row>
    <row r="267" spans="2:51" s="13" customFormat="1" ht="12">
      <c r="B267" s="271"/>
      <c r="C267" s="272"/>
      <c r="D267" s="240" t="s">
        <v>151</v>
      </c>
      <c r="E267" s="273" t="s">
        <v>1</v>
      </c>
      <c r="F267" s="274" t="s">
        <v>526</v>
      </c>
      <c r="G267" s="272"/>
      <c r="H267" s="273" t="s">
        <v>1</v>
      </c>
      <c r="I267" s="275"/>
      <c r="J267" s="272"/>
      <c r="K267" s="272"/>
      <c r="L267" s="276"/>
      <c r="M267" s="277"/>
      <c r="N267" s="278"/>
      <c r="O267" s="278"/>
      <c r="P267" s="278"/>
      <c r="Q267" s="278"/>
      <c r="R267" s="278"/>
      <c r="S267" s="278"/>
      <c r="T267" s="279"/>
      <c r="AT267" s="280" t="s">
        <v>151</v>
      </c>
      <c r="AU267" s="280" t="s">
        <v>119</v>
      </c>
      <c r="AV267" s="13" t="s">
        <v>79</v>
      </c>
      <c r="AW267" s="13" t="s">
        <v>31</v>
      </c>
      <c r="AX267" s="13" t="s">
        <v>71</v>
      </c>
      <c r="AY267" s="280" t="s">
        <v>141</v>
      </c>
    </row>
    <row r="268" spans="2:51" s="11" customFormat="1" ht="12">
      <c r="B268" s="238"/>
      <c r="C268" s="239"/>
      <c r="D268" s="240" t="s">
        <v>151</v>
      </c>
      <c r="E268" s="241" t="s">
        <v>1</v>
      </c>
      <c r="F268" s="242" t="s">
        <v>527</v>
      </c>
      <c r="G268" s="239"/>
      <c r="H268" s="243">
        <v>32.01</v>
      </c>
      <c r="I268" s="244"/>
      <c r="J268" s="239"/>
      <c r="K268" s="239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151</v>
      </c>
      <c r="AU268" s="249" t="s">
        <v>119</v>
      </c>
      <c r="AV268" s="11" t="s">
        <v>119</v>
      </c>
      <c r="AW268" s="11" t="s">
        <v>31</v>
      </c>
      <c r="AX268" s="11" t="s">
        <v>71</v>
      </c>
      <c r="AY268" s="249" t="s">
        <v>141</v>
      </c>
    </row>
    <row r="269" spans="2:51" s="11" customFormat="1" ht="12">
      <c r="B269" s="238"/>
      <c r="C269" s="239"/>
      <c r="D269" s="240" t="s">
        <v>151</v>
      </c>
      <c r="E269" s="241" t="s">
        <v>1</v>
      </c>
      <c r="F269" s="242" t="s">
        <v>528</v>
      </c>
      <c r="G269" s="239"/>
      <c r="H269" s="243">
        <v>11.25</v>
      </c>
      <c r="I269" s="244"/>
      <c r="J269" s="239"/>
      <c r="K269" s="239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151</v>
      </c>
      <c r="AU269" s="249" t="s">
        <v>119</v>
      </c>
      <c r="AV269" s="11" t="s">
        <v>119</v>
      </c>
      <c r="AW269" s="11" t="s">
        <v>31</v>
      </c>
      <c r="AX269" s="11" t="s">
        <v>71</v>
      </c>
      <c r="AY269" s="249" t="s">
        <v>141</v>
      </c>
    </row>
    <row r="270" spans="2:51" s="12" customFormat="1" ht="12">
      <c r="B270" s="250"/>
      <c r="C270" s="251"/>
      <c r="D270" s="240" t="s">
        <v>151</v>
      </c>
      <c r="E270" s="252" t="s">
        <v>1</v>
      </c>
      <c r="F270" s="253" t="s">
        <v>173</v>
      </c>
      <c r="G270" s="251"/>
      <c r="H270" s="254">
        <v>88.08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AT270" s="260" t="s">
        <v>151</v>
      </c>
      <c r="AU270" s="260" t="s">
        <v>119</v>
      </c>
      <c r="AV270" s="12" t="s">
        <v>149</v>
      </c>
      <c r="AW270" s="12" t="s">
        <v>31</v>
      </c>
      <c r="AX270" s="12" t="s">
        <v>79</v>
      </c>
      <c r="AY270" s="260" t="s">
        <v>141</v>
      </c>
    </row>
    <row r="271" spans="2:65" s="1" customFormat="1" ht="16.5" customHeight="1">
      <c r="B271" s="38"/>
      <c r="C271" s="227" t="s">
        <v>529</v>
      </c>
      <c r="D271" s="227" t="s">
        <v>144</v>
      </c>
      <c r="E271" s="228" t="s">
        <v>511</v>
      </c>
      <c r="F271" s="229" t="s">
        <v>512</v>
      </c>
      <c r="G271" s="230" t="s">
        <v>147</v>
      </c>
      <c r="H271" s="231">
        <v>88.08</v>
      </c>
      <c r="I271" s="232"/>
      <c r="J271" s="233">
        <f>ROUND(I271*H271,2)</f>
        <v>0</v>
      </c>
      <c r="K271" s="229" t="s">
        <v>148</v>
      </c>
      <c r="L271" s="40"/>
      <c r="M271" s="234" t="s">
        <v>1</v>
      </c>
      <c r="N271" s="235" t="s">
        <v>43</v>
      </c>
      <c r="O271" s="79"/>
      <c r="P271" s="236">
        <f>O271*H271</f>
        <v>0</v>
      </c>
      <c r="Q271" s="236">
        <v>0.00017</v>
      </c>
      <c r="R271" s="236">
        <f>Q271*H271</f>
        <v>0.0149736</v>
      </c>
      <c r="S271" s="236">
        <v>0</v>
      </c>
      <c r="T271" s="237">
        <f>S271*H271</f>
        <v>0</v>
      </c>
      <c r="AR271" s="15" t="s">
        <v>221</v>
      </c>
      <c r="AT271" s="15" t="s">
        <v>144</v>
      </c>
      <c r="AU271" s="15" t="s">
        <v>119</v>
      </c>
      <c r="AY271" s="15" t="s">
        <v>141</v>
      </c>
      <c r="BE271" s="127">
        <f>IF(N271="základní",J271,0)</f>
        <v>0</v>
      </c>
      <c r="BF271" s="127">
        <f>IF(N271="snížená",J271,0)</f>
        <v>0</v>
      </c>
      <c r="BG271" s="127">
        <f>IF(N271="zákl. přenesená",J271,0)</f>
        <v>0</v>
      </c>
      <c r="BH271" s="127">
        <f>IF(N271="sníž. přenesená",J271,0)</f>
        <v>0</v>
      </c>
      <c r="BI271" s="127">
        <f>IF(N271="nulová",J271,0)</f>
        <v>0</v>
      </c>
      <c r="BJ271" s="15" t="s">
        <v>119</v>
      </c>
      <c r="BK271" s="127">
        <f>ROUND(I271*H271,2)</f>
        <v>0</v>
      </c>
      <c r="BL271" s="15" t="s">
        <v>221</v>
      </c>
      <c r="BM271" s="15" t="s">
        <v>530</v>
      </c>
    </row>
    <row r="272" spans="2:65" s="1" customFormat="1" ht="16.5" customHeight="1">
      <c r="B272" s="38"/>
      <c r="C272" s="227" t="s">
        <v>531</v>
      </c>
      <c r="D272" s="227" t="s">
        <v>144</v>
      </c>
      <c r="E272" s="228" t="s">
        <v>515</v>
      </c>
      <c r="F272" s="229" t="s">
        <v>516</v>
      </c>
      <c r="G272" s="230" t="s">
        <v>147</v>
      </c>
      <c r="H272" s="231">
        <v>88.08</v>
      </c>
      <c r="I272" s="232"/>
      <c r="J272" s="233">
        <f>ROUND(I272*H272,2)</f>
        <v>0</v>
      </c>
      <c r="K272" s="229" t="s">
        <v>148</v>
      </c>
      <c r="L272" s="40"/>
      <c r="M272" s="234" t="s">
        <v>1</v>
      </c>
      <c r="N272" s="235" t="s">
        <v>43</v>
      </c>
      <c r="O272" s="79"/>
      <c r="P272" s="236">
        <f>O272*H272</f>
        <v>0</v>
      </c>
      <c r="Q272" s="236">
        <v>0.00012</v>
      </c>
      <c r="R272" s="236">
        <f>Q272*H272</f>
        <v>0.0105696</v>
      </c>
      <c r="S272" s="236">
        <v>0</v>
      </c>
      <c r="T272" s="237">
        <f>S272*H272</f>
        <v>0</v>
      </c>
      <c r="AR272" s="15" t="s">
        <v>221</v>
      </c>
      <c r="AT272" s="15" t="s">
        <v>144</v>
      </c>
      <c r="AU272" s="15" t="s">
        <v>119</v>
      </c>
      <c r="AY272" s="15" t="s">
        <v>141</v>
      </c>
      <c r="BE272" s="127">
        <f>IF(N272="základní",J272,0)</f>
        <v>0</v>
      </c>
      <c r="BF272" s="127">
        <f>IF(N272="snížená",J272,0)</f>
        <v>0</v>
      </c>
      <c r="BG272" s="127">
        <f>IF(N272="zákl. přenesená",J272,0)</f>
        <v>0</v>
      </c>
      <c r="BH272" s="127">
        <f>IF(N272="sníž. přenesená",J272,0)</f>
        <v>0</v>
      </c>
      <c r="BI272" s="127">
        <f>IF(N272="nulová",J272,0)</f>
        <v>0</v>
      </c>
      <c r="BJ272" s="15" t="s">
        <v>119</v>
      </c>
      <c r="BK272" s="127">
        <f>ROUND(I272*H272,2)</f>
        <v>0</v>
      </c>
      <c r="BL272" s="15" t="s">
        <v>221</v>
      </c>
      <c r="BM272" s="15" t="s">
        <v>532</v>
      </c>
    </row>
    <row r="273" spans="2:65" s="1" customFormat="1" ht="16.5" customHeight="1">
      <c r="B273" s="38"/>
      <c r="C273" s="227" t="s">
        <v>533</v>
      </c>
      <c r="D273" s="227" t="s">
        <v>144</v>
      </c>
      <c r="E273" s="228" t="s">
        <v>519</v>
      </c>
      <c r="F273" s="229" t="s">
        <v>520</v>
      </c>
      <c r="G273" s="230" t="s">
        <v>147</v>
      </c>
      <c r="H273" s="231">
        <v>88.08</v>
      </c>
      <c r="I273" s="232"/>
      <c r="J273" s="233">
        <f>ROUND(I273*H273,2)</f>
        <v>0</v>
      </c>
      <c r="K273" s="229" t="s">
        <v>148</v>
      </c>
      <c r="L273" s="40"/>
      <c r="M273" s="234" t="s">
        <v>1</v>
      </c>
      <c r="N273" s="235" t="s">
        <v>43</v>
      </c>
      <c r="O273" s="79"/>
      <c r="P273" s="236">
        <f>O273*H273</f>
        <v>0</v>
      </c>
      <c r="Q273" s="236">
        <v>0.00012</v>
      </c>
      <c r="R273" s="236">
        <f>Q273*H273</f>
        <v>0.0105696</v>
      </c>
      <c r="S273" s="236">
        <v>0</v>
      </c>
      <c r="T273" s="237">
        <f>S273*H273</f>
        <v>0</v>
      </c>
      <c r="AR273" s="15" t="s">
        <v>221</v>
      </c>
      <c r="AT273" s="15" t="s">
        <v>144</v>
      </c>
      <c r="AU273" s="15" t="s">
        <v>119</v>
      </c>
      <c r="AY273" s="15" t="s">
        <v>141</v>
      </c>
      <c r="BE273" s="127">
        <f>IF(N273="základní",J273,0)</f>
        <v>0</v>
      </c>
      <c r="BF273" s="127">
        <f>IF(N273="snížená",J273,0)</f>
        <v>0</v>
      </c>
      <c r="BG273" s="127">
        <f>IF(N273="zákl. přenesená",J273,0)</f>
        <v>0</v>
      </c>
      <c r="BH273" s="127">
        <f>IF(N273="sníž. přenesená",J273,0)</f>
        <v>0</v>
      </c>
      <c r="BI273" s="127">
        <f>IF(N273="nulová",J273,0)</f>
        <v>0</v>
      </c>
      <c r="BJ273" s="15" t="s">
        <v>119</v>
      </c>
      <c r="BK273" s="127">
        <f>ROUND(I273*H273,2)</f>
        <v>0</v>
      </c>
      <c r="BL273" s="15" t="s">
        <v>221</v>
      </c>
      <c r="BM273" s="15" t="s">
        <v>534</v>
      </c>
    </row>
    <row r="274" spans="2:63" s="10" customFormat="1" ht="22.8" customHeight="1">
      <c r="B274" s="212"/>
      <c r="C274" s="213"/>
      <c r="D274" s="214" t="s">
        <v>70</v>
      </c>
      <c r="E274" s="225" t="s">
        <v>535</v>
      </c>
      <c r="F274" s="225" t="s">
        <v>536</v>
      </c>
      <c r="G274" s="213"/>
      <c r="H274" s="213"/>
      <c r="I274" s="216"/>
      <c r="J274" s="226">
        <f>BK274</f>
        <v>0</v>
      </c>
      <c r="K274" s="213"/>
      <c r="L274" s="217"/>
      <c r="M274" s="218"/>
      <c r="N274" s="219"/>
      <c r="O274" s="219"/>
      <c r="P274" s="220">
        <f>SUM(P275:P279)</f>
        <v>0</v>
      </c>
      <c r="Q274" s="219"/>
      <c r="R274" s="220">
        <f>SUM(R275:R279)</f>
        <v>0.01284795</v>
      </c>
      <c r="S274" s="219"/>
      <c r="T274" s="221">
        <f>SUM(T275:T279)</f>
        <v>0</v>
      </c>
      <c r="AR274" s="222" t="s">
        <v>119</v>
      </c>
      <c r="AT274" s="223" t="s">
        <v>70</v>
      </c>
      <c r="AU274" s="223" t="s">
        <v>79</v>
      </c>
      <c r="AY274" s="222" t="s">
        <v>141</v>
      </c>
      <c r="BK274" s="224">
        <f>SUM(BK275:BK279)</f>
        <v>0</v>
      </c>
    </row>
    <row r="275" spans="2:65" s="1" customFormat="1" ht="16.5" customHeight="1">
      <c r="B275" s="38"/>
      <c r="C275" s="227" t="s">
        <v>537</v>
      </c>
      <c r="D275" s="227" t="s">
        <v>144</v>
      </c>
      <c r="E275" s="228" t="s">
        <v>538</v>
      </c>
      <c r="F275" s="229" t="s">
        <v>539</v>
      </c>
      <c r="G275" s="230" t="s">
        <v>147</v>
      </c>
      <c r="H275" s="231">
        <v>47.585</v>
      </c>
      <c r="I275" s="232"/>
      <c r="J275" s="233">
        <f>ROUND(I275*H275,2)</f>
        <v>0</v>
      </c>
      <c r="K275" s="229" t="s">
        <v>148</v>
      </c>
      <c r="L275" s="40"/>
      <c r="M275" s="234" t="s">
        <v>1</v>
      </c>
      <c r="N275" s="235" t="s">
        <v>43</v>
      </c>
      <c r="O275" s="79"/>
      <c r="P275" s="236">
        <f>O275*H275</f>
        <v>0</v>
      </c>
      <c r="Q275" s="236">
        <v>0.00027</v>
      </c>
      <c r="R275" s="236">
        <f>Q275*H275</f>
        <v>0.01284795</v>
      </c>
      <c r="S275" s="236">
        <v>0</v>
      </c>
      <c r="T275" s="237">
        <f>S275*H275</f>
        <v>0</v>
      </c>
      <c r="AR275" s="15" t="s">
        <v>221</v>
      </c>
      <c r="AT275" s="15" t="s">
        <v>144</v>
      </c>
      <c r="AU275" s="15" t="s">
        <v>119</v>
      </c>
      <c r="AY275" s="15" t="s">
        <v>141</v>
      </c>
      <c r="BE275" s="127">
        <f>IF(N275="základní",J275,0)</f>
        <v>0</v>
      </c>
      <c r="BF275" s="127">
        <f>IF(N275="snížená",J275,0)</f>
        <v>0</v>
      </c>
      <c r="BG275" s="127">
        <f>IF(N275="zákl. přenesená",J275,0)</f>
        <v>0</v>
      </c>
      <c r="BH275" s="127">
        <f>IF(N275="sníž. přenesená",J275,0)</f>
        <v>0</v>
      </c>
      <c r="BI275" s="127">
        <f>IF(N275="nulová",J275,0)</f>
        <v>0</v>
      </c>
      <c r="BJ275" s="15" t="s">
        <v>119</v>
      </c>
      <c r="BK275" s="127">
        <f>ROUND(I275*H275,2)</f>
        <v>0</v>
      </c>
      <c r="BL275" s="15" t="s">
        <v>221</v>
      </c>
      <c r="BM275" s="15" t="s">
        <v>540</v>
      </c>
    </row>
    <row r="276" spans="2:51" s="11" customFormat="1" ht="12">
      <c r="B276" s="238"/>
      <c r="C276" s="239"/>
      <c r="D276" s="240" t="s">
        <v>151</v>
      </c>
      <c r="E276" s="241" t="s">
        <v>1</v>
      </c>
      <c r="F276" s="242" t="s">
        <v>541</v>
      </c>
      <c r="G276" s="239"/>
      <c r="H276" s="243">
        <v>14.2</v>
      </c>
      <c r="I276" s="244"/>
      <c r="J276" s="239"/>
      <c r="K276" s="239"/>
      <c r="L276" s="245"/>
      <c r="M276" s="246"/>
      <c r="N276" s="247"/>
      <c r="O276" s="247"/>
      <c r="P276" s="247"/>
      <c r="Q276" s="247"/>
      <c r="R276" s="247"/>
      <c r="S276" s="247"/>
      <c r="T276" s="248"/>
      <c r="AT276" s="249" t="s">
        <v>151</v>
      </c>
      <c r="AU276" s="249" t="s">
        <v>119</v>
      </c>
      <c r="AV276" s="11" t="s">
        <v>119</v>
      </c>
      <c r="AW276" s="11" t="s">
        <v>31</v>
      </c>
      <c r="AX276" s="11" t="s">
        <v>71</v>
      </c>
      <c r="AY276" s="249" t="s">
        <v>141</v>
      </c>
    </row>
    <row r="277" spans="2:51" s="11" customFormat="1" ht="12">
      <c r="B277" s="238"/>
      <c r="C277" s="239"/>
      <c r="D277" s="240" t="s">
        <v>151</v>
      </c>
      <c r="E277" s="241" t="s">
        <v>1</v>
      </c>
      <c r="F277" s="242" t="s">
        <v>542</v>
      </c>
      <c r="G277" s="239"/>
      <c r="H277" s="243">
        <v>35.145</v>
      </c>
      <c r="I277" s="244"/>
      <c r="J277" s="239"/>
      <c r="K277" s="239"/>
      <c r="L277" s="245"/>
      <c r="M277" s="246"/>
      <c r="N277" s="247"/>
      <c r="O277" s="247"/>
      <c r="P277" s="247"/>
      <c r="Q277" s="247"/>
      <c r="R277" s="247"/>
      <c r="S277" s="247"/>
      <c r="T277" s="248"/>
      <c r="AT277" s="249" t="s">
        <v>151</v>
      </c>
      <c r="AU277" s="249" t="s">
        <v>119</v>
      </c>
      <c r="AV277" s="11" t="s">
        <v>119</v>
      </c>
      <c r="AW277" s="11" t="s">
        <v>31</v>
      </c>
      <c r="AX277" s="11" t="s">
        <v>71</v>
      </c>
      <c r="AY277" s="249" t="s">
        <v>141</v>
      </c>
    </row>
    <row r="278" spans="2:51" s="11" customFormat="1" ht="12">
      <c r="B278" s="238"/>
      <c r="C278" s="239"/>
      <c r="D278" s="240" t="s">
        <v>151</v>
      </c>
      <c r="E278" s="241" t="s">
        <v>1</v>
      </c>
      <c r="F278" s="242" t="s">
        <v>543</v>
      </c>
      <c r="G278" s="239"/>
      <c r="H278" s="243">
        <v>-1.76</v>
      </c>
      <c r="I278" s="244"/>
      <c r="J278" s="239"/>
      <c r="K278" s="239"/>
      <c r="L278" s="245"/>
      <c r="M278" s="246"/>
      <c r="N278" s="247"/>
      <c r="O278" s="247"/>
      <c r="P278" s="247"/>
      <c r="Q278" s="247"/>
      <c r="R278" s="247"/>
      <c r="S278" s="247"/>
      <c r="T278" s="248"/>
      <c r="AT278" s="249" t="s">
        <v>151</v>
      </c>
      <c r="AU278" s="249" t="s">
        <v>119</v>
      </c>
      <c r="AV278" s="11" t="s">
        <v>119</v>
      </c>
      <c r="AW278" s="11" t="s">
        <v>31</v>
      </c>
      <c r="AX278" s="11" t="s">
        <v>71</v>
      </c>
      <c r="AY278" s="249" t="s">
        <v>141</v>
      </c>
    </row>
    <row r="279" spans="2:51" s="12" customFormat="1" ht="12">
      <c r="B279" s="250"/>
      <c r="C279" s="251"/>
      <c r="D279" s="240" t="s">
        <v>151</v>
      </c>
      <c r="E279" s="252" t="s">
        <v>1</v>
      </c>
      <c r="F279" s="253" t="s">
        <v>173</v>
      </c>
      <c r="G279" s="251"/>
      <c r="H279" s="254">
        <v>47.585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AT279" s="260" t="s">
        <v>151</v>
      </c>
      <c r="AU279" s="260" t="s">
        <v>119</v>
      </c>
      <c r="AV279" s="12" t="s">
        <v>149</v>
      </c>
      <c r="AW279" s="12" t="s">
        <v>31</v>
      </c>
      <c r="AX279" s="12" t="s">
        <v>79</v>
      </c>
      <c r="AY279" s="260" t="s">
        <v>141</v>
      </c>
    </row>
    <row r="280" spans="2:63" s="10" customFormat="1" ht="22.8" customHeight="1">
      <c r="B280" s="212"/>
      <c r="C280" s="213"/>
      <c r="D280" s="214" t="s">
        <v>70</v>
      </c>
      <c r="E280" s="225" t="s">
        <v>544</v>
      </c>
      <c r="F280" s="225" t="s">
        <v>545</v>
      </c>
      <c r="G280" s="213"/>
      <c r="H280" s="213"/>
      <c r="I280" s="216"/>
      <c r="J280" s="226">
        <f>BK280</f>
        <v>0</v>
      </c>
      <c r="K280" s="213"/>
      <c r="L280" s="217"/>
      <c r="M280" s="218"/>
      <c r="N280" s="219"/>
      <c r="O280" s="219"/>
      <c r="P280" s="220">
        <f>SUM(P281:P283)</f>
        <v>0</v>
      </c>
      <c r="Q280" s="219"/>
      <c r="R280" s="220">
        <f>SUM(R281:R283)</f>
        <v>0</v>
      </c>
      <c r="S280" s="219"/>
      <c r="T280" s="221">
        <f>SUM(T281:T283)</f>
        <v>0.831384</v>
      </c>
      <c r="AR280" s="222" t="s">
        <v>119</v>
      </c>
      <c r="AT280" s="223" t="s">
        <v>70</v>
      </c>
      <c r="AU280" s="223" t="s">
        <v>79</v>
      </c>
      <c r="AY280" s="222" t="s">
        <v>141</v>
      </c>
      <c r="BK280" s="224">
        <f>SUM(BK281:BK283)</f>
        <v>0</v>
      </c>
    </row>
    <row r="281" spans="2:65" s="1" customFormat="1" ht="16.5" customHeight="1">
      <c r="B281" s="38"/>
      <c r="C281" s="227" t="s">
        <v>546</v>
      </c>
      <c r="D281" s="227" t="s">
        <v>144</v>
      </c>
      <c r="E281" s="228" t="s">
        <v>547</v>
      </c>
      <c r="F281" s="229" t="s">
        <v>548</v>
      </c>
      <c r="G281" s="230" t="s">
        <v>147</v>
      </c>
      <c r="H281" s="231">
        <v>46.188</v>
      </c>
      <c r="I281" s="232"/>
      <c r="J281" s="233">
        <f>ROUND(I281*H281,2)</f>
        <v>0</v>
      </c>
      <c r="K281" s="229" t="s">
        <v>148</v>
      </c>
      <c r="L281" s="40"/>
      <c r="M281" s="234" t="s">
        <v>1</v>
      </c>
      <c r="N281" s="235" t="s">
        <v>43</v>
      </c>
      <c r="O281" s="79"/>
      <c r="P281" s="236">
        <f>O281*H281</f>
        <v>0</v>
      </c>
      <c r="Q281" s="236">
        <v>0</v>
      </c>
      <c r="R281" s="236">
        <f>Q281*H281</f>
        <v>0</v>
      </c>
      <c r="S281" s="236">
        <v>0.018</v>
      </c>
      <c r="T281" s="237">
        <f>S281*H281</f>
        <v>0.831384</v>
      </c>
      <c r="AR281" s="15" t="s">
        <v>221</v>
      </c>
      <c r="AT281" s="15" t="s">
        <v>144</v>
      </c>
      <c r="AU281" s="15" t="s">
        <v>119</v>
      </c>
      <c r="AY281" s="15" t="s">
        <v>141</v>
      </c>
      <c r="BE281" s="127">
        <f>IF(N281="základní",J281,0)</f>
        <v>0</v>
      </c>
      <c r="BF281" s="127">
        <f>IF(N281="snížená",J281,0)</f>
        <v>0</v>
      </c>
      <c r="BG281" s="127">
        <f>IF(N281="zákl. přenesená",J281,0)</f>
        <v>0</v>
      </c>
      <c r="BH281" s="127">
        <f>IF(N281="sníž. přenesená",J281,0)</f>
        <v>0</v>
      </c>
      <c r="BI281" s="127">
        <f>IF(N281="nulová",J281,0)</f>
        <v>0</v>
      </c>
      <c r="BJ281" s="15" t="s">
        <v>119</v>
      </c>
      <c r="BK281" s="127">
        <f>ROUND(I281*H281,2)</f>
        <v>0</v>
      </c>
      <c r="BL281" s="15" t="s">
        <v>221</v>
      </c>
      <c r="BM281" s="15" t="s">
        <v>549</v>
      </c>
    </row>
    <row r="282" spans="2:51" s="11" customFormat="1" ht="12">
      <c r="B282" s="238"/>
      <c r="C282" s="239"/>
      <c r="D282" s="240" t="s">
        <v>151</v>
      </c>
      <c r="E282" s="241" t="s">
        <v>1</v>
      </c>
      <c r="F282" s="242" t="s">
        <v>550</v>
      </c>
      <c r="G282" s="239"/>
      <c r="H282" s="243">
        <v>46.188</v>
      </c>
      <c r="I282" s="244"/>
      <c r="J282" s="239"/>
      <c r="K282" s="239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151</v>
      </c>
      <c r="AU282" s="249" t="s">
        <v>119</v>
      </c>
      <c r="AV282" s="11" t="s">
        <v>119</v>
      </c>
      <c r="AW282" s="11" t="s">
        <v>31</v>
      </c>
      <c r="AX282" s="11" t="s">
        <v>79</v>
      </c>
      <c r="AY282" s="249" t="s">
        <v>141</v>
      </c>
    </row>
    <row r="283" spans="2:65" s="1" customFormat="1" ht="16.5" customHeight="1">
      <c r="B283" s="38"/>
      <c r="C283" s="227" t="s">
        <v>551</v>
      </c>
      <c r="D283" s="227" t="s">
        <v>144</v>
      </c>
      <c r="E283" s="228" t="s">
        <v>552</v>
      </c>
      <c r="F283" s="229" t="s">
        <v>553</v>
      </c>
      <c r="G283" s="230" t="s">
        <v>327</v>
      </c>
      <c r="H283" s="281"/>
      <c r="I283" s="232"/>
      <c r="J283" s="233">
        <f>ROUND(I283*H283,2)</f>
        <v>0</v>
      </c>
      <c r="K283" s="229" t="s">
        <v>148</v>
      </c>
      <c r="L283" s="40"/>
      <c r="M283" s="234" t="s">
        <v>1</v>
      </c>
      <c r="N283" s="235" t="s">
        <v>43</v>
      </c>
      <c r="O283" s="79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AR283" s="15" t="s">
        <v>221</v>
      </c>
      <c r="AT283" s="15" t="s">
        <v>144</v>
      </c>
      <c r="AU283" s="15" t="s">
        <v>119</v>
      </c>
      <c r="AY283" s="15" t="s">
        <v>141</v>
      </c>
      <c r="BE283" s="127">
        <f>IF(N283="základní",J283,0)</f>
        <v>0</v>
      </c>
      <c r="BF283" s="127">
        <f>IF(N283="snížená",J283,0)</f>
        <v>0</v>
      </c>
      <c r="BG283" s="127">
        <f>IF(N283="zákl. přenesená",J283,0)</f>
        <v>0</v>
      </c>
      <c r="BH283" s="127">
        <f>IF(N283="sníž. přenesená",J283,0)</f>
        <v>0</v>
      </c>
      <c r="BI283" s="127">
        <f>IF(N283="nulová",J283,0)</f>
        <v>0</v>
      </c>
      <c r="BJ283" s="15" t="s">
        <v>119</v>
      </c>
      <c r="BK283" s="127">
        <f>ROUND(I283*H283,2)</f>
        <v>0</v>
      </c>
      <c r="BL283" s="15" t="s">
        <v>221</v>
      </c>
      <c r="BM283" s="15" t="s">
        <v>554</v>
      </c>
    </row>
    <row r="284" spans="2:63" s="10" customFormat="1" ht="22.8" customHeight="1">
      <c r="B284" s="212"/>
      <c r="C284" s="213"/>
      <c r="D284" s="214" t="s">
        <v>70</v>
      </c>
      <c r="E284" s="225" t="s">
        <v>555</v>
      </c>
      <c r="F284" s="225" t="s">
        <v>556</v>
      </c>
      <c r="G284" s="213"/>
      <c r="H284" s="213"/>
      <c r="I284" s="216"/>
      <c r="J284" s="226">
        <f>BK284</f>
        <v>0</v>
      </c>
      <c r="K284" s="213"/>
      <c r="L284" s="217"/>
      <c r="M284" s="218"/>
      <c r="N284" s="219"/>
      <c r="O284" s="219"/>
      <c r="P284" s="220">
        <f>P285</f>
        <v>0</v>
      </c>
      <c r="Q284" s="219"/>
      <c r="R284" s="220">
        <f>R285</f>
        <v>0</v>
      </c>
      <c r="S284" s="219"/>
      <c r="T284" s="221">
        <f>T285</f>
        <v>0</v>
      </c>
      <c r="AR284" s="222" t="s">
        <v>119</v>
      </c>
      <c r="AT284" s="223" t="s">
        <v>70</v>
      </c>
      <c r="AU284" s="223" t="s">
        <v>79</v>
      </c>
      <c r="AY284" s="222" t="s">
        <v>141</v>
      </c>
      <c r="BK284" s="224">
        <f>BK285</f>
        <v>0</v>
      </c>
    </row>
    <row r="285" spans="2:65" s="1" customFormat="1" ht="16.5" customHeight="1">
      <c r="B285" s="38"/>
      <c r="C285" s="227" t="s">
        <v>557</v>
      </c>
      <c r="D285" s="227" t="s">
        <v>144</v>
      </c>
      <c r="E285" s="228" t="s">
        <v>558</v>
      </c>
      <c r="F285" s="229" t="s">
        <v>559</v>
      </c>
      <c r="G285" s="230" t="s">
        <v>445</v>
      </c>
      <c r="H285" s="231">
        <v>1</v>
      </c>
      <c r="I285" s="232"/>
      <c r="J285" s="233">
        <f>ROUND(I285*H285,2)</f>
        <v>0</v>
      </c>
      <c r="K285" s="229" t="s">
        <v>1</v>
      </c>
      <c r="L285" s="40"/>
      <c r="M285" s="234" t="s">
        <v>1</v>
      </c>
      <c r="N285" s="235" t="s">
        <v>43</v>
      </c>
      <c r="O285" s="79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AR285" s="15" t="s">
        <v>221</v>
      </c>
      <c r="AT285" s="15" t="s">
        <v>144</v>
      </c>
      <c r="AU285" s="15" t="s">
        <v>119</v>
      </c>
      <c r="AY285" s="15" t="s">
        <v>141</v>
      </c>
      <c r="BE285" s="127">
        <f>IF(N285="základní",J285,0)</f>
        <v>0</v>
      </c>
      <c r="BF285" s="127">
        <f>IF(N285="snížená",J285,0)</f>
        <v>0</v>
      </c>
      <c r="BG285" s="127">
        <f>IF(N285="zákl. přenesená",J285,0)</f>
        <v>0</v>
      </c>
      <c r="BH285" s="127">
        <f>IF(N285="sníž. přenesená",J285,0)</f>
        <v>0</v>
      </c>
      <c r="BI285" s="127">
        <f>IF(N285="nulová",J285,0)</f>
        <v>0</v>
      </c>
      <c r="BJ285" s="15" t="s">
        <v>119</v>
      </c>
      <c r="BK285" s="127">
        <f>ROUND(I285*H285,2)</f>
        <v>0</v>
      </c>
      <c r="BL285" s="15" t="s">
        <v>221</v>
      </c>
      <c r="BM285" s="15" t="s">
        <v>560</v>
      </c>
    </row>
    <row r="286" spans="2:63" s="1" customFormat="1" ht="49.9" customHeight="1">
      <c r="B286" s="38"/>
      <c r="C286" s="39"/>
      <c r="D286" s="39"/>
      <c r="E286" s="215" t="s">
        <v>561</v>
      </c>
      <c r="F286" s="215" t="s">
        <v>562</v>
      </c>
      <c r="G286" s="39"/>
      <c r="H286" s="39"/>
      <c r="I286" s="142"/>
      <c r="J286" s="194">
        <f>BK286</f>
        <v>0</v>
      </c>
      <c r="K286" s="39"/>
      <c r="L286" s="40"/>
      <c r="M286" s="283"/>
      <c r="N286" s="79"/>
      <c r="O286" s="79"/>
      <c r="P286" s="79"/>
      <c r="Q286" s="79"/>
      <c r="R286" s="79"/>
      <c r="S286" s="79"/>
      <c r="T286" s="80"/>
      <c r="AT286" s="15" t="s">
        <v>70</v>
      </c>
      <c r="AU286" s="15" t="s">
        <v>71</v>
      </c>
      <c r="AY286" s="15" t="s">
        <v>563</v>
      </c>
      <c r="BK286" s="127">
        <f>SUM(BK287:BK289)</f>
        <v>0</v>
      </c>
    </row>
    <row r="287" spans="2:63" s="1" customFormat="1" ht="16.3" customHeight="1">
      <c r="B287" s="38"/>
      <c r="C287" s="284" t="s">
        <v>1</v>
      </c>
      <c r="D287" s="284" t="s">
        <v>144</v>
      </c>
      <c r="E287" s="285" t="s">
        <v>1</v>
      </c>
      <c r="F287" s="286" t="s">
        <v>1</v>
      </c>
      <c r="G287" s="287" t="s">
        <v>1</v>
      </c>
      <c r="H287" s="281"/>
      <c r="I287" s="232"/>
      <c r="J287" s="233">
        <f>BK287</f>
        <v>0</v>
      </c>
      <c r="K287" s="288"/>
      <c r="L287" s="40"/>
      <c r="M287" s="289" t="s">
        <v>1</v>
      </c>
      <c r="N287" s="290" t="s">
        <v>43</v>
      </c>
      <c r="O287" s="79"/>
      <c r="P287" s="79"/>
      <c r="Q287" s="79"/>
      <c r="R287" s="79"/>
      <c r="S287" s="79"/>
      <c r="T287" s="80"/>
      <c r="AT287" s="15" t="s">
        <v>563</v>
      </c>
      <c r="AU287" s="15" t="s">
        <v>79</v>
      </c>
      <c r="AY287" s="15" t="s">
        <v>563</v>
      </c>
      <c r="BE287" s="127">
        <f>IF(N287="základní",J287,0)</f>
        <v>0</v>
      </c>
      <c r="BF287" s="127">
        <f>IF(N287="snížená",J287,0)</f>
        <v>0</v>
      </c>
      <c r="BG287" s="127">
        <f>IF(N287="zákl. přenesená",J287,0)</f>
        <v>0</v>
      </c>
      <c r="BH287" s="127">
        <f>IF(N287="sníž. přenesená",J287,0)</f>
        <v>0</v>
      </c>
      <c r="BI287" s="127">
        <f>IF(N287="nulová",J287,0)</f>
        <v>0</v>
      </c>
      <c r="BJ287" s="15" t="s">
        <v>119</v>
      </c>
      <c r="BK287" s="127">
        <f>I287*H287</f>
        <v>0</v>
      </c>
    </row>
    <row r="288" spans="2:63" s="1" customFormat="1" ht="16.3" customHeight="1">
      <c r="B288" s="38"/>
      <c r="C288" s="284" t="s">
        <v>1</v>
      </c>
      <c r="D288" s="284" t="s">
        <v>144</v>
      </c>
      <c r="E288" s="285" t="s">
        <v>1</v>
      </c>
      <c r="F288" s="286" t="s">
        <v>1</v>
      </c>
      <c r="G288" s="287" t="s">
        <v>1</v>
      </c>
      <c r="H288" s="281"/>
      <c r="I288" s="232"/>
      <c r="J288" s="233">
        <f>BK288</f>
        <v>0</v>
      </c>
      <c r="K288" s="288"/>
      <c r="L288" s="40"/>
      <c r="M288" s="289" t="s">
        <v>1</v>
      </c>
      <c r="N288" s="290" t="s">
        <v>43</v>
      </c>
      <c r="O288" s="79"/>
      <c r="P288" s="79"/>
      <c r="Q288" s="79"/>
      <c r="R288" s="79"/>
      <c r="S288" s="79"/>
      <c r="T288" s="80"/>
      <c r="AT288" s="15" t="s">
        <v>563</v>
      </c>
      <c r="AU288" s="15" t="s">
        <v>79</v>
      </c>
      <c r="AY288" s="15" t="s">
        <v>563</v>
      </c>
      <c r="BE288" s="127">
        <f>IF(N288="základní",J288,0)</f>
        <v>0</v>
      </c>
      <c r="BF288" s="127">
        <f>IF(N288="snížená",J288,0)</f>
        <v>0</v>
      </c>
      <c r="BG288" s="127">
        <f>IF(N288="zákl. přenesená",J288,0)</f>
        <v>0</v>
      </c>
      <c r="BH288" s="127">
        <f>IF(N288="sníž. přenesená",J288,0)</f>
        <v>0</v>
      </c>
      <c r="BI288" s="127">
        <f>IF(N288="nulová",J288,0)</f>
        <v>0</v>
      </c>
      <c r="BJ288" s="15" t="s">
        <v>119</v>
      </c>
      <c r="BK288" s="127">
        <f>I288*H288</f>
        <v>0</v>
      </c>
    </row>
    <row r="289" spans="2:63" s="1" customFormat="1" ht="16.3" customHeight="1">
      <c r="B289" s="38"/>
      <c r="C289" s="284" t="s">
        <v>1</v>
      </c>
      <c r="D289" s="284" t="s">
        <v>144</v>
      </c>
      <c r="E289" s="285" t="s">
        <v>1</v>
      </c>
      <c r="F289" s="286" t="s">
        <v>1</v>
      </c>
      <c r="G289" s="287" t="s">
        <v>1</v>
      </c>
      <c r="H289" s="281"/>
      <c r="I289" s="232"/>
      <c r="J289" s="233">
        <f>BK289</f>
        <v>0</v>
      </c>
      <c r="K289" s="288"/>
      <c r="L289" s="40"/>
      <c r="M289" s="289" t="s">
        <v>1</v>
      </c>
      <c r="N289" s="290" t="s">
        <v>43</v>
      </c>
      <c r="O289" s="291"/>
      <c r="P289" s="291"/>
      <c r="Q289" s="291"/>
      <c r="R289" s="291"/>
      <c r="S289" s="291"/>
      <c r="T289" s="292"/>
      <c r="AT289" s="15" t="s">
        <v>563</v>
      </c>
      <c r="AU289" s="15" t="s">
        <v>79</v>
      </c>
      <c r="AY289" s="15" t="s">
        <v>563</v>
      </c>
      <c r="BE289" s="127">
        <f>IF(N289="základní",J289,0)</f>
        <v>0</v>
      </c>
      <c r="BF289" s="127">
        <f>IF(N289="snížená",J289,0)</f>
        <v>0</v>
      </c>
      <c r="BG289" s="127">
        <f>IF(N289="zákl. přenesená",J289,0)</f>
        <v>0</v>
      </c>
      <c r="BH289" s="127">
        <f>IF(N289="sníž. přenesená",J289,0)</f>
        <v>0</v>
      </c>
      <c r="BI289" s="127">
        <f>IF(N289="nulová",J289,0)</f>
        <v>0</v>
      </c>
      <c r="BJ289" s="15" t="s">
        <v>119</v>
      </c>
      <c r="BK289" s="127">
        <f>I289*H289</f>
        <v>0</v>
      </c>
    </row>
    <row r="290" spans="2:12" s="1" customFormat="1" ht="6.95" customHeight="1">
      <c r="B290" s="57"/>
      <c r="C290" s="58"/>
      <c r="D290" s="58"/>
      <c r="E290" s="58"/>
      <c r="F290" s="58"/>
      <c r="G290" s="58"/>
      <c r="H290" s="58"/>
      <c r="I290" s="169"/>
      <c r="J290" s="58"/>
      <c r="K290" s="58"/>
      <c r="L290" s="40"/>
    </row>
  </sheetData>
  <sheetProtection password="CC35" sheet="1" objects="1" scenarios="1" formatColumns="0" formatRows="0" autoFilter="0"/>
  <autoFilter ref="C108:K289"/>
  <mergeCells count="14">
    <mergeCell ref="E7:H7"/>
    <mergeCell ref="E9:H9"/>
    <mergeCell ref="E18:H18"/>
    <mergeCell ref="E27:H27"/>
    <mergeCell ref="E50:H50"/>
    <mergeCell ref="E52:H52"/>
    <mergeCell ref="D83:F83"/>
    <mergeCell ref="D84:F84"/>
    <mergeCell ref="D85:F85"/>
    <mergeCell ref="D86:F86"/>
    <mergeCell ref="D87:F87"/>
    <mergeCell ref="E99:H99"/>
    <mergeCell ref="E101:H101"/>
    <mergeCell ref="L2:V2"/>
  </mergeCells>
  <dataValidations count="2">
    <dataValidation type="list" allowBlank="1" showInputMessage="1" showErrorMessage="1" error="Povoleny jsou hodnoty K, M." sqref="D287:D290">
      <formula1>"K, M"</formula1>
    </dataValidation>
    <dataValidation type="list" allowBlank="1" showInputMessage="1" showErrorMessage="1" error="Povoleny jsou hodnoty základní, snížená, zákl. přenesená, sníž. přenesená, nulová." sqref="N287:N290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Blanka-PC\Blanka</dc:creator>
  <cp:keywords/>
  <dc:description/>
  <cp:lastModifiedBy>Blanka-PC\Blanka</cp:lastModifiedBy>
  <dcterms:created xsi:type="dcterms:W3CDTF">2020-07-15T20:09:57Z</dcterms:created>
  <dcterms:modified xsi:type="dcterms:W3CDTF">2020-07-15T20:10:00Z</dcterms:modified>
  <cp:category/>
  <cp:version/>
  <cp:contentType/>
  <cp:contentStatus/>
</cp:coreProperties>
</file>