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600" windowWidth="24615" windowHeight="11445"/>
  </bookViews>
  <sheets>
    <sheet name="Soupis praci" sheetId="2" r:id="rId1"/>
  </sheets>
  <definedNames>
    <definedName name="_xlnm._FilterDatabase" localSheetId="0" hidden="1">'Soupis praci'!$C$99:$K$243</definedName>
    <definedName name="_xlnm.Print_Titles" localSheetId="0">'Soupis praci'!$99:$99</definedName>
    <definedName name="_xlnm.Print_Area" localSheetId="0">'Soupis praci'!$C$4:$J$39,'Soupis praci'!$C$45:$J$83,'Soupis praci'!$C$89:$K$243</definedName>
  </definedNames>
  <calcPr calcId="125725"/>
</workbook>
</file>

<file path=xl/calcChain.xml><?xml version="1.0" encoding="utf-8"?>
<calcChain xmlns="http://schemas.openxmlformats.org/spreadsheetml/2006/main">
  <c r="J37" i="2"/>
  <c r="J36"/>
  <c r="J35"/>
  <c r="BI243"/>
  <c r="BH243"/>
  <c r="BG243"/>
  <c r="BF243"/>
  <c r="T243"/>
  <c r="T242"/>
  <c r="R243"/>
  <c r="R242" s="1"/>
  <c r="P243"/>
  <c r="P242"/>
  <c r="BK243"/>
  <c r="BK242" s="1"/>
  <c r="J242" s="1"/>
  <c r="J78" s="1"/>
  <c r="J243"/>
  <c r="BE243" s="1"/>
  <c r="BI241"/>
  <c r="BH241"/>
  <c r="BG241"/>
  <c r="BF241"/>
  <c r="T241"/>
  <c r="T240"/>
  <c r="T239" s="1"/>
  <c r="R241"/>
  <c r="R240" s="1"/>
  <c r="R239" s="1"/>
  <c r="P241"/>
  <c r="P240" s="1"/>
  <c r="P239" s="1"/>
  <c r="BK241"/>
  <c r="BK240" s="1"/>
  <c r="J241"/>
  <c r="BE241" s="1"/>
  <c r="BI238"/>
  <c r="BH238"/>
  <c r="BG238"/>
  <c r="BF238"/>
  <c r="T238"/>
  <c r="R238"/>
  <c r="P238"/>
  <c r="BK238"/>
  <c r="J238"/>
  <c r="BE238" s="1"/>
  <c r="BI237"/>
  <c r="BH237"/>
  <c r="BG237"/>
  <c r="BF237"/>
  <c r="T237"/>
  <c r="R237"/>
  <c r="P237"/>
  <c r="BK237"/>
  <c r="J237"/>
  <c r="BE237" s="1"/>
  <c r="BI236"/>
  <c r="BH236"/>
  <c r="BG236"/>
  <c r="BF236"/>
  <c r="T236"/>
  <c r="T235" s="1"/>
  <c r="R236"/>
  <c r="R235"/>
  <c r="P236"/>
  <c r="P235" s="1"/>
  <c r="BK236"/>
  <c r="BK235" s="1"/>
  <c r="J235" s="1"/>
  <c r="J75" s="1"/>
  <c r="J236"/>
  <c r="BE236" s="1"/>
  <c r="BI232"/>
  <c r="BH232"/>
  <c r="BG232"/>
  <c r="BF232"/>
  <c r="T232"/>
  <c r="R232"/>
  <c r="P232"/>
  <c r="BK232"/>
  <c r="J232"/>
  <c r="BE232" s="1"/>
  <c r="BI230"/>
  <c r="BH230"/>
  <c r="BG230"/>
  <c r="BF230"/>
  <c r="T230"/>
  <c r="R230"/>
  <c r="P230"/>
  <c r="BK230"/>
  <c r="J230"/>
  <c r="BE230" s="1"/>
  <c r="BI228"/>
  <c r="BH228"/>
  <c r="BG228"/>
  <c r="BF228"/>
  <c r="T228"/>
  <c r="R228"/>
  <c r="P228"/>
  <c r="BK228"/>
  <c r="J228"/>
  <c r="BE228" s="1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 s="1"/>
  <c r="BI222"/>
  <c r="BH222"/>
  <c r="BG222"/>
  <c r="BF222"/>
  <c r="T222"/>
  <c r="T221"/>
  <c r="R222"/>
  <c r="R221" s="1"/>
  <c r="P222"/>
  <c r="P221"/>
  <c r="BK222"/>
  <c r="J222"/>
  <c r="BE222" s="1"/>
  <c r="BI219"/>
  <c r="BH219"/>
  <c r="BG219"/>
  <c r="BF219"/>
  <c r="T219"/>
  <c r="R219"/>
  <c r="P219"/>
  <c r="BK219"/>
  <c r="J219"/>
  <c r="BE219" s="1"/>
  <c r="BI216"/>
  <c r="BH216"/>
  <c r="BG216"/>
  <c r="BF216"/>
  <c r="T216"/>
  <c r="T215" s="1"/>
  <c r="R216"/>
  <c r="R215"/>
  <c r="P216"/>
  <c r="P215" s="1"/>
  <c r="BK216"/>
  <c r="BK215"/>
  <c r="J215" s="1"/>
  <c r="J73" s="1"/>
  <c r="J216"/>
  <c r="BE216" s="1"/>
  <c r="BI214"/>
  <c r="BH214"/>
  <c r="BG214"/>
  <c r="BF214"/>
  <c r="T214"/>
  <c r="R214"/>
  <c r="P214"/>
  <c r="BK214"/>
  <c r="J214"/>
  <c r="BE214" s="1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 s="1"/>
  <c r="BI208"/>
  <c r="BH208"/>
  <c r="BG208"/>
  <c r="BF208"/>
  <c r="T208"/>
  <c r="R208"/>
  <c r="P208"/>
  <c r="BK208"/>
  <c r="J208"/>
  <c r="BE208" s="1"/>
  <c r="BI206"/>
  <c r="BH206"/>
  <c r="BG206"/>
  <c r="BF206"/>
  <c r="T206"/>
  <c r="R206"/>
  <c r="P206"/>
  <c r="BK206"/>
  <c r="J206"/>
  <c r="BE206" s="1"/>
  <c r="BI203"/>
  <c r="BH203"/>
  <c r="BG203"/>
  <c r="BF203"/>
  <c r="T203"/>
  <c r="R203"/>
  <c r="P203"/>
  <c r="BK203"/>
  <c r="J203"/>
  <c r="BE203" s="1"/>
  <c r="BI202"/>
  <c r="BH202"/>
  <c r="BG202"/>
  <c r="BF202"/>
  <c r="T202"/>
  <c r="R202"/>
  <c r="P202"/>
  <c r="BK202"/>
  <c r="J202"/>
  <c r="BE202" s="1"/>
  <c r="BI201"/>
  <c r="BH201"/>
  <c r="BG201"/>
  <c r="BF201"/>
  <c r="T201"/>
  <c r="R201"/>
  <c r="P201"/>
  <c r="BK201"/>
  <c r="J201"/>
  <c r="BE201" s="1"/>
  <c r="BI200"/>
  <c r="BH200"/>
  <c r="BG200"/>
  <c r="BF200"/>
  <c r="T200"/>
  <c r="R200"/>
  <c r="P200"/>
  <c r="BK200"/>
  <c r="J200"/>
  <c r="BE200" s="1"/>
  <c r="BI196"/>
  <c r="BH196"/>
  <c r="BG196"/>
  <c r="BF196"/>
  <c r="T196"/>
  <c r="R196"/>
  <c r="P196"/>
  <c r="BK196"/>
  <c r="J196"/>
  <c r="BE196"/>
  <c r="BI195"/>
  <c r="BH195"/>
  <c r="BG195"/>
  <c r="BF195"/>
  <c r="T195"/>
  <c r="T194" s="1"/>
  <c r="R195"/>
  <c r="R194"/>
  <c r="P195"/>
  <c r="P194" s="1"/>
  <c r="BK195"/>
  <c r="BK194" s="1"/>
  <c r="J194" s="1"/>
  <c r="J72" s="1"/>
  <c r="J195"/>
  <c r="BE195" s="1"/>
  <c r="BI193"/>
  <c r="BH193"/>
  <c r="BG193"/>
  <c r="BF193"/>
  <c r="T193"/>
  <c r="T192" s="1"/>
  <c r="R193"/>
  <c r="R192"/>
  <c r="P193"/>
  <c r="P192" s="1"/>
  <c r="BK193"/>
  <c r="BK192" s="1"/>
  <c r="J192" s="1"/>
  <c r="J71" s="1"/>
  <c r="J193"/>
  <c r="BE193" s="1"/>
  <c r="BI191"/>
  <c r="BH191"/>
  <c r="BG191"/>
  <c r="BF191"/>
  <c r="T191"/>
  <c r="R191"/>
  <c r="P191"/>
  <c r="BK191"/>
  <c r="J191"/>
  <c r="BE191" s="1"/>
  <c r="BI190"/>
  <c r="BH190"/>
  <c r="BG190"/>
  <c r="BF190"/>
  <c r="T190"/>
  <c r="R190"/>
  <c r="P190"/>
  <c r="BK190"/>
  <c r="J190"/>
  <c r="BE190" s="1"/>
  <c r="BI189"/>
  <c r="BH189"/>
  <c r="BG189"/>
  <c r="BF189"/>
  <c r="T189"/>
  <c r="R189"/>
  <c r="P189"/>
  <c r="BK189"/>
  <c r="J189"/>
  <c r="BE189" s="1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 s="1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 s="1"/>
  <c r="BI184"/>
  <c r="BH184"/>
  <c r="BG184"/>
  <c r="BF184"/>
  <c r="T184"/>
  <c r="R184"/>
  <c r="P184"/>
  <c r="BK184"/>
  <c r="J184"/>
  <c r="BE184" s="1"/>
  <c r="BI182"/>
  <c r="BH182"/>
  <c r="BG182"/>
  <c r="BF182"/>
  <c r="T182"/>
  <c r="T181" s="1"/>
  <c r="R182"/>
  <c r="R181"/>
  <c r="P182"/>
  <c r="P181" s="1"/>
  <c r="BK182"/>
  <c r="BK181"/>
  <c r="J181" s="1"/>
  <c r="J70" s="1"/>
  <c r="J182"/>
  <c r="BE182" s="1"/>
  <c r="BI180"/>
  <c r="BH180"/>
  <c r="BG180"/>
  <c r="BF180"/>
  <c r="T180"/>
  <c r="R180"/>
  <c r="P180"/>
  <c r="BK180"/>
  <c r="J180"/>
  <c r="BE180" s="1"/>
  <c r="BI178"/>
  <c r="BH178"/>
  <c r="BG178"/>
  <c r="BF178"/>
  <c r="T178"/>
  <c r="R178"/>
  <c r="P178"/>
  <c r="BK178"/>
  <c r="J178"/>
  <c r="BE178"/>
  <c r="BI176"/>
  <c r="BH176"/>
  <c r="BG176"/>
  <c r="BF176"/>
  <c r="T176"/>
  <c r="T175" s="1"/>
  <c r="R176"/>
  <c r="R175"/>
  <c r="P176"/>
  <c r="P175" s="1"/>
  <c r="BK176"/>
  <c r="BK175" s="1"/>
  <c r="J175" s="1"/>
  <c r="J69" s="1"/>
  <c r="J176"/>
  <c r="BE176" s="1"/>
  <c r="BI174"/>
  <c r="BH174"/>
  <c r="BG174"/>
  <c r="BF174"/>
  <c r="T174"/>
  <c r="T173" s="1"/>
  <c r="R174"/>
  <c r="R173"/>
  <c r="P174"/>
  <c r="P173" s="1"/>
  <c r="BK174"/>
  <c r="BK173" s="1"/>
  <c r="J173" s="1"/>
  <c r="J68" s="1"/>
  <c r="J174"/>
  <c r="BE174" s="1"/>
  <c r="BI172"/>
  <c r="BH172"/>
  <c r="BG172"/>
  <c r="BF172"/>
  <c r="T172"/>
  <c r="R172"/>
  <c r="P172"/>
  <c r="BK172"/>
  <c r="J172"/>
  <c r="BE172" s="1"/>
  <c r="BI171"/>
  <c r="BH171"/>
  <c r="BG171"/>
  <c r="BF171"/>
  <c r="T171"/>
  <c r="R171"/>
  <c r="P171"/>
  <c r="BK171"/>
  <c r="J171"/>
  <c r="BE171" s="1"/>
  <c r="BI170"/>
  <c r="BH170"/>
  <c r="BG170"/>
  <c r="BF170"/>
  <c r="T170"/>
  <c r="T169" s="1"/>
  <c r="R170"/>
  <c r="R169"/>
  <c r="P170"/>
  <c r="P169" s="1"/>
  <c r="BK170"/>
  <c r="BK169" s="1"/>
  <c r="J169" s="1"/>
  <c r="J67" s="1"/>
  <c r="J170"/>
  <c r="BE170" s="1"/>
  <c r="BI168"/>
  <c r="BH168"/>
  <c r="BG168"/>
  <c r="BF168"/>
  <c r="T168"/>
  <c r="T167" s="1"/>
  <c r="R168"/>
  <c r="R167"/>
  <c r="P168"/>
  <c r="P167" s="1"/>
  <c r="BK168"/>
  <c r="BK167" s="1"/>
  <c r="J167" s="1"/>
  <c r="J66" s="1"/>
  <c r="J168"/>
  <c r="BE168" s="1"/>
  <c r="BI166"/>
  <c r="BH166"/>
  <c r="BG166"/>
  <c r="BF166"/>
  <c r="T166"/>
  <c r="R166"/>
  <c r="P166"/>
  <c r="BK166"/>
  <c r="J166"/>
  <c r="BE166" s="1"/>
  <c r="BI164"/>
  <c r="BH164"/>
  <c r="BG164"/>
  <c r="BF164"/>
  <c r="T164"/>
  <c r="R164"/>
  <c r="P164"/>
  <c r="BK164"/>
  <c r="J164"/>
  <c r="BE164" s="1"/>
  <c r="BI163"/>
  <c r="BH163"/>
  <c r="BG163"/>
  <c r="BF163"/>
  <c r="T163"/>
  <c r="R163"/>
  <c r="P163"/>
  <c r="BK163"/>
  <c r="J163"/>
  <c r="BE163" s="1"/>
  <c r="BI162"/>
  <c r="BH162"/>
  <c r="BG162"/>
  <c r="BF162"/>
  <c r="T162"/>
  <c r="R162"/>
  <c r="P162"/>
  <c r="BK162"/>
  <c r="J162"/>
  <c r="BE162" s="1"/>
  <c r="BI161"/>
  <c r="BH161"/>
  <c r="BG161"/>
  <c r="BF161"/>
  <c r="T161"/>
  <c r="R161"/>
  <c r="P161"/>
  <c r="BK161"/>
  <c r="J161"/>
  <c r="BE161" s="1"/>
  <c r="BI160"/>
  <c r="BH160"/>
  <c r="BG160"/>
  <c r="BF160"/>
  <c r="T160"/>
  <c r="T159"/>
  <c r="R160"/>
  <c r="R159" s="1"/>
  <c r="R158" s="1"/>
  <c r="P160"/>
  <c r="P159" s="1"/>
  <c r="BK160"/>
  <c r="J160"/>
  <c r="BE160" s="1"/>
  <c r="BI157"/>
  <c r="BH157"/>
  <c r="BG157"/>
  <c r="BF157"/>
  <c r="T157"/>
  <c r="T156" s="1"/>
  <c r="R157"/>
  <c r="R156"/>
  <c r="P157"/>
  <c r="P156" s="1"/>
  <c r="BK157"/>
  <c r="BK156" s="1"/>
  <c r="J156" s="1"/>
  <c r="J63" s="1"/>
  <c r="J157"/>
  <c r="BE157" s="1"/>
  <c r="BI155"/>
  <c r="BH155"/>
  <c r="BG155"/>
  <c r="BF155"/>
  <c r="T155"/>
  <c r="R155"/>
  <c r="P155"/>
  <c r="BK155"/>
  <c r="J155"/>
  <c r="BE155" s="1"/>
  <c r="BI153"/>
  <c r="BH153"/>
  <c r="BG153"/>
  <c r="BF153"/>
  <c r="T153"/>
  <c r="R153"/>
  <c r="P153"/>
  <c r="BK153"/>
  <c r="J153"/>
  <c r="BE153" s="1"/>
  <c r="BI152"/>
  <c r="BH152"/>
  <c r="BG152"/>
  <c r="BF152"/>
  <c r="T152"/>
  <c r="R152"/>
  <c r="P152"/>
  <c r="BK152"/>
  <c r="J152"/>
  <c r="BE152" s="1"/>
  <c r="BI151"/>
  <c r="BH151"/>
  <c r="BG151"/>
  <c r="BF151"/>
  <c r="T151"/>
  <c r="T150"/>
  <c r="R151"/>
  <c r="R150" s="1"/>
  <c r="P151"/>
  <c r="P150"/>
  <c r="BK151"/>
  <c r="J151"/>
  <c r="BE151" s="1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 s="1"/>
  <c r="BI143"/>
  <c r="BH143"/>
  <c r="BG143"/>
  <c r="BF143"/>
  <c r="T143"/>
  <c r="R143"/>
  <c r="P143"/>
  <c r="BK143"/>
  <c r="J143"/>
  <c r="BE143" s="1"/>
  <c r="BI142"/>
  <c r="BH142"/>
  <c r="BG142"/>
  <c r="BF142"/>
  <c r="T142"/>
  <c r="R142"/>
  <c r="P142"/>
  <c r="BK142"/>
  <c r="J142"/>
  <c r="BE142" s="1"/>
  <c r="BI141"/>
  <c r="BH141"/>
  <c r="BG141"/>
  <c r="BF141"/>
  <c r="T141"/>
  <c r="R141"/>
  <c r="P141"/>
  <c r="BK141"/>
  <c r="J141"/>
  <c r="BE141" s="1"/>
  <c r="BI140"/>
  <c r="BH140"/>
  <c r="BG140"/>
  <c r="BF140"/>
  <c r="T140"/>
  <c r="R140"/>
  <c r="P140"/>
  <c r="BK140"/>
  <c r="J140"/>
  <c r="BE140" s="1"/>
  <c r="BI138"/>
  <c r="BH138"/>
  <c r="BG138"/>
  <c r="BF138"/>
  <c r="T138"/>
  <c r="R138"/>
  <c r="P138"/>
  <c r="BK138"/>
  <c r="J138"/>
  <c r="BE138" s="1"/>
  <c r="BI136"/>
  <c r="BH136"/>
  <c r="BG136"/>
  <c r="BF136"/>
  <c r="T136"/>
  <c r="R136"/>
  <c r="P136"/>
  <c r="BK136"/>
  <c r="J136"/>
  <c r="BE136" s="1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 s="1"/>
  <c r="BI130"/>
  <c r="BH130"/>
  <c r="BG130"/>
  <c r="BF130"/>
  <c r="T130"/>
  <c r="R130"/>
  <c r="P130"/>
  <c r="BK130"/>
  <c r="J130"/>
  <c r="BE130" s="1"/>
  <c r="BI128"/>
  <c r="BH128"/>
  <c r="BG128"/>
  <c r="BF128"/>
  <c r="T128"/>
  <c r="R128"/>
  <c r="P128"/>
  <c r="BK128"/>
  <c r="J128"/>
  <c r="BE128" s="1"/>
  <c r="BI126"/>
  <c r="BH126"/>
  <c r="BG126"/>
  <c r="BF126"/>
  <c r="T126"/>
  <c r="R126"/>
  <c r="P126"/>
  <c r="BK126"/>
  <c r="J126"/>
  <c r="BE126" s="1"/>
  <c r="BI124"/>
  <c r="BH124"/>
  <c r="BG124"/>
  <c r="BF124"/>
  <c r="T124"/>
  <c r="R124"/>
  <c r="P124"/>
  <c r="BK124"/>
  <c r="J124"/>
  <c r="BE124" s="1"/>
  <c r="BI122"/>
  <c r="BH122"/>
  <c r="BG122"/>
  <c r="BF122"/>
  <c r="T122"/>
  <c r="R122"/>
  <c r="P122"/>
  <c r="BK122"/>
  <c r="J122"/>
  <c r="BE122" s="1"/>
  <c r="BI118"/>
  <c r="BH118"/>
  <c r="BG118"/>
  <c r="BF118"/>
  <c r="T118"/>
  <c r="R118"/>
  <c r="P118"/>
  <c r="BK118"/>
  <c r="J118"/>
  <c r="BE118" s="1"/>
  <c r="BI114"/>
  <c r="BH114"/>
  <c r="BG114"/>
  <c r="BF114"/>
  <c r="T114"/>
  <c r="T113"/>
  <c r="R114"/>
  <c r="R113" s="1"/>
  <c r="P114"/>
  <c r="P113"/>
  <c r="BK114"/>
  <c r="BK113" s="1"/>
  <c r="J113" s="1"/>
  <c r="J61" s="1"/>
  <c r="J114"/>
  <c r="BE114" s="1"/>
  <c r="BI110"/>
  <c r="BH110"/>
  <c r="BG110"/>
  <c r="BF110"/>
  <c r="T110"/>
  <c r="R110"/>
  <c r="P110"/>
  <c r="BK110"/>
  <c r="J110"/>
  <c r="BE110" s="1"/>
  <c r="BI107"/>
  <c r="BH107"/>
  <c r="BG107"/>
  <c r="BF107"/>
  <c r="T107"/>
  <c r="R107"/>
  <c r="P107"/>
  <c r="BK107"/>
  <c r="J107"/>
  <c r="BE107" s="1"/>
  <c r="BI105"/>
  <c r="BH105"/>
  <c r="BG105"/>
  <c r="BF105"/>
  <c r="T105"/>
  <c r="T104"/>
  <c r="R105"/>
  <c r="R104" s="1"/>
  <c r="P105"/>
  <c r="P104"/>
  <c r="BK105"/>
  <c r="J105"/>
  <c r="BE105" s="1"/>
  <c r="BI103"/>
  <c r="F37" s="1"/>
  <c r="BH103"/>
  <c r="BG103"/>
  <c r="BF103"/>
  <c r="F34" s="1"/>
  <c r="T103"/>
  <c r="T102" s="1"/>
  <c r="T101" s="1"/>
  <c r="R103"/>
  <c r="R102" s="1"/>
  <c r="P103"/>
  <c r="P102" s="1"/>
  <c r="P101" s="1"/>
  <c r="BK103"/>
  <c r="BK102" s="1"/>
  <c r="J103"/>
  <c r="BE103" s="1"/>
  <c r="J97"/>
  <c r="F97"/>
  <c r="J96"/>
  <c r="F96"/>
  <c r="F94"/>
  <c r="E92"/>
  <c r="J29"/>
  <c r="J53"/>
  <c r="F53"/>
  <c r="J52"/>
  <c r="F52"/>
  <c r="F50"/>
  <c r="E48"/>
  <c r="J50"/>
  <c r="BK150" l="1"/>
  <c r="J150" s="1"/>
  <c r="J62" s="1"/>
  <c r="BK159"/>
  <c r="J159" s="1"/>
  <c r="J65" s="1"/>
  <c r="BK221"/>
  <c r="J221" s="1"/>
  <c r="J74" s="1"/>
  <c r="BK104"/>
  <c r="J104" s="1"/>
  <c r="J60" s="1"/>
  <c r="F36"/>
  <c r="F35"/>
  <c r="T158"/>
  <c r="T100" s="1"/>
  <c r="BK101"/>
  <c r="J102"/>
  <c r="J59" s="1"/>
  <c r="F33"/>
  <c r="J33"/>
  <c r="R101"/>
  <c r="R100" s="1"/>
  <c r="P158"/>
  <c r="P100" s="1"/>
  <c r="BK158"/>
  <c r="J158" s="1"/>
  <c r="J64" s="1"/>
  <c r="BK239"/>
  <c r="J239" s="1"/>
  <c r="J76" s="1"/>
  <c r="J240"/>
  <c r="J77" s="1"/>
  <c r="J94"/>
  <c r="J34"/>
  <c r="BK100" l="1"/>
  <c r="J100" s="1"/>
  <c r="J57" s="1"/>
  <c r="J101"/>
  <c r="J58" s="1"/>
  <c r="J28" l="1"/>
  <c r="J30" s="1"/>
  <c r="J83"/>
  <c r="J39" l="1"/>
</calcChain>
</file>

<file path=xl/sharedStrings.xml><?xml version="1.0" encoding="utf-8"?>
<sst xmlns="http://schemas.openxmlformats.org/spreadsheetml/2006/main" count="1819" uniqueCount="477">
  <si>
    <t/>
  </si>
  <si>
    <t>False</t>
  </si>
  <si>
    <t>{9872a243-969e-4dfc-92d6-5ed6dd97d7c0}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</si>
  <si>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</si>
  <si>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</si>
  <si>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</si>
  <si>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</si>
  <si>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</si>
  <si>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CC-CZ:</t>
  </si>
  <si>
    <t>Místo:</t>
  </si>
  <si>
    <t>Teplice nad Metují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</si>
  <si>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</si>
  <si>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</si>
  <si>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</si>
  <si>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</si>
  <si>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</si>
  <si>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</si>
  <si>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</si>
  <si>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</si>
  <si>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15080765</t>
  </si>
  <si>
    <t>Ivan Mezera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</si>
  <si>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</si>
  <si>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</si>
  <si>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</si>
  <si>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</si>
  <si>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</si>
  <si>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</si>
  <si>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</si>
  <si>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</si>
  <si>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</si>
  <si>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</si>
  <si>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</si>
  <si>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</si>
  <si>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</si>
  <si>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</si>
  <si>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</si>
  <si>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</si>
  <si>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</si>
  <si>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D</t>
  </si>
  <si>
    <t>0</t>
  </si>
  <si>
    <t>1</t>
  </si>
  <si>
    <t>Celkové náklady za stavbu 1) + 2)</t>
  </si>
  <si>
    <t>L25</t>
  </si>
  <si>
    <t>lešení</t>
  </si>
  <si>
    <t>60</t>
  </si>
  <si>
    <t>2</t>
  </si>
  <si>
    <t>L10</t>
  </si>
  <si>
    <t>30</t>
  </si>
  <si>
    <t>KRYCÍ LIST SOUPISU PRACÍ</t>
  </si>
  <si>
    <t>M</t>
  </si>
  <si>
    <t>malba</t>
  </si>
  <si>
    <t>80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</si>
  <si>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</si>
  <si>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</si>
  <si>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</si>
  <si>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</si>
  <si>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</si>
  <si>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</si>
  <si>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</si>
  <si>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</si>
  <si>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</si>
  <si>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</si>
  <si>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</si>
  <si>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</si>
  <si>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</si>
  <si>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</si>
  <si>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</si>
  <si>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727 - Zdravotechnika - požární ochrana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</si>
  <si>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</si>
  <si>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</si>
  <si>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</si>
  <si>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</si>
  <si>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</si>
  <si>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</si>
  <si>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</si>
  <si>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</si>
  <si>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</si>
  <si>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</si>
  <si>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</si>
  <si>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VRN7 - Provozní vlivy</t>
  </si>
  <si>
    <t>2)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</si>
  <si>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</si>
  <si>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</si>
  <si>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</si>
  <si>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</si>
  <si>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</si>
  <si>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</si>
  <si>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</si>
  <si>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</si>
  <si>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</si>
  <si>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</si>
  <si>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</si>
  <si>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</si>
  <si>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</si>
  <si>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</si>
  <si>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</si>
  <si>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</si>
  <si>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</si>
  <si>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</si>
  <si>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</si>
  <si>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</si>
  <si>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P7 až 15 na MC 10</t>
  </si>
  <si>
    <t>m3</t>
  </si>
  <si>
    <t>CS ÚRS 2019 01</t>
  </si>
  <si>
    <t>4</t>
  </si>
  <si>
    <t>-806676987</t>
  </si>
  <si>
    <t>6</t>
  </si>
  <si>
    <t>Úpravy povrchů, podlahy a osazování výplní</t>
  </si>
  <si>
    <t>612315221</t>
  </si>
  <si>
    <t>Vápenná štuková omítka malých ploch do 0,09 m2 na stěnách</t>
  </si>
  <si>
    <t>kus</t>
  </si>
  <si>
    <t>-1814373389</t>
  </si>
  <si>
    <t>VV</t>
  </si>
  <si>
    <t>"pro klima jednotky"3*2+"ocelová konstrukce"15</t>
  </si>
  <si>
    <t>612315302</t>
  </si>
  <si>
    <t>Vápenná štuková omítka ostění nebo nadpraží</t>
  </si>
  <si>
    <t>m2</t>
  </si>
  <si>
    <t>1575311755</t>
  </si>
  <si>
    <t>0,7*0,5*3*4</t>
  </si>
  <si>
    <t>Součet</t>
  </si>
  <si>
    <t>612322141</t>
  </si>
  <si>
    <t>Vápenocementová lehčená omítka štuková dvouvrstvá vnitřních stěn nanášená ručně</t>
  </si>
  <si>
    <t>-2023056317</t>
  </si>
  <si>
    <t>(1,45+1,85)*0,3*2</t>
  </si>
  <si>
    <t>9</t>
  </si>
  <si>
    <t>Ostatní konstrukce a práce, bourání</t>
  </si>
  <si>
    <t>5</t>
  </si>
  <si>
    <t>941111121</t>
  </si>
  <si>
    <t>Montáž lešení řadového trubkového lehkého s podlahami zatížení do 200 kg/m2 š do 1,2 m v do 10 m</t>
  </si>
  <si>
    <t>71137824</t>
  </si>
  <si>
    <t>"pro úpravu střechy</t>
  </si>
  <si>
    <t>2,5*12,0</t>
  </si>
  <si>
    <t>941111122</t>
  </si>
  <si>
    <t>Montáž lešení řadového trubkového lehkého s podlahami zatížení do 200 kg/m2 š do 1,2 m v do 25 m</t>
  </si>
  <si>
    <t>1553090287</t>
  </si>
  <si>
    <t>"pro dopravu materiálu</t>
  </si>
  <si>
    <t>5,0*12,0</t>
  </si>
  <si>
    <t>7</t>
  </si>
  <si>
    <t>941111221</t>
  </si>
  <si>
    <t>Příplatek k lešení řadovému trubkovému lehkému s podlahami š 1,2 m v 10 m za první a ZKD den použití</t>
  </si>
  <si>
    <t>-208831848</t>
  </si>
  <si>
    <t>L10*30</t>
  </si>
  <si>
    <t>8</t>
  </si>
  <si>
    <t>941111222</t>
  </si>
  <si>
    <t>Příplatek k lešení řadovému trubkovému lehkému s podlahami š 1,2 m v 25 m za první a ZKD den použití</t>
  </si>
  <si>
    <t>-1718079520</t>
  </si>
  <si>
    <t>L25*30</t>
  </si>
  <si>
    <t>941111821</t>
  </si>
  <si>
    <t>Demontáž lešení řadového trubkového lehkého s podlahami zatížení do 200 kg/m2 š do 1,2 m v do 10 m</t>
  </si>
  <si>
    <t>-288030790</t>
  </si>
  <si>
    <t>10</t>
  </si>
  <si>
    <t>941111822</t>
  </si>
  <si>
    <t>Demontáž lešení řadového trubkového lehkého s podlahami zatížení do 200 kg/m2 š do 1,2 m v do 25 m</t>
  </si>
  <si>
    <t>-584827538</t>
  </si>
  <si>
    <t>11</t>
  </si>
  <si>
    <t>949101111</t>
  </si>
  <si>
    <t>Lešení pomocné pro objekty pozemních staveb s lešeňovou podlahou v do 1,9 m zatížení do 150 kg/m2</t>
  </si>
  <si>
    <t>-1714108891</t>
  </si>
  <si>
    <t>537,21*0,1</t>
  </si>
  <si>
    <t>12</t>
  </si>
  <si>
    <t>949101112</t>
  </si>
  <si>
    <t>Lešení pomocné pro objekty pozemních staveb s lešeňovou podlahou v do 3,5 m zatížení do 150 kg/m2</t>
  </si>
  <si>
    <t>241974272</t>
  </si>
  <si>
    <t>2,31</t>
  </si>
  <si>
    <t>13</t>
  </si>
  <si>
    <t>952901122</t>
  </si>
  <si>
    <t>Čištění budov omytí dveří nebo vrat p lochy do 3,0m2</t>
  </si>
  <si>
    <t>-737167118</t>
  </si>
  <si>
    <t>0,8*2,0*12*2</t>
  </si>
  <si>
    <t>14</t>
  </si>
  <si>
    <t>952901131</t>
  </si>
  <si>
    <t>Čištění budov omytí konstrukcí nebo prvků</t>
  </si>
  <si>
    <t>553630202</t>
  </si>
  <si>
    <t>40</t>
  </si>
  <si>
    <t>952902021</t>
  </si>
  <si>
    <t>Čištění budov zametení hladkých podlah</t>
  </si>
  <si>
    <t>1983291112</t>
  </si>
  <si>
    <t>54,86+32,02+5,09+25,11+5,52+4,34+27,71+5,52+2,28+21,6+5,43+24,65+25,7+5,52*2+26,91+18,25+42,36+12,51+2,31+25,0*4+84,0</t>
  </si>
  <si>
    <t>16</t>
  </si>
  <si>
    <t>952902031</t>
  </si>
  <si>
    <t>Čištění budov omytí hladkých podlah</t>
  </si>
  <si>
    <t>1567749713</t>
  </si>
  <si>
    <t>17</t>
  </si>
  <si>
    <t>953943113</t>
  </si>
  <si>
    <t>Osazování výrobků do 15 kg/kus do vysekaných kapes zdiva bez jejich dodání</t>
  </si>
  <si>
    <t>-1002920862</t>
  </si>
  <si>
    <t>18</t>
  </si>
  <si>
    <t>953945241</t>
  </si>
  <si>
    <t>Kotvy mechanické M 16 dl 155 mm pro těžká kotvení do betonu, ŽB nebo kamene s vyvrtáním otvoru</t>
  </si>
  <si>
    <t>-677692464</t>
  </si>
  <si>
    <t>19</t>
  </si>
  <si>
    <t>962032230</t>
  </si>
  <si>
    <t>Bourání zdiva z cihel pálených nebo vápenopískových na MV nebo MVC do 1 m3</t>
  </si>
  <si>
    <t>1662182865</t>
  </si>
  <si>
    <t>(1,45+1,85)*0,21*0,3*2</t>
  </si>
  <si>
    <t>20</t>
  </si>
  <si>
    <t>977131115</t>
  </si>
  <si>
    <t>Vrty příklepovými vrtáky D 16 mm do cihelného zdiva nebo prostého betonu</t>
  </si>
  <si>
    <t>m</t>
  </si>
  <si>
    <t>-762458522</t>
  </si>
  <si>
    <t>"pro klima jednotky"0,45+0,15+0,25+0,3*3+0,1*2</t>
  </si>
  <si>
    <t>977151113</t>
  </si>
  <si>
    <t>Jádrové vrty diamantovými korunkami do D 50 mm do stavebních materiálů</t>
  </si>
  <si>
    <t>221077147</t>
  </si>
  <si>
    <t>"3np ocelová konstrukce"0,5</t>
  </si>
  <si>
    <t>997</t>
  </si>
  <si>
    <t>Přesun sutě</t>
  </si>
  <si>
    <t>22</t>
  </si>
  <si>
    <t>997013214</t>
  </si>
  <si>
    <t>Vnitrostaveništní doprava suti a vybouraných hmot pro budovy v do 15 m ručně</t>
  </si>
  <si>
    <t>t</t>
  </si>
  <si>
    <t>-666394270</t>
  </si>
  <si>
    <t>23</t>
  </si>
  <si>
    <t>997013501</t>
  </si>
  <si>
    <t>Odvoz suti a vybouraných hmot na skládku nebo meziskládku do 1 km se složením</t>
  </si>
  <si>
    <t>1772761353</t>
  </si>
  <si>
    <t>24</t>
  </si>
  <si>
    <t>997013509</t>
  </si>
  <si>
    <t>Příplatek k odvozu suti a vybouraných hmot na skládku ZKD 1 km přes 1 km</t>
  </si>
  <si>
    <t>1380964890</t>
  </si>
  <si>
    <t>0,859*21 'Přepočtené koeficientem množství</t>
  </si>
  <si>
    <t>25</t>
  </si>
  <si>
    <t>997013831</t>
  </si>
  <si>
    <t>Poplatek za uložení na skládce (skládkovné) stavebního odpadu směsného kód odpadu 170 904</t>
  </si>
  <si>
    <t>-945064715</t>
  </si>
  <si>
    <t>998</t>
  </si>
  <si>
    <t>Přesun hmot</t>
  </si>
  <si>
    <t>26</t>
  </si>
  <si>
    <t>998011003</t>
  </si>
  <si>
    <t>Přesun hmot pro budovy zděné v do 24 m</t>
  </si>
  <si>
    <t>-169698601</t>
  </si>
  <si>
    <t>PSV</t>
  </si>
  <si>
    <t>Práce a dodávky PSV</t>
  </si>
  <si>
    <t>725</t>
  </si>
  <si>
    <t>Zdravotechnika - zařizovací předměty</t>
  </si>
  <si>
    <t>27</t>
  </si>
  <si>
    <t>725219109.R</t>
  </si>
  <si>
    <t xml:space="preserve">Demontáž a zpětná montáž krytu umyvadla </t>
  </si>
  <si>
    <t>soubor</t>
  </si>
  <si>
    <t>-828205022</t>
  </si>
  <si>
    <t>28</t>
  </si>
  <si>
    <t>725820801.S</t>
  </si>
  <si>
    <t>Demontáž sifonu</t>
  </si>
  <si>
    <t>1721283031</t>
  </si>
  <si>
    <t>29</t>
  </si>
  <si>
    <t>725861301</t>
  </si>
  <si>
    <t>Zápachová uzávěrka pro umyvadla DN 32 s přípojkou pro pračku nebo myčku</t>
  </si>
  <si>
    <t>171423337</t>
  </si>
  <si>
    <t>725905544.R</t>
  </si>
  <si>
    <t>vyfrézování otvoru do krytu umyvadla pro připojení kondenzátu</t>
  </si>
  <si>
    <t>502343642</t>
  </si>
  <si>
    <t>31</t>
  </si>
  <si>
    <t>725905547.R</t>
  </si>
  <si>
    <t>D+M hadice pračkové - odvod kondenzátu</t>
  </si>
  <si>
    <t>-2079873763</t>
  </si>
  <si>
    <t>2,0*10+2,4+1,0+1,2+1,7+1,7+1,1+2,9+2,3+3,0+4,5+7,5+7,8</t>
  </si>
  <si>
    <t>32</t>
  </si>
  <si>
    <t>998725103</t>
  </si>
  <si>
    <t>Přesun hmot tonážní pro zařizovací předměty v objektech v do 24 m</t>
  </si>
  <si>
    <t>1211888461</t>
  </si>
  <si>
    <t>727</t>
  </si>
  <si>
    <t>Zdravotechnika - požární ochrana</t>
  </si>
  <si>
    <t>33</t>
  </si>
  <si>
    <t>727121101.S</t>
  </si>
  <si>
    <t>Ochranné manžety z jedné strany dělící konstrukce do  D 32</t>
  </si>
  <si>
    <t>289578428</t>
  </si>
  <si>
    <t>741</t>
  </si>
  <si>
    <t>Elektroinstalace - silnoproud</t>
  </si>
  <si>
    <t>34</t>
  </si>
  <si>
    <t>741110511</t>
  </si>
  <si>
    <t>Montáž lišta a kanálek vkládací šířky do 60 mm s víčkem</t>
  </si>
  <si>
    <t>1444719952</t>
  </si>
  <si>
    <t>35</t>
  </si>
  <si>
    <t>4510008076</t>
  </si>
  <si>
    <t>Lišta hranatá LHD 30x25</t>
  </si>
  <si>
    <t>7871428</t>
  </si>
  <si>
    <t>36</t>
  </si>
  <si>
    <t>998741203</t>
  </si>
  <si>
    <t>Přesun hmot procentní pro silnoproud v objektech v do 24 m</t>
  </si>
  <si>
    <t>%</t>
  </si>
  <si>
    <t>-720922051</t>
  </si>
  <si>
    <t>762</t>
  </si>
  <si>
    <t>Konstrukce tesařské</t>
  </si>
  <si>
    <t>37</t>
  </si>
  <si>
    <t>762341931</t>
  </si>
  <si>
    <t>Vyřezání části bednění střech z prken tl do 32 mm plochy jednotlivě do 1 m2</t>
  </si>
  <si>
    <t>1145669569</t>
  </si>
  <si>
    <t>763</t>
  </si>
  <si>
    <t>Konstrukce suché výstavby</t>
  </si>
  <si>
    <t>38</t>
  </si>
  <si>
    <t>763111911</t>
  </si>
  <si>
    <t>Zhotovení otvoru vel. do 0,1 m2 v SDK příčce tl do 100 mm s vyztužením profily</t>
  </si>
  <si>
    <t>-436402607</t>
  </si>
  <si>
    <t>"pro klima jednotky"8</t>
  </si>
  <si>
    <t>39</t>
  </si>
  <si>
    <t>763112901</t>
  </si>
  <si>
    <t>Vyspravení SDK příčky, předsazené stěny plochy do 0,02 m2</t>
  </si>
  <si>
    <t>-959810006</t>
  </si>
  <si>
    <t>"pro klima jednotky"8*2</t>
  </si>
  <si>
    <t>998763303</t>
  </si>
  <si>
    <t>Přesun hmot tonážní pro sádrokartonové konstrukce v objektech v do 24 m</t>
  </si>
  <si>
    <t>-2138118636</t>
  </si>
  <si>
    <t>765</t>
  </si>
  <si>
    <t>Krytina skládaná</t>
  </si>
  <si>
    <t>41</t>
  </si>
  <si>
    <t>765111801</t>
  </si>
  <si>
    <t>Demontáž krytiny keramické drážkové sklonu do 30° na sucho do suti</t>
  </si>
  <si>
    <t>390078094</t>
  </si>
  <si>
    <t>0,5</t>
  </si>
  <si>
    <t>42</t>
  </si>
  <si>
    <t>765111821</t>
  </si>
  <si>
    <t>Demontáž krytiny keramické hladké sklonu do 30° na sucho do suti</t>
  </si>
  <si>
    <t>-706134511</t>
  </si>
  <si>
    <t>43</t>
  </si>
  <si>
    <t>765111904</t>
  </si>
  <si>
    <t>Vyspravení krytiny keramické drážkové na sucho do 10 ks/m2 do 20% opravované plochy</t>
  </si>
  <si>
    <t>1754294632</t>
  </si>
  <si>
    <t>44</t>
  </si>
  <si>
    <t>765115011</t>
  </si>
  <si>
    <t>Montáž keramické speciální tašky (větrací, protisněhové,prostupové) drážkové velkoformátové na sucho</t>
  </si>
  <si>
    <t>249402494</t>
  </si>
  <si>
    <t>45</t>
  </si>
  <si>
    <t>59660401</t>
  </si>
  <si>
    <t>taška ražená režná větrací 275x433mm</t>
  </si>
  <si>
    <t>1465136953</t>
  </si>
  <si>
    <t>46</t>
  </si>
  <si>
    <t>765115352</t>
  </si>
  <si>
    <t>Montáž střešní stoupací plošiny délky do 800 mm pro keramickou krytinu</t>
  </si>
  <si>
    <t>-1976298191</t>
  </si>
  <si>
    <t>47</t>
  </si>
  <si>
    <t>59660007</t>
  </si>
  <si>
    <t>stoupací komplet univerzální-dlouhý,držák rovný rošt 800/250mm vč. spojovacího materiálu v barvě</t>
  </si>
  <si>
    <t>sada</t>
  </si>
  <si>
    <t>-1859255018</t>
  </si>
  <si>
    <t>48</t>
  </si>
  <si>
    <t>765192001</t>
  </si>
  <si>
    <t>Nouzové (provizorní) zakrytí střechy plachtou</t>
  </si>
  <si>
    <t>1945387185</t>
  </si>
  <si>
    <t>49</t>
  </si>
  <si>
    <t>998765103</t>
  </si>
  <si>
    <t>Přesun hmot tonážní pro krytiny skládané v objektech v do 24 m</t>
  </si>
  <si>
    <t>1405861480</t>
  </si>
  <si>
    <t>766</t>
  </si>
  <si>
    <t>Konstrukce truhlářské</t>
  </si>
  <si>
    <t>50</t>
  </si>
  <si>
    <t>766905544.R</t>
  </si>
  <si>
    <t>demontáž a zpětná montáž dřevěné žaluzie  900x1500 mm ve věži</t>
  </si>
  <si>
    <t>-616071708</t>
  </si>
  <si>
    <t>767</t>
  </si>
  <si>
    <t>Konstrukce zámečnické</t>
  </si>
  <si>
    <t>51</t>
  </si>
  <si>
    <t>767590110</t>
  </si>
  <si>
    <t>Montáž podlahového roštu svařovaného</t>
  </si>
  <si>
    <t>kg</t>
  </si>
  <si>
    <t>-1233060515</t>
  </si>
  <si>
    <t>52</t>
  </si>
  <si>
    <t>55347011</t>
  </si>
  <si>
    <t>rošt podlahový lisovaný žárově zinkovaný velikost 30/3mm 500x1000mm</t>
  </si>
  <si>
    <t>-1126743272</t>
  </si>
  <si>
    <t>(1,45*0,5*2+0,73*0,67)/0,5</t>
  </si>
  <si>
    <t>3,878*1,08 'Přepočtené koeficientem množství</t>
  </si>
  <si>
    <t>53</t>
  </si>
  <si>
    <t>767832102</t>
  </si>
  <si>
    <t>Montáž žebříků do zdiva bez suchovodu</t>
  </si>
  <si>
    <t>905494545</t>
  </si>
  <si>
    <t>54</t>
  </si>
  <si>
    <t>44983000</t>
  </si>
  <si>
    <t>žebřík bez suchovodu v provedení žárový Zn</t>
  </si>
  <si>
    <t>-606569845</t>
  </si>
  <si>
    <t>55</t>
  </si>
  <si>
    <t>767905544.R</t>
  </si>
  <si>
    <t>D+M pomocný a podpůrný ocelový materiál pro ocelovou konstrukci</t>
  </si>
  <si>
    <t>-80131991</t>
  </si>
  <si>
    <t>56</t>
  </si>
  <si>
    <t>767995112</t>
  </si>
  <si>
    <t>Montáž atypických zámečnických konstrukcí hmotnosti do 10 kg</t>
  </si>
  <si>
    <t>-2029716260</t>
  </si>
  <si>
    <t>(1,45*4+1,85*2+0,74)*4,81</t>
  </si>
  <si>
    <t>57</t>
  </si>
  <si>
    <t>13011066</t>
  </si>
  <si>
    <t>úhelník ocelový rovnostranný jakost 11 375 60x60x5mm</t>
  </si>
  <si>
    <t>-2059609524</t>
  </si>
  <si>
    <t>0,049*1,08 'Přepočtené koeficientem množství</t>
  </si>
  <si>
    <t>58</t>
  </si>
  <si>
    <t>767995113</t>
  </si>
  <si>
    <t>Montáž atypických zámečnických konstrukcí hmotnosti do 20 kg</t>
  </si>
  <si>
    <t>1759299265</t>
  </si>
  <si>
    <t>"poklop"20</t>
  </si>
  <si>
    <t>59</t>
  </si>
  <si>
    <t>13611304.S</t>
  </si>
  <si>
    <t>plech ocelový žárově zinkovaný žebrovaný S235 JR slza tl 4mm tabule</t>
  </si>
  <si>
    <t>-769776708</t>
  </si>
  <si>
    <t>0,02*1,08 'Přepočtené koeficientem množství</t>
  </si>
  <si>
    <t>59231516</t>
  </si>
  <si>
    <t xml:space="preserve">pant  Pz </t>
  </si>
  <si>
    <t>454489404</t>
  </si>
  <si>
    <t>2*1,08 'Přepočtené koeficientem množství</t>
  </si>
  <si>
    <t>61</t>
  </si>
  <si>
    <t>998767203</t>
  </si>
  <si>
    <t>Přesun hmot procentní pro zámečnické konstrukce v objektech v do 24 m</t>
  </si>
  <si>
    <t>-1052928716</t>
  </si>
  <si>
    <t>783</t>
  </si>
  <si>
    <t>Dokončovací práce - nátěry</t>
  </si>
  <si>
    <t>62</t>
  </si>
  <si>
    <t>783314101</t>
  </si>
  <si>
    <t>Základní jednonásobný syntetický nátěr zámečnických konstrukcí</t>
  </si>
  <si>
    <t>-420357879</t>
  </si>
  <si>
    <t>(1,45*4+1,85*2+0,74)*0,13*2</t>
  </si>
  <si>
    <t>63</t>
  </si>
  <si>
    <t>783317101</t>
  </si>
  <si>
    <t>Krycí jednonásobný syntetický standardní nátěr zámečnických konstrukcí</t>
  </si>
  <si>
    <t>-1146843839</t>
  </si>
  <si>
    <t>2,662*2</t>
  </si>
  <si>
    <t>784</t>
  </si>
  <si>
    <t>Dokončovací práce - malby a tapety</t>
  </si>
  <si>
    <t>64</t>
  </si>
  <si>
    <t>784171101</t>
  </si>
  <si>
    <t>Zakrytí vnitřních podlah včetně pozdějšího odkrytí</t>
  </si>
  <si>
    <t>-2026858373</t>
  </si>
  <si>
    <t>15,0*5,0*2</t>
  </si>
  <si>
    <t>65</t>
  </si>
  <si>
    <t>58124842</t>
  </si>
  <si>
    <t>fólie pro malířské potřeby zakrývací tl 7µ 4x5m</t>
  </si>
  <si>
    <t>-1412966064</t>
  </si>
  <si>
    <t>150*1,05 'Přepočtené koeficientem množství</t>
  </si>
  <si>
    <t>66</t>
  </si>
  <si>
    <t>784171111</t>
  </si>
  <si>
    <t>Zakrytí vnitřních ploch stěn v místnostech výšky do 3,80 m</t>
  </si>
  <si>
    <t>1236365674</t>
  </si>
  <si>
    <t>67</t>
  </si>
  <si>
    <t>1751003498</t>
  </si>
  <si>
    <t>38,4*1,05 'Přepočtené koeficientem množství</t>
  </si>
  <si>
    <t>68</t>
  </si>
  <si>
    <t>784181101</t>
  </si>
  <si>
    <t>Základní akrylátová jednonásobná penetrace podkladu v místnostech výšky do 3,80m</t>
  </si>
  <si>
    <t>973658180</t>
  </si>
  <si>
    <t>69</t>
  </si>
  <si>
    <t>784211111</t>
  </si>
  <si>
    <t>Dvojnásobné bílé malby ze směsí za mokra velmi dobře otěruvzdorných v místnostech výšky do 3,80 m</t>
  </si>
  <si>
    <t>-741213287</t>
  </si>
  <si>
    <t>15*2,0*2+20</t>
  </si>
  <si>
    <t>HZS</t>
  </si>
  <si>
    <t>Hodinové zúčtovací sazby</t>
  </si>
  <si>
    <t>70</t>
  </si>
  <si>
    <t>9905546</t>
  </si>
  <si>
    <t>stavební přípomoce pro elektroinstalace</t>
  </si>
  <si>
    <t>hod</t>
  </si>
  <si>
    <t>512</t>
  </si>
  <si>
    <t>1247864415</t>
  </si>
  <si>
    <t>71</t>
  </si>
  <si>
    <t>990905544.R</t>
  </si>
  <si>
    <t>Stavební přípomoce pro klima rozvody</t>
  </si>
  <si>
    <t>-1451383382</t>
  </si>
  <si>
    <t>72</t>
  </si>
  <si>
    <t>990905545.R</t>
  </si>
  <si>
    <t>Dmtž,a zpětná montáž,posun nábytku</t>
  </si>
  <si>
    <t>-1254093440</t>
  </si>
  <si>
    <t>VRN</t>
  </si>
  <si>
    <t>Vedlejší rozpočtové náklady</t>
  </si>
  <si>
    <t>VRN1</t>
  </si>
  <si>
    <t>Průzkumné, geodetické a projektové práce</t>
  </si>
  <si>
    <t>73</t>
  </si>
  <si>
    <t>013294000.S</t>
  </si>
  <si>
    <t>Dílenská dokumentace ocelové konstrukce vč.zaměření</t>
  </si>
  <si>
    <t>1024</t>
  </si>
  <si>
    <t>1588214627</t>
  </si>
  <si>
    <t>VRN7</t>
  </si>
  <si>
    <t>Provozní vlivy</t>
  </si>
  <si>
    <t>74</t>
  </si>
  <si>
    <t>070001000</t>
  </si>
  <si>
    <t>1102975213</t>
  </si>
  <si>
    <t>ZŘÍZENÍ KLIMATIZACE DOMOVA DŮCHODCŮ TEPLICE NAD METUJÍ</t>
  </si>
  <si>
    <t>Proxion s.r.o., Náchod</t>
  </si>
  <si>
    <t>Královéhradecký kraj</t>
  </si>
  <si>
    <t>ZDRAVOTNÍ TECHNIKA</t>
  </si>
  <si>
    <t>Část:</t>
  </si>
  <si>
    <t>Vyplň údaj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</si>
</sst>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sz val="10"/>
      <name val="Arial CE"/>
    </font>
    <font>
      <b/>
      <sz val="10"/>
      <name val="Arial CE"/>
    </font>
    <font>
      <b/>
      <sz val="8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1" fillId="0" borderId="12" xfId="0" applyFont="1" applyBorder="1" applyAlignment="1">
      <alignment horizontal="left" vertical="center"/>
    </xf>
    <xf numFmtId="0" fontId="0" fillId="3" borderId="5" xfId="0" applyFont="1" applyFill="1" applyBorder="1" applyAlignment="1">
      <alignment vertical="center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3" borderId="0" xfId="0" applyFont="1" applyFill="1" applyAlignment="1">
      <alignment horizontal="left" vertical="center"/>
    </xf>
    <xf numFmtId="0" fontId="0" fillId="3" borderId="0" xfId="0" applyFont="1" applyFill="1" applyAlignment="1">
      <alignment vertical="center"/>
    </xf>
    <xf numFmtId="4" fontId="18" fillId="3" borderId="0" xfId="0" applyNumberFormat="1" applyFont="1" applyFill="1" applyAlignment="1">
      <alignment vertical="center"/>
    </xf>
    <xf numFmtId="0" fontId="0" fillId="0" borderId="0" xfId="0" applyProtection="1"/>
    <xf numFmtId="0" fontId="19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16" fillId="3" borderId="0" xfId="0" applyFont="1" applyFill="1" applyAlignment="1">
      <alignment horizontal="left" vertical="center"/>
    </xf>
    <xf numFmtId="0" fontId="16" fillId="3" borderId="0" xfId="0" applyFont="1" applyFill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4" fontId="18" fillId="0" borderId="0" xfId="0" applyNumberFormat="1" applyFont="1" applyAlignment="1"/>
    <xf numFmtId="166" fontId="21" fillId="0" borderId="10" xfId="0" applyNumberFormat="1" applyFont="1" applyBorder="1" applyAlignment="1"/>
    <xf numFmtId="166" fontId="21" fillId="0" borderId="11" xfId="0" applyNumberFormat="1" applyFont="1" applyBorder="1" applyAlignment="1"/>
    <xf numFmtId="4" fontId="15" fillId="0" borderId="0" xfId="0" applyNumberFormat="1" applyFont="1" applyAlignment="1">
      <alignment vertical="center"/>
    </xf>
    <xf numFmtId="0" fontId="6" fillId="0" borderId="3" xfId="0" applyFont="1" applyBorder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4" fillId="0" borderId="0" xfId="0" applyNumberFormat="1" applyFont="1" applyAlignment="1"/>
    <xf numFmtId="0" fontId="6" fillId="0" borderId="12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horizontal="center" vertical="center"/>
      <protection locked="0"/>
    </xf>
    <xf numFmtId="49" fontId="0" fillId="0" borderId="20" xfId="0" applyNumberFormat="1" applyFont="1" applyBorder="1" applyAlignment="1" applyProtection="1">
      <alignment horizontal="left" vertical="center" wrapText="1"/>
      <protection locked="0"/>
    </xf>
    <xf numFmtId="0" fontId="0" fillId="0" borderId="20" xfId="0" applyFont="1" applyBorder="1" applyAlignment="1" applyProtection="1">
      <alignment horizontal="left" vertical="center" wrapText="1"/>
      <protection locked="0"/>
    </xf>
    <xf numFmtId="0" fontId="0" fillId="0" borderId="20" xfId="0" applyFont="1" applyBorder="1" applyAlignment="1" applyProtection="1">
      <alignment horizontal="center" vertical="center" wrapText="1"/>
      <protection locked="0"/>
    </xf>
    <xf numFmtId="167" fontId="0" fillId="0" borderId="20" xfId="0" applyNumberFormat="1" applyFont="1" applyBorder="1" applyAlignment="1" applyProtection="1">
      <alignment vertical="center"/>
      <protection locked="0"/>
    </xf>
    <xf numFmtId="4" fontId="0" fillId="0" borderId="20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23" fillId="0" borderId="20" xfId="0" applyFont="1" applyBorder="1" applyAlignment="1" applyProtection="1">
      <alignment horizontal="center" vertical="center"/>
      <protection locked="0"/>
    </xf>
    <xf numFmtId="49" fontId="23" fillId="0" borderId="20" xfId="0" applyNumberFormat="1" applyFont="1" applyBorder="1" applyAlignment="1" applyProtection="1">
      <alignment horizontal="left" vertical="center" wrapText="1"/>
      <protection locked="0"/>
    </xf>
    <xf numFmtId="0" fontId="23" fillId="0" borderId="20" xfId="0" applyFont="1" applyBorder="1" applyAlignment="1" applyProtection="1">
      <alignment horizontal="left" vertical="center" wrapText="1"/>
      <protection locked="0"/>
    </xf>
    <xf numFmtId="0" fontId="23" fillId="0" borderId="20" xfId="0" applyFont="1" applyBorder="1" applyAlignment="1" applyProtection="1">
      <alignment horizontal="center" vertical="center" wrapText="1"/>
      <protection locked="0"/>
    </xf>
    <xf numFmtId="167" fontId="23" fillId="0" borderId="20" xfId="0" applyNumberFormat="1" applyFont="1" applyBorder="1" applyAlignment="1" applyProtection="1">
      <alignment vertical="center"/>
      <protection locked="0"/>
    </xf>
    <xf numFmtId="4" fontId="23" fillId="0" borderId="20" xfId="0" applyNumberFormat="1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3" fillId="0" borderId="12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center" vertical="center"/>
    </xf>
    <xf numFmtId="166" fontId="1" fillId="0" borderId="18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0" fontId="0" fillId="0" borderId="0" xfId="0"/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0" fillId="4" borderId="20" xfId="0" applyNumberFormat="1" applyFont="1" applyFill="1" applyBorder="1" applyAlignment="1" applyProtection="1">
      <alignment vertical="center"/>
      <protection locked="0"/>
    </xf>
    <xf numFmtId="4" fontId="0" fillId="5" borderId="20" xfId="0" applyNumberFormat="1" applyFont="1" applyFill="1" applyBorder="1" applyAlignment="1" applyProtection="1">
      <alignment vertical="center"/>
      <protection locked="0"/>
    </xf>
    <xf numFmtId="4" fontId="23" fillId="5" borderId="20" xfId="0" applyNumberFormat="1" applyFont="1" applyFill="1" applyBorder="1" applyAlignment="1" applyProtection="1">
      <alignment vertical="center"/>
      <protection locked="0"/>
    </xf>
    <xf numFmtId="49" fontId="0" fillId="4" borderId="0" xfId="0" applyNumberFormat="1" applyFont="1" applyFill="1" applyAlignment="1" applyProtection="1">
      <alignment horizontal="left" vertical="center"/>
      <protection locked="0"/>
    </xf>
    <xf numFmtId="0" fontId="0" fillId="5" borderId="0" xfId="0" applyFill="1" applyAlignment="1">
      <alignment horizontal="left" vertical="center"/>
    </xf>
    <xf numFmtId="0" fontId="0" fillId="5" borderId="0" xfId="0" applyFont="1" applyFill="1" applyAlignment="1">
      <alignment horizontal="left" vertical="center"/>
    </xf>
  </cellXfs>
  <cellStyles count="1">
    <cellStyle name="normální" xfId="0" builtinId="0" customBuiltin="1"/>
  </cellStyles>
  <dxfs count="0"/>
  <tableStyles count="0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244"/>
  <sheetViews>
    <sheetView showGridLines="0" tabSelected="1" topLeftCell="A28" zoomScale="80" zoomScaleNormal="80" workbookViewId="0">
      <selection activeCell="J10" sqref="J10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7.5" customWidth="1"/>
    <col min="8" max="8" width="9.5" customWidth="1"/>
    <col min="9" max="9" width="12.1640625" customWidth="1"/>
    <col min="10" max="10" width="20.1640625" customWidth="1"/>
    <col min="11" max="11" width="13.33203125" hidden="1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56" ht="11.25">
      <c r="A1" s="40"/>
    </row>
    <row r="2" spans="1:56" ht="36.950000000000003" customHeight="1">
      <c r="L2" s="131" t="s">
        <v>3</v>
      </c>
      <c r="M2" s="130"/>
      <c r="N2" s="130"/>
      <c r="O2" s="130"/>
      <c r="P2" s="130"/>
      <c r="Q2" s="130"/>
      <c r="R2" s="130"/>
      <c r="S2" s="130"/>
      <c r="T2" s="130"/>
      <c r="U2" s="130"/>
      <c r="V2" s="130"/>
      <c r="AT2" s="10" t="s">
        <v>2</v>
      </c>
      <c r="AZ2" s="41" t="s">
        <v>42</v>
      </c>
      <c r="BA2" s="41" t="s">
        <v>43</v>
      </c>
      <c r="BB2" s="41" t="s">
        <v>0</v>
      </c>
      <c r="BC2" s="41" t="s">
        <v>44</v>
      </c>
      <c r="BD2" s="41" t="s">
        <v>45</v>
      </c>
    </row>
    <row r="3" spans="1:56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45</v>
      </c>
      <c r="AZ3" s="41" t="s">
        <v>46</v>
      </c>
      <c r="BA3" s="41" t="s">
        <v>0</v>
      </c>
      <c r="BB3" s="41" t="s">
        <v>0</v>
      </c>
      <c r="BC3" s="41" t="s">
        <v>47</v>
      </c>
      <c r="BD3" s="41" t="s">
        <v>45</v>
      </c>
    </row>
    <row r="4" spans="1:56" ht="24.95" customHeight="1">
      <c r="B4" s="13"/>
      <c r="D4" s="14" t="s">
        <v>48</v>
      </c>
      <c r="L4" s="13"/>
      <c r="M4" s="15" t="s">
        <v>6</v>
      </c>
      <c r="AT4" s="10" t="s">
        <v>1</v>
      </c>
      <c r="AZ4" s="41" t="s">
        <v>49</v>
      </c>
      <c r="BA4" s="41" t="s">
        <v>50</v>
      </c>
      <c r="BB4" s="41" t="s">
        <v>0</v>
      </c>
      <c r="BC4" s="41" t="s">
        <v>51</v>
      </c>
      <c r="BD4" s="41" t="s">
        <v>45</v>
      </c>
    </row>
    <row r="5" spans="1:56" ht="6.95" customHeight="1">
      <c r="B5" s="13"/>
      <c r="L5" s="13"/>
    </row>
    <row r="6" spans="1:56" s="1" customFormat="1" ht="12" customHeight="1">
      <c r="B6" s="20"/>
      <c r="D6" s="16" t="s">
        <v>7</v>
      </c>
      <c r="L6" s="20"/>
    </row>
    <row r="7" spans="1:56" s="1" customFormat="1" ht="36.950000000000003" customHeight="1">
      <c r="B7" s="20"/>
      <c r="E7" s="134" t="s">
        <v>471</v>
      </c>
      <c r="F7" s="132"/>
      <c r="G7" s="132"/>
      <c r="H7" s="132"/>
      <c r="L7" s="20"/>
    </row>
    <row r="8" spans="1:56" s="1" customFormat="1" ht="11.25">
      <c r="B8" s="20"/>
      <c r="L8" s="20"/>
    </row>
    <row r="9" spans="1:56" s="1" customFormat="1" ht="12" customHeight="1">
      <c r="B9" s="20"/>
      <c r="D9" s="16" t="s">
        <v>475</v>
      </c>
      <c r="F9" s="136" t="s">
        <v>474</v>
      </c>
      <c r="I9" s="16" t="s">
        <v>8</v>
      </c>
      <c r="J9" s="10" t="s">
        <v>0</v>
      </c>
      <c r="L9" s="20"/>
    </row>
    <row r="10" spans="1:56" s="1" customFormat="1" ht="12" customHeight="1">
      <c r="B10" s="20"/>
      <c r="D10" s="16" t="s">
        <v>9</v>
      </c>
      <c r="F10" s="10" t="s">
        <v>10</v>
      </c>
      <c r="I10" s="16" t="s">
        <v>11</v>
      </c>
      <c r="J10" s="140" t="s">
        <v>476</v>
      </c>
      <c r="L10" s="20"/>
    </row>
    <row r="11" spans="1:56" s="1" customFormat="1" ht="10.9" customHeight="1">
      <c r="B11" s="20"/>
      <c r="L11" s="20"/>
    </row>
    <row r="12" spans="1:56" s="1" customFormat="1" ht="12" customHeight="1">
      <c r="B12" s="20"/>
      <c r="D12" s="16" t="s">
        <v>12</v>
      </c>
      <c r="I12" s="16" t="s">
        <v>13</v>
      </c>
      <c r="J12" s="10" t="s">
        <v>0</v>
      </c>
      <c r="L12" s="20"/>
    </row>
    <row r="13" spans="1:56" s="1" customFormat="1" ht="18" customHeight="1">
      <c r="B13" s="20"/>
      <c r="E13" s="135" t="s">
        <v>473</v>
      </c>
      <c r="I13" s="16" t="s">
        <v>14</v>
      </c>
      <c r="J13" s="10" t="s">
        <v>0</v>
      </c>
      <c r="L13" s="20"/>
    </row>
    <row r="14" spans="1:56" s="1" customFormat="1" ht="6.95" customHeight="1">
      <c r="B14" s="20"/>
      <c r="L14" s="20"/>
    </row>
    <row r="15" spans="1:56" s="1" customFormat="1" ht="12" customHeight="1">
      <c r="B15" s="20"/>
      <c r="D15" s="16" t="s">
        <v>15</v>
      </c>
      <c r="I15" s="16" t="s">
        <v>13</v>
      </c>
      <c r="J15" s="140" t="s">
        <v>476</v>
      </c>
      <c r="L15" s="20"/>
    </row>
    <row r="16" spans="1:56" s="1" customFormat="1" ht="18" customHeight="1">
      <c r="B16" s="20"/>
      <c r="E16" s="141" t="s">
        <v>476</v>
      </c>
      <c r="F16" s="142"/>
      <c r="G16" s="142"/>
      <c r="H16" s="142"/>
      <c r="I16" s="16" t="s">
        <v>14</v>
      </c>
      <c r="J16" s="140" t="s">
        <v>476</v>
      </c>
      <c r="L16" s="20"/>
    </row>
    <row r="17" spans="2:12" s="1" customFormat="1" ht="6.95" customHeight="1">
      <c r="B17" s="20"/>
      <c r="L17" s="20"/>
    </row>
    <row r="18" spans="2:12" s="1" customFormat="1" ht="12" customHeight="1">
      <c r="B18" s="20"/>
      <c r="D18" s="16" t="s">
        <v>16</v>
      </c>
      <c r="I18" s="16" t="s">
        <v>13</v>
      </c>
      <c r="J18" s="10">
        <v>25264451</v>
      </c>
      <c r="L18" s="20"/>
    </row>
    <row r="19" spans="2:12" s="1" customFormat="1" ht="18" customHeight="1">
      <c r="B19" s="20"/>
      <c r="E19" s="135" t="s">
        <v>472</v>
      </c>
      <c r="I19" s="16" t="s">
        <v>14</v>
      </c>
      <c r="J19" s="10" t="s">
        <v>0</v>
      </c>
      <c r="L19" s="20"/>
    </row>
    <row r="20" spans="2:12" s="1" customFormat="1" ht="6.95" customHeight="1">
      <c r="B20" s="20"/>
      <c r="L20" s="20"/>
    </row>
    <row r="21" spans="2:12" s="1" customFormat="1" ht="12" customHeight="1">
      <c r="B21" s="20"/>
      <c r="D21" s="16" t="s">
        <v>18</v>
      </c>
      <c r="I21" s="16" t="s">
        <v>13</v>
      </c>
      <c r="J21" s="10" t="s">
        <v>19</v>
      </c>
      <c r="L21" s="20"/>
    </row>
    <row r="22" spans="2:12" s="1" customFormat="1" ht="18" customHeight="1">
      <c r="B22" s="20"/>
      <c r="E22" s="10" t="s">
        <v>20</v>
      </c>
      <c r="I22" s="16" t="s">
        <v>14</v>
      </c>
      <c r="J22" s="10" t="s">
        <v>0</v>
      </c>
      <c r="L22" s="20"/>
    </row>
    <row r="23" spans="2:12" s="1" customFormat="1" ht="6.95" customHeight="1">
      <c r="B23" s="20"/>
      <c r="L23" s="20"/>
    </row>
    <row r="24" spans="2:12" s="1" customFormat="1" ht="12" customHeight="1">
      <c r="B24" s="20"/>
      <c r="D24" s="16" t="s">
        <v>21</v>
      </c>
      <c r="L24" s="20"/>
    </row>
    <row r="25" spans="2:12" s="2" customFormat="1" ht="16.350000000000001" customHeight="1">
      <c r="B25" s="42"/>
      <c r="E25" s="133" t="s">
        <v>0</v>
      </c>
      <c r="F25" s="133"/>
      <c r="G25" s="133"/>
      <c r="H25" s="133"/>
      <c r="L25" s="42"/>
    </row>
    <row r="26" spans="2:12" s="1" customFormat="1" ht="6.95" customHeight="1">
      <c r="B26" s="20"/>
      <c r="L26" s="20"/>
    </row>
    <row r="27" spans="2:12" s="1" customFormat="1" ht="6.95" customHeight="1">
      <c r="B27" s="20"/>
      <c r="D27" s="28"/>
      <c r="E27" s="28"/>
      <c r="F27" s="28"/>
      <c r="G27" s="28"/>
      <c r="H27" s="28"/>
      <c r="I27" s="28"/>
      <c r="J27" s="28"/>
      <c r="K27" s="28"/>
      <c r="L27" s="20"/>
    </row>
    <row r="28" spans="2:12" s="1" customFormat="1" ht="14.45" customHeight="1">
      <c r="B28" s="20"/>
      <c r="D28" s="43" t="s">
        <v>52</v>
      </c>
      <c r="J28" s="19">
        <f>J57</f>
        <v>0</v>
      </c>
      <c r="L28" s="20"/>
    </row>
    <row r="29" spans="2:12" s="1" customFormat="1" ht="14.45" customHeight="1">
      <c r="B29" s="20"/>
      <c r="D29" s="18" t="s">
        <v>53</v>
      </c>
      <c r="J29" s="19">
        <f>J81</f>
        <v>0</v>
      </c>
      <c r="L29" s="20"/>
    </row>
    <row r="30" spans="2:12" s="1" customFormat="1" ht="25.35" customHeight="1">
      <c r="B30" s="20"/>
      <c r="D30" s="44" t="s">
        <v>22</v>
      </c>
      <c r="J30" s="36">
        <f>ROUND(J28 + J29, 2)</f>
        <v>0</v>
      </c>
      <c r="L30" s="20"/>
    </row>
    <row r="31" spans="2:12" s="1" customFormat="1" ht="6.95" customHeight="1">
      <c r="B31" s="20"/>
      <c r="D31" s="28"/>
      <c r="E31" s="28"/>
      <c r="F31" s="28"/>
      <c r="G31" s="28"/>
      <c r="H31" s="28"/>
      <c r="I31" s="28"/>
      <c r="J31" s="28"/>
      <c r="K31" s="28"/>
      <c r="L31" s="20"/>
    </row>
    <row r="32" spans="2:12" s="1" customFormat="1" ht="14.45" customHeight="1">
      <c r="B32" s="20"/>
      <c r="F32" s="21" t="s">
        <v>24</v>
      </c>
      <c r="I32" s="21" t="s">
        <v>23</v>
      </c>
      <c r="J32" s="21" t="s">
        <v>25</v>
      </c>
      <c r="L32" s="20"/>
    </row>
    <row r="33" spans="2:12" s="1" customFormat="1" ht="14.45" customHeight="1">
      <c r="B33" s="20"/>
      <c r="D33" s="16" t="s">
        <v>26</v>
      </c>
      <c r="E33" s="16" t="s">
        <v>27</v>
      </c>
      <c r="F33" s="45">
        <f>ROUND((SUM(BE81:BE82) + SUM(BE100:BE243)),  2)</f>
        <v>0</v>
      </c>
      <c r="I33" s="22">
        <v>0.21</v>
      </c>
      <c r="J33" s="45">
        <f>ROUND(((SUM(BE81:BE82) + SUM(BE100:BE243))*I33),  2)</f>
        <v>0</v>
      </c>
      <c r="L33" s="20"/>
    </row>
    <row r="34" spans="2:12" s="1" customFormat="1" ht="14.45" customHeight="1">
      <c r="B34" s="20"/>
      <c r="E34" s="16" t="s">
        <v>28</v>
      </c>
      <c r="F34" s="45">
        <f>ROUND((SUM(BF81:BF82) + SUM(BF100:BF243)),  2)</f>
        <v>0</v>
      </c>
      <c r="I34" s="22">
        <v>0.15</v>
      </c>
      <c r="J34" s="45">
        <f>ROUND(((SUM(BF81:BF82) + SUM(BF100:BF243))*I34),  2)</f>
        <v>0</v>
      </c>
      <c r="L34" s="20"/>
    </row>
    <row r="35" spans="2:12" s="1" customFormat="1" ht="14.45" hidden="1" customHeight="1">
      <c r="B35" s="20"/>
      <c r="E35" s="16" t="s">
        <v>29</v>
      </c>
      <c r="F35" s="45">
        <f>ROUND((SUM(BG81:BG82) + SUM(BG100:BG243)),  2)</f>
        <v>0</v>
      </c>
      <c r="I35" s="22">
        <v>0.21</v>
      </c>
      <c r="J35" s="45">
        <f>0</f>
        <v>0</v>
      </c>
      <c r="L35" s="20"/>
    </row>
    <row r="36" spans="2:12" s="1" customFormat="1" ht="14.45" hidden="1" customHeight="1">
      <c r="B36" s="20"/>
      <c r="E36" s="16" t="s">
        <v>30</v>
      </c>
      <c r="F36" s="45">
        <f>ROUND((SUM(BH81:BH82) + SUM(BH100:BH243)),  2)</f>
        <v>0</v>
      </c>
      <c r="I36" s="22">
        <v>0.15</v>
      </c>
      <c r="J36" s="45">
        <f>0</f>
        <v>0</v>
      </c>
      <c r="L36" s="20"/>
    </row>
    <row r="37" spans="2:12" s="1" customFormat="1" ht="14.45" hidden="1" customHeight="1">
      <c r="B37" s="20"/>
      <c r="E37" s="16" t="s">
        <v>31</v>
      </c>
      <c r="F37" s="45">
        <f>ROUND((SUM(BI81:BI82) + SUM(BI100:BI243)),  2)</f>
        <v>0</v>
      </c>
      <c r="I37" s="22">
        <v>0</v>
      </c>
      <c r="J37" s="45">
        <f>0</f>
        <v>0</v>
      </c>
      <c r="L37" s="20"/>
    </row>
    <row r="38" spans="2:12" s="1" customFormat="1" ht="6.95" customHeight="1">
      <c r="B38" s="20"/>
      <c r="L38" s="20"/>
    </row>
    <row r="39" spans="2:12" s="1" customFormat="1" ht="25.35" customHeight="1">
      <c r="B39" s="20"/>
      <c r="C39" s="38"/>
      <c r="D39" s="46" t="s">
        <v>32</v>
      </c>
      <c r="E39" s="30"/>
      <c r="F39" s="30"/>
      <c r="G39" s="47" t="s">
        <v>33</v>
      </c>
      <c r="H39" s="48" t="s">
        <v>34</v>
      </c>
      <c r="I39" s="30"/>
      <c r="J39" s="49">
        <f>SUM(J30:J37)</f>
        <v>0</v>
      </c>
      <c r="K39" s="50"/>
      <c r="L39" s="20"/>
    </row>
    <row r="40" spans="2:12" s="1" customFormat="1" ht="14.45" customHeight="1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0"/>
    </row>
    <row r="44" spans="2:12" s="1" customFormat="1" ht="6.95" customHeight="1">
      <c r="B44" s="25"/>
      <c r="C44" s="26"/>
      <c r="D44" s="26"/>
      <c r="E44" s="26"/>
      <c r="F44" s="26"/>
      <c r="G44" s="26"/>
      <c r="H44" s="26"/>
      <c r="I44" s="26"/>
      <c r="J44" s="26"/>
      <c r="K44" s="26"/>
      <c r="L44" s="20"/>
    </row>
    <row r="45" spans="2:12" s="1" customFormat="1" ht="24.95" customHeight="1">
      <c r="B45" s="20"/>
      <c r="C45" s="14" t="s">
        <v>54</v>
      </c>
      <c r="L45" s="20"/>
    </row>
    <row r="46" spans="2:12" s="1" customFormat="1" ht="6.95" customHeight="1">
      <c r="B46" s="20"/>
      <c r="L46" s="20"/>
    </row>
    <row r="47" spans="2:12" s="1" customFormat="1" ht="12" customHeight="1">
      <c r="B47" s="20"/>
      <c r="C47" s="16" t="s">
        <v>7</v>
      </c>
      <c r="L47" s="20"/>
    </row>
    <row r="48" spans="2:12" s="1" customFormat="1" ht="16.350000000000001" customHeight="1">
      <c r="B48" s="20"/>
      <c r="E48" s="134" t="str">
        <f>E7</f>
        <v>ZŘÍZENÍ KLIMATIZACE DOMOVA DŮCHODCŮ TEPLICE NAD METUJÍ</v>
      </c>
      <c r="F48" s="132"/>
      <c r="G48" s="132"/>
      <c r="H48" s="132"/>
      <c r="L48" s="20"/>
    </row>
    <row r="49" spans="2:47" s="1" customFormat="1" ht="6.95" customHeight="1">
      <c r="B49" s="20"/>
      <c r="L49" s="20"/>
    </row>
    <row r="50" spans="2:47" s="1" customFormat="1" ht="12" customHeight="1">
      <c r="B50" s="20"/>
      <c r="C50" s="16" t="s">
        <v>9</v>
      </c>
      <c r="F50" s="10" t="str">
        <f>F10</f>
        <v>Teplice nad Metují</v>
      </c>
      <c r="I50" s="16" t="s">
        <v>11</v>
      </c>
      <c r="J50" s="27" t="str">
        <f>IF(J10="","",J10)</f>
        <v>Vyplň údaj</v>
      </c>
      <c r="L50" s="20"/>
    </row>
    <row r="51" spans="2:47" s="1" customFormat="1" ht="6.95" customHeight="1">
      <c r="B51" s="20"/>
      <c r="L51" s="20"/>
    </row>
    <row r="52" spans="2:47" s="1" customFormat="1" ht="13.35" customHeight="1">
      <c r="B52" s="20"/>
      <c r="C52" s="16" t="s">
        <v>12</v>
      </c>
      <c r="F52" s="10" t="str">
        <f>E13</f>
        <v>Královéhradecký kraj</v>
      </c>
      <c r="I52" s="16" t="s">
        <v>16</v>
      </c>
      <c r="J52" s="17" t="str">
        <f>E19</f>
        <v>Proxion s.r.o., Náchod</v>
      </c>
      <c r="L52" s="20"/>
    </row>
    <row r="53" spans="2:47" s="1" customFormat="1" ht="13.35" customHeight="1">
      <c r="B53" s="20"/>
      <c r="C53" s="16" t="s">
        <v>15</v>
      </c>
      <c r="F53" s="10" t="str">
        <f>IF(E16="","",E16)</f>
        <v>Vyplň údaj</v>
      </c>
      <c r="I53" s="16" t="s">
        <v>18</v>
      </c>
      <c r="J53" s="17" t="str">
        <f>E22</f>
        <v>Ivan Mezera</v>
      </c>
      <c r="L53" s="20"/>
    </row>
    <row r="54" spans="2:47" s="1" customFormat="1" ht="10.35" customHeight="1">
      <c r="B54" s="20"/>
      <c r="L54" s="20"/>
    </row>
    <row r="55" spans="2:47" s="1" customFormat="1" ht="29.25" customHeight="1">
      <c r="B55" s="20"/>
      <c r="C55" s="51" t="s">
        <v>55</v>
      </c>
      <c r="D55" s="38"/>
      <c r="E55" s="38"/>
      <c r="F55" s="38"/>
      <c r="G55" s="38"/>
      <c r="H55" s="38"/>
      <c r="I55" s="38"/>
      <c r="J55" s="52" t="s">
        <v>56</v>
      </c>
      <c r="K55" s="38"/>
      <c r="L55" s="20"/>
    </row>
    <row r="56" spans="2:47" s="1" customFormat="1" ht="10.35" customHeight="1">
      <c r="B56" s="20"/>
      <c r="L56" s="20"/>
    </row>
    <row r="57" spans="2:47" s="1" customFormat="1" ht="22.9" customHeight="1">
      <c r="B57" s="20"/>
      <c r="C57" s="53" t="s">
        <v>57</v>
      </c>
      <c r="J57" s="36">
        <f>J100</f>
        <v>0</v>
      </c>
      <c r="L57" s="20"/>
      <c r="AU57" s="10" t="s">
        <v>58</v>
      </c>
    </row>
    <row r="58" spans="2:47" s="3" customFormat="1" ht="24.95" customHeight="1">
      <c r="B58" s="54"/>
      <c r="D58" s="55" t="s">
        <v>59</v>
      </c>
      <c r="E58" s="56"/>
      <c r="F58" s="56"/>
      <c r="G58" s="56"/>
      <c r="H58" s="56"/>
      <c r="I58" s="56"/>
      <c r="J58" s="57">
        <f>J101</f>
        <v>0</v>
      </c>
      <c r="L58" s="54"/>
    </row>
    <row r="59" spans="2:47" s="4" customFormat="1" ht="19.899999999999999" customHeight="1">
      <c r="B59" s="58"/>
      <c r="D59" s="59" t="s">
        <v>60</v>
      </c>
      <c r="E59" s="60"/>
      <c r="F59" s="60"/>
      <c r="G59" s="60"/>
      <c r="H59" s="60"/>
      <c r="I59" s="60"/>
      <c r="J59" s="61">
        <f>J102</f>
        <v>0</v>
      </c>
      <c r="L59" s="58"/>
    </row>
    <row r="60" spans="2:47" s="4" customFormat="1" ht="19.899999999999999" customHeight="1">
      <c r="B60" s="58"/>
      <c r="D60" s="59" t="s">
        <v>61</v>
      </c>
      <c r="E60" s="60"/>
      <c r="F60" s="60"/>
      <c r="G60" s="60"/>
      <c r="H60" s="60"/>
      <c r="I60" s="60"/>
      <c r="J60" s="61">
        <f>J104</f>
        <v>0</v>
      </c>
      <c r="L60" s="58"/>
    </row>
    <row r="61" spans="2:47" s="4" customFormat="1" ht="19.899999999999999" customHeight="1">
      <c r="B61" s="58"/>
      <c r="D61" s="59" t="s">
        <v>62</v>
      </c>
      <c r="E61" s="60"/>
      <c r="F61" s="60"/>
      <c r="G61" s="60"/>
      <c r="H61" s="60"/>
      <c r="I61" s="60"/>
      <c r="J61" s="61">
        <f>J113</f>
        <v>0</v>
      </c>
      <c r="L61" s="58"/>
    </row>
    <row r="62" spans="2:47" s="4" customFormat="1" ht="19.899999999999999" customHeight="1">
      <c r="B62" s="58"/>
      <c r="D62" s="59" t="s">
        <v>63</v>
      </c>
      <c r="E62" s="60"/>
      <c r="F62" s="60"/>
      <c r="G62" s="60"/>
      <c r="H62" s="60"/>
      <c r="I62" s="60"/>
      <c r="J62" s="61">
        <f>J150</f>
        <v>0</v>
      </c>
      <c r="L62" s="58"/>
    </row>
    <row r="63" spans="2:47" s="4" customFormat="1" ht="19.899999999999999" customHeight="1">
      <c r="B63" s="58"/>
      <c r="D63" s="59" t="s">
        <v>64</v>
      </c>
      <c r="E63" s="60"/>
      <c r="F63" s="60"/>
      <c r="G63" s="60"/>
      <c r="H63" s="60"/>
      <c r="I63" s="60"/>
      <c r="J63" s="61">
        <f>J156</f>
        <v>0</v>
      </c>
      <c r="L63" s="58"/>
    </row>
    <row r="64" spans="2:47" s="3" customFormat="1" ht="24.95" customHeight="1">
      <c r="B64" s="54"/>
      <c r="D64" s="55" t="s">
        <v>65</v>
      </c>
      <c r="E64" s="56"/>
      <c r="F64" s="56"/>
      <c r="G64" s="56"/>
      <c r="H64" s="56"/>
      <c r="I64" s="56"/>
      <c r="J64" s="57">
        <f>J158</f>
        <v>0</v>
      </c>
      <c r="L64" s="54"/>
    </row>
    <row r="65" spans="2:12" s="4" customFormat="1" ht="19.899999999999999" customHeight="1">
      <c r="B65" s="58"/>
      <c r="D65" s="59" t="s">
        <v>66</v>
      </c>
      <c r="E65" s="60"/>
      <c r="F65" s="60"/>
      <c r="G65" s="60"/>
      <c r="H65" s="60"/>
      <c r="I65" s="60"/>
      <c r="J65" s="61">
        <f>J159</f>
        <v>0</v>
      </c>
      <c r="L65" s="58"/>
    </row>
    <row r="66" spans="2:12" s="4" customFormat="1" ht="19.899999999999999" customHeight="1">
      <c r="B66" s="58"/>
      <c r="D66" s="59" t="s">
        <v>67</v>
      </c>
      <c r="E66" s="60"/>
      <c r="F66" s="60"/>
      <c r="G66" s="60"/>
      <c r="H66" s="60"/>
      <c r="I66" s="60"/>
      <c r="J66" s="61">
        <f>J167</f>
        <v>0</v>
      </c>
      <c r="L66" s="58"/>
    </row>
    <row r="67" spans="2:12" s="4" customFormat="1" ht="19.899999999999999" customHeight="1">
      <c r="B67" s="58"/>
      <c r="D67" s="59" t="s">
        <v>68</v>
      </c>
      <c r="E67" s="60"/>
      <c r="F67" s="60"/>
      <c r="G67" s="60"/>
      <c r="H67" s="60"/>
      <c r="I67" s="60"/>
      <c r="J67" s="61">
        <f>J169</f>
        <v>0</v>
      </c>
      <c r="L67" s="58"/>
    </row>
    <row r="68" spans="2:12" s="4" customFormat="1" ht="19.899999999999999" customHeight="1">
      <c r="B68" s="58"/>
      <c r="D68" s="59" t="s">
        <v>69</v>
      </c>
      <c r="E68" s="60"/>
      <c r="F68" s="60"/>
      <c r="G68" s="60"/>
      <c r="H68" s="60"/>
      <c r="I68" s="60"/>
      <c r="J68" s="61">
        <f>J173</f>
        <v>0</v>
      </c>
      <c r="L68" s="58"/>
    </row>
    <row r="69" spans="2:12" s="4" customFormat="1" ht="19.899999999999999" customHeight="1">
      <c r="B69" s="58"/>
      <c r="D69" s="59" t="s">
        <v>70</v>
      </c>
      <c r="E69" s="60"/>
      <c r="F69" s="60"/>
      <c r="G69" s="60"/>
      <c r="H69" s="60"/>
      <c r="I69" s="60"/>
      <c r="J69" s="61">
        <f>J175</f>
        <v>0</v>
      </c>
      <c r="L69" s="58"/>
    </row>
    <row r="70" spans="2:12" s="4" customFormat="1" ht="19.899999999999999" customHeight="1">
      <c r="B70" s="58"/>
      <c r="D70" s="59" t="s">
        <v>71</v>
      </c>
      <c r="E70" s="60"/>
      <c r="F70" s="60"/>
      <c r="G70" s="60"/>
      <c r="H70" s="60"/>
      <c r="I70" s="60"/>
      <c r="J70" s="61">
        <f>J181</f>
        <v>0</v>
      </c>
      <c r="L70" s="58"/>
    </row>
    <row r="71" spans="2:12" s="4" customFormat="1" ht="19.899999999999999" customHeight="1">
      <c r="B71" s="58"/>
      <c r="D71" s="59" t="s">
        <v>72</v>
      </c>
      <c r="E71" s="60"/>
      <c r="F71" s="60"/>
      <c r="G71" s="60"/>
      <c r="H71" s="60"/>
      <c r="I71" s="60"/>
      <c r="J71" s="61">
        <f>J192</f>
        <v>0</v>
      </c>
      <c r="L71" s="58"/>
    </row>
    <row r="72" spans="2:12" s="4" customFormat="1" ht="19.899999999999999" customHeight="1">
      <c r="B72" s="58"/>
      <c r="D72" s="59" t="s">
        <v>73</v>
      </c>
      <c r="E72" s="60"/>
      <c r="F72" s="60"/>
      <c r="G72" s="60"/>
      <c r="H72" s="60"/>
      <c r="I72" s="60"/>
      <c r="J72" s="61">
        <f>J194</f>
        <v>0</v>
      </c>
      <c r="L72" s="58"/>
    </row>
    <row r="73" spans="2:12" s="4" customFormat="1" ht="19.899999999999999" customHeight="1">
      <c r="B73" s="58"/>
      <c r="D73" s="59" t="s">
        <v>74</v>
      </c>
      <c r="E73" s="60"/>
      <c r="F73" s="60"/>
      <c r="G73" s="60"/>
      <c r="H73" s="60"/>
      <c r="I73" s="60"/>
      <c r="J73" s="61">
        <f>J215</f>
        <v>0</v>
      </c>
      <c r="L73" s="58"/>
    </row>
    <row r="74" spans="2:12" s="4" customFormat="1" ht="19.899999999999999" customHeight="1">
      <c r="B74" s="58"/>
      <c r="D74" s="59" t="s">
        <v>75</v>
      </c>
      <c r="E74" s="60"/>
      <c r="F74" s="60"/>
      <c r="G74" s="60"/>
      <c r="H74" s="60"/>
      <c r="I74" s="60"/>
      <c r="J74" s="61">
        <f>J221</f>
        <v>0</v>
      </c>
      <c r="L74" s="58"/>
    </row>
    <row r="75" spans="2:12" s="3" customFormat="1" ht="24.95" customHeight="1">
      <c r="B75" s="54"/>
      <c r="D75" s="55" t="s">
        <v>76</v>
      </c>
      <c r="E75" s="56"/>
      <c r="F75" s="56"/>
      <c r="G75" s="56"/>
      <c r="H75" s="56"/>
      <c r="I75" s="56"/>
      <c r="J75" s="57">
        <f>J235</f>
        <v>0</v>
      </c>
      <c r="L75" s="54"/>
    </row>
    <row r="76" spans="2:12" s="3" customFormat="1" ht="24.95" customHeight="1">
      <c r="B76" s="54"/>
      <c r="D76" s="55" t="s">
        <v>77</v>
      </c>
      <c r="E76" s="56"/>
      <c r="F76" s="56"/>
      <c r="G76" s="56"/>
      <c r="H76" s="56"/>
      <c r="I76" s="56"/>
      <c r="J76" s="57">
        <f>J239</f>
        <v>0</v>
      </c>
      <c r="L76" s="54"/>
    </row>
    <row r="77" spans="2:12" s="4" customFormat="1" ht="19.899999999999999" customHeight="1">
      <c r="B77" s="58"/>
      <c r="D77" s="59" t="s">
        <v>78</v>
      </c>
      <c r="E77" s="60"/>
      <c r="F77" s="60"/>
      <c r="G77" s="60"/>
      <c r="H77" s="60"/>
      <c r="I77" s="60"/>
      <c r="J77" s="61">
        <f>J240</f>
        <v>0</v>
      </c>
      <c r="L77" s="58"/>
    </row>
    <row r="78" spans="2:12" s="4" customFormat="1" ht="19.899999999999999" customHeight="1">
      <c r="B78" s="58"/>
      <c r="D78" s="59" t="s">
        <v>79</v>
      </c>
      <c r="E78" s="60"/>
      <c r="F78" s="60"/>
      <c r="G78" s="60"/>
      <c r="H78" s="60"/>
      <c r="I78" s="60"/>
      <c r="J78" s="61">
        <f>J242</f>
        <v>0</v>
      </c>
      <c r="L78" s="58"/>
    </row>
    <row r="79" spans="2:12" s="1" customFormat="1" ht="21.75" customHeight="1">
      <c r="B79" s="20"/>
      <c r="L79" s="20"/>
    </row>
    <row r="80" spans="2:12" s="1" customFormat="1" ht="6.95" customHeight="1">
      <c r="B80" s="20"/>
      <c r="L80" s="20"/>
    </row>
    <row r="81" spans="2:14" s="1" customFormat="1" ht="29.25" customHeight="1">
      <c r="B81" s="20"/>
      <c r="C81" s="53" t="s">
        <v>80</v>
      </c>
      <c r="J81" s="62">
        <v>0</v>
      </c>
      <c r="L81" s="20"/>
      <c r="N81" s="63" t="s">
        <v>26</v>
      </c>
    </row>
    <row r="82" spans="2:14" s="1" customFormat="1" ht="18" customHeight="1">
      <c r="B82" s="20"/>
      <c r="L82" s="20"/>
    </row>
    <row r="83" spans="2:14" s="1" customFormat="1" ht="29.25" customHeight="1">
      <c r="B83" s="20"/>
      <c r="C83" s="37" t="s">
        <v>41</v>
      </c>
      <c r="D83" s="38"/>
      <c r="E83" s="38"/>
      <c r="F83" s="38"/>
      <c r="G83" s="38"/>
      <c r="H83" s="38"/>
      <c r="I83" s="38"/>
      <c r="J83" s="39">
        <f>ROUND(J57+J81,2)</f>
        <v>0</v>
      </c>
      <c r="K83" s="38"/>
      <c r="L83" s="20"/>
    </row>
    <row r="84" spans="2:14" s="1" customFormat="1" ht="6.95" customHeight="1">
      <c r="B84" s="23"/>
      <c r="C84" s="24"/>
      <c r="D84" s="24"/>
      <c r="E84" s="24"/>
      <c r="F84" s="24"/>
      <c r="G84" s="24"/>
      <c r="H84" s="24"/>
      <c r="I84" s="24"/>
      <c r="J84" s="24"/>
      <c r="K84" s="24"/>
      <c r="L84" s="20"/>
    </row>
    <row r="88" spans="2:14" s="1" customFormat="1" ht="6.95" customHeight="1">
      <c r="B88" s="25"/>
      <c r="C88" s="26"/>
      <c r="D88" s="26"/>
      <c r="E88" s="26"/>
      <c r="F88" s="26"/>
      <c r="G88" s="26"/>
      <c r="H88" s="26"/>
      <c r="I88" s="26"/>
      <c r="J88" s="26"/>
      <c r="K88" s="26"/>
      <c r="L88" s="20"/>
    </row>
    <row r="89" spans="2:14" s="1" customFormat="1" ht="24.95" customHeight="1">
      <c r="B89" s="20"/>
      <c r="C89" s="14" t="s">
        <v>81</v>
      </c>
      <c r="L89" s="20"/>
    </row>
    <row r="90" spans="2:14" s="1" customFormat="1" ht="6.95" customHeight="1">
      <c r="B90" s="20"/>
      <c r="L90" s="20"/>
    </row>
    <row r="91" spans="2:14" s="1" customFormat="1" ht="12" customHeight="1">
      <c r="B91" s="20"/>
      <c r="C91" s="16" t="s">
        <v>7</v>
      </c>
      <c r="L91" s="20"/>
    </row>
    <row r="92" spans="2:14" s="1" customFormat="1" ht="16.350000000000001" customHeight="1">
      <c r="B92" s="20"/>
      <c r="E92" s="134" t="str">
        <f>E7</f>
        <v>ZŘÍZENÍ KLIMATIZACE DOMOVA DŮCHODCŮ TEPLICE NAD METUJÍ</v>
      </c>
      <c r="F92" s="132"/>
      <c r="G92" s="132"/>
      <c r="H92" s="132"/>
      <c r="L92" s="20"/>
    </row>
    <row r="93" spans="2:14" s="1" customFormat="1" ht="6.95" customHeight="1">
      <c r="B93" s="20"/>
      <c r="L93" s="20"/>
    </row>
    <row r="94" spans="2:14" s="1" customFormat="1" ht="12" customHeight="1">
      <c r="B94" s="20"/>
      <c r="C94" s="16" t="s">
        <v>9</v>
      </c>
      <c r="F94" s="10" t="str">
        <f>F10</f>
        <v>Teplice nad Metují</v>
      </c>
      <c r="I94" s="16" t="s">
        <v>11</v>
      </c>
      <c r="J94" s="27" t="str">
        <f>IF(J10="","",J10)</f>
        <v>Vyplň údaj</v>
      </c>
      <c r="L94" s="20"/>
    </row>
    <row r="95" spans="2:14" s="1" customFormat="1" ht="6.95" customHeight="1">
      <c r="B95" s="20"/>
      <c r="L95" s="20"/>
    </row>
    <row r="96" spans="2:14" s="1" customFormat="1" ht="13.35" customHeight="1">
      <c r="B96" s="20"/>
      <c r="C96" s="16" t="s">
        <v>12</v>
      </c>
      <c r="F96" s="10" t="str">
        <f>E13</f>
        <v>Královéhradecký kraj</v>
      </c>
      <c r="I96" s="16" t="s">
        <v>16</v>
      </c>
      <c r="J96" s="17" t="str">
        <f>E19</f>
        <v>Proxion s.r.o., Náchod</v>
      </c>
      <c r="L96" s="20"/>
    </row>
    <row r="97" spans="2:65" s="1" customFormat="1" ht="13.35" customHeight="1">
      <c r="B97" s="20"/>
      <c r="C97" s="16" t="s">
        <v>15</v>
      </c>
      <c r="F97" s="10" t="str">
        <f>IF(E16="","",E16)</f>
        <v>Vyplň údaj</v>
      </c>
      <c r="I97" s="16" t="s">
        <v>18</v>
      </c>
      <c r="J97" s="17" t="str">
        <f>E22</f>
        <v>Ivan Mezera</v>
      </c>
      <c r="L97" s="20"/>
    </row>
    <row r="98" spans="2:65" s="1" customFormat="1" ht="10.35" customHeight="1">
      <c r="B98" s="20"/>
      <c r="L98" s="20"/>
    </row>
    <row r="99" spans="2:65" s="5" customFormat="1" ht="29.25" customHeight="1">
      <c r="B99" s="64"/>
      <c r="C99" s="65" t="s">
        <v>82</v>
      </c>
      <c r="D99" s="66" t="s">
        <v>37</v>
      </c>
      <c r="E99" s="66" t="s">
        <v>35</v>
      </c>
      <c r="F99" s="66" t="s">
        <v>36</v>
      </c>
      <c r="G99" s="66" t="s">
        <v>83</v>
      </c>
      <c r="H99" s="66" t="s">
        <v>84</v>
      </c>
      <c r="I99" s="66" t="s">
        <v>85</v>
      </c>
      <c r="J99" s="67" t="s">
        <v>56</v>
      </c>
      <c r="K99" s="68" t="s">
        <v>86</v>
      </c>
      <c r="L99" s="64"/>
      <c r="M99" s="31" t="s">
        <v>0</v>
      </c>
      <c r="N99" s="32" t="s">
        <v>26</v>
      </c>
      <c r="O99" s="32" t="s">
        <v>87</v>
      </c>
      <c r="P99" s="32" t="s">
        <v>88</v>
      </c>
      <c r="Q99" s="32" t="s">
        <v>89</v>
      </c>
      <c r="R99" s="32" t="s">
        <v>90</v>
      </c>
      <c r="S99" s="32" t="s">
        <v>91</v>
      </c>
      <c r="T99" s="33" t="s">
        <v>92</v>
      </c>
    </row>
    <row r="100" spans="2:65" s="1" customFormat="1" ht="22.9" customHeight="1">
      <c r="B100" s="20"/>
      <c r="C100" s="35" t="s">
        <v>93</v>
      </c>
      <c r="J100" s="69">
        <f>BK100</f>
        <v>0</v>
      </c>
      <c r="L100" s="20"/>
      <c r="M100" s="34"/>
      <c r="N100" s="28"/>
      <c r="O100" s="28"/>
      <c r="P100" s="70">
        <f>P101+P158+P235+P239</f>
        <v>174.16671399999998</v>
      </c>
      <c r="Q100" s="28"/>
      <c r="R100" s="70">
        <f>R101+R158+R235+R239</f>
        <v>1.3412558899999998</v>
      </c>
      <c r="S100" s="28"/>
      <c r="T100" s="71">
        <f>T101+T158+T235+T239</f>
        <v>0.85860000000000003</v>
      </c>
      <c r="AT100" s="10" t="s">
        <v>38</v>
      </c>
      <c r="AU100" s="10" t="s">
        <v>58</v>
      </c>
      <c r="BK100" s="72">
        <f>BK101+BK158+BK235+BK239</f>
        <v>0</v>
      </c>
    </row>
    <row r="101" spans="2:65" s="6" customFormat="1" ht="25.9" customHeight="1">
      <c r="B101" s="73"/>
      <c r="D101" s="74" t="s">
        <v>38</v>
      </c>
      <c r="E101" s="75" t="s">
        <v>94</v>
      </c>
      <c r="F101" s="75" t="s">
        <v>95</v>
      </c>
      <c r="J101" s="76">
        <f>BK101</f>
        <v>0</v>
      </c>
      <c r="L101" s="73"/>
      <c r="M101" s="77"/>
      <c r="N101" s="78"/>
      <c r="O101" s="78"/>
      <c r="P101" s="79">
        <f>P102+P104+P113+P150+P156</f>
        <v>85.780248</v>
      </c>
      <c r="Q101" s="78"/>
      <c r="R101" s="79">
        <f>R102+R104+R113+R150+R156</f>
        <v>1.1016830899999999</v>
      </c>
      <c r="S101" s="78"/>
      <c r="T101" s="80">
        <f>T102+T104+T113+T150+T156</f>
        <v>0.75475000000000003</v>
      </c>
      <c r="AR101" s="74" t="s">
        <v>40</v>
      </c>
      <c r="AT101" s="81" t="s">
        <v>38</v>
      </c>
      <c r="AU101" s="81" t="s">
        <v>39</v>
      </c>
      <c r="AY101" s="74" t="s">
        <v>96</v>
      </c>
      <c r="BK101" s="82">
        <f>BK102+BK104+BK113+BK150+BK156</f>
        <v>0</v>
      </c>
    </row>
    <row r="102" spans="2:65" s="6" customFormat="1" ht="22.9" customHeight="1">
      <c r="B102" s="73"/>
      <c r="D102" s="74" t="s">
        <v>38</v>
      </c>
      <c r="E102" s="83" t="s">
        <v>97</v>
      </c>
      <c r="F102" s="83" t="s">
        <v>98</v>
      </c>
      <c r="J102" s="84">
        <f>BK102</f>
        <v>0</v>
      </c>
      <c r="L102" s="73"/>
      <c r="M102" s="77"/>
      <c r="N102" s="78"/>
      <c r="O102" s="78"/>
      <c r="P102" s="79">
        <f>P103</f>
        <v>1.5662400000000001</v>
      </c>
      <c r="Q102" s="78"/>
      <c r="R102" s="79">
        <f>R103</f>
        <v>0.74312575999999997</v>
      </c>
      <c r="S102" s="78"/>
      <c r="T102" s="80">
        <f>T103</f>
        <v>0</v>
      </c>
      <c r="AR102" s="74" t="s">
        <v>40</v>
      </c>
      <c r="AT102" s="81" t="s">
        <v>38</v>
      </c>
      <c r="AU102" s="81" t="s">
        <v>40</v>
      </c>
      <c r="AY102" s="74" t="s">
        <v>96</v>
      </c>
      <c r="BK102" s="82">
        <f>BK103</f>
        <v>0</v>
      </c>
    </row>
    <row r="103" spans="2:65" s="1" customFormat="1" ht="16.350000000000001" customHeight="1">
      <c r="B103" s="85"/>
      <c r="C103" s="86" t="s">
        <v>40</v>
      </c>
      <c r="D103" s="86" t="s">
        <v>99</v>
      </c>
      <c r="E103" s="87" t="s">
        <v>100</v>
      </c>
      <c r="F103" s="88" t="s">
        <v>101</v>
      </c>
      <c r="G103" s="89" t="s">
        <v>102</v>
      </c>
      <c r="H103" s="90">
        <v>0.41599999999999998</v>
      </c>
      <c r="I103" s="137"/>
      <c r="J103" s="91">
        <f>ROUND(I103*H103,2)</f>
        <v>0</v>
      </c>
      <c r="K103" s="88" t="s">
        <v>103</v>
      </c>
      <c r="L103" s="20"/>
      <c r="M103" s="29" t="s">
        <v>0</v>
      </c>
      <c r="N103" s="92" t="s">
        <v>27</v>
      </c>
      <c r="O103" s="93">
        <v>3.7650000000000001</v>
      </c>
      <c r="P103" s="93">
        <f>O103*H103</f>
        <v>1.5662400000000001</v>
      </c>
      <c r="Q103" s="93">
        <v>1.7863599999999999</v>
      </c>
      <c r="R103" s="93">
        <f>Q103*H103</f>
        <v>0.74312575999999997</v>
      </c>
      <c r="S103" s="93">
        <v>0</v>
      </c>
      <c r="T103" s="94">
        <f>S103*H103</f>
        <v>0</v>
      </c>
      <c r="AR103" s="10" t="s">
        <v>104</v>
      </c>
      <c r="AT103" s="10" t="s">
        <v>99</v>
      </c>
      <c r="AU103" s="10" t="s">
        <v>45</v>
      </c>
      <c r="AY103" s="10" t="s">
        <v>96</v>
      </c>
      <c r="BE103" s="95">
        <f>IF(N103="základní",J103,0)</f>
        <v>0</v>
      </c>
      <c r="BF103" s="95">
        <f>IF(N103="snížená",J103,0)</f>
        <v>0</v>
      </c>
      <c r="BG103" s="95">
        <f>IF(N103="zákl. přenesená",J103,0)</f>
        <v>0</v>
      </c>
      <c r="BH103" s="95">
        <f>IF(N103="sníž. přenesená",J103,0)</f>
        <v>0</v>
      </c>
      <c r="BI103" s="95">
        <f>IF(N103="nulová",J103,0)</f>
        <v>0</v>
      </c>
      <c r="BJ103" s="10" t="s">
        <v>40</v>
      </c>
      <c r="BK103" s="95">
        <f>ROUND(I103*H103,2)</f>
        <v>0</v>
      </c>
      <c r="BL103" s="10" t="s">
        <v>104</v>
      </c>
      <c r="BM103" s="10" t="s">
        <v>105</v>
      </c>
    </row>
    <row r="104" spans="2:65" s="6" customFormat="1" ht="22.9" customHeight="1">
      <c r="B104" s="73"/>
      <c r="D104" s="74" t="s">
        <v>38</v>
      </c>
      <c r="E104" s="83" t="s">
        <v>106</v>
      </c>
      <c r="F104" s="83" t="s">
        <v>107</v>
      </c>
      <c r="J104" s="84">
        <f>BK104</f>
        <v>0</v>
      </c>
      <c r="L104" s="73"/>
      <c r="M104" s="77"/>
      <c r="N104" s="78"/>
      <c r="O104" s="78"/>
      <c r="P104" s="79">
        <f>SUM(P105:P112)</f>
        <v>11.9346</v>
      </c>
      <c r="Q104" s="78"/>
      <c r="R104" s="79">
        <f>SUM(R105:R112)</f>
        <v>0.24032340000000002</v>
      </c>
      <c r="S104" s="78"/>
      <c r="T104" s="80">
        <f>SUM(T105:T112)</f>
        <v>0</v>
      </c>
      <c r="AR104" s="74" t="s">
        <v>40</v>
      </c>
      <c r="AT104" s="81" t="s">
        <v>38</v>
      </c>
      <c r="AU104" s="81" t="s">
        <v>40</v>
      </c>
      <c r="AY104" s="74" t="s">
        <v>96</v>
      </c>
      <c r="BK104" s="82">
        <f>SUM(BK105:BK112)</f>
        <v>0</v>
      </c>
    </row>
    <row r="105" spans="2:65" s="1" customFormat="1" ht="16.350000000000001" customHeight="1">
      <c r="B105" s="85"/>
      <c r="C105" s="86" t="s">
        <v>45</v>
      </c>
      <c r="D105" s="86" t="s">
        <v>99</v>
      </c>
      <c r="E105" s="87" t="s">
        <v>108</v>
      </c>
      <c r="F105" s="88" t="s">
        <v>109</v>
      </c>
      <c r="G105" s="89" t="s">
        <v>110</v>
      </c>
      <c r="H105" s="90">
        <v>21</v>
      </c>
      <c r="I105" s="138"/>
      <c r="J105" s="91">
        <f>ROUND(I105*H105,2)</f>
        <v>0</v>
      </c>
      <c r="K105" s="88" t="s">
        <v>103</v>
      </c>
      <c r="L105" s="20"/>
      <c r="M105" s="29" t="s">
        <v>0</v>
      </c>
      <c r="N105" s="92" t="s">
        <v>27</v>
      </c>
      <c r="O105" s="93">
        <v>0.253</v>
      </c>
      <c r="P105" s="93">
        <f>O105*H105</f>
        <v>5.3129999999999997</v>
      </c>
      <c r="Q105" s="93">
        <v>3.6600000000000001E-3</v>
      </c>
      <c r="R105" s="93">
        <f>Q105*H105</f>
        <v>7.6859999999999998E-2</v>
      </c>
      <c r="S105" s="93">
        <v>0</v>
      </c>
      <c r="T105" s="94">
        <f>S105*H105</f>
        <v>0</v>
      </c>
      <c r="AR105" s="10" t="s">
        <v>104</v>
      </c>
      <c r="AT105" s="10" t="s">
        <v>99</v>
      </c>
      <c r="AU105" s="10" t="s">
        <v>45</v>
      </c>
      <c r="AY105" s="10" t="s">
        <v>96</v>
      </c>
      <c r="BE105" s="95">
        <f>IF(N105="základní",J105,0)</f>
        <v>0</v>
      </c>
      <c r="BF105" s="95">
        <f>IF(N105="snížená",J105,0)</f>
        <v>0</v>
      </c>
      <c r="BG105" s="95">
        <f>IF(N105="zákl. přenesená",J105,0)</f>
        <v>0</v>
      </c>
      <c r="BH105" s="95">
        <f>IF(N105="sníž. přenesená",J105,0)</f>
        <v>0</v>
      </c>
      <c r="BI105" s="95">
        <f>IF(N105="nulová",J105,0)</f>
        <v>0</v>
      </c>
      <c r="BJ105" s="10" t="s">
        <v>40</v>
      </c>
      <c r="BK105" s="95">
        <f>ROUND(I105*H105,2)</f>
        <v>0</v>
      </c>
      <c r="BL105" s="10" t="s">
        <v>104</v>
      </c>
      <c r="BM105" s="10" t="s">
        <v>111</v>
      </c>
    </row>
    <row r="106" spans="2:65" s="7" customFormat="1" ht="11.25">
      <c r="B106" s="96"/>
      <c r="D106" s="97" t="s">
        <v>112</v>
      </c>
      <c r="E106" s="98" t="s">
        <v>0</v>
      </c>
      <c r="F106" s="99" t="s">
        <v>113</v>
      </c>
      <c r="H106" s="100">
        <v>21</v>
      </c>
      <c r="L106" s="96"/>
      <c r="M106" s="101"/>
      <c r="N106" s="102"/>
      <c r="O106" s="102"/>
      <c r="P106" s="102"/>
      <c r="Q106" s="102"/>
      <c r="R106" s="102"/>
      <c r="S106" s="102"/>
      <c r="T106" s="103"/>
      <c r="AT106" s="98" t="s">
        <v>112</v>
      </c>
      <c r="AU106" s="98" t="s">
        <v>45</v>
      </c>
      <c r="AV106" s="7" t="s">
        <v>45</v>
      </c>
      <c r="AW106" s="7" t="s">
        <v>17</v>
      </c>
      <c r="AX106" s="7" t="s">
        <v>40</v>
      </c>
      <c r="AY106" s="98" t="s">
        <v>96</v>
      </c>
    </row>
    <row r="107" spans="2:65" s="1" customFormat="1" ht="16.350000000000001" customHeight="1">
      <c r="B107" s="85"/>
      <c r="C107" s="86" t="s">
        <v>97</v>
      </c>
      <c r="D107" s="86" t="s">
        <v>99</v>
      </c>
      <c r="E107" s="87" t="s">
        <v>114</v>
      </c>
      <c r="F107" s="88" t="s">
        <v>115</v>
      </c>
      <c r="G107" s="89" t="s">
        <v>116</v>
      </c>
      <c r="H107" s="90">
        <v>4.2</v>
      </c>
      <c r="I107" s="138"/>
      <c r="J107" s="91">
        <f>ROUND(I107*H107,2)</f>
        <v>0</v>
      </c>
      <c r="K107" s="88" t="s">
        <v>103</v>
      </c>
      <c r="L107" s="20"/>
      <c r="M107" s="29" t="s">
        <v>0</v>
      </c>
      <c r="N107" s="92" t="s">
        <v>27</v>
      </c>
      <c r="O107" s="93">
        <v>1.355</v>
      </c>
      <c r="P107" s="93">
        <f>O107*H107</f>
        <v>5.6909999999999998</v>
      </c>
      <c r="Q107" s="93">
        <v>3.2730000000000002E-2</v>
      </c>
      <c r="R107" s="93">
        <f>Q107*H107</f>
        <v>0.137466</v>
      </c>
      <c r="S107" s="93">
        <v>0</v>
      </c>
      <c r="T107" s="94">
        <f>S107*H107</f>
        <v>0</v>
      </c>
      <c r="AR107" s="10" t="s">
        <v>104</v>
      </c>
      <c r="AT107" s="10" t="s">
        <v>99</v>
      </c>
      <c r="AU107" s="10" t="s">
        <v>45</v>
      </c>
      <c r="AY107" s="10" t="s">
        <v>96</v>
      </c>
      <c r="BE107" s="95">
        <f>IF(N107="základní",J107,0)</f>
        <v>0</v>
      </c>
      <c r="BF107" s="95">
        <f>IF(N107="snížená",J107,0)</f>
        <v>0</v>
      </c>
      <c r="BG107" s="95">
        <f>IF(N107="zákl. přenesená",J107,0)</f>
        <v>0</v>
      </c>
      <c r="BH107" s="95">
        <f>IF(N107="sníž. přenesená",J107,0)</f>
        <v>0</v>
      </c>
      <c r="BI107" s="95">
        <f>IF(N107="nulová",J107,0)</f>
        <v>0</v>
      </c>
      <c r="BJ107" s="10" t="s">
        <v>40</v>
      </c>
      <c r="BK107" s="95">
        <f>ROUND(I107*H107,2)</f>
        <v>0</v>
      </c>
      <c r="BL107" s="10" t="s">
        <v>104</v>
      </c>
      <c r="BM107" s="10" t="s">
        <v>117</v>
      </c>
    </row>
    <row r="108" spans="2:65" s="7" customFormat="1" ht="11.25">
      <c r="B108" s="96"/>
      <c r="D108" s="97" t="s">
        <v>112</v>
      </c>
      <c r="E108" s="98" t="s">
        <v>0</v>
      </c>
      <c r="F108" s="99" t="s">
        <v>118</v>
      </c>
      <c r="H108" s="100">
        <v>4.2</v>
      </c>
      <c r="L108" s="96"/>
      <c r="M108" s="101"/>
      <c r="N108" s="102"/>
      <c r="O108" s="102"/>
      <c r="P108" s="102"/>
      <c r="Q108" s="102"/>
      <c r="R108" s="102"/>
      <c r="S108" s="102"/>
      <c r="T108" s="103"/>
      <c r="AT108" s="98" t="s">
        <v>112</v>
      </c>
      <c r="AU108" s="98" t="s">
        <v>45</v>
      </c>
      <c r="AV108" s="7" t="s">
        <v>45</v>
      </c>
      <c r="AW108" s="7" t="s">
        <v>17</v>
      </c>
      <c r="AX108" s="7" t="s">
        <v>39</v>
      </c>
      <c r="AY108" s="98" t="s">
        <v>96</v>
      </c>
    </row>
    <row r="109" spans="2:65" s="8" customFormat="1" ht="11.25">
      <c r="B109" s="104"/>
      <c r="D109" s="97" t="s">
        <v>112</v>
      </c>
      <c r="E109" s="105" t="s">
        <v>0</v>
      </c>
      <c r="F109" s="106" t="s">
        <v>119</v>
      </c>
      <c r="H109" s="107">
        <v>4.2</v>
      </c>
      <c r="L109" s="104"/>
      <c r="M109" s="108"/>
      <c r="N109" s="109"/>
      <c r="O109" s="109"/>
      <c r="P109" s="109"/>
      <c r="Q109" s="109"/>
      <c r="R109" s="109"/>
      <c r="S109" s="109"/>
      <c r="T109" s="110"/>
      <c r="AT109" s="105" t="s">
        <v>112</v>
      </c>
      <c r="AU109" s="105" t="s">
        <v>45</v>
      </c>
      <c r="AV109" s="8" t="s">
        <v>104</v>
      </c>
      <c r="AW109" s="8" t="s">
        <v>17</v>
      </c>
      <c r="AX109" s="8" t="s">
        <v>40</v>
      </c>
      <c r="AY109" s="105" t="s">
        <v>96</v>
      </c>
    </row>
    <row r="110" spans="2:65" s="1" customFormat="1" ht="16.350000000000001" customHeight="1">
      <c r="B110" s="85"/>
      <c r="C110" s="86" t="s">
        <v>104</v>
      </c>
      <c r="D110" s="86" t="s">
        <v>99</v>
      </c>
      <c r="E110" s="87" t="s">
        <v>120</v>
      </c>
      <c r="F110" s="88" t="s">
        <v>121</v>
      </c>
      <c r="G110" s="89" t="s">
        <v>116</v>
      </c>
      <c r="H110" s="90">
        <v>1.98</v>
      </c>
      <c r="I110" s="138"/>
      <c r="J110" s="91">
        <f>ROUND(I110*H110,2)</f>
        <v>0</v>
      </c>
      <c r="K110" s="88" t="s">
        <v>103</v>
      </c>
      <c r="L110" s="20"/>
      <c r="M110" s="29" t="s">
        <v>0</v>
      </c>
      <c r="N110" s="92" t="s">
        <v>27</v>
      </c>
      <c r="O110" s="93">
        <v>0.47</v>
      </c>
      <c r="P110" s="93">
        <f>O110*H110</f>
        <v>0.93059999999999998</v>
      </c>
      <c r="Q110" s="93">
        <v>1.3129999999999999E-2</v>
      </c>
      <c r="R110" s="93">
        <f>Q110*H110</f>
        <v>2.5997399999999997E-2</v>
      </c>
      <c r="S110" s="93">
        <v>0</v>
      </c>
      <c r="T110" s="94">
        <f>S110*H110</f>
        <v>0</v>
      </c>
      <c r="AR110" s="10" t="s">
        <v>104</v>
      </c>
      <c r="AT110" s="10" t="s">
        <v>99</v>
      </c>
      <c r="AU110" s="10" t="s">
        <v>45</v>
      </c>
      <c r="AY110" s="10" t="s">
        <v>96</v>
      </c>
      <c r="BE110" s="95">
        <f>IF(N110="základní",J110,0)</f>
        <v>0</v>
      </c>
      <c r="BF110" s="95">
        <f>IF(N110="snížená",J110,0)</f>
        <v>0</v>
      </c>
      <c r="BG110" s="95">
        <f>IF(N110="zákl. přenesená",J110,0)</f>
        <v>0</v>
      </c>
      <c r="BH110" s="95">
        <f>IF(N110="sníž. přenesená",J110,0)</f>
        <v>0</v>
      </c>
      <c r="BI110" s="95">
        <f>IF(N110="nulová",J110,0)</f>
        <v>0</v>
      </c>
      <c r="BJ110" s="10" t="s">
        <v>40</v>
      </c>
      <c r="BK110" s="95">
        <f>ROUND(I110*H110,2)</f>
        <v>0</v>
      </c>
      <c r="BL110" s="10" t="s">
        <v>104</v>
      </c>
      <c r="BM110" s="10" t="s">
        <v>122</v>
      </c>
    </row>
    <row r="111" spans="2:65" s="7" customFormat="1" ht="11.25">
      <c r="B111" s="96"/>
      <c r="D111" s="97" t="s">
        <v>112</v>
      </c>
      <c r="E111" s="98" t="s">
        <v>0</v>
      </c>
      <c r="F111" s="99" t="s">
        <v>123</v>
      </c>
      <c r="H111" s="100">
        <v>1.98</v>
      </c>
      <c r="L111" s="96"/>
      <c r="M111" s="101"/>
      <c r="N111" s="102"/>
      <c r="O111" s="102"/>
      <c r="P111" s="102"/>
      <c r="Q111" s="102"/>
      <c r="R111" s="102"/>
      <c r="S111" s="102"/>
      <c r="T111" s="103"/>
      <c r="AT111" s="98" t="s">
        <v>112</v>
      </c>
      <c r="AU111" s="98" t="s">
        <v>45</v>
      </c>
      <c r="AV111" s="7" t="s">
        <v>45</v>
      </c>
      <c r="AW111" s="7" t="s">
        <v>17</v>
      </c>
      <c r="AX111" s="7" t="s">
        <v>39</v>
      </c>
      <c r="AY111" s="98" t="s">
        <v>96</v>
      </c>
    </row>
    <row r="112" spans="2:65" s="8" customFormat="1" ht="11.25">
      <c r="B112" s="104"/>
      <c r="D112" s="97" t="s">
        <v>112</v>
      </c>
      <c r="E112" s="105" t="s">
        <v>0</v>
      </c>
      <c r="F112" s="106" t="s">
        <v>119</v>
      </c>
      <c r="H112" s="107">
        <v>1.98</v>
      </c>
      <c r="L112" s="104"/>
      <c r="M112" s="108"/>
      <c r="N112" s="109"/>
      <c r="O112" s="109"/>
      <c r="P112" s="109"/>
      <c r="Q112" s="109"/>
      <c r="R112" s="109"/>
      <c r="S112" s="109"/>
      <c r="T112" s="110"/>
      <c r="AT112" s="105" t="s">
        <v>112</v>
      </c>
      <c r="AU112" s="105" t="s">
        <v>45</v>
      </c>
      <c r="AV112" s="8" t="s">
        <v>104</v>
      </c>
      <c r="AW112" s="8" t="s">
        <v>17</v>
      </c>
      <c r="AX112" s="8" t="s">
        <v>40</v>
      </c>
      <c r="AY112" s="105" t="s">
        <v>96</v>
      </c>
    </row>
    <row r="113" spans="2:65" s="6" customFormat="1" ht="22.9" customHeight="1">
      <c r="B113" s="73"/>
      <c r="D113" s="74" t="s">
        <v>38</v>
      </c>
      <c r="E113" s="83" t="s">
        <v>124</v>
      </c>
      <c r="F113" s="83" t="s">
        <v>125</v>
      </c>
      <c r="J113" s="84">
        <f>BK113</f>
        <v>0</v>
      </c>
      <c r="L113" s="73"/>
      <c r="M113" s="77"/>
      <c r="N113" s="78"/>
      <c r="O113" s="78"/>
      <c r="P113" s="79">
        <f>SUM(P114:P149)</f>
        <v>65.964223000000004</v>
      </c>
      <c r="Q113" s="78"/>
      <c r="R113" s="79">
        <f>SUM(R114:R149)</f>
        <v>0.11823393</v>
      </c>
      <c r="S113" s="78"/>
      <c r="T113" s="80">
        <f>SUM(T114:T149)</f>
        <v>0.75475000000000003</v>
      </c>
      <c r="AR113" s="74" t="s">
        <v>40</v>
      </c>
      <c r="AT113" s="81" t="s">
        <v>38</v>
      </c>
      <c r="AU113" s="81" t="s">
        <v>40</v>
      </c>
      <c r="AY113" s="74" t="s">
        <v>96</v>
      </c>
      <c r="BK113" s="82">
        <f>SUM(BK114:BK149)</f>
        <v>0</v>
      </c>
    </row>
    <row r="114" spans="2:65" s="1" customFormat="1" ht="16.350000000000001" customHeight="1">
      <c r="B114" s="85"/>
      <c r="C114" s="86" t="s">
        <v>126</v>
      </c>
      <c r="D114" s="86" t="s">
        <v>99</v>
      </c>
      <c r="E114" s="87" t="s">
        <v>127</v>
      </c>
      <c r="F114" s="88" t="s">
        <v>128</v>
      </c>
      <c r="G114" s="89" t="s">
        <v>116</v>
      </c>
      <c r="H114" s="90">
        <v>30</v>
      </c>
      <c r="I114" s="138"/>
      <c r="J114" s="91">
        <f>ROUND(I114*H114,2)</f>
        <v>0</v>
      </c>
      <c r="K114" s="88" t="s">
        <v>103</v>
      </c>
      <c r="L114" s="20"/>
      <c r="M114" s="29" t="s">
        <v>0</v>
      </c>
      <c r="N114" s="92" t="s">
        <v>27</v>
      </c>
      <c r="O114" s="93">
        <v>0.154</v>
      </c>
      <c r="P114" s="93">
        <f>O114*H114</f>
        <v>4.62</v>
      </c>
      <c r="Q114" s="93">
        <v>0</v>
      </c>
      <c r="R114" s="93">
        <f>Q114*H114</f>
        <v>0</v>
      </c>
      <c r="S114" s="93">
        <v>0</v>
      </c>
      <c r="T114" s="94">
        <f>S114*H114</f>
        <v>0</v>
      </c>
      <c r="AR114" s="10" t="s">
        <v>104</v>
      </c>
      <c r="AT114" s="10" t="s">
        <v>99</v>
      </c>
      <c r="AU114" s="10" t="s">
        <v>45</v>
      </c>
      <c r="AY114" s="10" t="s">
        <v>96</v>
      </c>
      <c r="BE114" s="95">
        <f>IF(N114="základní",J114,0)</f>
        <v>0</v>
      </c>
      <c r="BF114" s="95">
        <f>IF(N114="snížená",J114,0)</f>
        <v>0</v>
      </c>
      <c r="BG114" s="95">
        <f>IF(N114="zákl. přenesená",J114,0)</f>
        <v>0</v>
      </c>
      <c r="BH114" s="95">
        <f>IF(N114="sníž. přenesená",J114,0)</f>
        <v>0</v>
      </c>
      <c r="BI114" s="95">
        <f>IF(N114="nulová",J114,0)</f>
        <v>0</v>
      </c>
      <c r="BJ114" s="10" t="s">
        <v>40</v>
      </c>
      <c r="BK114" s="95">
        <f>ROUND(I114*H114,2)</f>
        <v>0</v>
      </c>
      <c r="BL114" s="10" t="s">
        <v>104</v>
      </c>
      <c r="BM114" s="10" t="s">
        <v>129</v>
      </c>
    </row>
    <row r="115" spans="2:65" s="9" customFormat="1" ht="11.25">
      <c r="B115" s="111"/>
      <c r="D115" s="97" t="s">
        <v>112</v>
      </c>
      <c r="E115" s="112" t="s">
        <v>0</v>
      </c>
      <c r="F115" s="113" t="s">
        <v>130</v>
      </c>
      <c r="H115" s="112" t="s">
        <v>0</v>
      </c>
      <c r="L115" s="111"/>
      <c r="M115" s="114"/>
      <c r="N115" s="115"/>
      <c r="O115" s="115"/>
      <c r="P115" s="115"/>
      <c r="Q115" s="115"/>
      <c r="R115" s="115"/>
      <c r="S115" s="115"/>
      <c r="T115" s="116"/>
      <c r="AT115" s="112" t="s">
        <v>112</v>
      </c>
      <c r="AU115" s="112" t="s">
        <v>45</v>
      </c>
      <c r="AV115" s="9" t="s">
        <v>40</v>
      </c>
      <c r="AW115" s="9" t="s">
        <v>17</v>
      </c>
      <c r="AX115" s="9" t="s">
        <v>39</v>
      </c>
      <c r="AY115" s="112" t="s">
        <v>96</v>
      </c>
    </row>
    <row r="116" spans="2:65" s="7" customFormat="1" ht="11.25">
      <c r="B116" s="96"/>
      <c r="D116" s="97" t="s">
        <v>112</v>
      </c>
      <c r="E116" s="98" t="s">
        <v>0</v>
      </c>
      <c r="F116" s="99" t="s">
        <v>131</v>
      </c>
      <c r="H116" s="100">
        <v>30</v>
      </c>
      <c r="L116" s="96"/>
      <c r="M116" s="101"/>
      <c r="N116" s="102"/>
      <c r="O116" s="102"/>
      <c r="P116" s="102"/>
      <c r="Q116" s="102"/>
      <c r="R116" s="102"/>
      <c r="S116" s="102"/>
      <c r="T116" s="103"/>
      <c r="AT116" s="98" t="s">
        <v>112</v>
      </c>
      <c r="AU116" s="98" t="s">
        <v>45</v>
      </c>
      <c r="AV116" s="7" t="s">
        <v>45</v>
      </c>
      <c r="AW116" s="7" t="s">
        <v>17</v>
      </c>
      <c r="AX116" s="7" t="s">
        <v>39</v>
      </c>
      <c r="AY116" s="98" t="s">
        <v>96</v>
      </c>
    </row>
    <row r="117" spans="2:65" s="8" customFormat="1" ht="11.25">
      <c r="B117" s="104"/>
      <c r="D117" s="97" t="s">
        <v>112</v>
      </c>
      <c r="E117" s="105" t="s">
        <v>46</v>
      </c>
      <c r="F117" s="106" t="s">
        <v>119</v>
      </c>
      <c r="H117" s="107">
        <v>30</v>
      </c>
      <c r="L117" s="104"/>
      <c r="M117" s="108"/>
      <c r="N117" s="109"/>
      <c r="O117" s="109"/>
      <c r="P117" s="109"/>
      <c r="Q117" s="109"/>
      <c r="R117" s="109"/>
      <c r="S117" s="109"/>
      <c r="T117" s="110"/>
      <c r="AT117" s="105" t="s">
        <v>112</v>
      </c>
      <c r="AU117" s="105" t="s">
        <v>45</v>
      </c>
      <c r="AV117" s="8" t="s">
        <v>104</v>
      </c>
      <c r="AW117" s="8" t="s">
        <v>17</v>
      </c>
      <c r="AX117" s="8" t="s">
        <v>40</v>
      </c>
      <c r="AY117" s="105" t="s">
        <v>96</v>
      </c>
    </row>
    <row r="118" spans="2:65" s="1" customFormat="1" ht="16.350000000000001" customHeight="1">
      <c r="B118" s="85"/>
      <c r="C118" s="86" t="s">
        <v>106</v>
      </c>
      <c r="D118" s="86" t="s">
        <v>99</v>
      </c>
      <c r="E118" s="87" t="s">
        <v>132</v>
      </c>
      <c r="F118" s="88" t="s">
        <v>133</v>
      </c>
      <c r="G118" s="89" t="s">
        <v>116</v>
      </c>
      <c r="H118" s="90">
        <v>60</v>
      </c>
      <c r="I118" s="138"/>
      <c r="J118" s="91">
        <f>ROUND(I118*H118,2)</f>
        <v>0</v>
      </c>
      <c r="K118" s="88" t="s">
        <v>103</v>
      </c>
      <c r="L118" s="20"/>
      <c r="M118" s="29" t="s">
        <v>0</v>
      </c>
      <c r="N118" s="92" t="s">
        <v>27</v>
      </c>
      <c r="O118" s="93">
        <v>0.16</v>
      </c>
      <c r="P118" s="93">
        <f>O118*H118</f>
        <v>9.6</v>
      </c>
      <c r="Q118" s="93">
        <v>0</v>
      </c>
      <c r="R118" s="93">
        <f>Q118*H118</f>
        <v>0</v>
      </c>
      <c r="S118" s="93">
        <v>0</v>
      </c>
      <c r="T118" s="94">
        <f>S118*H118</f>
        <v>0</v>
      </c>
      <c r="AR118" s="10" t="s">
        <v>104</v>
      </c>
      <c r="AT118" s="10" t="s">
        <v>99</v>
      </c>
      <c r="AU118" s="10" t="s">
        <v>45</v>
      </c>
      <c r="AY118" s="10" t="s">
        <v>96</v>
      </c>
      <c r="BE118" s="95">
        <f>IF(N118="základní",J118,0)</f>
        <v>0</v>
      </c>
      <c r="BF118" s="95">
        <f>IF(N118="snížená",J118,0)</f>
        <v>0</v>
      </c>
      <c r="BG118" s="95">
        <f>IF(N118="zákl. přenesená",J118,0)</f>
        <v>0</v>
      </c>
      <c r="BH118" s="95">
        <f>IF(N118="sníž. přenesená",J118,0)</f>
        <v>0</v>
      </c>
      <c r="BI118" s="95">
        <f>IF(N118="nulová",J118,0)</f>
        <v>0</v>
      </c>
      <c r="BJ118" s="10" t="s">
        <v>40</v>
      </c>
      <c r="BK118" s="95">
        <f>ROUND(I118*H118,2)</f>
        <v>0</v>
      </c>
      <c r="BL118" s="10" t="s">
        <v>104</v>
      </c>
      <c r="BM118" s="10" t="s">
        <v>134</v>
      </c>
    </row>
    <row r="119" spans="2:65" s="9" customFormat="1" ht="11.25">
      <c r="B119" s="111"/>
      <c r="D119" s="97" t="s">
        <v>112</v>
      </c>
      <c r="E119" s="112" t="s">
        <v>0</v>
      </c>
      <c r="F119" s="113" t="s">
        <v>135</v>
      </c>
      <c r="H119" s="112" t="s">
        <v>0</v>
      </c>
      <c r="L119" s="111"/>
      <c r="M119" s="114"/>
      <c r="N119" s="115"/>
      <c r="O119" s="115"/>
      <c r="P119" s="115"/>
      <c r="Q119" s="115"/>
      <c r="R119" s="115"/>
      <c r="S119" s="115"/>
      <c r="T119" s="116"/>
      <c r="AT119" s="112" t="s">
        <v>112</v>
      </c>
      <c r="AU119" s="112" t="s">
        <v>45</v>
      </c>
      <c r="AV119" s="9" t="s">
        <v>40</v>
      </c>
      <c r="AW119" s="9" t="s">
        <v>17</v>
      </c>
      <c r="AX119" s="9" t="s">
        <v>39</v>
      </c>
      <c r="AY119" s="112" t="s">
        <v>96</v>
      </c>
    </row>
    <row r="120" spans="2:65" s="7" customFormat="1" ht="11.25">
      <c r="B120" s="96"/>
      <c r="D120" s="97" t="s">
        <v>112</v>
      </c>
      <c r="E120" s="98" t="s">
        <v>0</v>
      </c>
      <c r="F120" s="99" t="s">
        <v>136</v>
      </c>
      <c r="H120" s="100">
        <v>60</v>
      </c>
      <c r="L120" s="96"/>
      <c r="M120" s="101"/>
      <c r="N120" s="102"/>
      <c r="O120" s="102"/>
      <c r="P120" s="102"/>
      <c r="Q120" s="102"/>
      <c r="R120" s="102"/>
      <c r="S120" s="102"/>
      <c r="T120" s="103"/>
      <c r="AT120" s="98" t="s">
        <v>112</v>
      </c>
      <c r="AU120" s="98" t="s">
        <v>45</v>
      </c>
      <c r="AV120" s="7" t="s">
        <v>45</v>
      </c>
      <c r="AW120" s="7" t="s">
        <v>17</v>
      </c>
      <c r="AX120" s="7" t="s">
        <v>39</v>
      </c>
      <c r="AY120" s="98" t="s">
        <v>96</v>
      </c>
    </row>
    <row r="121" spans="2:65" s="8" customFormat="1" ht="11.25">
      <c r="B121" s="104"/>
      <c r="D121" s="97" t="s">
        <v>112</v>
      </c>
      <c r="E121" s="105" t="s">
        <v>42</v>
      </c>
      <c r="F121" s="106" t="s">
        <v>119</v>
      </c>
      <c r="H121" s="107">
        <v>60</v>
      </c>
      <c r="L121" s="104"/>
      <c r="M121" s="108"/>
      <c r="N121" s="109"/>
      <c r="O121" s="109"/>
      <c r="P121" s="109"/>
      <c r="Q121" s="109"/>
      <c r="R121" s="109"/>
      <c r="S121" s="109"/>
      <c r="T121" s="110"/>
      <c r="AT121" s="105" t="s">
        <v>112</v>
      </c>
      <c r="AU121" s="105" t="s">
        <v>45</v>
      </c>
      <c r="AV121" s="8" t="s">
        <v>104</v>
      </c>
      <c r="AW121" s="8" t="s">
        <v>17</v>
      </c>
      <c r="AX121" s="8" t="s">
        <v>40</v>
      </c>
      <c r="AY121" s="105" t="s">
        <v>96</v>
      </c>
    </row>
    <row r="122" spans="2:65" s="1" customFormat="1" ht="16.350000000000001" customHeight="1">
      <c r="B122" s="85"/>
      <c r="C122" s="86" t="s">
        <v>137</v>
      </c>
      <c r="D122" s="86" t="s">
        <v>99</v>
      </c>
      <c r="E122" s="87" t="s">
        <v>138</v>
      </c>
      <c r="F122" s="88" t="s">
        <v>139</v>
      </c>
      <c r="G122" s="89" t="s">
        <v>116</v>
      </c>
      <c r="H122" s="90">
        <v>900</v>
      </c>
      <c r="I122" s="138"/>
      <c r="J122" s="91">
        <f>ROUND(I122*H122,2)</f>
        <v>0</v>
      </c>
      <c r="K122" s="88" t="s">
        <v>103</v>
      </c>
      <c r="L122" s="20"/>
      <c r="M122" s="29" t="s">
        <v>0</v>
      </c>
      <c r="N122" s="92" t="s">
        <v>27</v>
      </c>
      <c r="O122" s="93">
        <v>0</v>
      </c>
      <c r="P122" s="93">
        <f>O122*H122</f>
        <v>0</v>
      </c>
      <c r="Q122" s="93">
        <v>0</v>
      </c>
      <c r="R122" s="93">
        <f>Q122*H122</f>
        <v>0</v>
      </c>
      <c r="S122" s="93">
        <v>0</v>
      </c>
      <c r="T122" s="94">
        <f>S122*H122</f>
        <v>0</v>
      </c>
      <c r="AR122" s="10" t="s">
        <v>104</v>
      </c>
      <c r="AT122" s="10" t="s">
        <v>99</v>
      </c>
      <c r="AU122" s="10" t="s">
        <v>45</v>
      </c>
      <c r="AY122" s="10" t="s">
        <v>96</v>
      </c>
      <c r="BE122" s="95">
        <f>IF(N122="základní",J122,0)</f>
        <v>0</v>
      </c>
      <c r="BF122" s="95">
        <f>IF(N122="snížená",J122,0)</f>
        <v>0</v>
      </c>
      <c r="BG122" s="95">
        <f>IF(N122="zákl. přenesená",J122,0)</f>
        <v>0</v>
      </c>
      <c r="BH122" s="95">
        <f>IF(N122="sníž. přenesená",J122,0)</f>
        <v>0</v>
      </c>
      <c r="BI122" s="95">
        <f>IF(N122="nulová",J122,0)</f>
        <v>0</v>
      </c>
      <c r="BJ122" s="10" t="s">
        <v>40</v>
      </c>
      <c r="BK122" s="95">
        <f>ROUND(I122*H122,2)</f>
        <v>0</v>
      </c>
      <c r="BL122" s="10" t="s">
        <v>104</v>
      </c>
      <c r="BM122" s="10" t="s">
        <v>140</v>
      </c>
    </row>
    <row r="123" spans="2:65" s="7" customFormat="1" ht="11.25">
      <c r="B123" s="96"/>
      <c r="D123" s="97" t="s">
        <v>112</v>
      </c>
      <c r="E123" s="98" t="s">
        <v>0</v>
      </c>
      <c r="F123" s="99" t="s">
        <v>141</v>
      </c>
      <c r="H123" s="100">
        <v>900</v>
      </c>
      <c r="L123" s="96"/>
      <c r="M123" s="101"/>
      <c r="N123" s="102"/>
      <c r="O123" s="102"/>
      <c r="P123" s="102"/>
      <c r="Q123" s="102"/>
      <c r="R123" s="102"/>
      <c r="S123" s="102"/>
      <c r="T123" s="103"/>
      <c r="AT123" s="98" t="s">
        <v>112</v>
      </c>
      <c r="AU123" s="98" t="s">
        <v>45</v>
      </c>
      <c r="AV123" s="7" t="s">
        <v>45</v>
      </c>
      <c r="AW123" s="7" t="s">
        <v>17</v>
      </c>
      <c r="AX123" s="7" t="s">
        <v>40</v>
      </c>
      <c r="AY123" s="98" t="s">
        <v>96</v>
      </c>
    </row>
    <row r="124" spans="2:65" s="1" customFormat="1" ht="16.350000000000001" customHeight="1">
      <c r="B124" s="85"/>
      <c r="C124" s="86" t="s">
        <v>142</v>
      </c>
      <c r="D124" s="86" t="s">
        <v>99</v>
      </c>
      <c r="E124" s="87" t="s">
        <v>143</v>
      </c>
      <c r="F124" s="88" t="s">
        <v>144</v>
      </c>
      <c r="G124" s="89" t="s">
        <v>116</v>
      </c>
      <c r="H124" s="90">
        <v>1800</v>
      </c>
      <c r="I124" s="138"/>
      <c r="J124" s="91">
        <f>ROUND(I124*H124,2)</f>
        <v>0</v>
      </c>
      <c r="K124" s="88" t="s">
        <v>103</v>
      </c>
      <c r="L124" s="20"/>
      <c r="M124" s="29" t="s">
        <v>0</v>
      </c>
      <c r="N124" s="92" t="s">
        <v>27</v>
      </c>
      <c r="O124" s="93">
        <v>0</v>
      </c>
      <c r="P124" s="93">
        <f>O124*H124</f>
        <v>0</v>
      </c>
      <c r="Q124" s="93">
        <v>0</v>
      </c>
      <c r="R124" s="93">
        <f>Q124*H124</f>
        <v>0</v>
      </c>
      <c r="S124" s="93">
        <v>0</v>
      </c>
      <c r="T124" s="94">
        <f>S124*H124</f>
        <v>0</v>
      </c>
      <c r="AR124" s="10" t="s">
        <v>104</v>
      </c>
      <c r="AT124" s="10" t="s">
        <v>99</v>
      </c>
      <c r="AU124" s="10" t="s">
        <v>45</v>
      </c>
      <c r="AY124" s="10" t="s">
        <v>96</v>
      </c>
      <c r="BE124" s="95">
        <f>IF(N124="základní",J124,0)</f>
        <v>0</v>
      </c>
      <c r="BF124" s="95">
        <f>IF(N124="snížená",J124,0)</f>
        <v>0</v>
      </c>
      <c r="BG124" s="95">
        <f>IF(N124="zákl. přenesená",J124,0)</f>
        <v>0</v>
      </c>
      <c r="BH124" s="95">
        <f>IF(N124="sníž. přenesená",J124,0)</f>
        <v>0</v>
      </c>
      <c r="BI124" s="95">
        <f>IF(N124="nulová",J124,0)</f>
        <v>0</v>
      </c>
      <c r="BJ124" s="10" t="s">
        <v>40</v>
      </c>
      <c r="BK124" s="95">
        <f>ROUND(I124*H124,2)</f>
        <v>0</v>
      </c>
      <c r="BL124" s="10" t="s">
        <v>104</v>
      </c>
      <c r="BM124" s="10" t="s">
        <v>145</v>
      </c>
    </row>
    <row r="125" spans="2:65" s="7" customFormat="1" ht="11.25">
      <c r="B125" s="96"/>
      <c r="D125" s="97" t="s">
        <v>112</v>
      </c>
      <c r="E125" s="98" t="s">
        <v>0</v>
      </c>
      <c r="F125" s="99" t="s">
        <v>146</v>
      </c>
      <c r="H125" s="100">
        <v>1800</v>
      </c>
      <c r="L125" s="96"/>
      <c r="M125" s="101"/>
      <c r="N125" s="102"/>
      <c r="O125" s="102"/>
      <c r="P125" s="102"/>
      <c r="Q125" s="102"/>
      <c r="R125" s="102"/>
      <c r="S125" s="102"/>
      <c r="T125" s="103"/>
      <c r="AT125" s="98" t="s">
        <v>112</v>
      </c>
      <c r="AU125" s="98" t="s">
        <v>45</v>
      </c>
      <c r="AV125" s="7" t="s">
        <v>45</v>
      </c>
      <c r="AW125" s="7" t="s">
        <v>17</v>
      </c>
      <c r="AX125" s="7" t="s">
        <v>40</v>
      </c>
      <c r="AY125" s="98" t="s">
        <v>96</v>
      </c>
    </row>
    <row r="126" spans="2:65" s="1" customFormat="1" ht="16.350000000000001" customHeight="1">
      <c r="B126" s="85"/>
      <c r="C126" s="86" t="s">
        <v>124</v>
      </c>
      <c r="D126" s="86" t="s">
        <v>99</v>
      </c>
      <c r="E126" s="87" t="s">
        <v>147</v>
      </c>
      <c r="F126" s="88" t="s">
        <v>148</v>
      </c>
      <c r="G126" s="89" t="s">
        <v>116</v>
      </c>
      <c r="H126" s="90">
        <v>30</v>
      </c>
      <c r="I126" s="138"/>
      <c r="J126" s="91">
        <f>ROUND(I126*H126,2)</f>
        <v>0</v>
      </c>
      <c r="K126" s="88" t="s">
        <v>103</v>
      </c>
      <c r="L126" s="20"/>
      <c r="M126" s="29" t="s">
        <v>0</v>
      </c>
      <c r="N126" s="92" t="s">
        <v>27</v>
      </c>
      <c r="O126" s="93">
        <v>9.7000000000000003E-2</v>
      </c>
      <c r="P126" s="93">
        <f>O126*H126</f>
        <v>2.91</v>
      </c>
      <c r="Q126" s="93">
        <v>0</v>
      </c>
      <c r="R126" s="93">
        <f>Q126*H126</f>
        <v>0</v>
      </c>
      <c r="S126" s="93">
        <v>0</v>
      </c>
      <c r="T126" s="94">
        <f>S126*H126</f>
        <v>0</v>
      </c>
      <c r="AR126" s="10" t="s">
        <v>104</v>
      </c>
      <c r="AT126" s="10" t="s">
        <v>99</v>
      </c>
      <c r="AU126" s="10" t="s">
        <v>45</v>
      </c>
      <c r="AY126" s="10" t="s">
        <v>96</v>
      </c>
      <c r="BE126" s="95">
        <f>IF(N126="základní",J126,0)</f>
        <v>0</v>
      </c>
      <c r="BF126" s="95">
        <f>IF(N126="snížená",J126,0)</f>
        <v>0</v>
      </c>
      <c r="BG126" s="95">
        <f>IF(N126="zákl. přenesená",J126,0)</f>
        <v>0</v>
      </c>
      <c r="BH126" s="95">
        <f>IF(N126="sníž. přenesená",J126,0)</f>
        <v>0</v>
      </c>
      <c r="BI126" s="95">
        <f>IF(N126="nulová",J126,0)</f>
        <v>0</v>
      </c>
      <c r="BJ126" s="10" t="s">
        <v>40</v>
      </c>
      <c r="BK126" s="95">
        <f>ROUND(I126*H126,2)</f>
        <v>0</v>
      </c>
      <c r="BL126" s="10" t="s">
        <v>104</v>
      </c>
      <c r="BM126" s="10" t="s">
        <v>149</v>
      </c>
    </row>
    <row r="127" spans="2:65" s="7" customFormat="1" ht="11.25">
      <c r="B127" s="96"/>
      <c r="D127" s="97" t="s">
        <v>112</v>
      </c>
      <c r="E127" s="98" t="s">
        <v>0</v>
      </c>
      <c r="F127" s="99" t="s">
        <v>46</v>
      </c>
      <c r="H127" s="100">
        <v>30</v>
      </c>
      <c r="L127" s="96"/>
      <c r="M127" s="101"/>
      <c r="N127" s="102"/>
      <c r="O127" s="102"/>
      <c r="P127" s="102"/>
      <c r="Q127" s="102"/>
      <c r="R127" s="102"/>
      <c r="S127" s="102"/>
      <c r="T127" s="103"/>
      <c r="AT127" s="98" t="s">
        <v>112</v>
      </c>
      <c r="AU127" s="98" t="s">
        <v>45</v>
      </c>
      <c r="AV127" s="7" t="s">
        <v>45</v>
      </c>
      <c r="AW127" s="7" t="s">
        <v>17</v>
      </c>
      <c r="AX127" s="7" t="s">
        <v>40</v>
      </c>
      <c r="AY127" s="98" t="s">
        <v>96</v>
      </c>
    </row>
    <row r="128" spans="2:65" s="1" customFormat="1" ht="16.350000000000001" customHeight="1">
      <c r="B128" s="85"/>
      <c r="C128" s="86" t="s">
        <v>150</v>
      </c>
      <c r="D128" s="86" t="s">
        <v>99</v>
      </c>
      <c r="E128" s="87" t="s">
        <v>151</v>
      </c>
      <c r="F128" s="88" t="s">
        <v>152</v>
      </c>
      <c r="G128" s="89" t="s">
        <v>116</v>
      </c>
      <c r="H128" s="90">
        <v>60</v>
      </c>
      <c r="I128" s="138"/>
      <c r="J128" s="91">
        <f>ROUND(I128*H128,2)</f>
        <v>0</v>
      </c>
      <c r="K128" s="88" t="s">
        <v>103</v>
      </c>
      <c r="L128" s="20"/>
      <c r="M128" s="29" t="s">
        <v>0</v>
      </c>
      <c r="N128" s="92" t="s">
        <v>27</v>
      </c>
      <c r="O128" s="93">
        <v>0.1</v>
      </c>
      <c r="P128" s="93">
        <f>O128*H128</f>
        <v>6</v>
      </c>
      <c r="Q128" s="93">
        <v>0</v>
      </c>
      <c r="R128" s="93">
        <f>Q128*H128</f>
        <v>0</v>
      </c>
      <c r="S128" s="93">
        <v>0</v>
      </c>
      <c r="T128" s="94">
        <f>S128*H128</f>
        <v>0</v>
      </c>
      <c r="AR128" s="10" t="s">
        <v>104</v>
      </c>
      <c r="AT128" s="10" t="s">
        <v>99</v>
      </c>
      <c r="AU128" s="10" t="s">
        <v>45</v>
      </c>
      <c r="AY128" s="10" t="s">
        <v>96</v>
      </c>
      <c r="BE128" s="95">
        <f>IF(N128="základní",J128,0)</f>
        <v>0</v>
      </c>
      <c r="BF128" s="95">
        <f>IF(N128="snížená",J128,0)</f>
        <v>0</v>
      </c>
      <c r="BG128" s="95">
        <f>IF(N128="zákl. přenesená",J128,0)</f>
        <v>0</v>
      </c>
      <c r="BH128" s="95">
        <f>IF(N128="sníž. přenesená",J128,0)</f>
        <v>0</v>
      </c>
      <c r="BI128" s="95">
        <f>IF(N128="nulová",J128,0)</f>
        <v>0</v>
      </c>
      <c r="BJ128" s="10" t="s">
        <v>40</v>
      </c>
      <c r="BK128" s="95">
        <f>ROUND(I128*H128,2)</f>
        <v>0</v>
      </c>
      <c r="BL128" s="10" t="s">
        <v>104</v>
      </c>
      <c r="BM128" s="10" t="s">
        <v>153</v>
      </c>
    </row>
    <row r="129" spans="2:65" s="7" customFormat="1" ht="11.25">
      <c r="B129" s="96"/>
      <c r="D129" s="97" t="s">
        <v>112</v>
      </c>
      <c r="E129" s="98" t="s">
        <v>0</v>
      </c>
      <c r="F129" s="99" t="s">
        <v>42</v>
      </c>
      <c r="H129" s="100">
        <v>60</v>
      </c>
      <c r="L129" s="96"/>
      <c r="M129" s="101"/>
      <c r="N129" s="102"/>
      <c r="O129" s="102"/>
      <c r="P129" s="102"/>
      <c r="Q129" s="102"/>
      <c r="R129" s="102"/>
      <c r="S129" s="102"/>
      <c r="T129" s="103"/>
      <c r="AT129" s="98" t="s">
        <v>112</v>
      </c>
      <c r="AU129" s="98" t="s">
        <v>45</v>
      </c>
      <c r="AV129" s="7" t="s">
        <v>45</v>
      </c>
      <c r="AW129" s="7" t="s">
        <v>17</v>
      </c>
      <c r="AX129" s="7" t="s">
        <v>40</v>
      </c>
      <c r="AY129" s="98" t="s">
        <v>96</v>
      </c>
    </row>
    <row r="130" spans="2:65" s="1" customFormat="1" ht="16.350000000000001" customHeight="1">
      <c r="B130" s="85"/>
      <c r="C130" s="86" t="s">
        <v>154</v>
      </c>
      <c r="D130" s="86" t="s">
        <v>99</v>
      </c>
      <c r="E130" s="87" t="s">
        <v>155</v>
      </c>
      <c r="F130" s="88" t="s">
        <v>156</v>
      </c>
      <c r="G130" s="89" t="s">
        <v>116</v>
      </c>
      <c r="H130" s="90">
        <v>53.720999999999997</v>
      </c>
      <c r="I130" s="138"/>
      <c r="J130" s="91">
        <f>ROUND(I130*H130,2)</f>
        <v>0</v>
      </c>
      <c r="K130" s="88" t="s">
        <v>103</v>
      </c>
      <c r="L130" s="20"/>
      <c r="M130" s="29" t="s">
        <v>0</v>
      </c>
      <c r="N130" s="92" t="s">
        <v>27</v>
      </c>
      <c r="O130" s="93">
        <v>0.105</v>
      </c>
      <c r="P130" s="93">
        <f>O130*H130</f>
        <v>5.6407049999999996</v>
      </c>
      <c r="Q130" s="93">
        <v>1.2999999999999999E-4</v>
      </c>
      <c r="R130" s="93">
        <f>Q130*H130</f>
        <v>6.9837299999999988E-3</v>
      </c>
      <c r="S130" s="93">
        <v>0</v>
      </c>
      <c r="T130" s="94">
        <f>S130*H130</f>
        <v>0</v>
      </c>
      <c r="AR130" s="10" t="s">
        <v>104</v>
      </c>
      <c r="AT130" s="10" t="s">
        <v>99</v>
      </c>
      <c r="AU130" s="10" t="s">
        <v>45</v>
      </c>
      <c r="AY130" s="10" t="s">
        <v>96</v>
      </c>
      <c r="BE130" s="95">
        <f>IF(N130="základní",J130,0)</f>
        <v>0</v>
      </c>
      <c r="BF130" s="95">
        <f>IF(N130="snížená",J130,0)</f>
        <v>0</v>
      </c>
      <c r="BG130" s="95">
        <f>IF(N130="zákl. přenesená",J130,0)</f>
        <v>0</v>
      </c>
      <c r="BH130" s="95">
        <f>IF(N130="sníž. přenesená",J130,0)</f>
        <v>0</v>
      </c>
      <c r="BI130" s="95">
        <f>IF(N130="nulová",J130,0)</f>
        <v>0</v>
      </c>
      <c r="BJ130" s="10" t="s">
        <v>40</v>
      </c>
      <c r="BK130" s="95">
        <f>ROUND(I130*H130,2)</f>
        <v>0</v>
      </c>
      <c r="BL130" s="10" t="s">
        <v>104</v>
      </c>
      <c r="BM130" s="10" t="s">
        <v>157</v>
      </c>
    </row>
    <row r="131" spans="2:65" s="7" customFormat="1" ht="11.25">
      <c r="B131" s="96"/>
      <c r="D131" s="97" t="s">
        <v>112</v>
      </c>
      <c r="E131" s="98" t="s">
        <v>0</v>
      </c>
      <c r="F131" s="99" t="s">
        <v>158</v>
      </c>
      <c r="H131" s="100">
        <v>53.720999999999997</v>
      </c>
      <c r="L131" s="96"/>
      <c r="M131" s="101"/>
      <c r="N131" s="102"/>
      <c r="O131" s="102"/>
      <c r="P131" s="102"/>
      <c r="Q131" s="102"/>
      <c r="R131" s="102"/>
      <c r="S131" s="102"/>
      <c r="T131" s="103"/>
      <c r="AT131" s="98" t="s">
        <v>112</v>
      </c>
      <c r="AU131" s="98" t="s">
        <v>45</v>
      </c>
      <c r="AV131" s="7" t="s">
        <v>45</v>
      </c>
      <c r="AW131" s="7" t="s">
        <v>17</v>
      </c>
      <c r="AX131" s="7" t="s">
        <v>40</v>
      </c>
      <c r="AY131" s="98" t="s">
        <v>96</v>
      </c>
    </row>
    <row r="132" spans="2:65" s="1" customFormat="1" ht="16.350000000000001" customHeight="1">
      <c r="B132" s="85"/>
      <c r="C132" s="86" t="s">
        <v>159</v>
      </c>
      <c r="D132" s="86" t="s">
        <v>99</v>
      </c>
      <c r="E132" s="87" t="s">
        <v>160</v>
      </c>
      <c r="F132" s="88" t="s">
        <v>161</v>
      </c>
      <c r="G132" s="89" t="s">
        <v>116</v>
      </c>
      <c r="H132" s="90">
        <v>2.31</v>
      </c>
      <c r="I132" s="138"/>
      <c r="J132" s="91">
        <f>ROUND(I132*H132,2)</f>
        <v>0</v>
      </c>
      <c r="K132" s="88" t="s">
        <v>103</v>
      </c>
      <c r="L132" s="20"/>
      <c r="M132" s="29" t="s">
        <v>0</v>
      </c>
      <c r="N132" s="92" t="s">
        <v>27</v>
      </c>
      <c r="O132" s="93">
        <v>0.126</v>
      </c>
      <c r="P132" s="93">
        <f>O132*H132</f>
        <v>0.29105999999999999</v>
      </c>
      <c r="Q132" s="93">
        <v>2.1000000000000001E-4</v>
      </c>
      <c r="R132" s="93">
        <f>Q132*H132</f>
        <v>4.8510000000000003E-4</v>
      </c>
      <c r="S132" s="93">
        <v>0</v>
      </c>
      <c r="T132" s="94">
        <f>S132*H132</f>
        <v>0</v>
      </c>
      <c r="AR132" s="10" t="s">
        <v>104</v>
      </c>
      <c r="AT132" s="10" t="s">
        <v>99</v>
      </c>
      <c r="AU132" s="10" t="s">
        <v>45</v>
      </c>
      <c r="AY132" s="10" t="s">
        <v>96</v>
      </c>
      <c r="BE132" s="95">
        <f>IF(N132="základní",J132,0)</f>
        <v>0</v>
      </c>
      <c r="BF132" s="95">
        <f>IF(N132="snížená",J132,0)</f>
        <v>0</v>
      </c>
      <c r="BG132" s="95">
        <f>IF(N132="zákl. přenesená",J132,0)</f>
        <v>0</v>
      </c>
      <c r="BH132" s="95">
        <f>IF(N132="sníž. přenesená",J132,0)</f>
        <v>0</v>
      </c>
      <c r="BI132" s="95">
        <f>IF(N132="nulová",J132,0)</f>
        <v>0</v>
      </c>
      <c r="BJ132" s="10" t="s">
        <v>40</v>
      </c>
      <c r="BK132" s="95">
        <f>ROUND(I132*H132,2)</f>
        <v>0</v>
      </c>
      <c r="BL132" s="10" t="s">
        <v>104</v>
      </c>
      <c r="BM132" s="10" t="s">
        <v>162</v>
      </c>
    </row>
    <row r="133" spans="2:65" s="7" customFormat="1" ht="11.25">
      <c r="B133" s="96"/>
      <c r="D133" s="97" t="s">
        <v>112</v>
      </c>
      <c r="E133" s="98" t="s">
        <v>0</v>
      </c>
      <c r="F133" s="99" t="s">
        <v>163</v>
      </c>
      <c r="H133" s="100">
        <v>2.31</v>
      </c>
      <c r="L133" s="96"/>
      <c r="M133" s="101"/>
      <c r="N133" s="102"/>
      <c r="O133" s="102"/>
      <c r="P133" s="102"/>
      <c r="Q133" s="102"/>
      <c r="R133" s="102"/>
      <c r="S133" s="102"/>
      <c r="T133" s="103"/>
      <c r="AT133" s="98" t="s">
        <v>112</v>
      </c>
      <c r="AU133" s="98" t="s">
        <v>45</v>
      </c>
      <c r="AV133" s="7" t="s">
        <v>45</v>
      </c>
      <c r="AW133" s="7" t="s">
        <v>17</v>
      </c>
      <c r="AX133" s="7" t="s">
        <v>40</v>
      </c>
      <c r="AY133" s="98" t="s">
        <v>96</v>
      </c>
    </row>
    <row r="134" spans="2:65" s="1" customFormat="1" ht="16.350000000000001" customHeight="1">
      <c r="B134" s="85"/>
      <c r="C134" s="86" t="s">
        <v>164</v>
      </c>
      <c r="D134" s="86" t="s">
        <v>99</v>
      </c>
      <c r="E134" s="87" t="s">
        <v>165</v>
      </c>
      <c r="F134" s="88" t="s">
        <v>166</v>
      </c>
      <c r="G134" s="89" t="s">
        <v>116</v>
      </c>
      <c r="H134" s="90">
        <v>38.4</v>
      </c>
      <c r="I134" s="138"/>
      <c r="J134" s="91">
        <f>ROUND(I134*H134,2)</f>
        <v>0</v>
      </c>
      <c r="K134" s="88" t="s">
        <v>103</v>
      </c>
      <c r="L134" s="20"/>
      <c r="M134" s="29" t="s">
        <v>0</v>
      </c>
      <c r="N134" s="92" t="s">
        <v>27</v>
      </c>
      <c r="O134" s="93">
        <v>7.3999999999999996E-2</v>
      </c>
      <c r="P134" s="93">
        <f>O134*H134</f>
        <v>2.8415999999999997</v>
      </c>
      <c r="Q134" s="93">
        <v>1.0000000000000001E-5</v>
      </c>
      <c r="R134" s="93">
        <f>Q134*H134</f>
        <v>3.8400000000000001E-4</v>
      </c>
      <c r="S134" s="93">
        <v>0</v>
      </c>
      <c r="T134" s="94">
        <f>S134*H134</f>
        <v>0</v>
      </c>
      <c r="AR134" s="10" t="s">
        <v>104</v>
      </c>
      <c r="AT134" s="10" t="s">
        <v>99</v>
      </c>
      <c r="AU134" s="10" t="s">
        <v>45</v>
      </c>
      <c r="AY134" s="10" t="s">
        <v>96</v>
      </c>
      <c r="BE134" s="95">
        <f>IF(N134="základní",J134,0)</f>
        <v>0</v>
      </c>
      <c r="BF134" s="95">
        <f>IF(N134="snížená",J134,0)</f>
        <v>0</v>
      </c>
      <c r="BG134" s="95">
        <f>IF(N134="zákl. přenesená",J134,0)</f>
        <v>0</v>
      </c>
      <c r="BH134" s="95">
        <f>IF(N134="sníž. přenesená",J134,0)</f>
        <v>0</v>
      </c>
      <c r="BI134" s="95">
        <f>IF(N134="nulová",J134,0)</f>
        <v>0</v>
      </c>
      <c r="BJ134" s="10" t="s">
        <v>40</v>
      </c>
      <c r="BK134" s="95">
        <f>ROUND(I134*H134,2)</f>
        <v>0</v>
      </c>
      <c r="BL134" s="10" t="s">
        <v>104</v>
      </c>
      <c r="BM134" s="10" t="s">
        <v>167</v>
      </c>
    </row>
    <row r="135" spans="2:65" s="7" customFormat="1" ht="11.25">
      <c r="B135" s="96"/>
      <c r="D135" s="97" t="s">
        <v>112</v>
      </c>
      <c r="E135" s="98" t="s">
        <v>0</v>
      </c>
      <c r="F135" s="99" t="s">
        <v>168</v>
      </c>
      <c r="H135" s="100">
        <v>38.4</v>
      </c>
      <c r="L135" s="96"/>
      <c r="M135" s="101"/>
      <c r="N135" s="102"/>
      <c r="O135" s="102"/>
      <c r="P135" s="102"/>
      <c r="Q135" s="102"/>
      <c r="R135" s="102"/>
      <c r="S135" s="102"/>
      <c r="T135" s="103"/>
      <c r="AT135" s="98" t="s">
        <v>112</v>
      </c>
      <c r="AU135" s="98" t="s">
        <v>45</v>
      </c>
      <c r="AV135" s="7" t="s">
        <v>45</v>
      </c>
      <c r="AW135" s="7" t="s">
        <v>17</v>
      </c>
      <c r="AX135" s="7" t="s">
        <v>40</v>
      </c>
      <c r="AY135" s="98" t="s">
        <v>96</v>
      </c>
    </row>
    <row r="136" spans="2:65" s="1" customFormat="1" ht="16.350000000000001" customHeight="1">
      <c r="B136" s="85"/>
      <c r="C136" s="86" t="s">
        <v>169</v>
      </c>
      <c r="D136" s="86" t="s">
        <v>99</v>
      </c>
      <c r="E136" s="87" t="s">
        <v>170</v>
      </c>
      <c r="F136" s="88" t="s">
        <v>171</v>
      </c>
      <c r="G136" s="89" t="s">
        <v>116</v>
      </c>
      <c r="H136" s="90">
        <v>40</v>
      </c>
      <c r="I136" s="138"/>
      <c r="J136" s="91">
        <f>ROUND(I136*H136,2)</f>
        <v>0</v>
      </c>
      <c r="K136" s="88" t="s">
        <v>103</v>
      </c>
      <c r="L136" s="20"/>
      <c r="M136" s="29" t="s">
        <v>0</v>
      </c>
      <c r="N136" s="92" t="s">
        <v>27</v>
      </c>
      <c r="O136" s="93">
        <v>0.28599999999999998</v>
      </c>
      <c r="P136" s="93">
        <f>O136*H136</f>
        <v>11.44</v>
      </c>
      <c r="Q136" s="93">
        <v>2.0000000000000002E-5</v>
      </c>
      <c r="R136" s="93">
        <f>Q136*H136</f>
        <v>8.0000000000000004E-4</v>
      </c>
      <c r="S136" s="93">
        <v>0</v>
      </c>
      <c r="T136" s="94">
        <f>S136*H136</f>
        <v>0</v>
      </c>
      <c r="AR136" s="10" t="s">
        <v>104</v>
      </c>
      <c r="AT136" s="10" t="s">
        <v>99</v>
      </c>
      <c r="AU136" s="10" t="s">
        <v>45</v>
      </c>
      <c r="AY136" s="10" t="s">
        <v>96</v>
      </c>
      <c r="BE136" s="95">
        <f>IF(N136="základní",J136,0)</f>
        <v>0</v>
      </c>
      <c r="BF136" s="95">
        <f>IF(N136="snížená",J136,0)</f>
        <v>0</v>
      </c>
      <c r="BG136" s="95">
        <f>IF(N136="zákl. přenesená",J136,0)</f>
        <v>0</v>
      </c>
      <c r="BH136" s="95">
        <f>IF(N136="sníž. přenesená",J136,0)</f>
        <v>0</v>
      </c>
      <c r="BI136" s="95">
        <f>IF(N136="nulová",J136,0)</f>
        <v>0</v>
      </c>
      <c r="BJ136" s="10" t="s">
        <v>40</v>
      </c>
      <c r="BK136" s="95">
        <f>ROUND(I136*H136,2)</f>
        <v>0</v>
      </c>
      <c r="BL136" s="10" t="s">
        <v>104</v>
      </c>
      <c r="BM136" s="10" t="s">
        <v>172</v>
      </c>
    </row>
    <row r="137" spans="2:65" s="7" customFormat="1" ht="11.25">
      <c r="B137" s="96"/>
      <c r="D137" s="97" t="s">
        <v>112</v>
      </c>
      <c r="E137" s="98" t="s">
        <v>0</v>
      </c>
      <c r="F137" s="99" t="s">
        <v>173</v>
      </c>
      <c r="H137" s="100">
        <v>40</v>
      </c>
      <c r="L137" s="96"/>
      <c r="M137" s="101"/>
      <c r="N137" s="102"/>
      <c r="O137" s="102"/>
      <c r="P137" s="102"/>
      <c r="Q137" s="102"/>
      <c r="R137" s="102"/>
      <c r="S137" s="102"/>
      <c r="T137" s="103"/>
      <c r="AT137" s="98" t="s">
        <v>112</v>
      </c>
      <c r="AU137" s="98" t="s">
        <v>45</v>
      </c>
      <c r="AV137" s="7" t="s">
        <v>45</v>
      </c>
      <c r="AW137" s="7" t="s">
        <v>17</v>
      </c>
      <c r="AX137" s="7" t="s">
        <v>40</v>
      </c>
      <c r="AY137" s="98" t="s">
        <v>96</v>
      </c>
    </row>
    <row r="138" spans="2:65" s="1" customFormat="1" ht="16.350000000000001" customHeight="1">
      <c r="B138" s="85"/>
      <c r="C138" s="86" t="s">
        <v>5</v>
      </c>
      <c r="D138" s="86" t="s">
        <v>99</v>
      </c>
      <c r="E138" s="87" t="s">
        <v>174</v>
      </c>
      <c r="F138" s="88" t="s">
        <v>175</v>
      </c>
      <c r="G138" s="89" t="s">
        <v>116</v>
      </c>
      <c r="H138" s="90">
        <v>537.21</v>
      </c>
      <c r="I138" s="138"/>
      <c r="J138" s="91">
        <f>ROUND(I138*H138,2)</f>
        <v>0</v>
      </c>
      <c r="K138" s="88" t="s">
        <v>103</v>
      </c>
      <c r="L138" s="20"/>
      <c r="M138" s="29" t="s">
        <v>0</v>
      </c>
      <c r="N138" s="92" t="s">
        <v>27</v>
      </c>
      <c r="O138" s="93">
        <v>8.9999999999999993E-3</v>
      </c>
      <c r="P138" s="93">
        <f>O138*H138</f>
        <v>4.8348899999999997</v>
      </c>
      <c r="Q138" s="93">
        <v>0</v>
      </c>
      <c r="R138" s="93">
        <f>Q138*H138</f>
        <v>0</v>
      </c>
      <c r="S138" s="93">
        <v>0</v>
      </c>
      <c r="T138" s="94">
        <f>S138*H138</f>
        <v>0</v>
      </c>
      <c r="AR138" s="10" t="s">
        <v>104</v>
      </c>
      <c r="AT138" s="10" t="s">
        <v>99</v>
      </c>
      <c r="AU138" s="10" t="s">
        <v>45</v>
      </c>
      <c r="AY138" s="10" t="s">
        <v>96</v>
      </c>
      <c r="BE138" s="95">
        <f>IF(N138="základní",J138,0)</f>
        <v>0</v>
      </c>
      <c r="BF138" s="95">
        <f>IF(N138="snížená",J138,0)</f>
        <v>0</v>
      </c>
      <c r="BG138" s="95">
        <f>IF(N138="zákl. přenesená",J138,0)</f>
        <v>0</v>
      </c>
      <c r="BH138" s="95">
        <f>IF(N138="sníž. přenesená",J138,0)</f>
        <v>0</v>
      </c>
      <c r="BI138" s="95">
        <f>IF(N138="nulová",J138,0)</f>
        <v>0</v>
      </c>
      <c r="BJ138" s="10" t="s">
        <v>40</v>
      </c>
      <c r="BK138" s="95">
        <f>ROUND(I138*H138,2)</f>
        <v>0</v>
      </c>
      <c r="BL138" s="10" t="s">
        <v>104</v>
      </c>
      <c r="BM138" s="10" t="s">
        <v>176</v>
      </c>
    </row>
    <row r="139" spans="2:65" s="7" customFormat="1" ht="22.5">
      <c r="B139" s="96"/>
      <c r="D139" s="97" t="s">
        <v>112</v>
      </c>
      <c r="E139" s="98" t="s">
        <v>0</v>
      </c>
      <c r="F139" s="99" t="s">
        <v>177</v>
      </c>
      <c r="H139" s="100">
        <v>537.21</v>
      </c>
      <c r="L139" s="96"/>
      <c r="M139" s="101"/>
      <c r="N139" s="102"/>
      <c r="O139" s="102"/>
      <c r="P139" s="102"/>
      <c r="Q139" s="102"/>
      <c r="R139" s="102"/>
      <c r="S139" s="102"/>
      <c r="T139" s="103"/>
      <c r="AT139" s="98" t="s">
        <v>112</v>
      </c>
      <c r="AU139" s="98" t="s">
        <v>45</v>
      </c>
      <c r="AV139" s="7" t="s">
        <v>45</v>
      </c>
      <c r="AW139" s="7" t="s">
        <v>17</v>
      </c>
      <c r="AX139" s="7" t="s">
        <v>40</v>
      </c>
      <c r="AY139" s="98" t="s">
        <v>96</v>
      </c>
    </row>
    <row r="140" spans="2:65" s="1" customFormat="1" ht="16.350000000000001" customHeight="1">
      <c r="B140" s="85"/>
      <c r="C140" s="86" t="s">
        <v>178</v>
      </c>
      <c r="D140" s="86" t="s">
        <v>99</v>
      </c>
      <c r="E140" s="87" t="s">
        <v>179</v>
      </c>
      <c r="F140" s="88" t="s">
        <v>180</v>
      </c>
      <c r="G140" s="89" t="s">
        <v>116</v>
      </c>
      <c r="H140" s="90">
        <v>537.21</v>
      </c>
      <c r="I140" s="138"/>
      <c r="J140" s="91">
        <f>ROUND(I140*H140,2)</f>
        <v>0</v>
      </c>
      <c r="K140" s="88" t="s">
        <v>103</v>
      </c>
      <c r="L140" s="20"/>
      <c r="M140" s="29" t="s">
        <v>0</v>
      </c>
      <c r="N140" s="92" t="s">
        <v>27</v>
      </c>
      <c r="O140" s="93">
        <v>1.6E-2</v>
      </c>
      <c r="P140" s="93">
        <f>O140*H140</f>
        <v>8.5953600000000012</v>
      </c>
      <c r="Q140" s="93">
        <v>1.0000000000000001E-5</v>
      </c>
      <c r="R140" s="93">
        <f>Q140*H140</f>
        <v>5.3721000000000012E-3</v>
      </c>
      <c r="S140" s="93">
        <v>0</v>
      </c>
      <c r="T140" s="94">
        <f>S140*H140</f>
        <v>0</v>
      </c>
      <c r="AR140" s="10" t="s">
        <v>104</v>
      </c>
      <c r="AT140" s="10" t="s">
        <v>99</v>
      </c>
      <c r="AU140" s="10" t="s">
        <v>45</v>
      </c>
      <c r="AY140" s="10" t="s">
        <v>96</v>
      </c>
      <c r="BE140" s="95">
        <f>IF(N140="základní",J140,0)</f>
        <v>0</v>
      </c>
      <c r="BF140" s="95">
        <f>IF(N140="snížená",J140,0)</f>
        <v>0</v>
      </c>
      <c r="BG140" s="95">
        <f>IF(N140="zákl. přenesená",J140,0)</f>
        <v>0</v>
      </c>
      <c r="BH140" s="95">
        <f>IF(N140="sníž. přenesená",J140,0)</f>
        <v>0</v>
      </c>
      <c r="BI140" s="95">
        <f>IF(N140="nulová",J140,0)</f>
        <v>0</v>
      </c>
      <c r="BJ140" s="10" t="s">
        <v>40</v>
      </c>
      <c r="BK140" s="95">
        <f>ROUND(I140*H140,2)</f>
        <v>0</v>
      </c>
      <c r="BL140" s="10" t="s">
        <v>104</v>
      </c>
      <c r="BM140" s="10" t="s">
        <v>181</v>
      </c>
    </row>
    <row r="141" spans="2:65" s="1" customFormat="1" ht="16.350000000000001" customHeight="1">
      <c r="B141" s="85"/>
      <c r="C141" s="86" t="s">
        <v>182</v>
      </c>
      <c r="D141" s="86" t="s">
        <v>99</v>
      </c>
      <c r="E141" s="87" t="s">
        <v>183</v>
      </c>
      <c r="F141" s="88" t="s">
        <v>184</v>
      </c>
      <c r="G141" s="89" t="s">
        <v>110</v>
      </c>
      <c r="H141" s="90">
        <v>4</v>
      </c>
      <c r="I141" s="138"/>
      <c r="J141" s="91">
        <f>ROUND(I141*H141,2)</f>
        <v>0</v>
      </c>
      <c r="K141" s="88" t="s">
        <v>103</v>
      </c>
      <c r="L141" s="20"/>
      <c r="M141" s="29" t="s">
        <v>0</v>
      </c>
      <c r="N141" s="92" t="s">
        <v>27</v>
      </c>
      <c r="O141" s="93">
        <v>0.5</v>
      </c>
      <c r="P141" s="93">
        <f>O141*H141</f>
        <v>2</v>
      </c>
      <c r="Q141" s="93">
        <v>2.3400000000000001E-2</v>
      </c>
      <c r="R141" s="93">
        <f>Q141*H141</f>
        <v>9.3600000000000003E-2</v>
      </c>
      <c r="S141" s="93">
        <v>0</v>
      </c>
      <c r="T141" s="94">
        <f>S141*H141</f>
        <v>0</v>
      </c>
      <c r="AR141" s="10" t="s">
        <v>104</v>
      </c>
      <c r="AT141" s="10" t="s">
        <v>99</v>
      </c>
      <c r="AU141" s="10" t="s">
        <v>45</v>
      </c>
      <c r="AY141" s="10" t="s">
        <v>96</v>
      </c>
      <c r="BE141" s="95">
        <f>IF(N141="základní",J141,0)</f>
        <v>0</v>
      </c>
      <c r="BF141" s="95">
        <f>IF(N141="snížená",J141,0)</f>
        <v>0</v>
      </c>
      <c r="BG141" s="95">
        <f>IF(N141="zákl. přenesená",J141,0)</f>
        <v>0</v>
      </c>
      <c r="BH141" s="95">
        <f>IF(N141="sníž. přenesená",J141,0)</f>
        <v>0</v>
      </c>
      <c r="BI141" s="95">
        <f>IF(N141="nulová",J141,0)</f>
        <v>0</v>
      </c>
      <c r="BJ141" s="10" t="s">
        <v>40</v>
      </c>
      <c r="BK141" s="95">
        <f>ROUND(I141*H141,2)</f>
        <v>0</v>
      </c>
      <c r="BL141" s="10" t="s">
        <v>104</v>
      </c>
      <c r="BM141" s="10" t="s">
        <v>185</v>
      </c>
    </row>
    <row r="142" spans="2:65" s="1" customFormat="1" ht="16.350000000000001" customHeight="1">
      <c r="B142" s="85"/>
      <c r="C142" s="86" t="s">
        <v>186</v>
      </c>
      <c r="D142" s="86" t="s">
        <v>99</v>
      </c>
      <c r="E142" s="87" t="s">
        <v>187</v>
      </c>
      <c r="F142" s="88" t="s">
        <v>188</v>
      </c>
      <c r="G142" s="89" t="s">
        <v>110</v>
      </c>
      <c r="H142" s="90">
        <v>20</v>
      </c>
      <c r="I142" s="138"/>
      <c r="J142" s="91">
        <f>ROUND(I142*H142,2)</f>
        <v>0</v>
      </c>
      <c r="K142" s="88" t="s">
        <v>103</v>
      </c>
      <c r="L142" s="20"/>
      <c r="M142" s="29" t="s">
        <v>0</v>
      </c>
      <c r="N142" s="92" t="s">
        <v>27</v>
      </c>
      <c r="O142" s="93">
        <v>0.253</v>
      </c>
      <c r="P142" s="93">
        <f>O142*H142</f>
        <v>5.0600000000000005</v>
      </c>
      <c r="Q142" s="93">
        <v>5.1000000000000004E-4</v>
      </c>
      <c r="R142" s="93">
        <f>Q142*H142</f>
        <v>1.0200000000000001E-2</v>
      </c>
      <c r="S142" s="93">
        <v>0</v>
      </c>
      <c r="T142" s="94">
        <f>S142*H142</f>
        <v>0</v>
      </c>
      <c r="AR142" s="10" t="s">
        <v>104</v>
      </c>
      <c r="AT142" s="10" t="s">
        <v>99</v>
      </c>
      <c r="AU142" s="10" t="s">
        <v>45</v>
      </c>
      <c r="AY142" s="10" t="s">
        <v>96</v>
      </c>
      <c r="BE142" s="95">
        <f>IF(N142="základní",J142,0)</f>
        <v>0</v>
      </c>
      <c r="BF142" s="95">
        <f>IF(N142="snížená",J142,0)</f>
        <v>0</v>
      </c>
      <c r="BG142" s="95">
        <f>IF(N142="zákl. přenesená",J142,0)</f>
        <v>0</v>
      </c>
      <c r="BH142" s="95">
        <f>IF(N142="sníž. přenesená",J142,0)</f>
        <v>0</v>
      </c>
      <c r="BI142" s="95">
        <f>IF(N142="nulová",J142,0)</f>
        <v>0</v>
      </c>
      <c r="BJ142" s="10" t="s">
        <v>40</v>
      </c>
      <c r="BK142" s="95">
        <f>ROUND(I142*H142,2)</f>
        <v>0</v>
      </c>
      <c r="BL142" s="10" t="s">
        <v>104</v>
      </c>
      <c r="BM142" s="10" t="s">
        <v>189</v>
      </c>
    </row>
    <row r="143" spans="2:65" s="1" customFormat="1" ht="16.350000000000001" customHeight="1">
      <c r="B143" s="85"/>
      <c r="C143" s="86" t="s">
        <v>190</v>
      </c>
      <c r="D143" s="86" t="s">
        <v>99</v>
      </c>
      <c r="E143" s="87" t="s">
        <v>191</v>
      </c>
      <c r="F143" s="88" t="s">
        <v>192</v>
      </c>
      <c r="G143" s="89" t="s">
        <v>102</v>
      </c>
      <c r="H143" s="90">
        <v>0.41599999999999998</v>
      </c>
      <c r="I143" s="138"/>
      <c r="J143" s="91">
        <f>ROUND(I143*H143,2)</f>
        <v>0</v>
      </c>
      <c r="K143" s="88" t="s">
        <v>103</v>
      </c>
      <c r="L143" s="20"/>
      <c r="M143" s="29" t="s">
        <v>0</v>
      </c>
      <c r="N143" s="92" t="s">
        <v>27</v>
      </c>
      <c r="O143" s="93">
        <v>2.7130000000000001</v>
      </c>
      <c r="P143" s="93">
        <f>O143*H143</f>
        <v>1.1286080000000001</v>
      </c>
      <c r="Q143" s="93">
        <v>0</v>
      </c>
      <c r="R143" s="93">
        <f>Q143*H143</f>
        <v>0</v>
      </c>
      <c r="S143" s="93">
        <v>1.8</v>
      </c>
      <c r="T143" s="94">
        <f>S143*H143</f>
        <v>0.74880000000000002</v>
      </c>
      <c r="AR143" s="10" t="s">
        <v>104</v>
      </c>
      <c r="AT143" s="10" t="s">
        <v>99</v>
      </c>
      <c r="AU143" s="10" t="s">
        <v>45</v>
      </c>
      <c r="AY143" s="10" t="s">
        <v>96</v>
      </c>
      <c r="BE143" s="95">
        <f>IF(N143="základní",J143,0)</f>
        <v>0</v>
      </c>
      <c r="BF143" s="95">
        <f>IF(N143="snížená",J143,0)</f>
        <v>0</v>
      </c>
      <c r="BG143" s="95">
        <f>IF(N143="zákl. přenesená",J143,0)</f>
        <v>0</v>
      </c>
      <c r="BH143" s="95">
        <f>IF(N143="sníž. přenesená",J143,0)</f>
        <v>0</v>
      </c>
      <c r="BI143" s="95">
        <f>IF(N143="nulová",J143,0)</f>
        <v>0</v>
      </c>
      <c r="BJ143" s="10" t="s">
        <v>40</v>
      </c>
      <c r="BK143" s="95">
        <f>ROUND(I143*H143,2)</f>
        <v>0</v>
      </c>
      <c r="BL143" s="10" t="s">
        <v>104</v>
      </c>
      <c r="BM143" s="10" t="s">
        <v>193</v>
      </c>
    </row>
    <row r="144" spans="2:65" s="7" customFormat="1" ht="11.25">
      <c r="B144" s="96"/>
      <c r="D144" s="97" t="s">
        <v>112</v>
      </c>
      <c r="E144" s="98" t="s">
        <v>0</v>
      </c>
      <c r="F144" s="99" t="s">
        <v>194</v>
      </c>
      <c r="H144" s="100">
        <v>0.41599999999999998</v>
      </c>
      <c r="L144" s="96"/>
      <c r="M144" s="101"/>
      <c r="N144" s="102"/>
      <c r="O144" s="102"/>
      <c r="P144" s="102"/>
      <c r="Q144" s="102"/>
      <c r="R144" s="102"/>
      <c r="S144" s="102"/>
      <c r="T144" s="103"/>
      <c r="AT144" s="98" t="s">
        <v>112</v>
      </c>
      <c r="AU144" s="98" t="s">
        <v>45</v>
      </c>
      <c r="AV144" s="7" t="s">
        <v>45</v>
      </c>
      <c r="AW144" s="7" t="s">
        <v>17</v>
      </c>
      <c r="AX144" s="7" t="s">
        <v>39</v>
      </c>
      <c r="AY144" s="98" t="s">
        <v>96</v>
      </c>
    </row>
    <row r="145" spans="2:65" s="8" customFormat="1" ht="11.25">
      <c r="B145" s="104"/>
      <c r="D145" s="97" t="s">
        <v>112</v>
      </c>
      <c r="E145" s="105" t="s">
        <v>0</v>
      </c>
      <c r="F145" s="106" t="s">
        <v>119</v>
      </c>
      <c r="H145" s="107">
        <v>0.41599999999999998</v>
      </c>
      <c r="L145" s="104"/>
      <c r="M145" s="108"/>
      <c r="N145" s="109"/>
      <c r="O145" s="109"/>
      <c r="P145" s="109"/>
      <c r="Q145" s="109"/>
      <c r="R145" s="109"/>
      <c r="S145" s="109"/>
      <c r="T145" s="110"/>
      <c r="AT145" s="105" t="s">
        <v>112</v>
      </c>
      <c r="AU145" s="105" t="s">
        <v>45</v>
      </c>
      <c r="AV145" s="8" t="s">
        <v>104</v>
      </c>
      <c r="AW145" s="8" t="s">
        <v>17</v>
      </c>
      <c r="AX145" s="8" t="s">
        <v>40</v>
      </c>
      <c r="AY145" s="105" t="s">
        <v>96</v>
      </c>
    </row>
    <row r="146" spans="2:65" s="1" customFormat="1" ht="16.350000000000001" customHeight="1">
      <c r="B146" s="85"/>
      <c r="C146" s="86" t="s">
        <v>195</v>
      </c>
      <c r="D146" s="86" t="s">
        <v>99</v>
      </c>
      <c r="E146" s="87" t="s">
        <v>196</v>
      </c>
      <c r="F146" s="88" t="s">
        <v>197</v>
      </c>
      <c r="G146" s="89" t="s">
        <v>198</v>
      </c>
      <c r="H146" s="90">
        <v>1.95</v>
      </c>
      <c r="I146" s="138"/>
      <c r="J146" s="91">
        <f>ROUND(I146*H146,2)</f>
        <v>0</v>
      </c>
      <c r="K146" s="88" t="s">
        <v>103</v>
      </c>
      <c r="L146" s="20"/>
      <c r="M146" s="29" t="s">
        <v>0</v>
      </c>
      <c r="N146" s="92" t="s">
        <v>27</v>
      </c>
      <c r="O146" s="93">
        <v>0.36</v>
      </c>
      <c r="P146" s="93">
        <f>O146*H146</f>
        <v>0.70199999999999996</v>
      </c>
      <c r="Q146" s="93">
        <v>2.0000000000000002E-5</v>
      </c>
      <c r="R146" s="93">
        <f>Q146*H146</f>
        <v>3.8999999999999999E-5</v>
      </c>
      <c r="S146" s="93">
        <v>1E-3</v>
      </c>
      <c r="T146" s="94">
        <f>S146*H146</f>
        <v>1.9499999999999999E-3</v>
      </c>
      <c r="AR146" s="10" t="s">
        <v>104</v>
      </c>
      <c r="AT146" s="10" t="s">
        <v>99</v>
      </c>
      <c r="AU146" s="10" t="s">
        <v>45</v>
      </c>
      <c r="AY146" s="10" t="s">
        <v>96</v>
      </c>
      <c r="BE146" s="95">
        <f>IF(N146="základní",J146,0)</f>
        <v>0</v>
      </c>
      <c r="BF146" s="95">
        <f>IF(N146="snížená",J146,0)</f>
        <v>0</v>
      </c>
      <c r="BG146" s="95">
        <f>IF(N146="zákl. přenesená",J146,0)</f>
        <v>0</v>
      </c>
      <c r="BH146" s="95">
        <f>IF(N146="sníž. přenesená",J146,0)</f>
        <v>0</v>
      </c>
      <c r="BI146" s="95">
        <f>IF(N146="nulová",J146,0)</f>
        <v>0</v>
      </c>
      <c r="BJ146" s="10" t="s">
        <v>40</v>
      </c>
      <c r="BK146" s="95">
        <f>ROUND(I146*H146,2)</f>
        <v>0</v>
      </c>
      <c r="BL146" s="10" t="s">
        <v>104</v>
      </c>
      <c r="BM146" s="10" t="s">
        <v>199</v>
      </c>
    </row>
    <row r="147" spans="2:65" s="7" customFormat="1" ht="11.25">
      <c r="B147" s="96"/>
      <c r="D147" s="97" t="s">
        <v>112</v>
      </c>
      <c r="E147" s="98" t="s">
        <v>0</v>
      </c>
      <c r="F147" s="99" t="s">
        <v>200</v>
      </c>
      <c r="H147" s="100">
        <v>1.95</v>
      </c>
      <c r="L147" s="96"/>
      <c r="M147" s="101"/>
      <c r="N147" s="102"/>
      <c r="O147" s="102"/>
      <c r="P147" s="102"/>
      <c r="Q147" s="102"/>
      <c r="R147" s="102"/>
      <c r="S147" s="102"/>
      <c r="T147" s="103"/>
      <c r="AT147" s="98" t="s">
        <v>112</v>
      </c>
      <c r="AU147" s="98" t="s">
        <v>45</v>
      </c>
      <c r="AV147" s="7" t="s">
        <v>45</v>
      </c>
      <c r="AW147" s="7" t="s">
        <v>17</v>
      </c>
      <c r="AX147" s="7" t="s">
        <v>40</v>
      </c>
      <c r="AY147" s="98" t="s">
        <v>96</v>
      </c>
    </row>
    <row r="148" spans="2:65" s="1" customFormat="1" ht="16.350000000000001" customHeight="1">
      <c r="B148" s="85"/>
      <c r="C148" s="86" t="s">
        <v>4</v>
      </c>
      <c r="D148" s="86" t="s">
        <v>99</v>
      </c>
      <c r="E148" s="87" t="s">
        <v>201</v>
      </c>
      <c r="F148" s="88" t="s">
        <v>202</v>
      </c>
      <c r="G148" s="89" t="s">
        <v>198</v>
      </c>
      <c r="H148" s="90">
        <v>0.5</v>
      </c>
      <c r="I148" s="138"/>
      <c r="J148" s="91">
        <f>ROUND(I148*H148,2)</f>
        <v>0</v>
      </c>
      <c r="K148" s="88" t="s">
        <v>103</v>
      </c>
      <c r="L148" s="20"/>
      <c r="M148" s="29" t="s">
        <v>0</v>
      </c>
      <c r="N148" s="92" t="s">
        <v>27</v>
      </c>
      <c r="O148" s="93">
        <v>0.6</v>
      </c>
      <c r="P148" s="93">
        <f>O148*H148</f>
        <v>0.3</v>
      </c>
      <c r="Q148" s="93">
        <v>7.3999999999999999E-4</v>
      </c>
      <c r="R148" s="93">
        <f>Q148*H148</f>
        <v>3.6999999999999999E-4</v>
      </c>
      <c r="S148" s="93">
        <v>8.0000000000000002E-3</v>
      </c>
      <c r="T148" s="94">
        <f>S148*H148</f>
        <v>4.0000000000000001E-3</v>
      </c>
      <c r="AR148" s="10" t="s">
        <v>104</v>
      </c>
      <c r="AT148" s="10" t="s">
        <v>99</v>
      </c>
      <c r="AU148" s="10" t="s">
        <v>45</v>
      </c>
      <c r="AY148" s="10" t="s">
        <v>96</v>
      </c>
      <c r="BE148" s="95">
        <f>IF(N148="základní",J148,0)</f>
        <v>0</v>
      </c>
      <c r="BF148" s="95">
        <f>IF(N148="snížená",J148,0)</f>
        <v>0</v>
      </c>
      <c r="BG148" s="95">
        <f>IF(N148="zákl. přenesená",J148,0)</f>
        <v>0</v>
      </c>
      <c r="BH148" s="95">
        <f>IF(N148="sníž. přenesená",J148,0)</f>
        <v>0</v>
      </c>
      <c r="BI148" s="95">
        <f>IF(N148="nulová",J148,0)</f>
        <v>0</v>
      </c>
      <c r="BJ148" s="10" t="s">
        <v>40</v>
      </c>
      <c r="BK148" s="95">
        <f>ROUND(I148*H148,2)</f>
        <v>0</v>
      </c>
      <c r="BL148" s="10" t="s">
        <v>104</v>
      </c>
      <c r="BM148" s="10" t="s">
        <v>203</v>
      </c>
    </row>
    <row r="149" spans="2:65" s="7" customFormat="1" ht="11.25">
      <c r="B149" s="96"/>
      <c r="D149" s="97" t="s">
        <v>112</v>
      </c>
      <c r="E149" s="98" t="s">
        <v>0</v>
      </c>
      <c r="F149" s="99" t="s">
        <v>204</v>
      </c>
      <c r="H149" s="100">
        <v>0.5</v>
      </c>
      <c r="L149" s="96"/>
      <c r="M149" s="101"/>
      <c r="N149" s="102"/>
      <c r="O149" s="102"/>
      <c r="P149" s="102"/>
      <c r="Q149" s="102"/>
      <c r="R149" s="102"/>
      <c r="S149" s="102"/>
      <c r="T149" s="103"/>
      <c r="AT149" s="98" t="s">
        <v>112</v>
      </c>
      <c r="AU149" s="98" t="s">
        <v>45</v>
      </c>
      <c r="AV149" s="7" t="s">
        <v>45</v>
      </c>
      <c r="AW149" s="7" t="s">
        <v>17</v>
      </c>
      <c r="AX149" s="7" t="s">
        <v>40</v>
      </c>
      <c r="AY149" s="98" t="s">
        <v>96</v>
      </c>
    </row>
    <row r="150" spans="2:65" s="6" customFormat="1" ht="22.9" customHeight="1">
      <c r="B150" s="73"/>
      <c r="D150" s="74" t="s">
        <v>38</v>
      </c>
      <c r="E150" s="83" t="s">
        <v>205</v>
      </c>
      <c r="F150" s="83" t="s">
        <v>206</v>
      </c>
      <c r="J150" s="84">
        <f>BK150</f>
        <v>0</v>
      </c>
      <c r="L150" s="73"/>
      <c r="M150" s="77"/>
      <c r="N150" s="78"/>
      <c r="O150" s="78"/>
      <c r="P150" s="79">
        <f>SUM(P151:P155)</f>
        <v>5.953729</v>
      </c>
      <c r="Q150" s="78"/>
      <c r="R150" s="79">
        <f>SUM(R151:R155)</f>
        <v>0</v>
      </c>
      <c r="S150" s="78"/>
      <c r="T150" s="80">
        <f>SUM(T151:T155)</f>
        <v>0</v>
      </c>
      <c r="AR150" s="74" t="s">
        <v>40</v>
      </c>
      <c r="AT150" s="81" t="s">
        <v>38</v>
      </c>
      <c r="AU150" s="81" t="s">
        <v>40</v>
      </c>
      <c r="AY150" s="74" t="s">
        <v>96</v>
      </c>
      <c r="BK150" s="82">
        <f>SUM(BK151:BK155)</f>
        <v>0</v>
      </c>
    </row>
    <row r="151" spans="2:65" s="1" customFormat="1" ht="16.350000000000001" customHeight="1">
      <c r="B151" s="85"/>
      <c r="C151" s="86" t="s">
        <v>207</v>
      </c>
      <c r="D151" s="86" t="s">
        <v>99</v>
      </c>
      <c r="E151" s="87" t="s">
        <v>208</v>
      </c>
      <c r="F151" s="88" t="s">
        <v>209</v>
      </c>
      <c r="G151" s="89" t="s">
        <v>210</v>
      </c>
      <c r="H151" s="90">
        <v>0.85899999999999999</v>
      </c>
      <c r="I151" s="138"/>
      <c r="J151" s="91">
        <f>ROUND(I151*H151,2)</f>
        <v>0</v>
      </c>
      <c r="K151" s="88" t="s">
        <v>103</v>
      </c>
      <c r="L151" s="20"/>
      <c r="M151" s="29" t="s">
        <v>0</v>
      </c>
      <c r="N151" s="92" t="s">
        <v>27</v>
      </c>
      <c r="O151" s="93">
        <v>6.68</v>
      </c>
      <c r="P151" s="93">
        <f>O151*H151</f>
        <v>5.7381199999999994</v>
      </c>
      <c r="Q151" s="93">
        <v>0</v>
      </c>
      <c r="R151" s="93">
        <f>Q151*H151</f>
        <v>0</v>
      </c>
      <c r="S151" s="93">
        <v>0</v>
      </c>
      <c r="T151" s="94">
        <f>S151*H151</f>
        <v>0</v>
      </c>
      <c r="AR151" s="10" t="s">
        <v>104</v>
      </c>
      <c r="AT151" s="10" t="s">
        <v>99</v>
      </c>
      <c r="AU151" s="10" t="s">
        <v>45</v>
      </c>
      <c r="AY151" s="10" t="s">
        <v>96</v>
      </c>
      <c r="BE151" s="95">
        <f>IF(N151="základní",J151,0)</f>
        <v>0</v>
      </c>
      <c r="BF151" s="95">
        <f>IF(N151="snížená",J151,0)</f>
        <v>0</v>
      </c>
      <c r="BG151" s="95">
        <f>IF(N151="zákl. přenesená",J151,0)</f>
        <v>0</v>
      </c>
      <c r="BH151" s="95">
        <f>IF(N151="sníž. přenesená",J151,0)</f>
        <v>0</v>
      </c>
      <c r="BI151" s="95">
        <f>IF(N151="nulová",J151,0)</f>
        <v>0</v>
      </c>
      <c r="BJ151" s="10" t="s">
        <v>40</v>
      </c>
      <c r="BK151" s="95">
        <f>ROUND(I151*H151,2)</f>
        <v>0</v>
      </c>
      <c r="BL151" s="10" t="s">
        <v>104</v>
      </c>
      <c r="BM151" s="10" t="s">
        <v>211</v>
      </c>
    </row>
    <row r="152" spans="2:65" s="1" customFormat="1" ht="16.350000000000001" customHeight="1">
      <c r="B152" s="85"/>
      <c r="C152" s="86" t="s">
        <v>212</v>
      </c>
      <c r="D152" s="86" t="s">
        <v>99</v>
      </c>
      <c r="E152" s="87" t="s">
        <v>213</v>
      </c>
      <c r="F152" s="88" t="s">
        <v>214</v>
      </c>
      <c r="G152" s="89" t="s">
        <v>210</v>
      </c>
      <c r="H152" s="90">
        <v>0.85899999999999999</v>
      </c>
      <c r="I152" s="138"/>
      <c r="J152" s="91">
        <f>ROUND(I152*H152,2)</f>
        <v>0</v>
      </c>
      <c r="K152" s="88" t="s">
        <v>103</v>
      </c>
      <c r="L152" s="20"/>
      <c r="M152" s="29" t="s">
        <v>0</v>
      </c>
      <c r="N152" s="92" t="s">
        <v>27</v>
      </c>
      <c r="O152" s="93">
        <v>0.125</v>
      </c>
      <c r="P152" s="93">
        <f>O152*H152</f>
        <v>0.107375</v>
      </c>
      <c r="Q152" s="93">
        <v>0</v>
      </c>
      <c r="R152" s="93">
        <f>Q152*H152</f>
        <v>0</v>
      </c>
      <c r="S152" s="93">
        <v>0</v>
      </c>
      <c r="T152" s="94">
        <f>S152*H152</f>
        <v>0</v>
      </c>
      <c r="AR152" s="10" t="s">
        <v>104</v>
      </c>
      <c r="AT152" s="10" t="s">
        <v>99</v>
      </c>
      <c r="AU152" s="10" t="s">
        <v>45</v>
      </c>
      <c r="AY152" s="10" t="s">
        <v>96</v>
      </c>
      <c r="BE152" s="95">
        <f>IF(N152="základní",J152,0)</f>
        <v>0</v>
      </c>
      <c r="BF152" s="95">
        <f>IF(N152="snížená",J152,0)</f>
        <v>0</v>
      </c>
      <c r="BG152" s="95">
        <f>IF(N152="zákl. přenesená",J152,0)</f>
        <v>0</v>
      </c>
      <c r="BH152" s="95">
        <f>IF(N152="sníž. přenesená",J152,0)</f>
        <v>0</v>
      </c>
      <c r="BI152" s="95">
        <f>IF(N152="nulová",J152,0)</f>
        <v>0</v>
      </c>
      <c r="BJ152" s="10" t="s">
        <v>40</v>
      </c>
      <c r="BK152" s="95">
        <f>ROUND(I152*H152,2)</f>
        <v>0</v>
      </c>
      <c r="BL152" s="10" t="s">
        <v>104</v>
      </c>
      <c r="BM152" s="10" t="s">
        <v>215</v>
      </c>
    </row>
    <row r="153" spans="2:65" s="1" customFormat="1" ht="16.350000000000001" customHeight="1">
      <c r="B153" s="85"/>
      <c r="C153" s="86" t="s">
        <v>216</v>
      </c>
      <c r="D153" s="86" t="s">
        <v>99</v>
      </c>
      <c r="E153" s="87" t="s">
        <v>217</v>
      </c>
      <c r="F153" s="88" t="s">
        <v>218</v>
      </c>
      <c r="G153" s="89" t="s">
        <v>210</v>
      </c>
      <c r="H153" s="90">
        <v>18.039000000000001</v>
      </c>
      <c r="I153" s="138"/>
      <c r="J153" s="91">
        <f>ROUND(I153*H153,2)</f>
        <v>0</v>
      </c>
      <c r="K153" s="88" t="s">
        <v>103</v>
      </c>
      <c r="L153" s="20"/>
      <c r="M153" s="29" t="s">
        <v>0</v>
      </c>
      <c r="N153" s="92" t="s">
        <v>27</v>
      </c>
      <c r="O153" s="93">
        <v>6.0000000000000001E-3</v>
      </c>
      <c r="P153" s="93">
        <f>O153*H153</f>
        <v>0.10823400000000001</v>
      </c>
      <c r="Q153" s="93">
        <v>0</v>
      </c>
      <c r="R153" s="93">
        <f>Q153*H153</f>
        <v>0</v>
      </c>
      <c r="S153" s="93">
        <v>0</v>
      </c>
      <c r="T153" s="94">
        <f>S153*H153</f>
        <v>0</v>
      </c>
      <c r="AR153" s="10" t="s">
        <v>104</v>
      </c>
      <c r="AT153" s="10" t="s">
        <v>99</v>
      </c>
      <c r="AU153" s="10" t="s">
        <v>45</v>
      </c>
      <c r="AY153" s="10" t="s">
        <v>96</v>
      </c>
      <c r="BE153" s="95">
        <f>IF(N153="základní",J153,0)</f>
        <v>0</v>
      </c>
      <c r="BF153" s="95">
        <f>IF(N153="snížená",J153,0)</f>
        <v>0</v>
      </c>
      <c r="BG153" s="95">
        <f>IF(N153="zákl. přenesená",J153,0)</f>
        <v>0</v>
      </c>
      <c r="BH153" s="95">
        <f>IF(N153="sníž. přenesená",J153,0)</f>
        <v>0</v>
      </c>
      <c r="BI153" s="95">
        <f>IF(N153="nulová",J153,0)</f>
        <v>0</v>
      </c>
      <c r="BJ153" s="10" t="s">
        <v>40</v>
      </c>
      <c r="BK153" s="95">
        <f>ROUND(I153*H153,2)</f>
        <v>0</v>
      </c>
      <c r="BL153" s="10" t="s">
        <v>104</v>
      </c>
      <c r="BM153" s="10" t="s">
        <v>219</v>
      </c>
    </row>
    <row r="154" spans="2:65" s="7" customFormat="1" ht="11.25">
      <c r="B154" s="96"/>
      <c r="D154" s="97" t="s">
        <v>112</v>
      </c>
      <c r="F154" s="99" t="s">
        <v>220</v>
      </c>
      <c r="H154" s="100">
        <v>18.039000000000001</v>
      </c>
      <c r="L154" s="96"/>
      <c r="M154" s="101"/>
      <c r="N154" s="102"/>
      <c r="O154" s="102"/>
      <c r="P154" s="102"/>
      <c r="Q154" s="102"/>
      <c r="R154" s="102"/>
      <c r="S154" s="102"/>
      <c r="T154" s="103"/>
      <c r="AT154" s="98" t="s">
        <v>112</v>
      </c>
      <c r="AU154" s="98" t="s">
        <v>45</v>
      </c>
      <c r="AV154" s="7" t="s">
        <v>45</v>
      </c>
      <c r="AW154" s="7" t="s">
        <v>1</v>
      </c>
      <c r="AX154" s="7" t="s">
        <v>40</v>
      </c>
      <c r="AY154" s="98" t="s">
        <v>96</v>
      </c>
    </row>
    <row r="155" spans="2:65" s="1" customFormat="1" ht="16.350000000000001" customHeight="1">
      <c r="B155" s="85"/>
      <c r="C155" s="86" t="s">
        <v>221</v>
      </c>
      <c r="D155" s="86" t="s">
        <v>99</v>
      </c>
      <c r="E155" s="87" t="s">
        <v>222</v>
      </c>
      <c r="F155" s="88" t="s">
        <v>223</v>
      </c>
      <c r="G155" s="89" t="s">
        <v>210</v>
      </c>
      <c r="H155" s="90">
        <v>2.7E-2</v>
      </c>
      <c r="I155" s="138"/>
      <c r="J155" s="91">
        <f>ROUND(I155*H155,2)</f>
        <v>0</v>
      </c>
      <c r="K155" s="88" t="s">
        <v>103</v>
      </c>
      <c r="L155" s="20"/>
      <c r="M155" s="29" t="s">
        <v>0</v>
      </c>
      <c r="N155" s="92" t="s">
        <v>27</v>
      </c>
      <c r="O155" s="93">
        <v>0</v>
      </c>
      <c r="P155" s="93">
        <f>O155*H155</f>
        <v>0</v>
      </c>
      <c r="Q155" s="93">
        <v>0</v>
      </c>
      <c r="R155" s="93">
        <f>Q155*H155</f>
        <v>0</v>
      </c>
      <c r="S155" s="93">
        <v>0</v>
      </c>
      <c r="T155" s="94">
        <f>S155*H155</f>
        <v>0</v>
      </c>
      <c r="AR155" s="10" t="s">
        <v>104</v>
      </c>
      <c r="AT155" s="10" t="s">
        <v>99</v>
      </c>
      <c r="AU155" s="10" t="s">
        <v>45</v>
      </c>
      <c r="AY155" s="10" t="s">
        <v>96</v>
      </c>
      <c r="BE155" s="95">
        <f>IF(N155="základní",J155,0)</f>
        <v>0</v>
      </c>
      <c r="BF155" s="95">
        <f>IF(N155="snížená",J155,0)</f>
        <v>0</v>
      </c>
      <c r="BG155" s="95">
        <f>IF(N155="zákl. přenesená",J155,0)</f>
        <v>0</v>
      </c>
      <c r="BH155" s="95">
        <f>IF(N155="sníž. přenesená",J155,0)</f>
        <v>0</v>
      </c>
      <c r="BI155" s="95">
        <f>IF(N155="nulová",J155,0)</f>
        <v>0</v>
      </c>
      <c r="BJ155" s="10" t="s">
        <v>40</v>
      </c>
      <c r="BK155" s="95">
        <f>ROUND(I155*H155,2)</f>
        <v>0</v>
      </c>
      <c r="BL155" s="10" t="s">
        <v>104</v>
      </c>
      <c r="BM155" s="10" t="s">
        <v>224</v>
      </c>
    </row>
    <row r="156" spans="2:65" s="6" customFormat="1" ht="22.9" customHeight="1">
      <c r="B156" s="73"/>
      <c r="D156" s="74" t="s">
        <v>38</v>
      </c>
      <c r="E156" s="83" t="s">
        <v>225</v>
      </c>
      <c r="F156" s="83" t="s">
        <v>226</v>
      </c>
      <c r="J156" s="84">
        <f>BK156</f>
        <v>0</v>
      </c>
      <c r="L156" s="73"/>
      <c r="M156" s="77"/>
      <c r="N156" s="78"/>
      <c r="O156" s="78"/>
      <c r="P156" s="79">
        <f>P157</f>
        <v>0.36145600000000006</v>
      </c>
      <c r="Q156" s="78"/>
      <c r="R156" s="79">
        <f>R157</f>
        <v>0</v>
      </c>
      <c r="S156" s="78"/>
      <c r="T156" s="80">
        <f>T157</f>
        <v>0</v>
      </c>
      <c r="AR156" s="74" t="s">
        <v>40</v>
      </c>
      <c r="AT156" s="81" t="s">
        <v>38</v>
      </c>
      <c r="AU156" s="81" t="s">
        <v>40</v>
      </c>
      <c r="AY156" s="74" t="s">
        <v>96</v>
      </c>
      <c r="BK156" s="82">
        <f>BK157</f>
        <v>0</v>
      </c>
    </row>
    <row r="157" spans="2:65" s="1" customFormat="1" ht="16.350000000000001" customHeight="1">
      <c r="B157" s="85"/>
      <c r="C157" s="86" t="s">
        <v>227</v>
      </c>
      <c r="D157" s="86" t="s">
        <v>99</v>
      </c>
      <c r="E157" s="87" t="s">
        <v>228</v>
      </c>
      <c r="F157" s="88" t="s">
        <v>229</v>
      </c>
      <c r="G157" s="89" t="s">
        <v>210</v>
      </c>
      <c r="H157" s="90">
        <v>1.1020000000000001</v>
      </c>
      <c r="I157" s="138"/>
      <c r="J157" s="91">
        <f>ROUND(I157*H157,2)</f>
        <v>0</v>
      </c>
      <c r="K157" s="88" t="s">
        <v>103</v>
      </c>
      <c r="L157" s="20"/>
      <c r="M157" s="29" t="s">
        <v>0</v>
      </c>
      <c r="N157" s="92" t="s">
        <v>27</v>
      </c>
      <c r="O157" s="93">
        <v>0.32800000000000001</v>
      </c>
      <c r="P157" s="93">
        <f>O157*H157</f>
        <v>0.36145600000000006</v>
      </c>
      <c r="Q157" s="93">
        <v>0</v>
      </c>
      <c r="R157" s="93">
        <f>Q157*H157</f>
        <v>0</v>
      </c>
      <c r="S157" s="93">
        <v>0</v>
      </c>
      <c r="T157" s="94">
        <f>S157*H157</f>
        <v>0</v>
      </c>
      <c r="AR157" s="10" t="s">
        <v>104</v>
      </c>
      <c r="AT157" s="10" t="s">
        <v>99</v>
      </c>
      <c r="AU157" s="10" t="s">
        <v>45</v>
      </c>
      <c r="AY157" s="10" t="s">
        <v>96</v>
      </c>
      <c r="BE157" s="95">
        <f>IF(N157="základní",J157,0)</f>
        <v>0</v>
      </c>
      <c r="BF157" s="95">
        <f>IF(N157="snížená",J157,0)</f>
        <v>0</v>
      </c>
      <c r="BG157" s="95">
        <f>IF(N157="zákl. přenesená",J157,0)</f>
        <v>0</v>
      </c>
      <c r="BH157" s="95">
        <f>IF(N157="sníž. přenesená",J157,0)</f>
        <v>0</v>
      </c>
      <c r="BI157" s="95">
        <f>IF(N157="nulová",J157,0)</f>
        <v>0</v>
      </c>
      <c r="BJ157" s="10" t="s">
        <v>40</v>
      </c>
      <c r="BK157" s="95">
        <f>ROUND(I157*H157,2)</f>
        <v>0</v>
      </c>
      <c r="BL157" s="10" t="s">
        <v>104</v>
      </c>
      <c r="BM157" s="10" t="s">
        <v>230</v>
      </c>
    </row>
    <row r="158" spans="2:65" s="6" customFormat="1" ht="25.9" customHeight="1">
      <c r="B158" s="73"/>
      <c r="D158" s="74" t="s">
        <v>38</v>
      </c>
      <c r="E158" s="75" t="s">
        <v>231</v>
      </c>
      <c r="F158" s="75" t="s">
        <v>232</v>
      </c>
      <c r="J158" s="76">
        <f>BK158</f>
        <v>0</v>
      </c>
      <c r="L158" s="73"/>
      <c r="M158" s="77"/>
      <c r="N158" s="78"/>
      <c r="O158" s="78"/>
      <c r="P158" s="79">
        <f>P159+P167+P169+P173+P175+P181+P192+P194+P215+P221</f>
        <v>88.386465999999984</v>
      </c>
      <c r="Q158" s="78"/>
      <c r="R158" s="79">
        <f>R159+R167+R169+R173+R175+R181+R192+R194+R215+R221</f>
        <v>0.23957279999999997</v>
      </c>
      <c r="S158" s="78"/>
      <c r="T158" s="80">
        <f>T159+T167+T169+T173+T175+T181+T192+T194+T215+T221</f>
        <v>0.10385</v>
      </c>
      <c r="AR158" s="74" t="s">
        <v>45</v>
      </c>
      <c r="AT158" s="81" t="s">
        <v>38</v>
      </c>
      <c r="AU158" s="81" t="s">
        <v>39</v>
      </c>
      <c r="AY158" s="74" t="s">
        <v>96</v>
      </c>
      <c r="BK158" s="82">
        <f>BK159+BK167+BK169+BK173+BK175+BK181+BK192+BK194+BK215+BK221</f>
        <v>0</v>
      </c>
    </row>
    <row r="159" spans="2:65" s="6" customFormat="1" ht="22.9" customHeight="1">
      <c r="B159" s="73"/>
      <c r="D159" s="74" t="s">
        <v>38</v>
      </c>
      <c r="E159" s="83" t="s">
        <v>233</v>
      </c>
      <c r="F159" s="83" t="s">
        <v>234</v>
      </c>
      <c r="J159" s="84">
        <f>BK159</f>
        <v>0</v>
      </c>
      <c r="L159" s="73"/>
      <c r="M159" s="77"/>
      <c r="N159" s="78"/>
      <c r="O159" s="78"/>
      <c r="P159" s="79">
        <f>SUM(P160:P166)</f>
        <v>5.5146610000000003</v>
      </c>
      <c r="Q159" s="78"/>
      <c r="R159" s="79">
        <f>SUM(R160:R166)</f>
        <v>9.4799999999999988E-3</v>
      </c>
      <c r="S159" s="78"/>
      <c r="T159" s="80">
        <f>SUM(T160:T166)</f>
        <v>1.5599999999999999E-2</v>
      </c>
      <c r="AR159" s="74" t="s">
        <v>45</v>
      </c>
      <c r="AT159" s="81" t="s">
        <v>38</v>
      </c>
      <c r="AU159" s="81" t="s">
        <v>40</v>
      </c>
      <c r="AY159" s="74" t="s">
        <v>96</v>
      </c>
      <c r="BK159" s="82">
        <f>SUM(BK160:BK166)</f>
        <v>0</v>
      </c>
    </row>
    <row r="160" spans="2:65" s="1" customFormat="1" ht="16.350000000000001" customHeight="1">
      <c r="B160" s="85"/>
      <c r="C160" s="86" t="s">
        <v>235</v>
      </c>
      <c r="D160" s="86" t="s">
        <v>99</v>
      </c>
      <c r="E160" s="87" t="s">
        <v>236</v>
      </c>
      <c r="F160" s="88" t="s">
        <v>237</v>
      </c>
      <c r="G160" s="89" t="s">
        <v>238</v>
      </c>
      <c r="H160" s="90">
        <v>2</v>
      </c>
      <c r="I160" s="138"/>
      <c r="J160" s="91">
        <f>ROUND(I160*H160,2)</f>
        <v>0</v>
      </c>
      <c r="K160" s="88" t="s">
        <v>0</v>
      </c>
      <c r="L160" s="20"/>
      <c r="M160" s="29" t="s">
        <v>0</v>
      </c>
      <c r="N160" s="92" t="s">
        <v>27</v>
      </c>
      <c r="O160" s="93">
        <v>1.1000000000000001</v>
      </c>
      <c r="P160" s="93">
        <f>O160*H160</f>
        <v>2.2000000000000002</v>
      </c>
      <c r="Q160" s="93">
        <v>3.3899999999999998E-3</v>
      </c>
      <c r="R160" s="93">
        <f>Q160*H160</f>
        <v>6.7799999999999996E-3</v>
      </c>
      <c r="S160" s="93">
        <v>0</v>
      </c>
      <c r="T160" s="94">
        <f>S160*H160</f>
        <v>0</v>
      </c>
      <c r="AR160" s="10" t="s">
        <v>178</v>
      </c>
      <c r="AT160" s="10" t="s">
        <v>99</v>
      </c>
      <c r="AU160" s="10" t="s">
        <v>45</v>
      </c>
      <c r="AY160" s="10" t="s">
        <v>96</v>
      </c>
      <c r="BE160" s="95">
        <f>IF(N160="základní",J160,0)</f>
        <v>0</v>
      </c>
      <c r="BF160" s="95">
        <f>IF(N160="snížená",J160,0)</f>
        <v>0</v>
      </c>
      <c r="BG160" s="95">
        <f>IF(N160="zákl. přenesená",J160,0)</f>
        <v>0</v>
      </c>
      <c r="BH160" s="95">
        <f>IF(N160="sníž. přenesená",J160,0)</f>
        <v>0</v>
      </c>
      <c r="BI160" s="95">
        <f>IF(N160="nulová",J160,0)</f>
        <v>0</v>
      </c>
      <c r="BJ160" s="10" t="s">
        <v>40</v>
      </c>
      <c r="BK160" s="95">
        <f>ROUND(I160*H160,2)</f>
        <v>0</v>
      </c>
      <c r="BL160" s="10" t="s">
        <v>178</v>
      </c>
      <c r="BM160" s="10" t="s">
        <v>239</v>
      </c>
    </row>
    <row r="161" spans="2:65" s="1" customFormat="1" ht="16.350000000000001" customHeight="1">
      <c r="B161" s="85"/>
      <c r="C161" s="86" t="s">
        <v>240</v>
      </c>
      <c r="D161" s="86" t="s">
        <v>99</v>
      </c>
      <c r="E161" s="87" t="s">
        <v>241</v>
      </c>
      <c r="F161" s="88" t="s">
        <v>242</v>
      </c>
      <c r="G161" s="89" t="s">
        <v>238</v>
      </c>
      <c r="H161" s="90">
        <v>10</v>
      </c>
      <c r="I161" s="138"/>
      <c r="J161" s="91">
        <f>ROUND(I161*H161,2)</f>
        <v>0</v>
      </c>
      <c r="K161" s="88" t="s">
        <v>0</v>
      </c>
      <c r="L161" s="20"/>
      <c r="M161" s="29" t="s">
        <v>0</v>
      </c>
      <c r="N161" s="92" t="s">
        <v>27</v>
      </c>
      <c r="O161" s="93">
        <v>0.217</v>
      </c>
      <c r="P161" s="93">
        <f>O161*H161</f>
        <v>2.17</v>
      </c>
      <c r="Q161" s="93">
        <v>0</v>
      </c>
      <c r="R161" s="93">
        <f>Q161*H161</f>
        <v>0</v>
      </c>
      <c r="S161" s="93">
        <v>1.56E-3</v>
      </c>
      <c r="T161" s="94">
        <f>S161*H161</f>
        <v>1.5599999999999999E-2</v>
      </c>
      <c r="AR161" s="10" t="s">
        <v>178</v>
      </c>
      <c r="AT161" s="10" t="s">
        <v>99</v>
      </c>
      <c r="AU161" s="10" t="s">
        <v>45</v>
      </c>
      <c r="AY161" s="10" t="s">
        <v>96</v>
      </c>
      <c r="BE161" s="95">
        <f>IF(N161="základní",J161,0)</f>
        <v>0</v>
      </c>
      <c r="BF161" s="95">
        <f>IF(N161="snížená",J161,0)</f>
        <v>0</v>
      </c>
      <c r="BG161" s="95">
        <f>IF(N161="zákl. přenesená",J161,0)</f>
        <v>0</v>
      </c>
      <c r="BH161" s="95">
        <f>IF(N161="sníž. přenesená",J161,0)</f>
        <v>0</v>
      </c>
      <c r="BI161" s="95">
        <f>IF(N161="nulová",J161,0)</f>
        <v>0</v>
      </c>
      <c r="BJ161" s="10" t="s">
        <v>40</v>
      </c>
      <c r="BK161" s="95">
        <f>ROUND(I161*H161,2)</f>
        <v>0</v>
      </c>
      <c r="BL161" s="10" t="s">
        <v>178</v>
      </c>
      <c r="BM161" s="10" t="s">
        <v>243</v>
      </c>
    </row>
    <row r="162" spans="2:65" s="1" customFormat="1" ht="16.350000000000001" customHeight="1">
      <c r="B162" s="85"/>
      <c r="C162" s="86" t="s">
        <v>244</v>
      </c>
      <c r="D162" s="86" t="s">
        <v>99</v>
      </c>
      <c r="E162" s="87" t="s">
        <v>245</v>
      </c>
      <c r="F162" s="88" t="s">
        <v>246</v>
      </c>
      <c r="G162" s="89" t="s">
        <v>110</v>
      </c>
      <c r="H162" s="90">
        <v>10</v>
      </c>
      <c r="I162" s="138"/>
      <c r="J162" s="91">
        <f>ROUND(I162*H162,2)</f>
        <v>0</v>
      </c>
      <c r="K162" s="88" t="s">
        <v>103</v>
      </c>
      <c r="L162" s="20"/>
      <c r="M162" s="29" t="s">
        <v>0</v>
      </c>
      <c r="N162" s="92" t="s">
        <v>27</v>
      </c>
      <c r="O162" s="93">
        <v>0.113</v>
      </c>
      <c r="P162" s="93">
        <f>O162*H162</f>
        <v>1.1300000000000001</v>
      </c>
      <c r="Q162" s="93">
        <v>2.7E-4</v>
      </c>
      <c r="R162" s="93">
        <f>Q162*H162</f>
        <v>2.7000000000000001E-3</v>
      </c>
      <c r="S162" s="93">
        <v>0</v>
      </c>
      <c r="T162" s="94">
        <f>S162*H162</f>
        <v>0</v>
      </c>
      <c r="AR162" s="10" t="s">
        <v>178</v>
      </c>
      <c r="AT162" s="10" t="s">
        <v>99</v>
      </c>
      <c r="AU162" s="10" t="s">
        <v>45</v>
      </c>
      <c r="AY162" s="10" t="s">
        <v>96</v>
      </c>
      <c r="BE162" s="95">
        <f>IF(N162="základní",J162,0)</f>
        <v>0</v>
      </c>
      <c r="BF162" s="95">
        <f>IF(N162="snížená",J162,0)</f>
        <v>0</v>
      </c>
      <c r="BG162" s="95">
        <f>IF(N162="zákl. přenesená",J162,0)</f>
        <v>0</v>
      </c>
      <c r="BH162" s="95">
        <f>IF(N162="sníž. přenesená",J162,0)</f>
        <v>0</v>
      </c>
      <c r="BI162" s="95">
        <f>IF(N162="nulová",J162,0)</f>
        <v>0</v>
      </c>
      <c r="BJ162" s="10" t="s">
        <v>40</v>
      </c>
      <c r="BK162" s="95">
        <f>ROUND(I162*H162,2)</f>
        <v>0</v>
      </c>
      <c r="BL162" s="10" t="s">
        <v>178</v>
      </c>
      <c r="BM162" s="10" t="s">
        <v>247</v>
      </c>
    </row>
    <row r="163" spans="2:65" s="1" customFormat="1" ht="16.350000000000001" customHeight="1">
      <c r="B163" s="85"/>
      <c r="C163" s="86" t="s">
        <v>47</v>
      </c>
      <c r="D163" s="86" t="s">
        <v>99</v>
      </c>
      <c r="E163" s="87" t="s">
        <v>248</v>
      </c>
      <c r="F163" s="88" t="s">
        <v>249</v>
      </c>
      <c r="G163" s="89" t="s">
        <v>110</v>
      </c>
      <c r="H163" s="90">
        <v>2</v>
      </c>
      <c r="I163" s="138"/>
      <c r="J163" s="91">
        <f>ROUND(I163*H163,2)</f>
        <v>0</v>
      </c>
      <c r="K163" s="88" t="s">
        <v>0</v>
      </c>
      <c r="L163" s="20"/>
      <c r="M163" s="29" t="s">
        <v>0</v>
      </c>
      <c r="N163" s="92" t="s">
        <v>27</v>
      </c>
      <c r="O163" s="93">
        <v>0</v>
      </c>
      <c r="P163" s="93">
        <f>O163*H163</f>
        <v>0</v>
      </c>
      <c r="Q163" s="93">
        <v>0</v>
      </c>
      <c r="R163" s="93">
        <f>Q163*H163</f>
        <v>0</v>
      </c>
      <c r="S163" s="93">
        <v>0</v>
      </c>
      <c r="T163" s="94">
        <f>S163*H163</f>
        <v>0</v>
      </c>
      <c r="AR163" s="10" t="s">
        <v>178</v>
      </c>
      <c r="AT163" s="10" t="s">
        <v>99</v>
      </c>
      <c r="AU163" s="10" t="s">
        <v>45</v>
      </c>
      <c r="AY163" s="10" t="s">
        <v>96</v>
      </c>
      <c r="BE163" s="95">
        <f>IF(N163="základní",J163,0)</f>
        <v>0</v>
      </c>
      <c r="BF163" s="95">
        <f>IF(N163="snížená",J163,0)</f>
        <v>0</v>
      </c>
      <c r="BG163" s="95">
        <f>IF(N163="zákl. přenesená",J163,0)</f>
        <v>0</v>
      </c>
      <c r="BH163" s="95">
        <f>IF(N163="sníž. přenesená",J163,0)</f>
        <v>0</v>
      </c>
      <c r="BI163" s="95">
        <f>IF(N163="nulová",J163,0)</f>
        <v>0</v>
      </c>
      <c r="BJ163" s="10" t="s">
        <v>40</v>
      </c>
      <c r="BK163" s="95">
        <f>ROUND(I163*H163,2)</f>
        <v>0</v>
      </c>
      <c r="BL163" s="10" t="s">
        <v>178</v>
      </c>
      <c r="BM163" s="10" t="s">
        <v>250</v>
      </c>
    </row>
    <row r="164" spans="2:65" s="1" customFormat="1" ht="16.350000000000001" customHeight="1">
      <c r="B164" s="85"/>
      <c r="C164" s="86" t="s">
        <v>251</v>
      </c>
      <c r="D164" s="86" t="s">
        <v>99</v>
      </c>
      <c r="E164" s="87" t="s">
        <v>252</v>
      </c>
      <c r="F164" s="88" t="s">
        <v>253</v>
      </c>
      <c r="G164" s="89" t="s">
        <v>198</v>
      </c>
      <c r="H164" s="90">
        <v>57.1</v>
      </c>
      <c r="I164" s="138"/>
      <c r="J164" s="91">
        <f>ROUND(I164*H164,2)</f>
        <v>0</v>
      </c>
      <c r="K164" s="88" t="s">
        <v>0</v>
      </c>
      <c r="L164" s="20"/>
      <c r="M164" s="29" t="s">
        <v>0</v>
      </c>
      <c r="N164" s="92" t="s">
        <v>27</v>
      </c>
      <c r="O164" s="93">
        <v>0</v>
      </c>
      <c r="P164" s="93">
        <f>O164*H164</f>
        <v>0</v>
      </c>
      <c r="Q164" s="93">
        <v>0</v>
      </c>
      <c r="R164" s="93">
        <f>Q164*H164</f>
        <v>0</v>
      </c>
      <c r="S164" s="93">
        <v>0</v>
      </c>
      <c r="T164" s="94">
        <f>S164*H164</f>
        <v>0</v>
      </c>
      <c r="AR164" s="10" t="s">
        <v>178</v>
      </c>
      <c r="AT164" s="10" t="s">
        <v>99</v>
      </c>
      <c r="AU164" s="10" t="s">
        <v>45</v>
      </c>
      <c r="AY164" s="10" t="s">
        <v>96</v>
      </c>
      <c r="BE164" s="95">
        <f>IF(N164="základní",J164,0)</f>
        <v>0</v>
      </c>
      <c r="BF164" s="95">
        <f>IF(N164="snížená",J164,0)</f>
        <v>0</v>
      </c>
      <c r="BG164" s="95">
        <f>IF(N164="zákl. přenesená",J164,0)</f>
        <v>0</v>
      </c>
      <c r="BH164" s="95">
        <f>IF(N164="sníž. přenesená",J164,0)</f>
        <v>0</v>
      </c>
      <c r="BI164" s="95">
        <f>IF(N164="nulová",J164,0)</f>
        <v>0</v>
      </c>
      <c r="BJ164" s="10" t="s">
        <v>40</v>
      </c>
      <c r="BK164" s="95">
        <f>ROUND(I164*H164,2)</f>
        <v>0</v>
      </c>
      <c r="BL164" s="10" t="s">
        <v>178</v>
      </c>
      <c r="BM164" s="10" t="s">
        <v>254</v>
      </c>
    </row>
    <row r="165" spans="2:65" s="7" customFormat="1" ht="11.25">
      <c r="B165" s="96"/>
      <c r="D165" s="97" t="s">
        <v>112</v>
      </c>
      <c r="E165" s="98" t="s">
        <v>0</v>
      </c>
      <c r="F165" s="99" t="s">
        <v>255</v>
      </c>
      <c r="H165" s="100">
        <v>57.1</v>
      </c>
      <c r="L165" s="96"/>
      <c r="M165" s="101"/>
      <c r="N165" s="102"/>
      <c r="O165" s="102"/>
      <c r="P165" s="102"/>
      <c r="Q165" s="102"/>
      <c r="R165" s="102"/>
      <c r="S165" s="102"/>
      <c r="T165" s="103"/>
      <c r="AT165" s="98" t="s">
        <v>112</v>
      </c>
      <c r="AU165" s="98" t="s">
        <v>45</v>
      </c>
      <c r="AV165" s="7" t="s">
        <v>45</v>
      </c>
      <c r="AW165" s="7" t="s">
        <v>17</v>
      </c>
      <c r="AX165" s="7" t="s">
        <v>40</v>
      </c>
      <c r="AY165" s="98" t="s">
        <v>96</v>
      </c>
    </row>
    <row r="166" spans="2:65" s="1" customFormat="1" ht="16.350000000000001" customHeight="1">
      <c r="B166" s="85"/>
      <c r="C166" s="86" t="s">
        <v>256</v>
      </c>
      <c r="D166" s="86" t="s">
        <v>99</v>
      </c>
      <c r="E166" s="87" t="s">
        <v>257</v>
      </c>
      <c r="F166" s="88" t="s">
        <v>258</v>
      </c>
      <c r="G166" s="89" t="s">
        <v>210</v>
      </c>
      <c r="H166" s="90">
        <v>8.9999999999999993E-3</v>
      </c>
      <c r="I166" s="138"/>
      <c r="J166" s="91">
        <f>ROUND(I166*H166,2)</f>
        <v>0</v>
      </c>
      <c r="K166" s="88" t="s">
        <v>103</v>
      </c>
      <c r="L166" s="20"/>
      <c r="M166" s="29" t="s">
        <v>0</v>
      </c>
      <c r="N166" s="92" t="s">
        <v>27</v>
      </c>
      <c r="O166" s="93">
        <v>1.629</v>
      </c>
      <c r="P166" s="93">
        <f>O166*H166</f>
        <v>1.4660999999999999E-2</v>
      </c>
      <c r="Q166" s="93">
        <v>0</v>
      </c>
      <c r="R166" s="93">
        <f>Q166*H166</f>
        <v>0</v>
      </c>
      <c r="S166" s="93">
        <v>0</v>
      </c>
      <c r="T166" s="94">
        <f>S166*H166</f>
        <v>0</v>
      </c>
      <c r="AR166" s="10" t="s">
        <v>178</v>
      </c>
      <c r="AT166" s="10" t="s">
        <v>99</v>
      </c>
      <c r="AU166" s="10" t="s">
        <v>45</v>
      </c>
      <c r="AY166" s="10" t="s">
        <v>96</v>
      </c>
      <c r="BE166" s="95">
        <f>IF(N166="základní",J166,0)</f>
        <v>0</v>
      </c>
      <c r="BF166" s="95">
        <f>IF(N166="snížená",J166,0)</f>
        <v>0</v>
      </c>
      <c r="BG166" s="95">
        <f>IF(N166="zákl. přenesená",J166,0)</f>
        <v>0</v>
      </c>
      <c r="BH166" s="95">
        <f>IF(N166="sníž. přenesená",J166,0)</f>
        <v>0</v>
      </c>
      <c r="BI166" s="95">
        <f>IF(N166="nulová",J166,0)</f>
        <v>0</v>
      </c>
      <c r="BJ166" s="10" t="s">
        <v>40</v>
      </c>
      <c r="BK166" s="95">
        <f>ROUND(I166*H166,2)</f>
        <v>0</v>
      </c>
      <c r="BL166" s="10" t="s">
        <v>178</v>
      </c>
      <c r="BM166" s="10" t="s">
        <v>259</v>
      </c>
    </row>
    <row r="167" spans="2:65" s="6" customFormat="1" ht="22.9" customHeight="1">
      <c r="B167" s="73"/>
      <c r="D167" s="74" t="s">
        <v>38</v>
      </c>
      <c r="E167" s="83" t="s">
        <v>260</v>
      </c>
      <c r="F167" s="83" t="s">
        <v>261</v>
      </c>
      <c r="J167" s="84">
        <f>BK167</f>
        <v>0</v>
      </c>
      <c r="L167" s="73"/>
      <c r="M167" s="77"/>
      <c r="N167" s="78"/>
      <c r="O167" s="78"/>
      <c r="P167" s="79">
        <f>P168</f>
        <v>17.5</v>
      </c>
      <c r="Q167" s="78"/>
      <c r="R167" s="79">
        <f>R168</f>
        <v>7.0000000000000001E-3</v>
      </c>
      <c r="S167" s="78"/>
      <c r="T167" s="80">
        <f>T168</f>
        <v>0</v>
      </c>
      <c r="AR167" s="74" t="s">
        <v>45</v>
      </c>
      <c r="AT167" s="81" t="s">
        <v>38</v>
      </c>
      <c r="AU167" s="81" t="s">
        <v>40</v>
      </c>
      <c r="AY167" s="74" t="s">
        <v>96</v>
      </c>
      <c r="BK167" s="82">
        <f>BK168</f>
        <v>0</v>
      </c>
    </row>
    <row r="168" spans="2:65" s="1" customFormat="1" ht="16.350000000000001" customHeight="1">
      <c r="B168" s="85"/>
      <c r="C168" s="86" t="s">
        <v>262</v>
      </c>
      <c r="D168" s="86" t="s">
        <v>99</v>
      </c>
      <c r="E168" s="87" t="s">
        <v>263</v>
      </c>
      <c r="F168" s="88" t="s">
        <v>264</v>
      </c>
      <c r="G168" s="89" t="s">
        <v>110</v>
      </c>
      <c r="H168" s="90">
        <v>28</v>
      </c>
      <c r="I168" s="138"/>
      <c r="J168" s="91">
        <f>ROUND(I168*H168,2)</f>
        <v>0</v>
      </c>
      <c r="K168" s="88" t="s">
        <v>0</v>
      </c>
      <c r="L168" s="20"/>
      <c r="M168" s="29" t="s">
        <v>0</v>
      </c>
      <c r="N168" s="92" t="s">
        <v>27</v>
      </c>
      <c r="O168" s="93">
        <v>0.625</v>
      </c>
      <c r="P168" s="93">
        <f>O168*H168</f>
        <v>17.5</v>
      </c>
      <c r="Q168" s="93">
        <v>2.5000000000000001E-4</v>
      </c>
      <c r="R168" s="93">
        <f>Q168*H168</f>
        <v>7.0000000000000001E-3</v>
      </c>
      <c r="S168" s="93">
        <v>0</v>
      </c>
      <c r="T168" s="94">
        <f>S168*H168</f>
        <v>0</v>
      </c>
      <c r="AR168" s="10" t="s">
        <v>178</v>
      </c>
      <c r="AT168" s="10" t="s">
        <v>99</v>
      </c>
      <c r="AU168" s="10" t="s">
        <v>45</v>
      </c>
      <c r="AY168" s="10" t="s">
        <v>96</v>
      </c>
      <c r="BE168" s="95">
        <f>IF(N168="základní",J168,0)</f>
        <v>0</v>
      </c>
      <c r="BF168" s="95">
        <f>IF(N168="snížená",J168,0)</f>
        <v>0</v>
      </c>
      <c r="BG168" s="95">
        <f>IF(N168="zákl. přenesená",J168,0)</f>
        <v>0</v>
      </c>
      <c r="BH168" s="95">
        <f>IF(N168="sníž. přenesená",J168,0)</f>
        <v>0</v>
      </c>
      <c r="BI168" s="95">
        <f>IF(N168="nulová",J168,0)</f>
        <v>0</v>
      </c>
      <c r="BJ168" s="10" t="s">
        <v>40</v>
      </c>
      <c r="BK168" s="95">
        <f>ROUND(I168*H168,2)</f>
        <v>0</v>
      </c>
      <c r="BL168" s="10" t="s">
        <v>178</v>
      </c>
      <c r="BM168" s="10" t="s">
        <v>265</v>
      </c>
    </row>
    <row r="169" spans="2:65" s="6" customFormat="1" ht="22.9" customHeight="1">
      <c r="B169" s="73"/>
      <c r="D169" s="74" t="s">
        <v>38</v>
      </c>
      <c r="E169" s="83" t="s">
        <v>266</v>
      </c>
      <c r="F169" s="83" t="s">
        <v>267</v>
      </c>
      <c r="J169" s="84">
        <f>BK169</f>
        <v>0</v>
      </c>
      <c r="L169" s="73"/>
      <c r="M169" s="77"/>
      <c r="N169" s="78"/>
      <c r="O169" s="78"/>
      <c r="P169" s="79">
        <f>SUM(P170:P172)</f>
        <v>10.9061</v>
      </c>
      <c r="Q169" s="78"/>
      <c r="R169" s="79">
        <f>SUM(R170:R172)</f>
        <v>0</v>
      </c>
      <c r="S169" s="78"/>
      <c r="T169" s="80">
        <f>SUM(T170:T172)</f>
        <v>0</v>
      </c>
      <c r="AR169" s="74" t="s">
        <v>45</v>
      </c>
      <c r="AT169" s="81" t="s">
        <v>38</v>
      </c>
      <c r="AU169" s="81" t="s">
        <v>40</v>
      </c>
      <c r="AY169" s="74" t="s">
        <v>96</v>
      </c>
      <c r="BK169" s="82">
        <f>SUM(BK170:BK172)</f>
        <v>0</v>
      </c>
    </row>
    <row r="170" spans="2:65" s="1" customFormat="1" ht="16.350000000000001" customHeight="1">
      <c r="B170" s="85"/>
      <c r="C170" s="86" t="s">
        <v>268</v>
      </c>
      <c r="D170" s="86" t="s">
        <v>99</v>
      </c>
      <c r="E170" s="87" t="s">
        <v>269</v>
      </c>
      <c r="F170" s="88" t="s">
        <v>270</v>
      </c>
      <c r="G170" s="89" t="s">
        <v>198</v>
      </c>
      <c r="H170" s="90">
        <v>57.1</v>
      </c>
      <c r="I170" s="138"/>
      <c r="J170" s="91">
        <f>ROUND(I170*H170,2)</f>
        <v>0</v>
      </c>
      <c r="K170" s="88" t="s">
        <v>103</v>
      </c>
      <c r="L170" s="20"/>
      <c r="M170" s="29" t="s">
        <v>0</v>
      </c>
      <c r="N170" s="92" t="s">
        <v>27</v>
      </c>
      <c r="O170" s="93">
        <v>0.191</v>
      </c>
      <c r="P170" s="93">
        <f>O170*H170</f>
        <v>10.9061</v>
      </c>
      <c r="Q170" s="93">
        <v>0</v>
      </c>
      <c r="R170" s="93">
        <f>Q170*H170</f>
        <v>0</v>
      </c>
      <c r="S170" s="93">
        <v>0</v>
      </c>
      <c r="T170" s="94">
        <f>S170*H170</f>
        <v>0</v>
      </c>
      <c r="AR170" s="10" t="s">
        <v>178</v>
      </c>
      <c r="AT170" s="10" t="s">
        <v>99</v>
      </c>
      <c r="AU170" s="10" t="s">
        <v>45</v>
      </c>
      <c r="AY170" s="10" t="s">
        <v>96</v>
      </c>
      <c r="BE170" s="95">
        <f>IF(N170="základní",J170,0)</f>
        <v>0</v>
      </c>
      <c r="BF170" s="95">
        <f>IF(N170="snížená",J170,0)</f>
        <v>0</v>
      </c>
      <c r="BG170" s="95">
        <f>IF(N170="zákl. přenesená",J170,0)</f>
        <v>0</v>
      </c>
      <c r="BH170" s="95">
        <f>IF(N170="sníž. přenesená",J170,0)</f>
        <v>0</v>
      </c>
      <c r="BI170" s="95">
        <f>IF(N170="nulová",J170,0)</f>
        <v>0</v>
      </c>
      <c r="BJ170" s="10" t="s">
        <v>40</v>
      </c>
      <c r="BK170" s="95">
        <f>ROUND(I170*H170,2)</f>
        <v>0</v>
      </c>
      <c r="BL170" s="10" t="s">
        <v>178</v>
      </c>
      <c r="BM170" s="10" t="s">
        <v>271</v>
      </c>
    </row>
    <row r="171" spans="2:65" s="1" customFormat="1" ht="16.350000000000001" customHeight="1">
      <c r="B171" s="85"/>
      <c r="C171" s="117" t="s">
        <v>272</v>
      </c>
      <c r="D171" s="117" t="s">
        <v>49</v>
      </c>
      <c r="E171" s="118" t="s">
        <v>273</v>
      </c>
      <c r="F171" s="119" t="s">
        <v>274</v>
      </c>
      <c r="G171" s="120" t="s">
        <v>110</v>
      </c>
      <c r="H171" s="121">
        <v>57.1</v>
      </c>
      <c r="I171" s="139"/>
      <c r="J171" s="122">
        <f>ROUND(I171*H171,2)</f>
        <v>0</v>
      </c>
      <c r="K171" s="119" t="s">
        <v>0</v>
      </c>
      <c r="L171" s="123"/>
      <c r="M171" s="124" t="s">
        <v>0</v>
      </c>
      <c r="N171" s="125" t="s">
        <v>27</v>
      </c>
      <c r="O171" s="93">
        <v>0</v>
      </c>
      <c r="P171" s="93">
        <f>O171*H171</f>
        <v>0</v>
      </c>
      <c r="Q171" s="93">
        <v>0</v>
      </c>
      <c r="R171" s="93">
        <f>Q171*H171</f>
        <v>0</v>
      </c>
      <c r="S171" s="93">
        <v>0</v>
      </c>
      <c r="T171" s="94">
        <f>S171*H171</f>
        <v>0</v>
      </c>
      <c r="AR171" s="10" t="s">
        <v>256</v>
      </c>
      <c r="AT171" s="10" t="s">
        <v>49</v>
      </c>
      <c r="AU171" s="10" t="s">
        <v>45</v>
      </c>
      <c r="AY171" s="10" t="s">
        <v>96</v>
      </c>
      <c r="BE171" s="95">
        <f>IF(N171="základní",J171,0)</f>
        <v>0</v>
      </c>
      <c r="BF171" s="95">
        <f>IF(N171="snížená",J171,0)</f>
        <v>0</v>
      </c>
      <c r="BG171" s="95">
        <f>IF(N171="zákl. přenesená",J171,0)</f>
        <v>0</v>
      </c>
      <c r="BH171" s="95">
        <f>IF(N171="sníž. přenesená",J171,0)</f>
        <v>0</v>
      </c>
      <c r="BI171" s="95">
        <f>IF(N171="nulová",J171,0)</f>
        <v>0</v>
      </c>
      <c r="BJ171" s="10" t="s">
        <v>40</v>
      </c>
      <c r="BK171" s="95">
        <f>ROUND(I171*H171,2)</f>
        <v>0</v>
      </c>
      <c r="BL171" s="10" t="s">
        <v>178</v>
      </c>
      <c r="BM171" s="10" t="s">
        <v>275</v>
      </c>
    </row>
    <row r="172" spans="2:65" s="1" customFormat="1" ht="16.350000000000001" customHeight="1">
      <c r="B172" s="85"/>
      <c r="C172" s="86" t="s">
        <v>276</v>
      </c>
      <c r="D172" s="86" t="s">
        <v>99</v>
      </c>
      <c r="E172" s="87" t="s">
        <v>277</v>
      </c>
      <c r="F172" s="88" t="s">
        <v>278</v>
      </c>
      <c r="G172" s="89" t="s">
        <v>279</v>
      </c>
      <c r="H172" s="90">
        <v>61.284999999999997</v>
      </c>
      <c r="I172" s="138"/>
      <c r="J172" s="91">
        <f>ROUND(I172*H172,2)</f>
        <v>0</v>
      </c>
      <c r="K172" s="88" t="s">
        <v>103</v>
      </c>
      <c r="L172" s="20"/>
      <c r="M172" s="29" t="s">
        <v>0</v>
      </c>
      <c r="N172" s="92" t="s">
        <v>27</v>
      </c>
      <c r="O172" s="93">
        <v>0</v>
      </c>
      <c r="P172" s="93">
        <f>O172*H172</f>
        <v>0</v>
      </c>
      <c r="Q172" s="93">
        <v>0</v>
      </c>
      <c r="R172" s="93">
        <f>Q172*H172</f>
        <v>0</v>
      </c>
      <c r="S172" s="93">
        <v>0</v>
      </c>
      <c r="T172" s="94">
        <f>S172*H172</f>
        <v>0</v>
      </c>
      <c r="AR172" s="10" t="s">
        <v>178</v>
      </c>
      <c r="AT172" s="10" t="s">
        <v>99</v>
      </c>
      <c r="AU172" s="10" t="s">
        <v>45</v>
      </c>
      <c r="AY172" s="10" t="s">
        <v>96</v>
      </c>
      <c r="BE172" s="95">
        <f>IF(N172="základní",J172,0)</f>
        <v>0</v>
      </c>
      <c r="BF172" s="95">
        <f>IF(N172="snížená",J172,0)</f>
        <v>0</v>
      </c>
      <c r="BG172" s="95">
        <f>IF(N172="zákl. přenesená",J172,0)</f>
        <v>0</v>
      </c>
      <c r="BH172" s="95">
        <f>IF(N172="sníž. přenesená",J172,0)</f>
        <v>0</v>
      </c>
      <c r="BI172" s="95">
        <f>IF(N172="nulová",J172,0)</f>
        <v>0</v>
      </c>
      <c r="BJ172" s="10" t="s">
        <v>40</v>
      </c>
      <c r="BK172" s="95">
        <f>ROUND(I172*H172,2)</f>
        <v>0</v>
      </c>
      <c r="BL172" s="10" t="s">
        <v>178</v>
      </c>
      <c r="BM172" s="10" t="s">
        <v>280</v>
      </c>
    </row>
    <row r="173" spans="2:65" s="6" customFormat="1" ht="22.9" customHeight="1">
      <c r="B173" s="73"/>
      <c r="D173" s="74" t="s">
        <v>38</v>
      </c>
      <c r="E173" s="83" t="s">
        <v>281</v>
      </c>
      <c r="F173" s="83" t="s">
        <v>282</v>
      </c>
      <c r="J173" s="84">
        <f>BK173</f>
        <v>0</v>
      </c>
      <c r="L173" s="73"/>
      <c r="M173" s="77"/>
      <c r="N173" s="78"/>
      <c r="O173" s="78"/>
      <c r="P173" s="79">
        <f>P174</f>
        <v>3.1E-2</v>
      </c>
      <c r="Q173" s="78"/>
      <c r="R173" s="79">
        <f>R174</f>
        <v>0</v>
      </c>
      <c r="S173" s="78"/>
      <c r="T173" s="80">
        <f>T174</f>
        <v>4.4000000000000007E-4</v>
      </c>
      <c r="AR173" s="74" t="s">
        <v>45</v>
      </c>
      <c r="AT173" s="81" t="s">
        <v>38</v>
      </c>
      <c r="AU173" s="81" t="s">
        <v>40</v>
      </c>
      <c r="AY173" s="74" t="s">
        <v>96</v>
      </c>
      <c r="BK173" s="82">
        <f>BK174</f>
        <v>0</v>
      </c>
    </row>
    <row r="174" spans="2:65" s="1" customFormat="1" ht="16.350000000000001" customHeight="1">
      <c r="B174" s="85"/>
      <c r="C174" s="86" t="s">
        <v>283</v>
      </c>
      <c r="D174" s="86" t="s">
        <v>99</v>
      </c>
      <c r="E174" s="87" t="s">
        <v>284</v>
      </c>
      <c r="F174" s="88" t="s">
        <v>285</v>
      </c>
      <c r="G174" s="89" t="s">
        <v>198</v>
      </c>
      <c r="H174" s="90">
        <v>0.1</v>
      </c>
      <c r="I174" s="138"/>
      <c r="J174" s="91">
        <f>ROUND(I174*H174,2)</f>
        <v>0</v>
      </c>
      <c r="K174" s="88" t="s">
        <v>103</v>
      </c>
      <c r="L174" s="20"/>
      <c r="M174" s="29" t="s">
        <v>0</v>
      </c>
      <c r="N174" s="92" t="s">
        <v>27</v>
      </c>
      <c r="O174" s="93">
        <v>0.31</v>
      </c>
      <c r="P174" s="93">
        <f>O174*H174</f>
        <v>3.1E-2</v>
      </c>
      <c r="Q174" s="93">
        <v>0</v>
      </c>
      <c r="R174" s="93">
        <f>Q174*H174</f>
        <v>0</v>
      </c>
      <c r="S174" s="93">
        <v>4.4000000000000003E-3</v>
      </c>
      <c r="T174" s="94">
        <f>S174*H174</f>
        <v>4.4000000000000007E-4</v>
      </c>
      <c r="AR174" s="10" t="s">
        <v>178</v>
      </c>
      <c r="AT174" s="10" t="s">
        <v>99</v>
      </c>
      <c r="AU174" s="10" t="s">
        <v>45</v>
      </c>
      <c r="AY174" s="10" t="s">
        <v>96</v>
      </c>
      <c r="BE174" s="95">
        <f>IF(N174="základní",J174,0)</f>
        <v>0</v>
      </c>
      <c r="BF174" s="95">
        <f>IF(N174="snížená",J174,0)</f>
        <v>0</v>
      </c>
      <c r="BG174" s="95">
        <f>IF(N174="zákl. přenesená",J174,0)</f>
        <v>0</v>
      </c>
      <c r="BH174" s="95">
        <f>IF(N174="sníž. přenesená",J174,0)</f>
        <v>0</v>
      </c>
      <c r="BI174" s="95">
        <f>IF(N174="nulová",J174,0)</f>
        <v>0</v>
      </c>
      <c r="BJ174" s="10" t="s">
        <v>40</v>
      </c>
      <c r="BK174" s="95">
        <f>ROUND(I174*H174,2)</f>
        <v>0</v>
      </c>
      <c r="BL174" s="10" t="s">
        <v>178</v>
      </c>
      <c r="BM174" s="10" t="s">
        <v>286</v>
      </c>
    </row>
    <row r="175" spans="2:65" s="6" customFormat="1" ht="22.9" customHeight="1">
      <c r="B175" s="73"/>
      <c r="D175" s="74" t="s">
        <v>38</v>
      </c>
      <c r="E175" s="83" t="s">
        <v>287</v>
      </c>
      <c r="F175" s="83" t="s">
        <v>288</v>
      </c>
      <c r="J175" s="84">
        <f>BK175</f>
        <v>0</v>
      </c>
      <c r="L175" s="73"/>
      <c r="M175" s="77"/>
      <c r="N175" s="78"/>
      <c r="O175" s="78"/>
      <c r="P175" s="79">
        <f>SUM(P176:P180)</f>
        <v>15.241819999999999</v>
      </c>
      <c r="Q175" s="78"/>
      <c r="R175" s="79">
        <f>SUM(R176:R180)</f>
        <v>1.6800000000000002E-2</v>
      </c>
      <c r="S175" s="78"/>
      <c r="T175" s="80">
        <f>SUM(T176:T180)</f>
        <v>2.5760000000000002E-2</v>
      </c>
      <c r="AR175" s="74" t="s">
        <v>45</v>
      </c>
      <c r="AT175" s="81" t="s">
        <v>38</v>
      </c>
      <c r="AU175" s="81" t="s">
        <v>40</v>
      </c>
      <c r="AY175" s="74" t="s">
        <v>96</v>
      </c>
      <c r="BK175" s="82">
        <f>SUM(BK176:BK180)</f>
        <v>0</v>
      </c>
    </row>
    <row r="176" spans="2:65" s="1" customFormat="1" ht="16.350000000000001" customHeight="1">
      <c r="B176" s="85"/>
      <c r="C176" s="86" t="s">
        <v>289</v>
      </c>
      <c r="D176" s="86" t="s">
        <v>99</v>
      </c>
      <c r="E176" s="87" t="s">
        <v>290</v>
      </c>
      <c r="F176" s="88" t="s">
        <v>291</v>
      </c>
      <c r="G176" s="89" t="s">
        <v>110</v>
      </c>
      <c r="H176" s="90">
        <v>8</v>
      </c>
      <c r="I176" s="138"/>
      <c r="J176" s="91">
        <f>ROUND(I176*H176,2)</f>
        <v>0</v>
      </c>
      <c r="K176" s="88" t="s">
        <v>103</v>
      </c>
      <c r="L176" s="20"/>
      <c r="M176" s="29" t="s">
        <v>0</v>
      </c>
      <c r="N176" s="92" t="s">
        <v>27</v>
      </c>
      <c r="O176" s="93">
        <v>1.2</v>
      </c>
      <c r="P176" s="93">
        <f>O176*H176</f>
        <v>9.6</v>
      </c>
      <c r="Q176" s="93">
        <v>2.0400000000000001E-3</v>
      </c>
      <c r="R176" s="93">
        <f>Q176*H176</f>
        <v>1.6320000000000001E-2</v>
      </c>
      <c r="S176" s="93">
        <v>3.1800000000000001E-3</v>
      </c>
      <c r="T176" s="94">
        <f>S176*H176</f>
        <v>2.5440000000000001E-2</v>
      </c>
      <c r="AR176" s="10" t="s">
        <v>178</v>
      </c>
      <c r="AT176" s="10" t="s">
        <v>99</v>
      </c>
      <c r="AU176" s="10" t="s">
        <v>45</v>
      </c>
      <c r="AY176" s="10" t="s">
        <v>96</v>
      </c>
      <c r="BE176" s="95">
        <f>IF(N176="základní",J176,0)</f>
        <v>0</v>
      </c>
      <c r="BF176" s="95">
        <f>IF(N176="snížená",J176,0)</f>
        <v>0</v>
      </c>
      <c r="BG176" s="95">
        <f>IF(N176="zákl. přenesená",J176,0)</f>
        <v>0</v>
      </c>
      <c r="BH176" s="95">
        <f>IF(N176="sníž. přenesená",J176,0)</f>
        <v>0</v>
      </c>
      <c r="BI176" s="95">
        <f>IF(N176="nulová",J176,0)</f>
        <v>0</v>
      </c>
      <c r="BJ176" s="10" t="s">
        <v>40</v>
      </c>
      <c r="BK176" s="95">
        <f>ROUND(I176*H176,2)</f>
        <v>0</v>
      </c>
      <c r="BL176" s="10" t="s">
        <v>178</v>
      </c>
      <c r="BM176" s="10" t="s">
        <v>292</v>
      </c>
    </row>
    <row r="177" spans="2:65" s="7" customFormat="1" ht="11.25">
      <c r="B177" s="96"/>
      <c r="D177" s="97" t="s">
        <v>112</v>
      </c>
      <c r="E177" s="98" t="s">
        <v>0</v>
      </c>
      <c r="F177" s="99" t="s">
        <v>293</v>
      </c>
      <c r="H177" s="100">
        <v>8</v>
      </c>
      <c r="L177" s="96"/>
      <c r="M177" s="101"/>
      <c r="N177" s="102"/>
      <c r="O177" s="102"/>
      <c r="P177" s="102"/>
      <c r="Q177" s="102"/>
      <c r="R177" s="102"/>
      <c r="S177" s="102"/>
      <c r="T177" s="103"/>
      <c r="AT177" s="98" t="s">
        <v>112</v>
      </c>
      <c r="AU177" s="98" t="s">
        <v>45</v>
      </c>
      <c r="AV177" s="7" t="s">
        <v>45</v>
      </c>
      <c r="AW177" s="7" t="s">
        <v>17</v>
      </c>
      <c r="AX177" s="7" t="s">
        <v>40</v>
      </c>
      <c r="AY177" s="98" t="s">
        <v>96</v>
      </c>
    </row>
    <row r="178" spans="2:65" s="1" customFormat="1" ht="16.350000000000001" customHeight="1">
      <c r="B178" s="85"/>
      <c r="C178" s="86" t="s">
        <v>294</v>
      </c>
      <c r="D178" s="86" t="s">
        <v>99</v>
      </c>
      <c r="E178" s="87" t="s">
        <v>295</v>
      </c>
      <c r="F178" s="88" t="s">
        <v>296</v>
      </c>
      <c r="G178" s="89" t="s">
        <v>110</v>
      </c>
      <c r="H178" s="90">
        <v>16</v>
      </c>
      <c r="I178" s="138"/>
      <c r="J178" s="91">
        <f>ROUND(I178*H178,2)</f>
        <v>0</v>
      </c>
      <c r="K178" s="88" t="s">
        <v>103</v>
      </c>
      <c r="L178" s="20"/>
      <c r="M178" s="29" t="s">
        <v>0</v>
      </c>
      <c r="N178" s="92" t="s">
        <v>27</v>
      </c>
      <c r="O178" s="93">
        <v>0.35</v>
      </c>
      <c r="P178" s="93">
        <f>O178*H178</f>
        <v>5.6</v>
      </c>
      <c r="Q178" s="93">
        <v>3.0000000000000001E-5</v>
      </c>
      <c r="R178" s="93">
        <f>Q178*H178</f>
        <v>4.8000000000000001E-4</v>
      </c>
      <c r="S178" s="93">
        <v>2.0000000000000002E-5</v>
      </c>
      <c r="T178" s="94">
        <f>S178*H178</f>
        <v>3.2000000000000003E-4</v>
      </c>
      <c r="AR178" s="10" t="s">
        <v>178</v>
      </c>
      <c r="AT178" s="10" t="s">
        <v>99</v>
      </c>
      <c r="AU178" s="10" t="s">
        <v>45</v>
      </c>
      <c r="AY178" s="10" t="s">
        <v>96</v>
      </c>
      <c r="BE178" s="95">
        <f>IF(N178="základní",J178,0)</f>
        <v>0</v>
      </c>
      <c r="BF178" s="95">
        <f>IF(N178="snížená",J178,0)</f>
        <v>0</v>
      </c>
      <c r="BG178" s="95">
        <f>IF(N178="zákl. přenesená",J178,0)</f>
        <v>0</v>
      </c>
      <c r="BH178" s="95">
        <f>IF(N178="sníž. přenesená",J178,0)</f>
        <v>0</v>
      </c>
      <c r="BI178" s="95">
        <f>IF(N178="nulová",J178,0)</f>
        <v>0</v>
      </c>
      <c r="BJ178" s="10" t="s">
        <v>40</v>
      </c>
      <c r="BK178" s="95">
        <f>ROUND(I178*H178,2)</f>
        <v>0</v>
      </c>
      <c r="BL178" s="10" t="s">
        <v>178</v>
      </c>
      <c r="BM178" s="10" t="s">
        <v>297</v>
      </c>
    </row>
    <row r="179" spans="2:65" s="7" customFormat="1" ht="11.25">
      <c r="B179" s="96"/>
      <c r="D179" s="97" t="s">
        <v>112</v>
      </c>
      <c r="E179" s="98" t="s">
        <v>0</v>
      </c>
      <c r="F179" s="99" t="s">
        <v>298</v>
      </c>
      <c r="H179" s="100">
        <v>16</v>
      </c>
      <c r="L179" s="96"/>
      <c r="M179" s="101"/>
      <c r="N179" s="102"/>
      <c r="O179" s="102"/>
      <c r="P179" s="102"/>
      <c r="Q179" s="102"/>
      <c r="R179" s="102"/>
      <c r="S179" s="102"/>
      <c r="T179" s="103"/>
      <c r="AT179" s="98" t="s">
        <v>112</v>
      </c>
      <c r="AU179" s="98" t="s">
        <v>45</v>
      </c>
      <c r="AV179" s="7" t="s">
        <v>45</v>
      </c>
      <c r="AW179" s="7" t="s">
        <v>17</v>
      </c>
      <c r="AX179" s="7" t="s">
        <v>40</v>
      </c>
      <c r="AY179" s="98" t="s">
        <v>96</v>
      </c>
    </row>
    <row r="180" spans="2:65" s="1" customFormat="1" ht="16.350000000000001" customHeight="1">
      <c r="B180" s="85"/>
      <c r="C180" s="86" t="s">
        <v>173</v>
      </c>
      <c r="D180" s="86" t="s">
        <v>99</v>
      </c>
      <c r="E180" s="87" t="s">
        <v>299</v>
      </c>
      <c r="F180" s="88" t="s">
        <v>300</v>
      </c>
      <c r="G180" s="89" t="s">
        <v>210</v>
      </c>
      <c r="H180" s="90">
        <v>1.7000000000000001E-2</v>
      </c>
      <c r="I180" s="138"/>
      <c r="J180" s="91">
        <f>ROUND(I180*H180,2)</f>
        <v>0</v>
      </c>
      <c r="K180" s="88" t="s">
        <v>103</v>
      </c>
      <c r="L180" s="20"/>
      <c r="M180" s="29" t="s">
        <v>0</v>
      </c>
      <c r="N180" s="92" t="s">
        <v>27</v>
      </c>
      <c r="O180" s="93">
        <v>2.46</v>
      </c>
      <c r="P180" s="93">
        <f>O180*H180</f>
        <v>4.1820000000000003E-2</v>
      </c>
      <c r="Q180" s="93">
        <v>0</v>
      </c>
      <c r="R180" s="93">
        <f>Q180*H180</f>
        <v>0</v>
      </c>
      <c r="S180" s="93">
        <v>0</v>
      </c>
      <c r="T180" s="94">
        <f>S180*H180</f>
        <v>0</v>
      </c>
      <c r="AR180" s="10" t="s">
        <v>178</v>
      </c>
      <c r="AT180" s="10" t="s">
        <v>99</v>
      </c>
      <c r="AU180" s="10" t="s">
        <v>45</v>
      </c>
      <c r="AY180" s="10" t="s">
        <v>96</v>
      </c>
      <c r="BE180" s="95">
        <f>IF(N180="základní",J180,0)</f>
        <v>0</v>
      </c>
      <c r="BF180" s="95">
        <f>IF(N180="snížená",J180,0)</f>
        <v>0</v>
      </c>
      <c r="BG180" s="95">
        <f>IF(N180="zákl. přenesená",J180,0)</f>
        <v>0</v>
      </c>
      <c r="BH180" s="95">
        <f>IF(N180="sníž. přenesená",J180,0)</f>
        <v>0</v>
      </c>
      <c r="BI180" s="95">
        <f>IF(N180="nulová",J180,0)</f>
        <v>0</v>
      </c>
      <c r="BJ180" s="10" t="s">
        <v>40</v>
      </c>
      <c r="BK180" s="95">
        <f>ROUND(I180*H180,2)</f>
        <v>0</v>
      </c>
      <c r="BL180" s="10" t="s">
        <v>178</v>
      </c>
      <c r="BM180" s="10" t="s">
        <v>301</v>
      </c>
    </row>
    <row r="181" spans="2:65" s="6" customFormat="1" ht="22.9" customHeight="1">
      <c r="B181" s="73"/>
      <c r="D181" s="74" t="s">
        <v>38</v>
      </c>
      <c r="E181" s="83" t="s">
        <v>302</v>
      </c>
      <c r="F181" s="83" t="s">
        <v>303</v>
      </c>
      <c r="J181" s="84">
        <f>BK181</f>
        <v>0</v>
      </c>
      <c r="L181" s="73"/>
      <c r="M181" s="77"/>
      <c r="N181" s="78"/>
      <c r="O181" s="78"/>
      <c r="P181" s="79">
        <f>SUM(P182:P191)</f>
        <v>1.2301490000000004</v>
      </c>
      <c r="Q181" s="78"/>
      <c r="R181" s="79">
        <f>SUM(R182:R191)</f>
        <v>6.5400000000000007E-3</v>
      </c>
      <c r="S181" s="78"/>
      <c r="T181" s="80">
        <f>SUM(T182:T191)</f>
        <v>6.2050000000000001E-2</v>
      </c>
      <c r="AR181" s="74" t="s">
        <v>45</v>
      </c>
      <c r="AT181" s="81" t="s">
        <v>38</v>
      </c>
      <c r="AU181" s="81" t="s">
        <v>40</v>
      </c>
      <c r="AY181" s="74" t="s">
        <v>96</v>
      </c>
      <c r="BK181" s="82">
        <f>SUM(BK182:BK191)</f>
        <v>0</v>
      </c>
    </row>
    <row r="182" spans="2:65" s="1" customFormat="1" ht="16.350000000000001" customHeight="1">
      <c r="B182" s="85"/>
      <c r="C182" s="86" t="s">
        <v>304</v>
      </c>
      <c r="D182" s="86" t="s">
        <v>99</v>
      </c>
      <c r="E182" s="87" t="s">
        <v>305</v>
      </c>
      <c r="F182" s="88" t="s">
        <v>306</v>
      </c>
      <c r="G182" s="89" t="s">
        <v>116</v>
      </c>
      <c r="H182" s="90">
        <v>0.5</v>
      </c>
      <c r="I182" s="138"/>
      <c r="J182" s="91">
        <f>ROUND(I182*H182,2)</f>
        <v>0</v>
      </c>
      <c r="K182" s="88" t="s">
        <v>103</v>
      </c>
      <c r="L182" s="20"/>
      <c r="M182" s="29" t="s">
        <v>0</v>
      </c>
      <c r="N182" s="92" t="s">
        <v>27</v>
      </c>
      <c r="O182" s="93">
        <v>0.248</v>
      </c>
      <c r="P182" s="93">
        <f>O182*H182</f>
        <v>0.124</v>
      </c>
      <c r="Q182" s="93">
        <v>0</v>
      </c>
      <c r="R182" s="93">
        <f>Q182*H182</f>
        <v>0</v>
      </c>
      <c r="S182" s="93">
        <v>4.4499999999999998E-2</v>
      </c>
      <c r="T182" s="94">
        <f>S182*H182</f>
        <v>2.2249999999999999E-2</v>
      </c>
      <c r="AR182" s="10" t="s">
        <v>178</v>
      </c>
      <c r="AT182" s="10" t="s">
        <v>99</v>
      </c>
      <c r="AU182" s="10" t="s">
        <v>45</v>
      </c>
      <c r="AY182" s="10" t="s">
        <v>96</v>
      </c>
      <c r="BE182" s="95">
        <f>IF(N182="základní",J182,0)</f>
        <v>0</v>
      </c>
      <c r="BF182" s="95">
        <f>IF(N182="snížená",J182,0)</f>
        <v>0</v>
      </c>
      <c r="BG182" s="95">
        <f>IF(N182="zákl. přenesená",J182,0)</f>
        <v>0</v>
      </c>
      <c r="BH182" s="95">
        <f>IF(N182="sníž. přenesená",J182,0)</f>
        <v>0</v>
      </c>
      <c r="BI182" s="95">
        <f>IF(N182="nulová",J182,0)</f>
        <v>0</v>
      </c>
      <c r="BJ182" s="10" t="s">
        <v>40</v>
      </c>
      <c r="BK182" s="95">
        <f>ROUND(I182*H182,2)</f>
        <v>0</v>
      </c>
      <c r="BL182" s="10" t="s">
        <v>178</v>
      </c>
      <c r="BM182" s="10" t="s">
        <v>307</v>
      </c>
    </row>
    <row r="183" spans="2:65" s="7" customFormat="1" ht="11.25">
      <c r="B183" s="96"/>
      <c r="D183" s="97" t="s">
        <v>112</v>
      </c>
      <c r="E183" s="98" t="s">
        <v>0</v>
      </c>
      <c r="F183" s="99" t="s">
        <v>308</v>
      </c>
      <c r="H183" s="100">
        <v>0.5</v>
      </c>
      <c r="L183" s="96"/>
      <c r="M183" s="101"/>
      <c r="N183" s="102"/>
      <c r="O183" s="102"/>
      <c r="P183" s="102"/>
      <c r="Q183" s="102"/>
      <c r="R183" s="102"/>
      <c r="S183" s="102"/>
      <c r="T183" s="103"/>
      <c r="AT183" s="98" t="s">
        <v>112</v>
      </c>
      <c r="AU183" s="98" t="s">
        <v>45</v>
      </c>
      <c r="AV183" s="7" t="s">
        <v>45</v>
      </c>
      <c r="AW183" s="7" t="s">
        <v>17</v>
      </c>
      <c r="AX183" s="7" t="s">
        <v>40</v>
      </c>
      <c r="AY183" s="98" t="s">
        <v>96</v>
      </c>
    </row>
    <row r="184" spans="2:65" s="1" customFormat="1" ht="16.350000000000001" customHeight="1">
      <c r="B184" s="85"/>
      <c r="C184" s="86" t="s">
        <v>309</v>
      </c>
      <c r="D184" s="86" t="s">
        <v>99</v>
      </c>
      <c r="E184" s="87" t="s">
        <v>310</v>
      </c>
      <c r="F184" s="88" t="s">
        <v>311</v>
      </c>
      <c r="G184" s="89" t="s">
        <v>116</v>
      </c>
      <c r="H184" s="90">
        <v>0.5</v>
      </c>
      <c r="I184" s="138"/>
      <c r="J184" s="91">
        <f t="shared" ref="J184:J191" si="0">ROUND(I184*H184,2)</f>
        <v>0</v>
      </c>
      <c r="K184" s="88" t="s">
        <v>103</v>
      </c>
      <c r="L184" s="20"/>
      <c r="M184" s="29" t="s">
        <v>0</v>
      </c>
      <c r="N184" s="92" t="s">
        <v>27</v>
      </c>
      <c r="O184" s="93">
        <v>0.28299999999999997</v>
      </c>
      <c r="P184" s="93">
        <f t="shared" ref="P184:P191" si="1">O184*H184</f>
        <v>0.14149999999999999</v>
      </c>
      <c r="Q184" s="93">
        <v>0</v>
      </c>
      <c r="R184" s="93">
        <f t="shared" ref="R184:R191" si="2">Q184*H184</f>
        <v>0</v>
      </c>
      <c r="S184" s="93">
        <v>6.6400000000000001E-2</v>
      </c>
      <c r="T184" s="94">
        <f t="shared" ref="T184:T191" si="3">S184*H184</f>
        <v>3.32E-2</v>
      </c>
      <c r="AR184" s="10" t="s">
        <v>178</v>
      </c>
      <c r="AT184" s="10" t="s">
        <v>99</v>
      </c>
      <c r="AU184" s="10" t="s">
        <v>45</v>
      </c>
      <c r="AY184" s="10" t="s">
        <v>96</v>
      </c>
      <c r="BE184" s="95">
        <f t="shared" ref="BE184:BE191" si="4">IF(N184="základní",J184,0)</f>
        <v>0</v>
      </c>
      <c r="BF184" s="95">
        <f t="shared" ref="BF184:BF191" si="5">IF(N184="snížená",J184,0)</f>
        <v>0</v>
      </c>
      <c r="BG184" s="95">
        <f t="shared" ref="BG184:BG191" si="6">IF(N184="zákl. přenesená",J184,0)</f>
        <v>0</v>
      </c>
      <c r="BH184" s="95">
        <f t="shared" ref="BH184:BH191" si="7">IF(N184="sníž. přenesená",J184,0)</f>
        <v>0</v>
      </c>
      <c r="BI184" s="95">
        <f t="shared" ref="BI184:BI191" si="8">IF(N184="nulová",J184,0)</f>
        <v>0</v>
      </c>
      <c r="BJ184" s="10" t="s">
        <v>40</v>
      </c>
      <c r="BK184" s="95">
        <f t="shared" ref="BK184:BK191" si="9">ROUND(I184*H184,2)</f>
        <v>0</v>
      </c>
      <c r="BL184" s="10" t="s">
        <v>178</v>
      </c>
      <c r="BM184" s="10" t="s">
        <v>312</v>
      </c>
    </row>
    <row r="185" spans="2:65" s="1" customFormat="1" ht="16.350000000000001" customHeight="1">
      <c r="B185" s="85"/>
      <c r="C185" s="86" t="s">
        <v>313</v>
      </c>
      <c r="D185" s="86" t="s">
        <v>99</v>
      </c>
      <c r="E185" s="87" t="s">
        <v>314</v>
      </c>
      <c r="F185" s="88" t="s">
        <v>315</v>
      </c>
      <c r="G185" s="89" t="s">
        <v>116</v>
      </c>
      <c r="H185" s="90">
        <v>0.75</v>
      </c>
      <c r="I185" s="138"/>
      <c r="J185" s="91">
        <f t="shared" si="0"/>
        <v>0</v>
      </c>
      <c r="K185" s="88" t="s">
        <v>103</v>
      </c>
      <c r="L185" s="20"/>
      <c r="M185" s="29" t="s">
        <v>0</v>
      </c>
      <c r="N185" s="92" t="s">
        <v>27</v>
      </c>
      <c r="O185" s="93">
        <v>0.40500000000000003</v>
      </c>
      <c r="P185" s="93">
        <f t="shared" si="1"/>
        <v>0.30375000000000002</v>
      </c>
      <c r="Q185" s="93">
        <v>0</v>
      </c>
      <c r="R185" s="93">
        <f t="shared" si="2"/>
        <v>0</v>
      </c>
      <c r="S185" s="93">
        <v>8.8000000000000005E-3</v>
      </c>
      <c r="T185" s="94">
        <f t="shared" si="3"/>
        <v>6.6E-3</v>
      </c>
      <c r="AR185" s="10" t="s">
        <v>178</v>
      </c>
      <c r="AT185" s="10" t="s">
        <v>99</v>
      </c>
      <c r="AU185" s="10" t="s">
        <v>45</v>
      </c>
      <c r="AY185" s="10" t="s">
        <v>96</v>
      </c>
      <c r="BE185" s="95">
        <f t="shared" si="4"/>
        <v>0</v>
      </c>
      <c r="BF185" s="95">
        <f t="shared" si="5"/>
        <v>0</v>
      </c>
      <c r="BG185" s="95">
        <f t="shared" si="6"/>
        <v>0</v>
      </c>
      <c r="BH185" s="95">
        <f t="shared" si="7"/>
        <v>0</v>
      </c>
      <c r="BI185" s="95">
        <f t="shared" si="8"/>
        <v>0</v>
      </c>
      <c r="BJ185" s="10" t="s">
        <v>40</v>
      </c>
      <c r="BK185" s="95">
        <f t="shared" si="9"/>
        <v>0</v>
      </c>
      <c r="BL185" s="10" t="s">
        <v>178</v>
      </c>
      <c r="BM185" s="10" t="s">
        <v>316</v>
      </c>
    </row>
    <row r="186" spans="2:65" s="1" customFormat="1" ht="16.350000000000001" customHeight="1">
      <c r="B186" s="85"/>
      <c r="C186" s="86" t="s">
        <v>317</v>
      </c>
      <c r="D186" s="86" t="s">
        <v>99</v>
      </c>
      <c r="E186" s="87" t="s">
        <v>318</v>
      </c>
      <c r="F186" s="88" t="s">
        <v>319</v>
      </c>
      <c r="G186" s="89" t="s">
        <v>110</v>
      </c>
      <c r="H186" s="90">
        <v>1</v>
      </c>
      <c r="I186" s="138"/>
      <c r="J186" s="91">
        <f t="shared" si="0"/>
        <v>0</v>
      </c>
      <c r="K186" s="88" t="s">
        <v>103</v>
      </c>
      <c r="L186" s="20"/>
      <c r="M186" s="29" t="s">
        <v>0</v>
      </c>
      <c r="N186" s="92" t="s">
        <v>27</v>
      </c>
      <c r="O186" s="93">
        <v>0.06</v>
      </c>
      <c r="P186" s="93">
        <f t="shared" si="1"/>
        <v>0.06</v>
      </c>
      <c r="Q186" s="93">
        <v>0</v>
      </c>
      <c r="R186" s="93">
        <f t="shared" si="2"/>
        <v>0</v>
      </c>
      <c r="S186" s="93">
        <v>0</v>
      </c>
      <c r="T186" s="94">
        <f t="shared" si="3"/>
        <v>0</v>
      </c>
      <c r="AR186" s="10" t="s">
        <v>178</v>
      </c>
      <c r="AT186" s="10" t="s">
        <v>99</v>
      </c>
      <c r="AU186" s="10" t="s">
        <v>45</v>
      </c>
      <c r="AY186" s="10" t="s">
        <v>96</v>
      </c>
      <c r="BE186" s="95">
        <f t="shared" si="4"/>
        <v>0</v>
      </c>
      <c r="BF186" s="95">
        <f t="shared" si="5"/>
        <v>0</v>
      </c>
      <c r="BG186" s="95">
        <f t="shared" si="6"/>
        <v>0</v>
      </c>
      <c r="BH186" s="95">
        <f t="shared" si="7"/>
        <v>0</v>
      </c>
      <c r="BI186" s="95">
        <f t="shared" si="8"/>
        <v>0</v>
      </c>
      <c r="BJ186" s="10" t="s">
        <v>40</v>
      </c>
      <c r="BK186" s="95">
        <f t="shared" si="9"/>
        <v>0</v>
      </c>
      <c r="BL186" s="10" t="s">
        <v>178</v>
      </c>
      <c r="BM186" s="10" t="s">
        <v>320</v>
      </c>
    </row>
    <row r="187" spans="2:65" s="1" customFormat="1" ht="16.350000000000001" customHeight="1">
      <c r="B187" s="85"/>
      <c r="C187" s="117" t="s">
        <v>321</v>
      </c>
      <c r="D187" s="117" t="s">
        <v>49</v>
      </c>
      <c r="E187" s="118" t="s">
        <v>322</v>
      </c>
      <c r="F187" s="119" t="s">
        <v>323</v>
      </c>
      <c r="G187" s="120" t="s">
        <v>110</v>
      </c>
      <c r="H187" s="121">
        <v>1</v>
      </c>
      <c r="I187" s="139"/>
      <c r="J187" s="122">
        <f t="shared" si="0"/>
        <v>0</v>
      </c>
      <c r="K187" s="119" t="s">
        <v>103</v>
      </c>
      <c r="L187" s="123"/>
      <c r="M187" s="124" t="s">
        <v>0</v>
      </c>
      <c r="N187" s="125" t="s">
        <v>27</v>
      </c>
      <c r="O187" s="93">
        <v>0</v>
      </c>
      <c r="P187" s="93">
        <f t="shared" si="1"/>
        <v>0</v>
      </c>
      <c r="Q187" s="93">
        <v>4.1000000000000003E-3</v>
      </c>
      <c r="R187" s="93">
        <f t="shared" si="2"/>
        <v>4.1000000000000003E-3</v>
      </c>
      <c r="S187" s="93">
        <v>0</v>
      </c>
      <c r="T187" s="94">
        <f t="shared" si="3"/>
        <v>0</v>
      </c>
      <c r="AR187" s="10" t="s">
        <v>256</v>
      </c>
      <c r="AT187" s="10" t="s">
        <v>49</v>
      </c>
      <c r="AU187" s="10" t="s">
        <v>45</v>
      </c>
      <c r="AY187" s="10" t="s">
        <v>96</v>
      </c>
      <c r="BE187" s="95">
        <f t="shared" si="4"/>
        <v>0</v>
      </c>
      <c r="BF187" s="95">
        <f t="shared" si="5"/>
        <v>0</v>
      </c>
      <c r="BG187" s="95">
        <f t="shared" si="6"/>
        <v>0</v>
      </c>
      <c r="BH187" s="95">
        <f t="shared" si="7"/>
        <v>0</v>
      </c>
      <c r="BI187" s="95">
        <f t="shared" si="8"/>
        <v>0</v>
      </c>
      <c r="BJ187" s="10" t="s">
        <v>40</v>
      </c>
      <c r="BK187" s="95">
        <f t="shared" si="9"/>
        <v>0</v>
      </c>
      <c r="BL187" s="10" t="s">
        <v>178</v>
      </c>
      <c r="BM187" s="10" t="s">
        <v>324</v>
      </c>
    </row>
    <row r="188" spans="2:65" s="1" customFormat="1" ht="16.350000000000001" customHeight="1">
      <c r="B188" s="85"/>
      <c r="C188" s="86" t="s">
        <v>325</v>
      </c>
      <c r="D188" s="86" t="s">
        <v>99</v>
      </c>
      <c r="E188" s="87" t="s">
        <v>326</v>
      </c>
      <c r="F188" s="88" t="s">
        <v>327</v>
      </c>
      <c r="G188" s="89" t="s">
        <v>110</v>
      </c>
      <c r="H188" s="90">
        <v>1</v>
      </c>
      <c r="I188" s="138"/>
      <c r="J188" s="91">
        <f t="shared" si="0"/>
        <v>0</v>
      </c>
      <c r="K188" s="88" t="s">
        <v>103</v>
      </c>
      <c r="L188" s="20"/>
      <c r="M188" s="29" t="s">
        <v>0</v>
      </c>
      <c r="N188" s="92" t="s">
        <v>27</v>
      </c>
      <c r="O188" s="93">
        <v>0.54900000000000004</v>
      </c>
      <c r="P188" s="93">
        <f t="shared" si="1"/>
        <v>0.54900000000000004</v>
      </c>
      <c r="Q188" s="93">
        <v>0</v>
      </c>
      <c r="R188" s="93">
        <f t="shared" si="2"/>
        <v>0</v>
      </c>
      <c r="S188" s="93">
        <v>0</v>
      </c>
      <c r="T188" s="94">
        <f t="shared" si="3"/>
        <v>0</v>
      </c>
      <c r="AR188" s="10" t="s">
        <v>178</v>
      </c>
      <c r="AT188" s="10" t="s">
        <v>99</v>
      </c>
      <c r="AU188" s="10" t="s">
        <v>45</v>
      </c>
      <c r="AY188" s="10" t="s">
        <v>96</v>
      </c>
      <c r="BE188" s="95">
        <f t="shared" si="4"/>
        <v>0</v>
      </c>
      <c r="BF188" s="95">
        <f t="shared" si="5"/>
        <v>0</v>
      </c>
      <c r="BG188" s="95">
        <f t="shared" si="6"/>
        <v>0</v>
      </c>
      <c r="BH188" s="95">
        <f t="shared" si="7"/>
        <v>0</v>
      </c>
      <c r="BI188" s="95">
        <f t="shared" si="8"/>
        <v>0</v>
      </c>
      <c r="BJ188" s="10" t="s">
        <v>40</v>
      </c>
      <c r="BK188" s="95">
        <f t="shared" si="9"/>
        <v>0</v>
      </c>
      <c r="BL188" s="10" t="s">
        <v>178</v>
      </c>
      <c r="BM188" s="10" t="s">
        <v>328</v>
      </c>
    </row>
    <row r="189" spans="2:65" s="1" customFormat="1" ht="16.350000000000001" customHeight="1">
      <c r="B189" s="85"/>
      <c r="C189" s="117" t="s">
        <v>329</v>
      </c>
      <c r="D189" s="117" t="s">
        <v>49</v>
      </c>
      <c r="E189" s="118" t="s">
        <v>330</v>
      </c>
      <c r="F189" s="119" t="s">
        <v>331</v>
      </c>
      <c r="G189" s="120" t="s">
        <v>332</v>
      </c>
      <c r="H189" s="121">
        <v>1</v>
      </c>
      <c r="I189" s="139"/>
      <c r="J189" s="122">
        <f t="shared" si="0"/>
        <v>0</v>
      </c>
      <c r="K189" s="119" t="s">
        <v>103</v>
      </c>
      <c r="L189" s="123"/>
      <c r="M189" s="124" t="s">
        <v>0</v>
      </c>
      <c r="N189" s="125" t="s">
        <v>27</v>
      </c>
      <c r="O189" s="93">
        <v>0</v>
      </c>
      <c r="P189" s="93">
        <f t="shared" si="1"/>
        <v>0</v>
      </c>
      <c r="Q189" s="93">
        <v>2.3E-3</v>
      </c>
      <c r="R189" s="93">
        <f t="shared" si="2"/>
        <v>2.3E-3</v>
      </c>
      <c r="S189" s="93">
        <v>0</v>
      </c>
      <c r="T189" s="94">
        <f t="shared" si="3"/>
        <v>0</v>
      </c>
      <c r="AR189" s="10" t="s">
        <v>256</v>
      </c>
      <c r="AT189" s="10" t="s">
        <v>49</v>
      </c>
      <c r="AU189" s="10" t="s">
        <v>45</v>
      </c>
      <c r="AY189" s="10" t="s">
        <v>96</v>
      </c>
      <c r="BE189" s="95">
        <f t="shared" si="4"/>
        <v>0</v>
      </c>
      <c r="BF189" s="95">
        <f t="shared" si="5"/>
        <v>0</v>
      </c>
      <c r="BG189" s="95">
        <f t="shared" si="6"/>
        <v>0</v>
      </c>
      <c r="BH189" s="95">
        <f t="shared" si="7"/>
        <v>0</v>
      </c>
      <c r="BI189" s="95">
        <f t="shared" si="8"/>
        <v>0</v>
      </c>
      <c r="BJ189" s="10" t="s">
        <v>40</v>
      </c>
      <c r="BK189" s="95">
        <f t="shared" si="9"/>
        <v>0</v>
      </c>
      <c r="BL189" s="10" t="s">
        <v>178</v>
      </c>
      <c r="BM189" s="10" t="s">
        <v>333</v>
      </c>
    </row>
    <row r="190" spans="2:65" s="1" customFormat="1" ht="16.350000000000001" customHeight="1">
      <c r="B190" s="85"/>
      <c r="C190" s="86" t="s">
        <v>334</v>
      </c>
      <c r="D190" s="86" t="s">
        <v>99</v>
      </c>
      <c r="E190" s="87" t="s">
        <v>335</v>
      </c>
      <c r="F190" s="88" t="s">
        <v>336</v>
      </c>
      <c r="G190" s="89" t="s">
        <v>116</v>
      </c>
      <c r="H190" s="90">
        <v>1</v>
      </c>
      <c r="I190" s="138"/>
      <c r="J190" s="91">
        <f t="shared" si="0"/>
        <v>0</v>
      </c>
      <c r="K190" s="88" t="s">
        <v>103</v>
      </c>
      <c r="L190" s="20"/>
      <c r="M190" s="29" t="s">
        <v>0</v>
      </c>
      <c r="N190" s="92" t="s">
        <v>27</v>
      </c>
      <c r="O190" s="93">
        <v>3.4000000000000002E-2</v>
      </c>
      <c r="P190" s="93">
        <f t="shared" si="1"/>
        <v>3.4000000000000002E-2</v>
      </c>
      <c r="Q190" s="93">
        <v>1.3999999999999999E-4</v>
      </c>
      <c r="R190" s="93">
        <f t="shared" si="2"/>
        <v>1.3999999999999999E-4</v>
      </c>
      <c r="S190" s="93">
        <v>0</v>
      </c>
      <c r="T190" s="94">
        <f t="shared" si="3"/>
        <v>0</v>
      </c>
      <c r="AR190" s="10" t="s">
        <v>178</v>
      </c>
      <c r="AT190" s="10" t="s">
        <v>99</v>
      </c>
      <c r="AU190" s="10" t="s">
        <v>45</v>
      </c>
      <c r="AY190" s="10" t="s">
        <v>96</v>
      </c>
      <c r="BE190" s="95">
        <f t="shared" si="4"/>
        <v>0</v>
      </c>
      <c r="BF190" s="95">
        <f t="shared" si="5"/>
        <v>0</v>
      </c>
      <c r="BG190" s="95">
        <f t="shared" si="6"/>
        <v>0</v>
      </c>
      <c r="BH190" s="95">
        <f t="shared" si="7"/>
        <v>0</v>
      </c>
      <c r="BI190" s="95">
        <f t="shared" si="8"/>
        <v>0</v>
      </c>
      <c r="BJ190" s="10" t="s">
        <v>40</v>
      </c>
      <c r="BK190" s="95">
        <f t="shared" si="9"/>
        <v>0</v>
      </c>
      <c r="BL190" s="10" t="s">
        <v>178</v>
      </c>
      <c r="BM190" s="10" t="s">
        <v>337</v>
      </c>
    </row>
    <row r="191" spans="2:65" s="1" customFormat="1" ht="16.350000000000001" customHeight="1">
      <c r="B191" s="85"/>
      <c r="C191" s="86" t="s">
        <v>338</v>
      </c>
      <c r="D191" s="86" t="s">
        <v>99</v>
      </c>
      <c r="E191" s="87" t="s">
        <v>339</v>
      </c>
      <c r="F191" s="88" t="s">
        <v>340</v>
      </c>
      <c r="G191" s="89" t="s">
        <v>210</v>
      </c>
      <c r="H191" s="90">
        <v>7.0000000000000001E-3</v>
      </c>
      <c r="I191" s="138"/>
      <c r="J191" s="91">
        <f t="shared" si="0"/>
        <v>0</v>
      </c>
      <c r="K191" s="88" t="s">
        <v>103</v>
      </c>
      <c r="L191" s="20"/>
      <c r="M191" s="29" t="s">
        <v>0</v>
      </c>
      <c r="N191" s="92" t="s">
        <v>27</v>
      </c>
      <c r="O191" s="93">
        <v>2.5569999999999999</v>
      </c>
      <c r="P191" s="93">
        <f t="shared" si="1"/>
        <v>1.7898999999999998E-2</v>
      </c>
      <c r="Q191" s="93">
        <v>0</v>
      </c>
      <c r="R191" s="93">
        <f t="shared" si="2"/>
        <v>0</v>
      </c>
      <c r="S191" s="93">
        <v>0</v>
      </c>
      <c r="T191" s="94">
        <f t="shared" si="3"/>
        <v>0</v>
      </c>
      <c r="AR191" s="10" t="s">
        <v>178</v>
      </c>
      <c r="AT191" s="10" t="s">
        <v>99</v>
      </c>
      <c r="AU191" s="10" t="s">
        <v>45</v>
      </c>
      <c r="AY191" s="10" t="s">
        <v>96</v>
      </c>
      <c r="BE191" s="95">
        <f t="shared" si="4"/>
        <v>0</v>
      </c>
      <c r="BF191" s="95">
        <f t="shared" si="5"/>
        <v>0</v>
      </c>
      <c r="BG191" s="95">
        <f t="shared" si="6"/>
        <v>0</v>
      </c>
      <c r="BH191" s="95">
        <f t="shared" si="7"/>
        <v>0</v>
      </c>
      <c r="BI191" s="95">
        <f t="shared" si="8"/>
        <v>0</v>
      </c>
      <c r="BJ191" s="10" t="s">
        <v>40</v>
      </c>
      <c r="BK191" s="95">
        <f t="shared" si="9"/>
        <v>0</v>
      </c>
      <c r="BL191" s="10" t="s">
        <v>178</v>
      </c>
      <c r="BM191" s="10" t="s">
        <v>341</v>
      </c>
    </row>
    <row r="192" spans="2:65" s="6" customFormat="1" ht="22.9" customHeight="1">
      <c r="B192" s="73"/>
      <c r="D192" s="74" t="s">
        <v>38</v>
      </c>
      <c r="E192" s="83" t="s">
        <v>342</v>
      </c>
      <c r="F192" s="83" t="s">
        <v>343</v>
      </c>
      <c r="J192" s="84">
        <f>BK192</f>
        <v>0</v>
      </c>
      <c r="L192" s="73"/>
      <c r="M192" s="77"/>
      <c r="N192" s="78"/>
      <c r="O192" s="78"/>
      <c r="P192" s="79">
        <f>P193</f>
        <v>0</v>
      </c>
      <c r="Q192" s="78"/>
      <c r="R192" s="79">
        <f>R193</f>
        <v>0</v>
      </c>
      <c r="S192" s="78"/>
      <c r="T192" s="80">
        <f>T193</f>
        <v>0</v>
      </c>
      <c r="AR192" s="74" t="s">
        <v>45</v>
      </c>
      <c r="AT192" s="81" t="s">
        <v>38</v>
      </c>
      <c r="AU192" s="81" t="s">
        <v>40</v>
      </c>
      <c r="AY192" s="74" t="s">
        <v>96</v>
      </c>
      <c r="BK192" s="82">
        <f>BK193</f>
        <v>0</v>
      </c>
    </row>
    <row r="193" spans="2:65" s="1" customFormat="1" ht="16.350000000000001" customHeight="1">
      <c r="B193" s="85"/>
      <c r="C193" s="86" t="s">
        <v>344</v>
      </c>
      <c r="D193" s="86" t="s">
        <v>99</v>
      </c>
      <c r="E193" s="87" t="s">
        <v>345</v>
      </c>
      <c r="F193" s="88" t="s">
        <v>346</v>
      </c>
      <c r="G193" s="89" t="s">
        <v>110</v>
      </c>
      <c r="H193" s="90">
        <v>1</v>
      </c>
      <c r="I193" s="138"/>
      <c r="J193" s="91">
        <f>ROUND(I193*H193,2)</f>
        <v>0</v>
      </c>
      <c r="K193" s="88" t="s">
        <v>0</v>
      </c>
      <c r="L193" s="20"/>
      <c r="M193" s="29" t="s">
        <v>0</v>
      </c>
      <c r="N193" s="92" t="s">
        <v>27</v>
      </c>
      <c r="O193" s="93">
        <v>0</v>
      </c>
      <c r="P193" s="93">
        <f>O193*H193</f>
        <v>0</v>
      </c>
      <c r="Q193" s="93">
        <v>0</v>
      </c>
      <c r="R193" s="93">
        <f>Q193*H193</f>
        <v>0</v>
      </c>
      <c r="S193" s="93">
        <v>0</v>
      </c>
      <c r="T193" s="94">
        <f>S193*H193</f>
        <v>0</v>
      </c>
      <c r="AR193" s="10" t="s">
        <v>178</v>
      </c>
      <c r="AT193" s="10" t="s">
        <v>99</v>
      </c>
      <c r="AU193" s="10" t="s">
        <v>45</v>
      </c>
      <c r="AY193" s="10" t="s">
        <v>96</v>
      </c>
      <c r="BE193" s="95">
        <f>IF(N193="základní",J193,0)</f>
        <v>0</v>
      </c>
      <c r="BF193" s="95">
        <f>IF(N193="snížená",J193,0)</f>
        <v>0</v>
      </c>
      <c r="BG193" s="95">
        <f>IF(N193="zákl. přenesená",J193,0)</f>
        <v>0</v>
      </c>
      <c r="BH193" s="95">
        <f>IF(N193="sníž. přenesená",J193,0)</f>
        <v>0</v>
      </c>
      <c r="BI193" s="95">
        <f>IF(N193="nulová",J193,0)</f>
        <v>0</v>
      </c>
      <c r="BJ193" s="10" t="s">
        <v>40</v>
      </c>
      <c r="BK193" s="95">
        <f>ROUND(I193*H193,2)</f>
        <v>0</v>
      </c>
      <c r="BL193" s="10" t="s">
        <v>178</v>
      </c>
      <c r="BM193" s="10" t="s">
        <v>347</v>
      </c>
    </row>
    <row r="194" spans="2:65" s="6" customFormat="1" ht="22.9" customHeight="1">
      <c r="B194" s="73"/>
      <c r="D194" s="74" t="s">
        <v>38</v>
      </c>
      <c r="E194" s="83" t="s">
        <v>348</v>
      </c>
      <c r="F194" s="83" t="s">
        <v>349</v>
      </c>
      <c r="J194" s="84">
        <f>BK194</f>
        <v>0</v>
      </c>
      <c r="L194" s="73"/>
      <c r="M194" s="77"/>
      <c r="N194" s="78"/>
      <c r="O194" s="78"/>
      <c r="P194" s="79">
        <f>SUM(P195:P214)</f>
        <v>23.422799999999999</v>
      </c>
      <c r="Q194" s="78"/>
      <c r="R194" s="79">
        <f>SUM(R195:R214)</f>
        <v>0.16114123999999999</v>
      </c>
      <c r="S194" s="78"/>
      <c r="T194" s="80">
        <f>SUM(T195:T214)</f>
        <v>0</v>
      </c>
      <c r="AR194" s="74" t="s">
        <v>45</v>
      </c>
      <c r="AT194" s="81" t="s">
        <v>38</v>
      </c>
      <c r="AU194" s="81" t="s">
        <v>40</v>
      </c>
      <c r="AY194" s="74" t="s">
        <v>96</v>
      </c>
      <c r="BK194" s="82">
        <f>SUM(BK195:BK214)</f>
        <v>0</v>
      </c>
    </row>
    <row r="195" spans="2:65" s="1" customFormat="1" ht="16.350000000000001" customHeight="1">
      <c r="B195" s="85"/>
      <c r="C195" s="86" t="s">
        <v>350</v>
      </c>
      <c r="D195" s="86" t="s">
        <v>99</v>
      </c>
      <c r="E195" s="87" t="s">
        <v>351</v>
      </c>
      <c r="F195" s="88" t="s">
        <v>352</v>
      </c>
      <c r="G195" s="89" t="s">
        <v>353</v>
      </c>
      <c r="H195" s="90">
        <v>62</v>
      </c>
      <c r="I195" s="138"/>
      <c r="J195" s="91">
        <f>ROUND(I195*H195,2)</f>
        <v>0</v>
      </c>
      <c r="K195" s="88" t="s">
        <v>103</v>
      </c>
      <c r="L195" s="20"/>
      <c r="M195" s="29" t="s">
        <v>0</v>
      </c>
      <c r="N195" s="92" t="s">
        <v>27</v>
      </c>
      <c r="O195" s="93">
        <v>2.1000000000000001E-2</v>
      </c>
      <c r="P195" s="93">
        <f>O195*H195</f>
        <v>1.302</v>
      </c>
      <c r="Q195" s="93">
        <v>5.0000000000000002E-5</v>
      </c>
      <c r="R195" s="93">
        <f>Q195*H195</f>
        <v>3.1000000000000003E-3</v>
      </c>
      <c r="S195" s="93">
        <v>0</v>
      </c>
      <c r="T195" s="94">
        <f>S195*H195</f>
        <v>0</v>
      </c>
      <c r="AR195" s="10" t="s">
        <v>178</v>
      </c>
      <c r="AT195" s="10" t="s">
        <v>99</v>
      </c>
      <c r="AU195" s="10" t="s">
        <v>45</v>
      </c>
      <c r="AY195" s="10" t="s">
        <v>96</v>
      </c>
      <c r="BE195" s="95">
        <f>IF(N195="základní",J195,0)</f>
        <v>0</v>
      </c>
      <c r="BF195" s="95">
        <f>IF(N195="snížená",J195,0)</f>
        <v>0</v>
      </c>
      <c r="BG195" s="95">
        <f>IF(N195="zákl. přenesená",J195,0)</f>
        <v>0</v>
      </c>
      <c r="BH195" s="95">
        <f>IF(N195="sníž. přenesená",J195,0)</f>
        <v>0</v>
      </c>
      <c r="BI195" s="95">
        <f>IF(N195="nulová",J195,0)</f>
        <v>0</v>
      </c>
      <c r="BJ195" s="10" t="s">
        <v>40</v>
      </c>
      <c r="BK195" s="95">
        <f>ROUND(I195*H195,2)</f>
        <v>0</v>
      </c>
      <c r="BL195" s="10" t="s">
        <v>178</v>
      </c>
      <c r="BM195" s="10" t="s">
        <v>354</v>
      </c>
    </row>
    <row r="196" spans="2:65" s="1" customFormat="1" ht="16.350000000000001" customHeight="1">
      <c r="B196" s="85"/>
      <c r="C196" s="117" t="s">
        <v>355</v>
      </c>
      <c r="D196" s="117" t="s">
        <v>49</v>
      </c>
      <c r="E196" s="118" t="s">
        <v>356</v>
      </c>
      <c r="F196" s="119" t="s">
        <v>357</v>
      </c>
      <c r="G196" s="120" t="s">
        <v>110</v>
      </c>
      <c r="H196" s="121">
        <v>4.1879999999999997</v>
      </c>
      <c r="I196" s="139"/>
      <c r="J196" s="122">
        <f>ROUND(I196*H196,2)</f>
        <v>0</v>
      </c>
      <c r="K196" s="119" t="s">
        <v>103</v>
      </c>
      <c r="L196" s="123"/>
      <c r="M196" s="124" t="s">
        <v>0</v>
      </c>
      <c r="N196" s="125" t="s">
        <v>27</v>
      </c>
      <c r="O196" s="93">
        <v>0</v>
      </c>
      <c r="P196" s="93">
        <f>O196*H196</f>
        <v>0</v>
      </c>
      <c r="Q196" s="93">
        <v>1.6E-2</v>
      </c>
      <c r="R196" s="93">
        <f>Q196*H196</f>
        <v>6.7007999999999998E-2</v>
      </c>
      <c r="S196" s="93">
        <v>0</v>
      </c>
      <c r="T196" s="94">
        <f>S196*H196</f>
        <v>0</v>
      </c>
      <c r="AR196" s="10" t="s">
        <v>256</v>
      </c>
      <c r="AT196" s="10" t="s">
        <v>49</v>
      </c>
      <c r="AU196" s="10" t="s">
        <v>45</v>
      </c>
      <c r="AY196" s="10" t="s">
        <v>96</v>
      </c>
      <c r="BE196" s="95">
        <f>IF(N196="základní",J196,0)</f>
        <v>0</v>
      </c>
      <c r="BF196" s="95">
        <f>IF(N196="snížená",J196,0)</f>
        <v>0</v>
      </c>
      <c r="BG196" s="95">
        <f>IF(N196="zákl. přenesená",J196,0)</f>
        <v>0</v>
      </c>
      <c r="BH196" s="95">
        <f>IF(N196="sníž. přenesená",J196,0)</f>
        <v>0</v>
      </c>
      <c r="BI196" s="95">
        <f>IF(N196="nulová",J196,0)</f>
        <v>0</v>
      </c>
      <c r="BJ196" s="10" t="s">
        <v>40</v>
      </c>
      <c r="BK196" s="95">
        <f>ROUND(I196*H196,2)</f>
        <v>0</v>
      </c>
      <c r="BL196" s="10" t="s">
        <v>178</v>
      </c>
      <c r="BM196" s="10" t="s">
        <v>358</v>
      </c>
    </row>
    <row r="197" spans="2:65" s="7" customFormat="1" ht="11.25">
      <c r="B197" s="96"/>
      <c r="D197" s="97" t="s">
        <v>112</v>
      </c>
      <c r="E197" s="98" t="s">
        <v>0</v>
      </c>
      <c r="F197" s="99" t="s">
        <v>359</v>
      </c>
      <c r="H197" s="100">
        <v>3.8780000000000001</v>
      </c>
      <c r="L197" s="96"/>
      <c r="M197" s="101"/>
      <c r="N197" s="102"/>
      <c r="O197" s="102"/>
      <c r="P197" s="102"/>
      <c r="Q197" s="102"/>
      <c r="R197" s="102"/>
      <c r="S197" s="102"/>
      <c r="T197" s="103"/>
      <c r="AT197" s="98" t="s">
        <v>112</v>
      </c>
      <c r="AU197" s="98" t="s">
        <v>45</v>
      </c>
      <c r="AV197" s="7" t="s">
        <v>45</v>
      </c>
      <c r="AW197" s="7" t="s">
        <v>17</v>
      </c>
      <c r="AX197" s="7" t="s">
        <v>39</v>
      </c>
      <c r="AY197" s="98" t="s">
        <v>96</v>
      </c>
    </row>
    <row r="198" spans="2:65" s="8" customFormat="1" ht="11.25">
      <c r="B198" s="104"/>
      <c r="D198" s="97" t="s">
        <v>112</v>
      </c>
      <c r="E198" s="105" t="s">
        <v>0</v>
      </c>
      <c r="F198" s="106" t="s">
        <v>119</v>
      </c>
      <c r="H198" s="107">
        <v>3.8780000000000001</v>
      </c>
      <c r="L198" s="104"/>
      <c r="M198" s="108"/>
      <c r="N198" s="109"/>
      <c r="O198" s="109"/>
      <c r="P198" s="109"/>
      <c r="Q198" s="109"/>
      <c r="R198" s="109"/>
      <c r="S198" s="109"/>
      <c r="T198" s="110"/>
      <c r="AT198" s="105" t="s">
        <v>112</v>
      </c>
      <c r="AU198" s="105" t="s">
        <v>45</v>
      </c>
      <c r="AV198" s="8" t="s">
        <v>104</v>
      </c>
      <c r="AW198" s="8" t="s">
        <v>17</v>
      </c>
      <c r="AX198" s="8" t="s">
        <v>40</v>
      </c>
      <c r="AY198" s="105" t="s">
        <v>96</v>
      </c>
    </row>
    <row r="199" spans="2:65" s="7" customFormat="1" ht="11.25">
      <c r="B199" s="96"/>
      <c r="D199" s="97" t="s">
        <v>112</v>
      </c>
      <c r="F199" s="99" t="s">
        <v>360</v>
      </c>
      <c r="H199" s="100">
        <v>4.1879999999999997</v>
      </c>
      <c r="L199" s="96"/>
      <c r="M199" s="101"/>
      <c r="N199" s="102"/>
      <c r="O199" s="102"/>
      <c r="P199" s="102"/>
      <c r="Q199" s="102"/>
      <c r="R199" s="102"/>
      <c r="S199" s="102"/>
      <c r="T199" s="103"/>
      <c r="AT199" s="98" t="s">
        <v>112</v>
      </c>
      <c r="AU199" s="98" t="s">
        <v>45</v>
      </c>
      <c r="AV199" s="7" t="s">
        <v>45</v>
      </c>
      <c r="AW199" s="7" t="s">
        <v>1</v>
      </c>
      <c r="AX199" s="7" t="s">
        <v>40</v>
      </c>
      <c r="AY199" s="98" t="s">
        <v>96</v>
      </c>
    </row>
    <row r="200" spans="2:65" s="1" customFormat="1" ht="16.350000000000001" customHeight="1">
      <c r="B200" s="85"/>
      <c r="C200" s="86" t="s">
        <v>361</v>
      </c>
      <c r="D200" s="86" t="s">
        <v>99</v>
      </c>
      <c r="E200" s="87" t="s">
        <v>362</v>
      </c>
      <c r="F200" s="88" t="s">
        <v>363</v>
      </c>
      <c r="G200" s="89" t="s">
        <v>198</v>
      </c>
      <c r="H200" s="90">
        <v>3.5</v>
      </c>
      <c r="I200" s="138"/>
      <c r="J200" s="91">
        <f>ROUND(I200*H200,2)</f>
        <v>0</v>
      </c>
      <c r="K200" s="88" t="s">
        <v>103</v>
      </c>
      <c r="L200" s="20"/>
      <c r="M200" s="29" t="s">
        <v>0</v>
      </c>
      <c r="N200" s="92" t="s">
        <v>27</v>
      </c>
      <c r="O200" s="93">
        <v>2.74</v>
      </c>
      <c r="P200" s="93">
        <f>O200*H200</f>
        <v>9.59</v>
      </c>
      <c r="Q200" s="93">
        <v>0</v>
      </c>
      <c r="R200" s="93">
        <f>Q200*H200</f>
        <v>0</v>
      </c>
      <c r="S200" s="93">
        <v>0</v>
      </c>
      <c r="T200" s="94">
        <f>S200*H200</f>
        <v>0</v>
      </c>
      <c r="AR200" s="10" t="s">
        <v>178</v>
      </c>
      <c r="AT200" s="10" t="s">
        <v>99</v>
      </c>
      <c r="AU200" s="10" t="s">
        <v>45</v>
      </c>
      <c r="AY200" s="10" t="s">
        <v>96</v>
      </c>
      <c r="BE200" s="95">
        <f>IF(N200="základní",J200,0)</f>
        <v>0</v>
      </c>
      <c r="BF200" s="95">
        <f>IF(N200="snížená",J200,0)</f>
        <v>0</v>
      </c>
      <c r="BG200" s="95">
        <f>IF(N200="zákl. přenesená",J200,0)</f>
        <v>0</v>
      </c>
      <c r="BH200" s="95">
        <f>IF(N200="sníž. přenesená",J200,0)</f>
        <v>0</v>
      </c>
      <c r="BI200" s="95">
        <f>IF(N200="nulová",J200,0)</f>
        <v>0</v>
      </c>
      <c r="BJ200" s="10" t="s">
        <v>40</v>
      </c>
      <c r="BK200" s="95">
        <f>ROUND(I200*H200,2)</f>
        <v>0</v>
      </c>
      <c r="BL200" s="10" t="s">
        <v>178</v>
      </c>
      <c r="BM200" s="10" t="s">
        <v>364</v>
      </c>
    </row>
    <row r="201" spans="2:65" s="1" customFormat="1" ht="16.350000000000001" customHeight="1">
      <c r="B201" s="85"/>
      <c r="C201" s="117" t="s">
        <v>365</v>
      </c>
      <c r="D201" s="117" t="s">
        <v>49</v>
      </c>
      <c r="E201" s="118" t="s">
        <v>366</v>
      </c>
      <c r="F201" s="119" t="s">
        <v>367</v>
      </c>
      <c r="G201" s="120" t="s">
        <v>198</v>
      </c>
      <c r="H201" s="121">
        <v>3.5</v>
      </c>
      <c r="I201" s="139"/>
      <c r="J201" s="122">
        <f>ROUND(I201*H201,2)</f>
        <v>0</v>
      </c>
      <c r="K201" s="119" t="s">
        <v>103</v>
      </c>
      <c r="L201" s="123"/>
      <c r="M201" s="124" t="s">
        <v>0</v>
      </c>
      <c r="N201" s="125" t="s">
        <v>27</v>
      </c>
      <c r="O201" s="93">
        <v>0</v>
      </c>
      <c r="P201" s="93">
        <f>O201*H201</f>
        <v>0</v>
      </c>
      <c r="Q201" s="93">
        <v>2.8999999999999998E-3</v>
      </c>
      <c r="R201" s="93">
        <f>Q201*H201</f>
        <v>1.0149999999999999E-2</v>
      </c>
      <c r="S201" s="93">
        <v>0</v>
      </c>
      <c r="T201" s="94">
        <f>S201*H201</f>
        <v>0</v>
      </c>
      <c r="AR201" s="10" t="s">
        <v>256</v>
      </c>
      <c r="AT201" s="10" t="s">
        <v>49</v>
      </c>
      <c r="AU201" s="10" t="s">
        <v>45</v>
      </c>
      <c r="AY201" s="10" t="s">
        <v>96</v>
      </c>
      <c r="BE201" s="95">
        <f>IF(N201="základní",J201,0)</f>
        <v>0</v>
      </c>
      <c r="BF201" s="95">
        <f>IF(N201="snížená",J201,0)</f>
        <v>0</v>
      </c>
      <c r="BG201" s="95">
        <f>IF(N201="zákl. přenesená",J201,0)</f>
        <v>0</v>
      </c>
      <c r="BH201" s="95">
        <f>IF(N201="sníž. přenesená",J201,0)</f>
        <v>0</v>
      </c>
      <c r="BI201" s="95">
        <f>IF(N201="nulová",J201,0)</f>
        <v>0</v>
      </c>
      <c r="BJ201" s="10" t="s">
        <v>40</v>
      </c>
      <c r="BK201" s="95">
        <f>ROUND(I201*H201,2)</f>
        <v>0</v>
      </c>
      <c r="BL201" s="10" t="s">
        <v>178</v>
      </c>
      <c r="BM201" s="10" t="s">
        <v>368</v>
      </c>
    </row>
    <row r="202" spans="2:65" s="1" customFormat="1" ht="16.350000000000001" customHeight="1">
      <c r="B202" s="85"/>
      <c r="C202" s="86" t="s">
        <v>369</v>
      </c>
      <c r="D202" s="86" t="s">
        <v>99</v>
      </c>
      <c r="E202" s="87" t="s">
        <v>370</v>
      </c>
      <c r="F202" s="88" t="s">
        <v>371</v>
      </c>
      <c r="G202" s="89" t="s">
        <v>353</v>
      </c>
      <c r="H202" s="90">
        <v>45</v>
      </c>
      <c r="I202" s="138"/>
      <c r="J202" s="91">
        <f>ROUND(I202*H202,2)</f>
        <v>0</v>
      </c>
      <c r="K202" s="88" t="s">
        <v>0</v>
      </c>
      <c r="L202" s="20"/>
      <c r="M202" s="29" t="s">
        <v>0</v>
      </c>
      <c r="N202" s="92" t="s">
        <v>27</v>
      </c>
      <c r="O202" s="93">
        <v>0</v>
      </c>
      <c r="P202" s="93">
        <f>O202*H202</f>
        <v>0</v>
      </c>
      <c r="Q202" s="93">
        <v>0</v>
      </c>
      <c r="R202" s="93">
        <f>Q202*H202</f>
        <v>0</v>
      </c>
      <c r="S202" s="93">
        <v>0</v>
      </c>
      <c r="T202" s="94">
        <f>S202*H202</f>
        <v>0</v>
      </c>
      <c r="AR202" s="10" t="s">
        <v>178</v>
      </c>
      <c r="AT202" s="10" t="s">
        <v>99</v>
      </c>
      <c r="AU202" s="10" t="s">
        <v>45</v>
      </c>
      <c r="AY202" s="10" t="s">
        <v>96</v>
      </c>
      <c r="BE202" s="95">
        <f>IF(N202="základní",J202,0)</f>
        <v>0</v>
      </c>
      <c r="BF202" s="95">
        <f>IF(N202="snížená",J202,0)</f>
        <v>0</v>
      </c>
      <c r="BG202" s="95">
        <f>IF(N202="zákl. přenesená",J202,0)</f>
        <v>0</v>
      </c>
      <c r="BH202" s="95">
        <f>IF(N202="sníž. přenesená",J202,0)</f>
        <v>0</v>
      </c>
      <c r="BI202" s="95">
        <f>IF(N202="nulová",J202,0)</f>
        <v>0</v>
      </c>
      <c r="BJ202" s="10" t="s">
        <v>40</v>
      </c>
      <c r="BK202" s="95">
        <f>ROUND(I202*H202,2)</f>
        <v>0</v>
      </c>
      <c r="BL202" s="10" t="s">
        <v>178</v>
      </c>
      <c r="BM202" s="10" t="s">
        <v>372</v>
      </c>
    </row>
    <row r="203" spans="2:65" s="1" customFormat="1" ht="16.350000000000001" customHeight="1">
      <c r="B203" s="85"/>
      <c r="C203" s="86" t="s">
        <v>373</v>
      </c>
      <c r="D203" s="86" t="s">
        <v>99</v>
      </c>
      <c r="E203" s="87" t="s">
        <v>374</v>
      </c>
      <c r="F203" s="88" t="s">
        <v>375</v>
      </c>
      <c r="G203" s="89" t="s">
        <v>353</v>
      </c>
      <c r="H203" s="90">
        <v>49.253999999999998</v>
      </c>
      <c r="I203" s="138"/>
      <c r="J203" s="91">
        <f>ROUND(I203*H203,2)</f>
        <v>0</v>
      </c>
      <c r="K203" s="88" t="s">
        <v>103</v>
      </c>
      <c r="L203" s="20"/>
      <c r="M203" s="29" t="s">
        <v>0</v>
      </c>
      <c r="N203" s="92" t="s">
        <v>27</v>
      </c>
      <c r="O203" s="93">
        <v>0.2</v>
      </c>
      <c r="P203" s="93">
        <f>O203*H203</f>
        <v>9.8507999999999996</v>
      </c>
      <c r="Q203" s="93">
        <v>6.0000000000000002E-5</v>
      </c>
      <c r="R203" s="93">
        <f>Q203*H203</f>
        <v>2.95524E-3</v>
      </c>
      <c r="S203" s="93">
        <v>0</v>
      </c>
      <c r="T203" s="94">
        <f>S203*H203</f>
        <v>0</v>
      </c>
      <c r="AR203" s="10" t="s">
        <v>178</v>
      </c>
      <c r="AT203" s="10" t="s">
        <v>99</v>
      </c>
      <c r="AU203" s="10" t="s">
        <v>45</v>
      </c>
      <c r="AY203" s="10" t="s">
        <v>96</v>
      </c>
      <c r="BE203" s="95">
        <f>IF(N203="základní",J203,0)</f>
        <v>0</v>
      </c>
      <c r="BF203" s="95">
        <f>IF(N203="snížená",J203,0)</f>
        <v>0</v>
      </c>
      <c r="BG203" s="95">
        <f>IF(N203="zákl. přenesená",J203,0)</f>
        <v>0</v>
      </c>
      <c r="BH203" s="95">
        <f>IF(N203="sníž. přenesená",J203,0)</f>
        <v>0</v>
      </c>
      <c r="BI203" s="95">
        <f>IF(N203="nulová",J203,0)</f>
        <v>0</v>
      </c>
      <c r="BJ203" s="10" t="s">
        <v>40</v>
      </c>
      <c r="BK203" s="95">
        <f>ROUND(I203*H203,2)</f>
        <v>0</v>
      </c>
      <c r="BL203" s="10" t="s">
        <v>178</v>
      </c>
      <c r="BM203" s="10" t="s">
        <v>376</v>
      </c>
    </row>
    <row r="204" spans="2:65" s="7" customFormat="1" ht="11.25">
      <c r="B204" s="96"/>
      <c r="D204" s="97" t="s">
        <v>112</v>
      </c>
      <c r="E204" s="98" t="s">
        <v>0</v>
      </c>
      <c r="F204" s="99" t="s">
        <v>377</v>
      </c>
      <c r="H204" s="100">
        <v>49.253999999999998</v>
      </c>
      <c r="L204" s="96"/>
      <c r="M204" s="101"/>
      <c r="N204" s="102"/>
      <c r="O204" s="102"/>
      <c r="P204" s="102"/>
      <c r="Q204" s="102"/>
      <c r="R204" s="102"/>
      <c r="S204" s="102"/>
      <c r="T204" s="103"/>
      <c r="AT204" s="98" t="s">
        <v>112</v>
      </c>
      <c r="AU204" s="98" t="s">
        <v>45</v>
      </c>
      <c r="AV204" s="7" t="s">
        <v>45</v>
      </c>
      <c r="AW204" s="7" t="s">
        <v>17</v>
      </c>
      <c r="AX204" s="7" t="s">
        <v>39</v>
      </c>
      <c r="AY204" s="98" t="s">
        <v>96</v>
      </c>
    </row>
    <row r="205" spans="2:65" s="8" customFormat="1" ht="11.25">
      <c r="B205" s="104"/>
      <c r="D205" s="97" t="s">
        <v>112</v>
      </c>
      <c r="E205" s="105" t="s">
        <v>0</v>
      </c>
      <c r="F205" s="106" t="s">
        <v>119</v>
      </c>
      <c r="H205" s="107">
        <v>49.253999999999998</v>
      </c>
      <c r="L205" s="104"/>
      <c r="M205" s="108"/>
      <c r="N205" s="109"/>
      <c r="O205" s="109"/>
      <c r="P205" s="109"/>
      <c r="Q205" s="109"/>
      <c r="R205" s="109"/>
      <c r="S205" s="109"/>
      <c r="T205" s="110"/>
      <c r="AT205" s="105" t="s">
        <v>112</v>
      </c>
      <c r="AU205" s="105" t="s">
        <v>45</v>
      </c>
      <c r="AV205" s="8" t="s">
        <v>104</v>
      </c>
      <c r="AW205" s="8" t="s">
        <v>17</v>
      </c>
      <c r="AX205" s="8" t="s">
        <v>40</v>
      </c>
      <c r="AY205" s="105" t="s">
        <v>96</v>
      </c>
    </row>
    <row r="206" spans="2:65" s="1" customFormat="1" ht="16.350000000000001" customHeight="1">
      <c r="B206" s="85"/>
      <c r="C206" s="117" t="s">
        <v>378</v>
      </c>
      <c r="D206" s="117" t="s">
        <v>49</v>
      </c>
      <c r="E206" s="118" t="s">
        <v>379</v>
      </c>
      <c r="F206" s="119" t="s">
        <v>380</v>
      </c>
      <c r="G206" s="120" t="s">
        <v>210</v>
      </c>
      <c r="H206" s="121">
        <v>5.2999999999999999E-2</v>
      </c>
      <c r="I206" s="139"/>
      <c r="J206" s="122">
        <f>ROUND(I206*H206,2)</f>
        <v>0</v>
      </c>
      <c r="K206" s="119" t="s">
        <v>103</v>
      </c>
      <c r="L206" s="123"/>
      <c r="M206" s="124" t="s">
        <v>0</v>
      </c>
      <c r="N206" s="125" t="s">
        <v>27</v>
      </c>
      <c r="O206" s="93">
        <v>0</v>
      </c>
      <c r="P206" s="93">
        <f>O206*H206</f>
        <v>0</v>
      </c>
      <c r="Q206" s="93">
        <v>1</v>
      </c>
      <c r="R206" s="93">
        <f>Q206*H206</f>
        <v>5.2999999999999999E-2</v>
      </c>
      <c r="S206" s="93">
        <v>0</v>
      </c>
      <c r="T206" s="94">
        <f>S206*H206</f>
        <v>0</v>
      </c>
      <c r="AR206" s="10" t="s">
        <v>256</v>
      </c>
      <c r="AT206" s="10" t="s">
        <v>49</v>
      </c>
      <c r="AU206" s="10" t="s">
        <v>45</v>
      </c>
      <c r="AY206" s="10" t="s">
        <v>96</v>
      </c>
      <c r="BE206" s="95">
        <f>IF(N206="základní",J206,0)</f>
        <v>0</v>
      </c>
      <c r="BF206" s="95">
        <f>IF(N206="snížená",J206,0)</f>
        <v>0</v>
      </c>
      <c r="BG206" s="95">
        <f>IF(N206="zákl. přenesená",J206,0)</f>
        <v>0</v>
      </c>
      <c r="BH206" s="95">
        <f>IF(N206="sníž. přenesená",J206,0)</f>
        <v>0</v>
      </c>
      <c r="BI206" s="95">
        <f>IF(N206="nulová",J206,0)</f>
        <v>0</v>
      </c>
      <c r="BJ206" s="10" t="s">
        <v>40</v>
      </c>
      <c r="BK206" s="95">
        <f>ROUND(I206*H206,2)</f>
        <v>0</v>
      </c>
      <c r="BL206" s="10" t="s">
        <v>178</v>
      </c>
      <c r="BM206" s="10" t="s">
        <v>381</v>
      </c>
    </row>
    <row r="207" spans="2:65" s="7" customFormat="1" ht="11.25">
      <c r="B207" s="96"/>
      <c r="D207" s="97" t="s">
        <v>112</v>
      </c>
      <c r="F207" s="99" t="s">
        <v>382</v>
      </c>
      <c r="H207" s="100">
        <v>5.2999999999999999E-2</v>
      </c>
      <c r="L207" s="96"/>
      <c r="M207" s="101"/>
      <c r="N207" s="102"/>
      <c r="O207" s="102"/>
      <c r="P207" s="102"/>
      <c r="Q207" s="102"/>
      <c r="R207" s="102"/>
      <c r="S207" s="102"/>
      <c r="T207" s="103"/>
      <c r="AT207" s="98" t="s">
        <v>112</v>
      </c>
      <c r="AU207" s="98" t="s">
        <v>45</v>
      </c>
      <c r="AV207" s="7" t="s">
        <v>45</v>
      </c>
      <c r="AW207" s="7" t="s">
        <v>1</v>
      </c>
      <c r="AX207" s="7" t="s">
        <v>40</v>
      </c>
      <c r="AY207" s="98" t="s">
        <v>96</v>
      </c>
    </row>
    <row r="208" spans="2:65" s="1" customFormat="1" ht="16.350000000000001" customHeight="1">
      <c r="B208" s="85"/>
      <c r="C208" s="86" t="s">
        <v>383</v>
      </c>
      <c r="D208" s="86" t="s">
        <v>99</v>
      </c>
      <c r="E208" s="87" t="s">
        <v>384</v>
      </c>
      <c r="F208" s="88" t="s">
        <v>385</v>
      </c>
      <c r="G208" s="89" t="s">
        <v>353</v>
      </c>
      <c r="H208" s="90">
        <v>20</v>
      </c>
      <c r="I208" s="138"/>
      <c r="J208" s="91">
        <f>ROUND(I208*H208,2)</f>
        <v>0</v>
      </c>
      <c r="K208" s="88" t="s">
        <v>103</v>
      </c>
      <c r="L208" s="20"/>
      <c r="M208" s="29" t="s">
        <v>0</v>
      </c>
      <c r="N208" s="92" t="s">
        <v>27</v>
      </c>
      <c r="O208" s="93">
        <v>0.13400000000000001</v>
      </c>
      <c r="P208" s="93">
        <f>O208*H208</f>
        <v>2.68</v>
      </c>
      <c r="Q208" s="93">
        <v>6.0000000000000002E-5</v>
      </c>
      <c r="R208" s="93">
        <f>Q208*H208</f>
        <v>1.2000000000000001E-3</v>
      </c>
      <c r="S208" s="93">
        <v>0</v>
      </c>
      <c r="T208" s="94">
        <f>S208*H208</f>
        <v>0</v>
      </c>
      <c r="AR208" s="10" t="s">
        <v>178</v>
      </c>
      <c r="AT208" s="10" t="s">
        <v>99</v>
      </c>
      <c r="AU208" s="10" t="s">
        <v>45</v>
      </c>
      <c r="AY208" s="10" t="s">
        <v>96</v>
      </c>
      <c r="BE208" s="95">
        <f>IF(N208="základní",J208,0)</f>
        <v>0</v>
      </c>
      <c r="BF208" s="95">
        <f>IF(N208="snížená",J208,0)</f>
        <v>0</v>
      </c>
      <c r="BG208" s="95">
        <f>IF(N208="zákl. přenesená",J208,0)</f>
        <v>0</v>
      </c>
      <c r="BH208" s="95">
        <f>IF(N208="sníž. přenesená",J208,0)</f>
        <v>0</v>
      </c>
      <c r="BI208" s="95">
        <f>IF(N208="nulová",J208,0)</f>
        <v>0</v>
      </c>
      <c r="BJ208" s="10" t="s">
        <v>40</v>
      </c>
      <c r="BK208" s="95">
        <f>ROUND(I208*H208,2)</f>
        <v>0</v>
      </c>
      <c r="BL208" s="10" t="s">
        <v>178</v>
      </c>
      <c r="BM208" s="10" t="s">
        <v>386</v>
      </c>
    </row>
    <row r="209" spans="2:65" s="7" customFormat="1" ht="11.25">
      <c r="B209" s="96"/>
      <c r="D209" s="97" t="s">
        <v>112</v>
      </c>
      <c r="E209" s="98" t="s">
        <v>0</v>
      </c>
      <c r="F209" s="99" t="s">
        <v>387</v>
      </c>
      <c r="H209" s="100">
        <v>20</v>
      </c>
      <c r="L209" s="96"/>
      <c r="M209" s="101"/>
      <c r="N209" s="102"/>
      <c r="O209" s="102"/>
      <c r="P209" s="102"/>
      <c r="Q209" s="102"/>
      <c r="R209" s="102"/>
      <c r="S209" s="102"/>
      <c r="T209" s="103"/>
      <c r="AT209" s="98" t="s">
        <v>112</v>
      </c>
      <c r="AU209" s="98" t="s">
        <v>45</v>
      </c>
      <c r="AV209" s="7" t="s">
        <v>45</v>
      </c>
      <c r="AW209" s="7" t="s">
        <v>17</v>
      </c>
      <c r="AX209" s="7" t="s">
        <v>40</v>
      </c>
      <c r="AY209" s="98" t="s">
        <v>96</v>
      </c>
    </row>
    <row r="210" spans="2:65" s="1" customFormat="1" ht="16.350000000000001" customHeight="1">
      <c r="B210" s="85"/>
      <c r="C210" s="117" t="s">
        <v>388</v>
      </c>
      <c r="D210" s="117" t="s">
        <v>49</v>
      </c>
      <c r="E210" s="118" t="s">
        <v>389</v>
      </c>
      <c r="F210" s="119" t="s">
        <v>390</v>
      </c>
      <c r="G210" s="120" t="s">
        <v>210</v>
      </c>
      <c r="H210" s="121">
        <v>2.1999999999999999E-2</v>
      </c>
      <c r="I210" s="139"/>
      <c r="J210" s="122">
        <f>ROUND(I210*H210,2)</f>
        <v>0</v>
      </c>
      <c r="K210" s="119" t="s">
        <v>0</v>
      </c>
      <c r="L210" s="123"/>
      <c r="M210" s="124" t="s">
        <v>0</v>
      </c>
      <c r="N210" s="125" t="s">
        <v>27</v>
      </c>
      <c r="O210" s="93">
        <v>0</v>
      </c>
      <c r="P210" s="93">
        <f>O210*H210</f>
        <v>0</v>
      </c>
      <c r="Q210" s="93">
        <v>1</v>
      </c>
      <c r="R210" s="93">
        <f>Q210*H210</f>
        <v>2.1999999999999999E-2</v>
      </c>
      <c r="S210" s="93">
        <v>0</v>
      </c>
      <c r="T210" s="94">
        <f>S210*H210</f>
        <v>0</v>
      </c>
      <c r="AR210" s="10" t="s">
        <v>256</v>
      </c>
      <c r="AT210" s="10" t="s">
        <v>49</v>
      </c>
      <c r="AU210" s="10" t="s">
        <v>45</v>
      </c>
      <c r="AY210" s="10" t="s">
        <v>96</v>
      </c>
      <c r="BE210" s="95">
        <f>IF(N210="základní",J210,0)</f>
        <v>0</v>
      </c>
      <c r="BF210" s="95">
        <f>IF(N210="snížená",J210,0)</f>
        <v>0</v>
      </c>
      <c r="BG210" s="95">
        <f>IF(N210="zákl. přenesená",J210,0)</f>
        <v>0</v>
      </c>
      <c r="BH210" s="95">
        <f>IF(N210="sníž. přenesená",J210,0)</f>
        <v>0</v>
      </c>
      <c r="BI210" s="95">
        <f>IF(N210="nulová",J210,0)</f>
        <v>0</v>
      </c>
      <c r="BJ210" s="10" t="s">
        <v>40</v>
      </c>
      <c r="BK210" s="95">
        <f>ROUND(I210*H210,2)</f>
        <v>0</v>
      </c>
      <c r="BL210" s="10" t="s">
        <v>178</v>
      </c>
      <c r="BM210" s="10" t="s">
        <v>391</v>
      </c>
    </row>
    <row r="211" spans="2:65" s="7" customFormat="1" ht="11.25">
      <c r="B211" s="96"/>
      <c r="D211" s="97" t="s">
        <v>112</v>
      </c>
      <c r="F211" s="99" t="s">
        <v>392</v>
      </c>
      <c r="H211" s="100">
        <v>2.1999999999999999E-2</v>
      </c>
      <c r="L211" s="96"/>
      <c r="M211" s="101"/>
      <c r="N211" s="102"/>
      <c r="O211" s="102"/>
      <c r="P211" s="102"/>
      <c r="Q211" s="102"/>
      <c r="R211" s="102"/>
      <c r="S211" s="102"/>
      <c r="T211" s="103"/>
      <c r="AT211" s="98" t="s">
        <v>112</v>
      </c>
      <c r="AU211" s="98" t="s">
        <v>45</v>
      </c>
      <c r="AV211" s="7" t="s">
        <v>45</v>
      </c>
      <c r="AW211" s="7" t="s">
        <v>1</v>
      </c>
      <c r="AX211" s="7" t="s">
        <v>40</v>
      </c>
      <c r="AY211" s="98" t="s">
        <v>96</v>
      </c>
    </row>
    <row r="212" spans="2:65" s="1" customFormat="1" ht="16.350000000000001" customHeight="1">
      <c r="B212" s="85"/>
      <c r="C212" s="117" t="s">
        <v>44</v>
      </c>
      <c r="D212" s="117" t="s">
        <v>49</v>
      </c>
      <c r="E212" s="118" t="s">
        <v>393</v>
      </c>
      <c r="F212" s="119" t="s">
        <v>394</v>
      </c>
      <c r="G212" s="120" t="s">
        <v>110</v>
      </c>
      <c r="H212" s="121">
        <v>2.16</v>
      </c>
      <c r="I212" s="139"/>
      <c r="J212" s="122">
        <f>ROUND(I212*H212,2)</f>
        <v>0</v>
      </c>
      <c r="K212" s="119" t="s">
        <v>103</v>
      </c>
      <c r="L212" s="123"/>
      <c r="M212" s="124" t="s">
        <v>0</v>
      </c>
      <c r="N212" s="125" t="s">
        <v>27</v>
      </c>
      <c r="O212" s="93">
        <v>0</v>
      </c>
      <c r="P212" s="93">
        <f>O212*H212</f>
        <v>0</v>
      </c>
      <c r="Q212" s="93">
        <v>8.0000000000000004E-4</v>
      </c>
      <c r="R212" s="93">
        <f>Q212*H212</f>
        <v>1.7280000000000002E-3</v>
      </c>
      <c r="S212" s="93">
        <v>0</v>
      </c>
      <c r="T212" s="94">
        <f>S212*H212</f>
        <v>0</v>
      </c>
      <c r="AR212" s="10" t="s">
        <v>256</v>
      </c>
      <c r="AT212" s="10" t="s">
        <v>49</v>
      </c>
      <c r="AU212" s="10" t="s">
        <v>45</v>
      </c>
      <c r="AY212" s="10" t="s">
        <v>96</v>
      </c>
      <c r="BE212" s="95">
        <f>IF(N212="základní",J212,0)</f>
        <v>0</v>
      </c>
      <c r="BF212" s="95">
        <f>IF(N212="snížená",J212,0)</f>
        <v>0</v>
      </c>
      <c r="BG212" s="95">
        <f>IF(N212="zákl. přenesená",J212,0)</f>
        <v>0</v>
      </c>
      <c r="BH212" s="95">
        <f>IF(N212="sníž. přenesená",J212,0)</f>
        <v>0</v>
      </c>
      <c r="BI212" s="95">
        <f>IF(N212="nulová",J212,0)</f>
        <v>0</v>
      </c>
      <c r="BJ212" s="10" t="s">
        <v>40</v>
      </c>
      <c r="BK212" s="95">
        <f>ROUND(I212*H212,2)</f>
        <v>0</v>
      </c>
      <c r="BL212" s="10" t="s">
        <v>178</v>
      </c>
      <c r="BM212" s="10" t="s">
        <v>395</v>
      </c>
    </row>
    <row r="213" spans="2:65" s="7" customFormat="1" ht="11.25">
      <c r="B213" s="96"/>
      <c r="D213" s="97" t="s">
        <v>112</v>
      </c>
      <c r="F213" s="99" t="s">
        <v>396</v>
      </c>
      <c r="H213" s="100">
        <v>2.16</v>
      </c>
      <c r="L213" s="96"/>
      <c r="M213" s="101"/>
      <c r="N213" s="102"/>
      <c r="O213" s="102"/>
      <c r="P213" s="102"/>
      <c r="Q213" s="102"/>
      <c r="R213" s="102"/>
      <c r="S213" s="102"/>
      <c r="T213" s="103"/>
      <c r="AT213" s="98" t="s">
        <v>112</v>
      </c>
      <c r="AU213" s="98" t="s">
        <v>45</v>
      </c>
      <c r="AV213" s="7" t="s">
        <v>45</v>
      </c>
      <c r="AW213" s="7" t="s">
        <v>1</v>
      </c>
      <c r="AX213" s="7" t="s">
        <v>40</v>
      </c>
      <c r="AY213" s="98" t="s">
        <v>96</v>
      </c>
    </row>
    <row r="214" spans="2:65" s="1" customFormat="1" ht="16.350000000000001" customHeight="1">
      <c r="B214" s="85"/>
      <c r="C214" s="86" t="s">
        <v>397</v>
      </c>
      <c r="D214" s="86" t="s">
        <v>99</v>
      </c>
      <c r="E214" s="87" t="s">
        <v>398</v>
      </c>
      <c r="F214" s="88" t="s">
        <v>399</v>
      </c>
      <c r="G214" s="89" t="s">
        <v>279</v>
      </c>
      <c r="H214" s="90">
        <v>383.22699999999998</v>
      </c>
      <c r="I214" s="138"/>
      <c r="J214" s="91">
        <f>ROUND(I214*H214,2)</f>
        <v>0</v>
      </c>
      <c r="K214" s="88" t="s">
        <v>103</v>
      </c>
      <c r="L214" s="20"/>
      <c r="M214" s="29" t="s">
        <v>0</v>
      </c>
      <c r="N214" s="92" t="s">
        <v>27</v>
      </c>
      <c r="O214" s="93">
        <v>0</v>
      </c>
      <c r="P214" s="93">
        <f>O214*H214</f>
        <v>0</v>
      </c>
      <c r="Q214" s="93">
        <v>0</v>
      </c>
      <c r="R214" s="93">
        <f>Q214*H214</f>
        <v>0</v>
      </c>
      <c r="S214" s="93">
        <v>0</v>
      </c>
      <c r="T214" s="94">
        <f>S214*H214</f>
        <v>0</v>
      </c>
      <c r="AR214" s="10" t="s">
        <v>178</v>
      </c>
      <c r="AT214" s="10" t="s">
        <v>99</v>
      </c>
      <c r="AU214" s="10" t="s">
        <v>45</v>
      </c>
      <c r="AY214" s="10" t="s">
        <v>96</v>
      </c>
      <c r="BE214" s="95">
        <f>IF(N214="základní",J214,0)</f>
        <v>0</v>
      </c>
      <c r="BF214" s="95">
        <f>IF(N214="snížená",J214,0)</f>
        <v>0</v>
      </c>
      <c r="BG214" s="95">
        <f>IF(N214="zákl. přenesená",J214,0)</f>
        <v>0</v>
      </c>
      <c r="BH214" s="95">
        <f>IF(N214="sníž. přenesená",J214,0)</f>
        <v>0</v>
      </c>
      <c r="BI214" s="95">
        <f>IF(N214="nulová",J214,0)</f>
        <v>0</v>
      </c>
      <c r="BJ214" s="10" t="s">
        <v>40</v>
      </c>
      <c r="BK214" s="95">
        <f>ROUND(I214*H214,2)</f>
        <v>0</v>
      </c>
      <c r="BL214" s="10" t="s">
        <v>178</v>
      </c>
      <c r="BM214" s="10" t="s">
        <v>400</v>
      </c>
    </row>
    <row r="215" spans="2:65" s="6" customFormat="1" ht="22.9" customHeight="1">
      <c r="B215" s="73"/>
      <c r="D215" s="74" t="s">
        <v>38</v>
      </c>
      <c r="E215" s="83" t="s">
        <v>401</v>
      </c>
      <c r="F215" s="83" t="s">
        <v>402</v>
      </c>
      <c r="J215" s="84">
        <f>BK215</f>
        <v>0</v>
      </c>
      <c r="L215" s="73"/>
      <c r="M215" s="77"/>
      <c r="N215" s="78"/>
      <c r="O215" s="78"/>
      <c r="P215" s="79">
        <f>SUM(P216:P220)</f>
        <v>1.4055359999999999</v>
      </c>
      <c r="Q215" s="78"/>
      <c r="R215" s="79">
        <f>SUM(R216:R220)</f>
        <v>1.0115599999999999E-3</v>
      </c>
      <c r="S215" s="78"/>
      <c r="T215" s="80">
        <f>SUM(T216:T220)</f>
        <v>0</v>
      </c>
      <c r="AR215" s="74" t="s">
        <v>45</v>
      </c>
      <c r="AT215" s="81" t="s">
        <v>38</v>
      </c>
      <c r="AU215" s="81" t="s">
        <v>40</v>
      </c>
      <c r="AY215" s="74" t="s">
        <v>96</v>
      </c>
      <c r="BK215" s="82">
        <f>SUM(BK216:BK220)</f>
        <v>0</v>
      </c>
    </row>
    <row r="216" spans="2:65" s="1" customFormat="1" ht="16.350000000000001" customHeight="1">
      <c r="B216" s="85"/>
      <c r="C216" s="86" t="s">
        <v>403</v>
      </c>
      <c r="D216" s="86" t="s">
        <v>99</v>
      </c>
      <c r="E216" s="87" t="s">
        <v>404</v>
      </c>
      <c r="F216" s="88" t="s">
        <v>405</v>
      </c>
      <c r="G216" s="89" t="s">
        <v>116</v>
      </c>
      <c r="H216" s="90">
        <v>2.6619999999999999</v>
      </c>
      <c r="I216" s="138"/>
      <c r="J216" s="91">
        <f>ROUND(I216*H216,2)</f>
        <v>0</v>
      </c>
      <c r="K216" s="88" t="s">
        <v>103</v>
      </c>
      <c r="L216" s="20"/>
      <c r="M216" s="29" t="s">
        <v>0</v>
      </c>
      <c r="N216" s="92" t="s">
        <v>27</v>
      </c>
      <c r="O216" s="93">
        <v>0.184</v>
      </c>
      <c r="P216" s="93">
        <f>O216*H216</f>
        <v>0.48980799999999997</v>
      </c>
      <c r="Q216" s="93">
        <v>1.3999999999999999E-4</v>
      </c>
      <c r="R216" s="93">
        <f>Q216*H216</f>
        <v>3.7267999999999996E-4</v>
      </c>
      <c r="S216" s="93">
        <v>0</v>
      </c>
      <c r="T216" s="94">
        <f>S216*H216</f>
        <v>0</v>
      </c>
      <c r="AR216" s="10" t="s">
        <v>178</v>
      </c>
      <c r="AT216" s="10" t="s">
        <v>99</v>
      </c>
      <c r="AU216" s="10" t="s">
        <v>45</v>
      </c>
      <c r="AY216" s="10" t="s">
        <v>96</v>
      </c>
      <c r="BE216" s="95">
        <f>IF(N216="základní",J216,0)</f>
        <v>0</v>
      </c>
      <c r="BF216" s="95">
        <f>IF(N216="snížená",J216,0)</f>
        <v>0</v>
      </c>
      <c r="BG216" s="95">
        <f>IF(N216="zákl. přenesená",J216,0)</f>
        <v>0</v>
      </c>
      <c r="BH216" s="95">
        <f>IF(N216="sníž. přenesená",J216,0)</f>
        <v>0</v>
      </c>
      <c r="BI216" s="95">
        <f>IF(N216="nulová",J216,0)</f>
        <v>0</v>
      </c>
      <c r="BJ216" s="10" t="s">
        <v>40</v>
      </c>
      <c r="BK216" s="95">
        <f>ROUND(I216*H216,2)</f>
        <v>0</v>
      </c>
      <c r="BL216" s="10" t="s">
        <v>178</v>
      </c>
      <c r="BM216" s="10" t="s">
        <v>406</v>
      </c>
    </row>
    <row r="217" spans="2:65" s="7" customFormat="1" ht="11.25">
      <c r="B217" s="96"/>
      <c r="D217" s="97" t="s">
        <v>112</v>
      </c>
      <c r="E217" s="98" t="s">
        <v>0</v>
      </c>
      <c r="F217" s="99" t="s">
        <v>407</v>
      </c>
      <c r="H217" s="100">
        <v>2.6619999999999999</v>
      </c>
      <c r="L217" s="96"/>
      <c r="M217" s="101"/>
      <c r="N217" s="102"/>
      <c r="O217" s="102"/>
      <c r="P217" s="102"/>
      <c r="Q217" s="102"/>
      <c r="R217" s="102"/>
      <c r="S217" s="102"/>
      <c r="T217" s="103"/>
      <c r="AT217" s="98" t="s">
        <v>112</v>
      </c>
      <c r="AU217" s="98" t="s">
        <v>45</v>
      </c>
      <c r="AV217" s="7" t="s">
        <v>45</v>
      </c>
      <c r="AW217" s="7" t="s">
        <v>17</v>
      </c>
      <c r="AX217" s="7" t="s">
        <v>39</v>
      </c>
      <c r="AY217" s="98" t="s">
        <v>96</v>
      </c>
    </row>
    <row r="218" spans="2:65" s="8" customFormat="1" ht="11.25">
      <c r="B218" s="104"/>
      <c r="D218" s="97" t="s">
        <v>112</v>
      </c>
      <c r="E218" s="105" t="s">
        <v>0</v>
      </c>
      <c r="F218" s="106" t="s">
        <v>119</v>
      </c>
      <c r="H218" s="107">
        <v>2.6619999999999999</v>
      </c>
      <c r="L218" s="104"/>
      <c r="M218" s="108"/>
      <c r="N218" s="109"/>
      <c r="O218" s="109"/>
      <c r="P218" s="109"/>
      <c r="Q218" s="109"/>
      <c r="R218" s="109"/>
      <c r="S218" s="109"/>
      <c r="T218" s="110"/>
      <c r="AT218" s="105" t="s">
        <v>112</v>
      </c>
      <c r="AU218" s="105" t="s">
        <v>45</v>
      </c>
      <c r="AV218" s="8" t="s">
        <v>104</v>
      </c>
      <c r="AW218" s="8" t="s">
        <v>17</v>
      </c>
      <c r="AX218" s="8" t="s">
        <v>40</v>
      </c>
      <c r="AY218" s="105" t="s">
        <v>96</v>
      </c>
    </row>
    <row r="219" spans="2:65" s="1" customFormat="1" ht="16.350000000000001" customHeight="1">
      <c r="B219" s="85"/>
      <c r="C219" s="86" t="s">
        <v>408</v>
      </c>
      <c r="D219" s="86" t="s">
        <v>99</v>
      </c>
      <c r="E219" s="87" t="s">
        <v>409</v>
      </c>
      <c r="F219" s="88" t="s">
        <v>410</v>
      </c>
      <c r="G219" s="89" t="s">
        <v>116</v>
      </c>
      <c r="H219" s="90">
        <v>5.3239999999999998</v>
      </c>
      <c r="I219" s="138"/>
      <c r="J219" s="91">
        <f>ROUND(I219*H219,2)</f>
        <v>0</v>
      </c>
      <c r="K219" s="88" t="s">
        <v>103</v>
      </c>
      <c r="L219" s="20"/>
      <c r="M219" s="29" t="s">
        <v>0</v>
      </c>
      <c r="N219" s="92" t="s">
        <v>27</v>
      </c>
      <c r="O219" s="93">
        <v>0.17199999999999999</v>
      </c>
      <c r="P219" s="93">
        <f>O219*H219</f>
        <v>0.91572799999999988</v>
      </c>
      <c r="Q219" s="93">
        <v>1.2E-4</v>
      </c>
      <c r="R219" s="93">
        <f>Q219*H219</f>
        <v>6.3887999999999998E-4</v>
      </c>
      <c r="S219" s="93">
        <v>0</v>
      </c>
      <c r="T219" s="94">
        <f>S219*H219</f>
        <v>0</v>
      </c>
      <c r="AR219" s="10" t="s">
        <v>178</v>
      </c>
      <c r="AT219" s="10" t="s">
        <v>99</v>
      </c>
      <c r="AU219" s="10" t="s">
        <v>45</v>
      </c>
      <c r="AY219" s="10" t="s">
        <v>96</v>
      </c>
      <c r="BE219" s="95">
        <f>IF(N219="základní",J219,0)</f>
        <v>0</v>
      </c>
      <c r="BF219" s="95">
        <f>IF(N219="snížená",J219,0)</f>
        <v>0</v>
      </c>
      <c r="BG219" s="95">
        <f>IF(N219="zákl. přenesená",J219,0)</f>
        <v>0</v>
      </c>
      <c r="BH219" s="95">
        <f>IF(N219="sníž. přenesená",J219,0)</f>
        <v>0</v>
      </c>
      <c r="BI219" s="95">
        <f>IF(N219="nulová",J219,0)</f>
        <v>0</v>
      </c>
      <c r="BJ219" s="10" t="s">
        <v>40</v>
      </c>
      <c r="BK219" s="95">
        <f>ROUND(I219*H219,2)</f>
        <v>0</v>
      </c>
      <c r="BL219" s="10" t="s">
        <v>178</v>
      </c>
      <c r="BM219" s="10" t="s">
        <v>411</v>
      </c>
    </row>
    <row r="220" spans="2:65" s="7" customFormat="1" ht="11.25">
      <c r="B220" s="96"/>
      <c r="D220" s="97" t="s">
        <v>112</v>
      </c>
      <c r="E220" s="98" t="s">
        <v>0</v>
      </c>
      <c r="F220" s="99" t="s">
        <v>412</v>
      </c>
      <c r="H220" s="100">
        <v>5.3239999999999998</v>
      </c>
      <c r="L220" s="96"/>
      <c r="M220" s="101"/>
      <c r="N220" s="102"/>
      <c r="O220" s="102"/>
      <c r="P220" s="102"/>
      <c r="Q220" s="102"/>
      <c r="R220" s="102"/>
      <c r="S220" s="102"/>
      <c r="T220" s="103"/>
      <c r="AT220" s="98" t="s">
        <v>112</v>
      </c>
      <c r="AU220" s="98" t="s">
        <v>45</v>
      </c>
      <c r="AV220" s="7" t="s">
        <v>45</v>
      </c>
      <c r="AW220" s="7" t="s">
        <v>17</v>
      </c>
      <c r="AX220" s="7" t="s">
        <v>40</v>
      </c>
      <c r="AY220" s="98" t="s">
        <v>96</v>
      </c>
    </row>
    <row r="221" spans="2:65" s="6" customFormat="1" ht="22.9" customHeight="1">
      <c r="B221" s="73"/>
      <c r="D221" s="74" t="s">
        <v>38</v>
      </c>
      <c r="E221" s="83" t="s">
        <v>413</v>
      </c>
      <c r="F221" s="83" t="s">
        <v>414</v>
      </c>
      <c r="J221" s="84">
        <f>BK221</f>
        <v>0</v>
      </c>
      <c r="L221" s="73"/>
      <c r="M221" s="77"/>
      <c r="N221" s="78"/>
      <c r="O221" s="78"/>
      <c r="P221" s="79">
        <f>SUM(P222:P234)</f>
        <v>13.134399999999999</v>
      </c>
      <c r="Q221" s="78"/>
      <c r="R221" s="79">
        <f>SUM(R222:R234)</f>
        <v>3.7600000000000001E-2</v>
      </c>
      <c r="S221" s="78"/>
      <c r="T221" s="80">
        <f>SUM(T222:T234)</f>
        <v>0</v>
      </c>
      <c r="AR221" s="74" t="s">
        <v>45</v>
      </c>
      <c r="AT221" s="81" t="s">
        <v>38</v>
      </c>
      <c r="AU221" s="81" t="s">
        <v>40</v>
      </c>
      <c r="AY221" s="74" t="s">
        <v>96</v>
      </c>
      <c r="BK221" s="82">
        <f>SUM(BK222:BK234)</f>
        <v>0</v>
      </c>
    </row>
    <row r="222" spans="2:65" s="1" customFormat="1" ht="16.350000000000001" customHeight="1">
      <c r="B222" s="85"/>
      <c r="C222" s="86" t="s">
        <v>415</v>
      </c>
      <c r="D222" s="86" t="s">
        <v>99</v>
      </c>
      <c r="E222" s="87" t="s">
        <v>416</v>
      </c>
      <c r="F222" s="88" t="s">
        <v>417</v>
      </c>
      <c r="G222" s="89" t="s">
        <v>116</v>
      </c>
      <c r="H222" s="90">
        <v>150</v>
      </c>
      <c r="I222" s="138"/>
      <c r="J222" s="91">
        <f>ROUND(I222*H222,2)</f>
        <v>0</v>
      </c>
      <c r="K222" s="88" t="s">
        <v>103</v>
      </c>
      <c r="L222" s="20"/>
      <c r="M222" s="29" t="s">
        <v>0</v>
      </c>
      <c r="N222" s="92" t="s">
        <v>27</v>
      </c>
      <c r="O222" s="93">
        <v>1.2E-2</v>
      </c>
      <c r="P222" s="93">
        <f>O222*H222</f>
        <v>1.8</v>
      </c>
      <c r="Q222" s="93">
        <v>0</v>
      </c>
      <c r="R222" s="93">
        <f>Q222*H222</f>
        <v>0</v>
      </c>
      <c r="S222" s="93">
        <v>0</v>
      </c>
      <c r="T222" s="94">
        <f>S222*H222</f>
        <v>0</v>
      </c>
      <c r="AR222" s="10" t="s">
        <v>178</v>
      </c>
      <c r="AT222" s="10" t="s">
        <v>99</v>
      </c>
      <c r="AU222" s="10" t="s">
        <v>45</v>
      </c>
      <c r="AY222" s="10" t="s">
        <v>96</v>
      </c>
      <c r="BE222" s="95">
        <f>IF(N222="základní",J222,0)</f>
        <v>0</v>
      </c>
      <c r="BF222" s="95">
        <f>IF(N222="snížená",J222,0)</f>
        <v>0</v>
      </c>
      <c r="BG222" s="95">
        <f>IF(N222="zákl. přenesená",J222,0)</f>
        <v>0</v>
      </c>
      <c r="BH222" s="95">
        <f>IF(N222="sníž. přenesená",J222,0)</f>
        <v>0</v>
      </c>
      <c r="BI222" s="95">
        <f>IF(N222="nulová",J222,0)</f>
        <v>0</v>
      </c>
      <c r="BJ222" s="10" t="s">
        <v>40</v>
      </c>
      <c r="BK222" s="95">
        <f>ROUND(I222*H222,2)</f>
        <v>0</v>
      </c>
      <c r="BL222" s="10" t="s">
        <v>178</v>
      </c>
      <c r="BM222" s="10" t="s">
        <v>418</v>
      </c>
    </row>
    <row r="223" spans="2:65" s="7" customFormat="1" ht="11.25">
      <c r="B223" s="96"/>
      <c r="D223" s="97" t="s">
        <v>112</v>
      </c>
      <c r="E223" s="98" t="s">
        <v>0</v>
      </c>
      <c r="F223" s="99" t="s">
        <v>419</v>
      </c>
      <c r="H223" s="100">
        <v>150</v>
      </c>
      <c r="L223" s="96"/>
      <c r="M223" s="101"/>
      <c r="N223" s="102"/>
      <c r="O223" s="102"/>
      <c r="P223" s="102"/>
      <c r="Q223" s="102"/>
      <c r="R223" s="102"/>
      <c r="S223" s="102"/>
      <c r="T223" s="103"/>
      <c r="AT223" s="98" t="s">
        <v>112</v>
      </c>
      <c r="AU223" s="98" t="s">
        <v>45</v>
      </c>
      <c r="AV223" s="7" t="s">
        <v>45</v>
      </c>
      <c r="AW223" s="7" t="s">
        <v>17</v>
      </c>
      <c r="AX223" s="7" t="s">
        <v>40</v>
      </c>
      <c r="AY223" s="98" t="s">
        <v>96</v>
      </c>
    </row>
    <row r="224" spans="2:65" s="1" customFormat="1" ht="16.350000000000001" customHeight="1">
      <c r="B224" s="85"/>
      <c r="C224" s="117" t="s">
        <v>420</v>
      </c>
      <c r="D224" s="117" t="s">
        <v>49</v>
      </c>
      <c r="E224" s="118" t="s">
        <v>421</v>
      </c>
      <c r="F224" s="119" t="s">
        <v>422</v>
      </c>
      <c r="G224" s="120" t="s">
        <v>116</v>
      </c>
      <c r="H224" s="121">
        <v>157.5</v>
      </c>
      <c r="I224" s="139"/>
      <c r="J224" s="122">
        <f>ROUND(I224*H224,2)</f>
        <v>0</v>
      </c>
      <c r="K224" s="119" t="s">
        <v>103</v>
      </c>
      <c r="L224" s="123"/>
      <c r="M224" s="124" t="s">
        <v>0</v>
      </c>
      <c r="N224" s="125" t="s">
        <v>27</v>
      </c>
      <c r="O224" s="93">
        <v>0</v>
      </c>
      <c r="P224" s="93">
        <f>O224*H224</f>
        <v>0</v>
      </c>
      <c r="Q224" s="93">
        <v>0</v>
      </c>
      <c r="R224" s="93">
        <f>Q224*H224</f>
        <v>0</v>
      </c>
      <c r="S224" s="93">
        <v>0</v>
      </c>
      <c r="T224" s="94">
        <f>S224*H224</f>
        <v>0</v>
      </c>
      <c r="AR224" s="10" t="s">
        <v>256</v>
      </c>
      <c r="AT224" s="10" t="s">
        <v>49</v>
      </c>
      <c r="AU224" s="10" t="s">
        <v>45</v>
      </c>
      <c r="AY224" s="10" t="s">
        <v>96</v>
      </c>
      <c r="BE224" s="95">
        <f>IF(N224="základní",J224,0)</f>
        <v>0</v>
      </c>
      <c r="BF224" s="95">
        <f>IF(N224="snížená",J224,0)</f>
        <v>0</v>
      </c>
      <c r="BG224" s="95">
        <f>IF(N224="zákl. přenesená",J224,0)</f>
        <v>0</v>
      </c>
      <c r="BH224" s="95">
        <f>IF(N224="sníž. přenesená",J224,0)</f>
        <v>0</v>
      </c>
      <c r="BI224" s="95">
        <f>IF(N224="nulová",J224,0)</f>
        <v>0</v>
      </c>
      <c r="BJ224" s="10" t="s">
        <v>40</v>
      </c>
      <c r="BK224" s="95">
        <f>ROUND(I224*H224,2)</f>
        <v>0</v>
      </c>
      <c r="BL224" s="10" t="s">
        <v>178</v>
      </c>
      <c r="BM224" s="10" t="s">
        <v>423</v>
      </c>
    </row>
    <row r="225" spans="2:65" s="7" customFormat="1" ht="11.25">
      <c r="B225" s="96"/>
      <c r="D225" s="97" t="s">
        <v>112</v>
      </c>
      <c r="F225" s="99" t="s">
        <v>424</v>
      </c>
      <c r="H225" s="100">
        <v>157.5</v>
      </c>
      <c r="L225" s="96"/>
      <c r="M225" s="101"/>
      <c r="N225" s="102"/>
      <c r="O225" s="102"/>
      <c r="P225" s="102"/>
      <c r="Q225" s="102"/>
      <c r="R225" s="102"/>
      <c r="S225" s="102"/>
      <c r="T225" s="103"/>
      <c r="AT225" s="98" t="s">
        <v>112</v>
      </c>
      <c r="AU225" s="98" t="s">
        <v>45</v>
      </c>
      <c r="AV225" s="7" t="s">
        <v>45</v>
      </c>
      <c r="AW225" s="7" t="s">
        <v>1</v>
      </c>
      <c r="AX225" s="7" t="s">
        <v>40</v>
      </c>
      <c r="AY225" s="98" t="s">
        <v>96</v>
      </c>
    </row>
    <row r="226" spans="2:65" s="1" customFormat="1" ht="16.350000000000001" customHeight="1">
      <c r="B226" s="85"/>
      <c r="C226" s="86" t="s">
        <v>425</v>
      </c>
      <c r="D226" s="86" t="s">
        <v>99</v>
      </c>
      <c r="E226" s="87" t="s">
        <v>426</v>
      </c>
      <c r="F226" s="88" t="s">
        <v>427</v>
      </c>
      <c r="G226" s="89" t="s">
        <v>116</v>
      </c>
      <c r="H226" s="90">
        <v>38.4</v>
      </c>
      <c r="I226" s="138"/>
      <c r="J226" s="91">
        <f>ROUND(I226*H226,2)</f>
        <v>0</v>
      </c>
      <c r="K226" s="88" t="s">
        <v>103</v>
      </c>
      <c r="L226" s="20"/>
      <c r="M226" s="29" t="s">
        <v>0</v>
      </c>
      <c r="N226" s="92" t="s">
        <v>27</v>
      </c>
      <c r="O226" s="93">
        <v>1.6E-2</v>
      </c>
      <c r="P226" s="93">
        <f>O226*H226</f>
        <v>0.61439999999999995</v>
      </c>
      <c r="Q226" s="93">
        <v>0</v>
      </c>
      <c r="R226" s="93">
        <f>Q226*H226</f>
        <v>0</v>
      </c>
      <c r="S226" s="93">
        <v>0</v>
      </c>
      <c r="T226" s="94">
        <f>S226*H226</f>
        <v>0</v>
      </c>
      <c r="AR226" s="10" t="s">
        <v>178</v>
      </c>
      <c r="AT226" s="10" t="s">
        <v>99</v>
      </c>
      <c r="AU226" s="10" t="s">
        <v>45</v>
      </c>
      <c r="AY226" s="10" t="s">
        <v>96</v>
      </c>
      <c r="BE226" s="95">
        <f>IF(N226="základní",J226,0)</f>
        <v>0</v>
      </c>
      <c r="BF226" s="95">
        <f>IF(N226="snížená",J226,0)</f>
        <v>0</v>
      </c>
      <c r="BG226" s="95">
        <f>IF(N226="zákl. přenesená",J226,0)</f>
        <v>0</v>
      </c>
      <c r="BH226" s="95">
        <f>IF(N226="sníž. přenesená",J226,0)</f>
        <v>0</v>
      </c>
      <c r="BI226" s="95">
        <f>IF(N226="nulová",J226,0)</f>
        <v>0</v>
      </c>
      <c r="BJ226" s="10" t="s">
        <v>40</v>
      </c>
      <c r="BK226" s="95">
        <f>ROUND(I226*H226,2)</f>
        <v>0</v>
      </c>
      <c r="BL226" s="10" t="s">
        <v>178</v>
      </c>
      <c r="BM226" s="10" t="s">
        <v>428</v>
      </c>
    </row>
    <row r="227" spans="2:65" s="7" customFormat="1" ht="11.25">
      <c r="B227" s="96"/>
      <c r="D227" s="97" t="s">
        <v>112</v>
      </c>
      <c r="E227" s="98" t="s">
        <v>0</v>
      </c>
      <c r="F227" s="99" t="s">
        <v>168</v>
      </c>
      <c r="H227" s="100">
        <v>38.4</v>
      </c>
      <c r="L227" s="96"/>
      <c r="M227" s="101"/>
      <c r="N227" s="102"/>
      <c r="O227" s="102"/>
      <c r="P227" s="102"/>
      <c r="Q227" s="102"/>
      <c r="R227" s="102"/>
      <c r="S227" s="102"/>
      <c r="T227" s="103"/>
      <c r="AT227" s="98" t="s">
        <v>112</v>
      </c>
      <c r="AU227" s="98" t="s">
        <v>45</v>
      </c>
      <c r="AV227" s="7" t="s">
        <v>45</v>
      </c>
      <c r="AW227" s="7" t="s">
        <v>17</v>
      </c>
      <c r="AX227" s="7" t="s">
        <v>40</v>
      </c>
      <c r="AY227" s="98" t="s">
        <v>96</v>
      </c>
    </row>
    <row r="228" spans="2:65" s="1" customFormat="1" ht="16.350000000000001" customHeight="1">
      <c r="B228" s="85"/>
      <c r="C228" s="117" t="s">
        <v>429</v>
      </c>
      <c r="D228" s="117" t="s">
        <v>49</v>
      </c>
      <c r="E228" s="118" t="s">
        <v>421</v>
      </c>
      <c r="F228" s="119" t="s">
        <v>422</v>
      </c>
      <c r="G228" s="120" t="s">
        <v>116</v>
      </c>
      <c r="H228" s="121">
        <v>40.32</v>
      </c>
      <c r="I228" s="139"/>
      <c r="J228" s="122">
        <f>ROUND(I228*H228,2)</f>
        <v>0</v>
      </c>
      <c r="K228" s="119" t="s">
        <v>103</v>
      </c>
      <c r="L228" s="123"/>
      <c r="M228" s="124" t="s">
        <v>0</v>
      </c>
      <c r="N228" s="125" t="s">
        <v>27</v>
      </c>
      <c r="O228" s="93">
        <v>0</v>
      </c>
      <c r="P228" s="93">
        <f>O228*H228</f>
        <v>0</v>
      </c>
      <c r="Q228" s="93">
        <v>0</v>
      </c>
      <c r="R228" s="93">
        <f>Q228*H228</f>
        <v>0</v>
      </c>
      <c r="S228" s="93">
        <v>0</v>
      </c>
      <c r="T228" s="94">
        <f>S228*H228</f>
        <v>0</v>
      </c>
      <c r="AR228" s="10" t="s">
        <v>256</v>
      </c>
      <c r="AT228" s="10" t="s">
        <v>49</v>
      </c>
      <c r="AU228" s="10" t="s">
        <v>45</v>
      </c>
      <c r="AY228" s="10" t="s">
        <v>96</v>
      </c>
      <c r="BE228" s="95">
        <f>IF(N228="základní",J228,0)</f>
        <v>0</v>
      </c>
      <c r="BF228" s="95">
        <f>IF(N228="snížená",J228,0)</f>
        <v>0</v>
      </c>
      <c r="BG228" s="95">
        <f>IF(N228="zákl. přenesená",J228,0)</f>
        <v>0</v>
      </c>
      <c r="BH228" s="95">
        <f>IF(N228="sníž. přenesená",J228,0)</f>
        <v>0</v>
      </c>
      <c r="BI228" s="95">
        <f>IF(N228="nulová",J228,0)</f>
        <v>0</v>
      </c>
      <c r="BJ228" s="10" t="s">
        <v>40</v>
      </c>
      <c r="BK228" s="95">
        <f>ROUND(I228*H228,2)</f>
        <v>0</v>
      </c>
      <c r="BL228" s="10" t="s">
        <v>178</v>
      </c>
      <c r="BM228" s="10" t="s">
        <v>430</v>
      </c>
    </row>
    <row r="229" spans="2:65" s="7" customFormat="1" ht="11.25">
      <c r="B229" s="96"/>
      <c r="D229" s="97" t="s">
        <v>112</v>
      </c>
      <c r="F229" s="99" t="s">
        <v>431</v>
      </c>
      <c r="H229" s="100">
        <v>40.32</v>
      </c>
      <c r="L229" s="96"/>
      <c r="M229" s="101"/>
      <c r="N229" s="102"/>
      <c r="O229" s="102"/>
      <c r="P229" s="102"/>
      <c r="Q229" s="102"/>
      <c r="R229" s="102"/>
      <c r="S229" s="102"/>
      <c r="T229" s="103"/>
      <c r="AT229" s="98" t="s">
        <v>112</v>
      </c>
      <c r="AU229" s="98" t="s">
        <v>45</v>
      </c>
      <c r="AV229" s="7" t="s">
        <v>45</v>
      </c>
      <c r="AW229" s="7" t="s">
        <v>1</v>
      </c>
      <c r="AX229" s="7" t="s">
        <v>40</v>
      </c>
      <c r="AY229" s="98" t="s">
        <v>96</v>
      </c>
    </row>
    <row r="230" spans="2:65" s="1" customFormat="1" ht="16.350000000000001" customHeight="1">
      <c r="B230" s="85"/>
      <c r="C230" s="86" t="s">
        <v>432</v>
      </c>
      <c r="D230" s="86" t="s">
        <v>99</v>
      </c>
      <c r="E230" s="87" t="s">
        <v>433</v>
      </c>
      <c r="F230" s="88" t="s">
        <v>434</v>
      </c>
      <c r="G230" s="89" t="s">
        <v>116</v>
      </c>
      <c r="H230" s="90">
        <v>80</v>
      </c>
      <c r="I230" s="138"/>
      <c r="J230" s="91">
        <f>ROUND(I230*H230,2)</f>
        <v>0</v>
      </c>
      <c r="K230" s="88" t="s">
        <v>103</v>
      </c>
      <c r="L230" s="20"/>
      <c r="M230" s="29" t="s">
        <v>0</v>
      </c>
      <c r="N230" s="92" t="s">
        <v>27</v>
      </c>
      <c r="O230" s="93">
        <v>3.3000000000000002E-2</v>
      </c>
      <c r="P230" s="93">
        <f>O230*H230</f>
        <v>2.64</v>
      </c>
      <c r="Q230" s="93">
        <v>2.0000000000000001E-4</v>
      </c>
      <c r="R230" s="93">
        <f>Q230*H230</f>
        <v>1.6E-2</v>
      </c>
      <c r="S230" s="93">
        <v>0</v>
      </c>
      <c r="T230" s="94">
        <f>S230*H230</f>
        <v>0</v>
      </c>
      <c r="AR230" s="10" t="s">
        <v>178</v>
      </c>
      <c r="AT230" s="10" t="s">
        <v>99</v>
      </c>
      <c r="AU230" s="10" t="s">
        <v>45</v>
      </c>
      <c r="AY230" s="10" t="s">
        <v>96</v>
      </c>
      <c r="BE230" s="95">
        <f>IF(N230="základní",J230,0)</f>
        <v>0</v>
      </c>
      <c r="BF230" s="95">
        <f>IF(N230="snížená",J230,0)</f>
        <v>0</v>
      </c>
      <c r="BG230" s="95">
        <f>IF(N230="zákl. přenesená",J230,0)</f>
        <v>0</v>
      </c>
      <c r="BH230" s="95">
        <f>IF(N230="sníž. přenesená",J230,0)</f>
        <v>0</v>
      </c>
      <c r="BI230" s="95">
        <f>IF(N230="nulová",J230,0)</f>
        <v>0</v>
      </c>
      <c r="BJ230" s="10" t="s">
        <v>40</v>
      </c>
      <c r="BK230" s="95">
        <f>ROUND(I230*H230,2)</f>
        <v>0</v>
      </c>
      <c r="BL230" s="10" t="s">
        <v>178</v>
      </c>
      <c r="BM230" s="10" t="s">
        <v>435</v>
      </c>
    </row>
    <row r="231" spans="2:65" s="7" customFormat="1" ht="11.25">
      <c r="B231" s="96"/>
      <c r="D231" s="97" t="s">
        <v>112</v>
      </c>
      <c r="E231" s="98" t="s">
        <v>0</v>
      </c>
      <c r="F231" s="99" t="s">
        <v>49</v>
      </c>
      <c r="H231" s="100">
        <v>80</v>
      </c>
      <c r="L231" s="96"/>
      <c r="M231" s="101"/>
      <c r="N231" s="102"/>
      <c r="O231" s="102"/>
      <c r="P231" s="102"/>
      <c r="Q231" s="102"/>
      <c r="R231" s="102"/>
      <c r="S231" s="102"/>
      <c r="T231" s="103"/>
      <c r="AT231" s="98" t="s">
        <v>112</v>
      </c>
      <c r="AU231" s="98" t="s">
        <v>45</v>
      </c>
      <c r="AV231" s="7" t="s">
        <v>45</v>
      </c>
      <c r="AW231" s="7" t="s">
        <v>17</v>
      </c>
      <c r="AX231" s="7" t="s">
        <v>40</v>
      </c>
      <c r="AY231" s="98" t="s">
        <v>96</v>
      </c>
    </row>
    <row r="232" spans="2:65" s="1" customFormat="1" ht="16.350000000000001" customHeight="1">
      <c r="B232" s="85"/>
      <c r="C232" s="86" t="s">
        <v>436</v>
      </c>
      <c r="D232" s="86" t="s">
        <v>99</v>
      </c>
      <c r="E232" s="87" t="s">
        <v>437</v>
      </c>
      <c r="F232" s="88" t="s">
        <v>438</v>
      </c>
      <c r="G232" s="89" t="s">
        <v>116</v>
      </c>
      <c r="H232" s="90">
        <v>80</v>
      </c>
      <c r="I232" s="138"/>
      <c r="J232" s="91">
        <f>ROUND(I232*H232,2)</f>
        <v>0</v>
      </c>
      <c r="K232" s="88" t="s">
        <v>103</v>
      </c>
      <c r="L232" s="20"/>
      <c r="M232" s="29" t="s">
        <v>0</v>
      </c>
      <c r="N232" s="92" t="s">
        <v>27</v>
      </c>
      <c r="O232" s="93">
        <v>0.10100000000000001</v>
      </c>
      <c r="P232" s="93">
        <f>O232*H232</f>
        <v>8.08</v>
      </c>
      <c r="Q232" s="93">
        <v>2.7E-4</v>
      </c>
      <c r="R232" s="93">
        <f>Q232*H232</f>
        <v>2.1600000000000001E-2</v>
      </c>
      <c r="S232" s="93">
        <v>0</v>
      </c>
      <c r="T232" s="94">
        <f>S232*H232</f>
        <v>0</v>
      </c>
      <c r="AR232" s="10" t="s">
        <v>178</v>
      </c>
      <c r="AT232" s="10" t="s">
        <v>99</v>
      </c>
      <c r="AU232" s="10" t="s">
        <v>45</v>
      </c>
      <c r="AY232" s="10" t="s">
        <v>96</v>
      </c>
      <c r="BE232" s="95">
        <f>IF(N232="základní",J232,0)</f>
        <v>0</v>
      </c>
      <c r="BF232" s="95">
        <f>IF(N232="snížená",J232,0)</f>
        <v>0</v>
      </c>
      <c r="BG232" s="95">
        <f>IF(N232="zákl. přenesená",J232,0)</f>
        <v>0</v>
      </c>
      <c r="BH232" s="95">
        <f>IF(N232="sníž. přenesená",J232,0)</f>
        <v>0</v>
      </c>
      <c r="BI232" s="95">
        <f>IF(N232="nulová",J232,0)</f>
        <v>0</v>
      </c>
      <c r="BJ232" s="10" t="s">
        <v>40</v>
      </c>
      <c r="BK232" s="95">
        <f>ROUND(I232*H232,2)</f>
        <v>0</v>
      </c>
      <c r="BL232" s="10" t="s">
        <v>178</v>
      </c>
      <c r="BM232" s="10" t="s">
        <v>439</v>
      </c>
    </row>
    <row r="233" spans="2:65" s="7" customFormat="1" ht="11.25">
      <c r="B233" s="96"/>
      <c r="D233" s="97" t="s">
        <v>112</v>
      </c>
      <c r="E233" s="98" t="s">
        <v>0</v>
      </c>
      <c r="F233" s="99" t="s">
        <v>440</v>
      </c>
      <c r="H233" s="100">
        <v>80</v>
      </c>
      <c r="L233" s="96"/>
      <c r="M233" s="101"/>
      <c r="N233" s="102"/>
      <c r="O233" s="102"/>
      <c r="P233" s="102"/>
      <c r="Q233" s="102"/>
      <c r="R233" s="102"/>
      <c r="S233" s="102"/>
      <c r="T233" s="103"/>
      <c r="AT233" s="98" t="s">
        <v>112</v>
      </c>
      <c r="AU233" s="98" t="s">
        <v>45</v>
      </c>
      <c r="AV233" s="7" t="s">
        <v>45</v>
      </c>
      <c r="AW233" s="7" t="s">
        <v>17</v>
      </c>
      <c r="AX233" s="7" t="s">
        <v>39</v>
      </c>
      <c r="AY233" s="98" t="s">
        <v>96</v>
      </c>
    </row>
    <row r="234" spans="2:65" s="8" customFormat="1" ht="11.25">
      <c r="B234" s="104"/>
      <c r="D234" s="97" t="s">
        <v>112</v>
      </c>
      <c r="E234" s="105" t="s">
        <v>0</v>
      </c>
      <c r="F234" s="106" t="s">
        <v>119</v>
      </c>
      <c r="H234" s="107">
        <v>80</v>
      </c>
      <c r="L234" s="104"/>
      <c r="M234" s="108"/>
      <c r="N234" s="109"/>
      <c r="O234" s="109"/>
      <c r="P234" s="109"/>
      <c r="Q234" s="109"/>
      <c r="R234" s="109"/>
      <c r="S234" s="109"/>
      <c r="T234" s="110"/>
      <c r="AT234" s="105" t="s">
        <v>112</v>
      </c>
      <c r="AU234" s="105" t="s">
        <v>45</v>
      </c>
      <c r="AV234" s="8" t="s">
        <v>104</v>
      </c>
      <c r="AW234" s="8" t="s">
        <v>17</v>
      </c>
      <c r="AX234" s="8" t="s">
        <v>40</v>
      </c>
      <c r="AY234" s="105" t="s">
        <v>96</v>
      </c>
    </row>
    <row r="235" spans="2:65" s="6" customFormat="1" ht="25.9" customHeight="1">
      <c r="B235" s="73"/>
      <c r="D235" s="74" t="s">
        <v>38</v>
      </c>
      <c r="E235" s="75" t="s">
        <v>441</v>
      </c>
      <c r="F235" s="75" t="s">
        <v>442</v>
      </c>
      <c r="J235" s="76">
        <f>BK235</f>
        <v>0</v>
      </c>
      <c r="L235" s="73"/>
      <c r="M235" s="77"/>
      <c r="N235" s="78"/>
      <c r="O235" s="78"/>
      <c r="P235" s="79">
        <f>SUM(P236:P238)</f>
        <v>0</v>
      </c>
      <c r="Q235" s="78"/>
      <c r="R235" s="79">
        <f>SUM(R236:R238)</f>
        <v>0</v>
      </c>
      <c r="S235" s="78"/>
      <c r="T235" s="80">
        <f>SUM(T236:T238)</f>
        <v>0</v>
      </c>
      <c r="AR235" s="74" t="s">
        <v>104</v>
      </c>
      <c r="AT235" s="81" t="s">
        <v>38</v>
      </c>
      <c r="AU235" s="81" t="s">
        <v>39</v>
      </c>
      <c r="AY235" s="74" t="s">
        <v>96</v>
      </c>
      <c r="BK235" s="82">
        <f>SUM(BK236:BK238)</f>
        <v>0</v>
      </c>
    </row>
    <row r="236" spans="2:65" s="1" customFormat="1" ht="16.350000000000001" customHeight="1">
      <c r="B236" s="85"/>
      <c r="C236" s="86" t="s">
        <v>443</v>
      </c>
      <c r="D236" s="86" t="s">
        <v>99</v>
      </c>
      <c r="E236" s="87" t="s">
        <v>444</v>
      </c>
      <c r="F236" s="88" t="s">
        <v>445</v>
      </c>
      <c r="G236" s="89" t="s">
        <v>446</v>
      </c>
      <c r="H236" s="90">
        <v>32</v>
      </c>
      <c r="I236" s="138"/>
      <c r="J236" s="91">
        <f>ROUND(I236*H236,2)</f>
        <v>0</v>
      </c>
      <c r="K236" s="88" t="s">
        <v>0</v>
      </c>
      <c r="L236" s="20"/>
      <c r="M236" s="29" t="s">
        <v>0</v>
      </c>
      <c r="N236" s="92" t="s">
        <v>27</v>
      </c>
      <c r="O236" s="93">
        <v>0</v>
      </c>
      <c r="P236" s="93">
        <f>O236*H236</f>
        <v>0</v>
      </c>
      <c r="Q236" s="93">
        <v>0</v>
      </c>
      <c r="R236" s="93">
        <f>Q236*H236</f>
        <v>0</v>
      </c>
      <c r="S236" s="93">
        <v>0</v>
      </c>
      <c r="T236" s="94">
        <f>S236*H236</f>
        <v>0</v>
      </c>
      <c r="AR236" s="10" t="s">
        <v>447</v>
      </c>
      <c r="AT236" s="10" t="s">
        <v>99</v>
      </c>
      <c r="AU236" s="10" t="s">
        <v>40</v>
      </c>
      <c r="AY236" s="10" t="s">
        <v>96</v>
      </c>
      <c r="BE236" s="95">
        <f>IF(N236="základní",J236,0)</f>
        <v>0</v>
      </c>
      <c r="BF236" s="95">
        <f>IF(N236="snížená",J236,0)</f>
        <v>0</v>
      </c>
      <c r="BG236" s="95">
        <f>IF(N236="zákl. přenesená",J236,0)</f>
        <v>0</v>
      </c>
      <c r="BH236" s="95">
        <f>IF(N236="sníž. přenesená",J236,0)</f>
        <v>0</v>
      </c>
      <c r="BI236" s="95">
        <f>IF(N236="nulová",J236,0)</f>
        <v>0</v>
      </c>
      <c r="BJ236" s="10" t="s">
        <v>40</v>
      </c>
      <c r="BK236" s="95">
        <f>ROUND(I236*H236,2)</f>
        <v>0</v>
      </c>
      <c r="BL236" s="10" t="s">
        <v>447</v>
      </c>
      <c r="BM236" s="10" t="s">
        <v>448</v>
      </c>
    </row>
    <row r="237" spans="2:65" s="1" customFormat="1" ht="16.350000000000001" customHeight="1">
      <c r="B237" s="85"/>
      <c r="C237" s="86" t="s">
        <v>449</v>
      </c>
      <c r="D237" s="86" t="s">
        <v>99</v>
      </c>
      <c r="E237" s="87" t="s">
        <v>450</v>
      </c>
      <c r="F237" s="88" t="s">
        <v>451</v>
      </c>
      <c r="G237" s="89" t="s">
        <v>446</v>
      </c>
      <c r="H237" s="90">
        <v>40</v>
      </c>
      <c r="I237" s="138"/>
      <c r="J237" s="91">
        <f>ROUND(I237*H237,2)</f>
        <v>0</v>
      </c>
      <c r="K237" s="88" t="s">
        <v>0</v>
      </c>
      <c r="L237" s="20"/>
      <c r="M237" s="29" t="s">
        <v>0</v>
      </c>
      <c r="N237" s="92" t="s">
        <v>27</v>
      </c>
      <c r="O237" s="93">
        <v>0</v>
      </c>
      <c r="P237" s="93">
        <f>O237*H237</f>
        <v>0</v>
      </c>
      <c r="Q237" s="93">
        <v>0</v>
      </c>
      <c r="R237" s="93">
        <f>Q237*H237</f>
        <v>0</v>
      </c>
      <c r="S237" s="93">
        <v>0</v>
      </c>
      <c r="T237" s="94">
        <f>S237*H237</f>
        <v>0</v>
      </c>
      <c r="AR237" s="10" t="s">
        <v>447</v>
      </c>
      <c r="AT237" s="10" t="s">
        <v>99</v>
      </c>
      <c r="AU237" s="10" t="s">
        <v>40</v>
      </c>
      <c r="AY237" s="10" t="s">
        <v>96</v>
      </c>
      <c r="BE237" s="95">
        <f>IF(N237="základní",J237,0)</f>
        <v>0</v>
      </c>
      <c r="BF237" s="95">
        <f>IF(N237="snížená",J237,0)</f>
        <v>0</v>
      </c>
      <c r="BG237" s="95">
        <f>IF(N237="zákl. přenesená",J237,0)</f>
        <v>0</v>
      </c>
      <c r="BH237" s="95">
        <f>IF(N237="sníž. přenesená",J237,0)</f>
        <v>0</v>
      </c>
      <c r="BI237" s="95">
        <f>IF(N237="nulová",J237,0)</f>
        <v>0</v>
      </c>
      <c r="BJ237" s="10" t="s">
        <v>40</v>
      </c>
      <c r="BK237" s="95">
        <f>ROUND(I237*H237,2)</f>
        <v>0</v>
      </c>
      <c r="BL237" s="10" t="s">
        <v>447</v>
      </c>
      <c r="BM237" s="10" t="s">
        <v>452</v>
      </c>
    </row>
    <row r="238" spans="2:65" s="1" customFormat="1" ht="16.350000000000001" customHeight="1">
      <c r="B238" s="85"/>
      <c r="C238" s="86" t="s">
        <v>453</v>
      </c>
      <c r="D238" s="86" t="s">
        <v>99</v>
      </c>
      <c r="E238" s="87" t="s">
        <v>454</v>
      </c>
      <c r="F238" s="88" t="s">
        <v>455</v>
      </c>
      <c r="G238" s="89" t="s">
        <v>446</v>
      </c>
      <c r="H238" s="90">
        <v>16</v>
      </c>
      <c r="I238" s="138"/>
      <c r="J238" s="91">
        <f>ROUND(I238*H238,2)</f>
        <v>0</v>
      </c>
      <c r="K238" s="88" t="s">
        <v>0</v>
      </c>
      <c r="L238" s="20"/>
      <c r="M238" s="29" t="s">
        <v>0</v>
      </c>
      <c r="N238" s="92" t="s">
        <v>27</v>
      </c>
      <c r="O238" s="93">
        <v>0</v>
      </c>
      <c r="P238" s="93">
        <f>O238*H238</f>
        <v>0</v>
      </c>
      <c r="Q238" s="93">
        <v>0</v>
      </c>
      <c r="R238" s="93">
        <f>Q238*H238</f>
        <v>0</v>
      </c>
      <c r="S238" s="93">
        <v>0</v>
      </c>
      <c r="T238" s="94">
        <f>S238*H238</f>
        <v>0</v>
      </c>
      <c r="AR238" s="10" t="s">
        <v>447</v>
      </c>
      <c r="AT238" s="10" t="s">
        <v>99</v>
      </c>
      <c r="AU238" s="10" t="s">
        <v>40</v>
      </c>
      <c r="AY238" s="10" t="s">
        <v>96</v>
      </c>
      <c r="BE238" s="95">
        <f>IF(N238="základní",J238,0)</f>
        <v>0</v>
      </c>
      <c r="BF238" s="95">
        <f>IF(N238="snížená",J238,0)</f>
        <v>0</v>
      </c>
      <c r="BG238" s="95">
        <f>IF(N238="zákl. přenesená",J238,0)</f>
        <v>0</v>
      </c>
      <c r="BH238" s="95">
        <f>IF(N238="sníž. přenesená",J238,0)</f>
        <v>0</v>
      </c>
      <c r="BI238" s="95">
        <f>IF(N238="nulová",J238,0)</f>
        <v>0</v>
      </c>
      <c r="BJ238" s="10" t="s">
        <v>40</v>
      </c>
      <c r="BK238" s="95">
        <f>ROUND(I238*H238,2)</f>
        <v>0</v>
      </c>
      <c r="BL238" s="10" t="s">
        <v>447</v>
      </c>
      <c r="BM238" s="10" t="s">
        <v>456</v>
      </c>
    </row>
    <row r="239" spans="2:65" s="6" customFormat="1" ht="25.9" customHeight="1">
      <c r="B239" s="73"/>
      <c r="D239" s="74" t="s">
        <v>38</v>
      </c>
      <c r="E239" s="75" t="s">
        <v>457</v>
      </c>
      <c r="F239" s="75" t="s">
        <v>458</v>
      </c>
      <c r="J239" s="76">
        <f>BK239</f>
        <v>0</v>
      </c>
      <c r="L239" s="73"/>
      <c r="M239" s="77"/>
      <c r="N239" s="78"/>
      <c r="O239" s="78"/>
      <c r="P239" s="79">
        <f>P240+P242</f>
        <v>0</v>
      </c>
      <c r="Q239" s="78"/>
      <c r="R239" s="79">
        <f>R240+R242</f>
        <v>0</v>
      </c>
      <c r="S239" s="78"/>
      <c r="T239" s="80">
        <f>T240+T242</f>
        <v>0</v>
      </c>
      <c r="AR239" s="74" t="s">
        <v>126</v>
      </c>
      <c r="AT239" s="81" t="s">
        <v>38</v>
      </c>
      <c r="AU239" s="81" t="s">
        <v>39</v>
      </c>
      <c r="AY239" s="74" t="s">
        <v>96</v>
      </c>
      <c r="BK239" s="82">
        <f>BK240+BK242</f>
        <v>0</v>
      </c>
    </row>
    <row r="240" spans="2:65" s="6" customFormat="1" ht="22.9" customHeight="1">
      <c r="B240" s="73"/>
      <c r="D240" s="74" t="s">
        <v>38</v>
      </c>
      <c r="E240" s="83" t="s">
        <v>459</v>
      </c>
      <c r="F240" s="83" t="s">
        <v>460</v>
      </c>
      <c r="J240" s="84">
        <f>BK240</f>
        <v>0</v>
      </c>
      <c r="L240" s="73"/>
      <c r="M240" s="77"/>
      <c r="N240" s="78"/>
      <c r="O240" s="78"/>
      <c r="P240" s="79">
        <f>P241</f>
        <v>0</v>
      </c>
      <c r="Q240" s="78"/>
      <c r="R240" s="79">
        <f>R241</f>
        <v>0</v>
      </c>
      <c r="S240" s="78"/>
      <c r="T240" s="80">
        <f>T241</f>
        <v>0</v>
      </c>
      <c r="AR240" s="74" t="s">
        <v>126</v>
      </c>
      <c r="AT240" s="81" t="s">
        <v>38</v>
      </c>
      <c r="AU240" s="81" t="s">
        <v>40</v>
      </c>
      <c r="AY240" s="74" t="s">
        <v>96</v>
      </c>
      <c r="BK240" s="82">
        <f>BK241</f>
        <v>0</v>
      </c>
    </row>
    <row r="241" spans="2:65" s="1" customFormat="1" ht="16.350000000000001" customHeight="1">
      <c r="B241" s="85"/>
      <c r="C241" s="86" t="s">
        <v>461</v>
      </c>
      <c r="D241" s="86" t="s">
        <v>99</v>
      </c>
      <c r="E241" s="87" t="s">
        <v>462</v>
      </c>
      <c r="F241" s="88" t="s">
        <v>463</v>
      </c>
      <c r="G241" s="89" t="s">
        <v>446</v>
      </c>
      <c r="H241" s="90">
        <v>16</v>
      </c>
      <c r="I241" s="138"/>
      <c r="J241" s="91">
        <f>ROUND(I241*H241,2)</f>
        <v>0</v>
      </c>
      <c r="K241" s="88" t="s">
        <v>0</v>
      </c>
      <c r="L241" s="20"/>
      <c r="M241" s="29" t="s">
        <v>0</v>
      </c>
      <c r="N241" s="92" t="s">
        <v>27</v>
      </c>
      <c r="O241" s="93">
        <v>0</v>
      </c>
      <c r="P241" s="93">
        <f>O241*H241</f>
        <v>0</v>
      </c>
      <c r="Q241" s="93">
        <v>0</v>
      </c>
      <c r="R241" s="93">
        <f>Q241*H241</f>
        <v>0</v>
      </c>
      <c r="S241" s="93">
        <v>0</v>
      </c>
      <c r="T241" s="94">
        <f>S241*H241</f>
        <v>0</v>
      </c>
      <c r="AR241" s="10" t="s">
        <v>464</v>
      </c>
      <c r="AT241" s="10" t="s">
        <v>99</v>
      </c>
      <c r="AU241" s="10" t="s">
        <v>45</v>
      </c>
      <c r="AY241" s="10" t="s">
        <v>96</v>
      </c>
      <c r="BE241" s="95">
        <f>IF(N241="základní",J241,0)</f>
        <v>0</v>
      </c>
      <c r="BF241" s="95">
        <f>IF(N241="snížená",J241,0)</f>
        <v>0</v>
      </c>
      <c r="BG241" s="95">
        <f>IF(N241="zákl. přenesená",J241,0)</f>
        <v>0</v>
      </c>
      <c r="BH241" s="95">
        <f>IF(N241="sníž. přenesená",J241,0)</f>
        <v>0</v>
      </c>
      <c r="BI241" s="95">
        <f>IF(N241="nulová",J241,0)</f>
        <v>0</v>
      </c>
      <c r="BJ241" s="10" t="s">
        <v>40</v>
      </c>
      <c r="BK241" s="95">
        <f>ROUND(I241*H241,2)</f>
        <v>0</v>
      </c>
      <c r="BL241" s="10" t="s">
        <v>464</v>
      </c>
      <c r="BM241" s="10" t="s">
        <v>465</v>
      </c>
    </row>
    <row r="242" spans="2:65" s="6" customFormat="1" ht="22.9" customHeight="1">
      <c r="B242" s="73"/>
      <c r="D242" s="74" t="s">
        <v>38</v>
      </c>
      <c r="E242" s="83" t="s">
        <v>466</v>
      </c>
      <c r="F242" s="83" t="s">
        <v>467</v>
      </c>
      <c r="J242" s="84">
        <f>BK242</f>
        <v>0</v>
      </c>
      <c r="L242" s="73"/>
      <c r="M242" s="77"/>
      <c r="N242" s="78"/>
      <c r="O242" s="78"/>
      <c r="P242" s="79">
        <f>P243</f>
        <v>0</v>
      </c>
      <c r="Q242" s="78"/>
      <c r="R242" s="79">
        <f>R243</f>
        <v>0</v>
      </c>
      <c r="S242" s="78"/>
      <c r="T242" s="80">
        <f>T243</f>
        <v>0</v>
      </c>
      <c r="AR242" s="74" t="s">
        <v>126</v>
      </c>
      <c r="AT242" s="81" t="s">
        <v>38</v>
      </c>
      <c r="AU242" s="81" t="s">
        <v>40</v>
      </c>
      <c r="AY242" s="74" t="s">
        <v>96</v>
      </c>
      <c r="BK242" s="82">
        <f>BK243</f>
        <v>0</v>
      </c>
    </row>
    <row r="243" spans="2:65" s="1" customFormat="1" ht="16.350000000000001" customHeight="1">
      <c r="B243" s="85"/>
      <c r="C243" s="86" t="s">
        <v>468</v>
      </c>
      <c r="D243" s="86" t="s">
        <v>99</v>
      </c>
      <c r="E243" s="87" t="s">
        <v>469</v>
      </c>
      <c r="F243" s="88" t="s">
        <v>467</v>
      </c>
      <c r="G243" s="89" t="s">
        <v>279</v>
      </c>
      <c r="H243" s="90">
        <v>0.8</v>
      </c>
      <c r="I243" s="138"/>
      <c r="J243" s="91">
        <f>ROUND(I243*H243,2)</f>
        <v>0</v>
      </c>
      <c r="K243" s="88" t="s">
        <v>103</v>
      </c>
      <c r="L243" s="20"/>
      <c r="M243" s="126" t="s">
        <v>0</v>
      </c>
      <c r="N243" s="127" t="s">
        <v>27</v>
      </c>
      <c r="O243" s="128">
        <v>0</v>
      </c>
      <c r="P243" s="128">
        <f>O243*H243</f>
        <v>0</v>
      </c>
      <c r="Q243" s="128">
        <v>0</v>
      </c>
      <c r="R243" s="128">
        <f>Q243*H243</f>
        <v>0</v>
      </c>
      <c r="S243" s="128">
        <v>0</v>
      </c>
      <c r="T243" s="129">
        <f>S243*H243</f>
        <v>0</v>
      </c>
      <c r="AR243" s="10" t="s">
        <v>464</v>
      </c>
      <c r="AT243" s="10" t="s">
        <v>99</v>
      </c>
      <c r="AU243" s="10" t="s">
        <v>45</v>
      </c>
      <c r="AY243" s="10" t="s">
        <v>96</v>
      </c>
      <c r="BE243" s="95">
        <f>IF(N243="základní",J243,0)</f>
        <v>0</v>
      </c>
      <c r="BF243" s="95">
        <f>IF(N243="snížená",J243,0)</f>
        <v>0</v>
      </c>
      <c r="BG243" s="95">
        <f>IF(N243="zákl. přenesená",J243,0)</f>
        <v>0</v>
      </c>
      <c r="BH243" s="95">
        <f>IF(N243="sníž. přenesená",J243,0)</f>
        <v>0</v>
      </c>
      <c r="BI243" s="95">
        <f>IF(N243="nulová",J243,0)</f>
        <v>0</v>
      </c>
      <c r="BJ243" s="10" t="s">
        <v>40</v>
      </c>
      <c r="BK243" s="95">
        <f>ROUND(I243*H243,2)</f>
        <v>0</v>
      </c>
      <c r="BL243" s="10" t="s">
        <v>464</v>
      </c>
      <c r="BM243" s="10" t="s">
        <v>470</v>
      </c>
    </row>
    <row r="244" spans="2:65" s="1" customFormat="1" ht="6.95" customHeight="1">
      <c r="B244" s="23"/>
      <c r="C244" s="24"/>
      <c r="D244" s="24"/>
      <c r="E244" s="24"/>
      <c r="F244" s="24"/>
      <c r="G244" s="24"/>
      <c r="H244" s="24"/>
      <c r="I244" s="24"/>
      <c r="J244" s="24"/>
      <c r="K244" s="24"/>
      <c r="L244" s="20"/>
    </row>
  </sheetData>
  <autoFilter ref="C99:K243"/>
  <mergeCells count="6">
    <mergeCell ref="E7:H7"/>
    <mergeCell ref="E25:H25"/>
    <mergeCell ref="E48:H48"/>
    <mergeCell ref="E92:H92"/>
    <mergeCell ref="L2:V2"/>
    <mergeCell ref="E16:H16"/>
  </mergeCells>
  <pageMargins left="0.25" right="0.19685039370078741" top="0.39370078740157483" bottom="0.39370078740157483" header="0" footer="0"/>
  <pageSetup paperSize="9" scale="8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Soupis praci</vt:lpstr>
      <vt:lpstr>'Soupis praci'!Názvy_tisku</vt:lpstr>
      <vt:lpstr>'Soupis praci'!Oblast_tisku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LAPTOP-NFRAKJ24\Ivan</dc:creator>
  <cp:lastModifiedBy>Renda</cp:lastModifiedBy>
  <cp:lastPrinted>2019-06-03T07:19:50Z</cp:lastPrinted>
  <dcterms:created xsi:type="dcterms:W3CDTF">2019-06-03T06:27:36Z</dcterms:created>
  <dcterms:modified xsi:type="dcterms:W3CDTF">2019-06-03T07:20:16Z</dcterms:modified>
</cp:coreProperties>
</file>