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192.168.49.198\cloud\01_Projekty_EU_CR\03_verejne_zakazky\OPZP_5.1_v100_zatepleni_SPS_Trutnov\stavební práce\01_priprava\2019_10_29\"/>
    </mc:Choice>
  </mc:AlternateContent>
  <xr:revisionPtr revIDLastSave="0" documentId="13_ncr:1_{DB7423A7-A6E2-47AE-80F0-C99A6147639D}" xr6:coauthVersionLast="45" xr6:coauthVersionMax="45" xr10:uidLastSave="{00000000-0000-0000-0000-000000000000}"/>
  <bookViews>
    <workbookView xWindow="-120" yWindow="-120" windowWidth="29040" windowHeight="15840" activeTab="3" xr2:uid="{00000000-000D-0000-FFFF-FFFF00000000}"/>
  </bookViews>
  <sheets>
    <sheet name="Rekapitulace stavby" sheetId="1" r:id="rId1"/>
    <sheet name="TRUTNOV 2 - SO-02-Vlastní..." sheetId="2" r:id="rId2"/>
    <sheet name="D.1.4.3 - Vzduchotechnika" sheetId="3" r:id="rId3"/>
    <sheet name="EL-VZT" sheetId="4" r:id="rId4"/>
  </sheets>
  <definedNames>
    <definedName name="_xlnm._FilterDatabase" localSheetId="2" hidden="1">'D.1.4.3 - Vzduchotechnika'!$C$81:$K$144</definedName>
    <definedName name="_xlnm._FilterDatabase" localSheetId="1" hidden="1">'TRUTNOV 2 - SO-02-Vlastní...'!$C$120:$K$135</definedName>
    <definedName name="_xlnm.Print_Titles" localSheetId="2">'D.1.4.3 - Vzduchotechnika'!$81:$81</definedName>
    <definedName name="_xlnm.Print_Titles" localSheetId="0">'Rekapitulace stavby'!$92:$92</definedName>
    <definedName name="_xlnm.Print_Titles" localSheetId="1">'TRUTNOV 2 - SO-02-Vlastní...'!$120:$120</definedName>
    <definedName name="_xlnm.Print_Area" localSheetId="2">'D.1.4.3 - Vzduchotechnika'!$C$4:$J$36,'D.1.4.3 - Vzduchotechnika'!$C$42:$J$63,'D.1.4.3 - Vzduchotechnika'!$C$69:$K$144</definedName>
    <definedName name="_xlnm.Print_Area" localSheetId="3">'EL-VZT'!$A$1:$H$205</definedName>
    <definedName name="_xlnm.Print_Area" localSheetId="0">'Rekapitulace stavby'!$D$4:$AO$76,'Rekapitulace stavby'!$C$82:$AQ$96</definedName>
    <definedName name="_xlnm.Print_Area" localSheetId="1">'TRUTNOV 2 - SO-02-Vlastní...'!$C$4:$J$76,'TRUTNOV 2 - SO-02-Vlastní...'!$C$82:$J$102,'TRUTNOV 2 - SO-02-Vlastní...'!$C$108:$K$135</definedName>
    <definedName name="Rozpočet1" localSheetId="3">'EL-VZT'!$B$2:$F$2</definedName>
    <definedName name="Rozpočet1_1" localSheetId="3">'EL-VZT'!#REF!</definedName>
    <definedName name="Rozpočet1_10" localSheetId="3">'EL-VZT'!#REF!</definedName>
    <definedName name="Rozpočet1_11" localSheetId="3">'EL-VZT'!#REF!</definedName>
    <definedName name="Rozpočet1_12" localSheetId="3">'EL-VZT'!#REF!</definedName>
    <definedName name="Rozpočet1_13" localSheetId="3">'EL-VZT'!#REF!</definedName>
    <definedName name="Rozpočet1_14" localSheetId="3">'EL-VZT'!#REF!</definedName>
    <definedName name="Rozpočet1_15" localSheetId="3">'EL-VZT'!#REF!</definedName>
    <definedName name="Rozpočet1_16" localSheetId="3">'EL-VZT'!#REF!</definedName>
    <definedName name="Rozpočet1_17" localSheetId="3">'EL-VZT'!#REF!</definedName>
    <definedName name="Rozpočet1_18" localSheetId="3">'EL-VZT'!#REF!</definedName>
    <definedName name="Rozpočet1_19" localSheetId="3">'EL-VZT'!#REF!</definedName>
    <definedName name="Rozpočet1_2" localSheetId="3">'EL-VZT'!#REF!</definedName>
    <definedName name="Rozpočet1_20" localSheetId="3">'EL-VZT'!#REF!</definedName>
    <definedName name="Rozpočet1_21" localSheetId="3">'EL-VZT'!#REF!</definedName>
    <definedName name="Rozpočet1_22" localSheetId="3">'EL-VZT'!#REF!</definedName>
    <definedName name="Rozpočet1_23" localSheetId="3">'EL-VZT'!#REF!</definedName>
    <definedName name="Rozpočet1_24" localSheetId="3">'EL-VZT'!#REF!</definedName>
    <definedName name="Rozpočet1_25" localSheetId="3">'EL-VZT'!#REF!</definedName>
    <definedName name="Rozpočet1_26" localSheetId="3">'EL-VZT'!#REF!</definedName>
    <definedName name="Rozpočet1_27" localSheetId="3">'EL-VZT'!#REF!</definedName>
    <definedName name="Rozpočet1_28" localSheetId="3">'EL-VZT'!#REF!</definedName>
    <definedName name="Rozpočet1_29" localSheetId="3">'EL-VZT'!#REF!</definedName>
    <definedName name="Rozpočet1_3" localSheetId="3">'EL-VZT'!#REF!</definedName>
    <definedName name="Rozpočet1_30" localSheetId="3">'EL-VZT'!#REF!</definedName>
    <definedName name="Rozpočet1_31" localSheetId="3">'EL-VZT'!#REF!</definedName>
    <definedName name="Rozpočet1_32" localSheetId="3">'EL-VZT'!#REF!</definedName>
    <definedName name="Rozpočet1_33" localSheetId="3">'EL-VZT'!#REF!</definedName>
    <definedName name="Rozpočet1_34" localSheetId="3">'EL-VZT'!#REF!</definedName>
    <definedName name="Rozpočet1_35" localSheetId="3">'EL-VZT'!#REF!</definedName>
    <definedName name="Rozpočet1_36" localSheetId="3">'EL-VZT'!#REF!</definedName>
    <definedName name="Rozpočet1_37" localSheetId="3">'EL-VZT'!#REF!</definedName>
    <definedName name="Rozpočet1_38" localSheetId="3">'EL-VZT'!#REF!</definedName>
    <definedName name="Rozpočet1_39" localSheetId="3">'EL-VZT'!#REF!</definedName>
    <definedName name="Rozpočet1_4" localSheetId="3">'EL-VZT'!#REF!</definedName>
    <definedName name="Rozpočet1_40" localSheetId="3">'EL-VZT'!#REF!</definedName>
    <definedName name="Rozpočet1_41" localSheetId="3">'EL-VZT'!#REF!</definedName>
    <definedName name="Rozpočet1_42" localSheetId="3">'EL-VZT'!$B$184:$F$184</definedName>
    <definedName name="Rozpočet1_43" localSheetId="3">'EL-VZT'!#REF!</definedName>
    <definedName name="Rozpočet1_44" localSheetId="3">'EL-VZT'!#REF!</definedName>
    <definedName name="Rozpočet1_5" localSheetId="3">'EL-VZT'!#REF!</definedName>
    <definedName name="Rozpočet1_6" localSheetId="3">'EL-VZT'!#REF!</definedName>
    <definedName name="Rozpočet1_7" localSheetId="3">'EL-VZT'!#REF!</definedName>
    <definedName name="Rozpočet1_78" localSheetId="3">'EL-VZT'!$B$148:$F$148</definedName>
    <definedName name="Rozpočet1_79" localSheetId="3">'EL-VZT'!#REF!</definedName>
    <definedName name="Rozpočet1_8" localSheetId="3">'EL-VZT'!#REF!</definedName>
    <definedName name="Rozpočet1_80" localSheetId="3">'EL-VZT'!#REF!</definedName>
    <definedName name="Rozpočet1_81" localSheetId="3">'EL-VZT'!#REF!</definedName>
    <definedName name="Rozpočet1_82" localSheetId="3">'EL-VZT'!$B$29:$F$29</definedName>
    <definedName name="Rozpočet1_9" localSheetId="3">'EL-VZT'!#REF!</definedName>
    <definedName name="Rozpočet1_92" localSheetId="3">'EL-VZT'!$B$93:$F$93</definedName>
    <definedName name="Rozpočet1_94" localSheetId="3">'EL-VZT'!$B$59:$F$59</definedName>
    <definedName name="Rozpočet1_95" localSheetId="3">'EL-VZT'!$B$137:$F$137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4" l="1"/>
  <c r="A4" i="4" s="1"/>
  <c r="A5" i="4" s="1"/>
  <c r="F3" i="4"/>
  <c r="H3" i="4"/>
  <c r="F4" i="4"/>
  <c r="H4" i="4"/>
  <c r="F5" i="4"/>
  <c r="H5" i="4"/>
  <c r="A6" i="4"/>
  <c r="A7" i="4" s="1"/>
  <c r="A8" i="4" s="1"/>
  <c r="A9" i="4" s="1"/>
  <c r="F6" i="4"/>
  <c r="H6" i="4"/>
  <c r="F7" i="4"/>
  <c r="H7" i="4"/>
  <c r="F8" i="4"/>
  <c r="H8" i="4"/>
  <c r="F9" i="4"/>
  <c r="H9" i="4"/>
  <c r="A10" i="4"/>
  <c r="A11" i="4" s="1"/>
  <c r="A12" i="4" s="1"/>
  <c r="A13" i="4" s="1"/>
  <c r="F10" i="4"/>
  <c r="H10" i="4"/>
  <c r="F11" i="4"/>
  <c r="H11" i="4"/>
  <c r="F12" i="4"/>
  <c r="H12" i="4"/>
  <c r="F13" i="4"/>
  <c r="H13" i="4"/>
  <c r="A14" i="4"/>
  <c r="A15" i="4" s="1"/>
  <c r="A16" i="4" s="1"/>
  <c r="A17" i="4" s="1"/>
  <c r="A18" i="4" s="1"/>
  <c r="A19" i="4" s="1"/>
  <c r="A20" i="4" s="1"/>
  <c r="A21" i="4" s="1"/>
  <c r="A22" i="4" s="1"/>
  <c r="A23" i="4" s="1"/>
  <c r="A24"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94" i="4" s="1"/>
  <c r="A95" i="4" s="1"/>
  <c r="A96" i="4" s="1"/>
  <c r="A97" i="4" s="1"/>
  <c r="A98" i="4" s="1"/>
  <c r="A99" i="4" s="1"/>
  <c r="A100" i="4" s="1"/>
  <c r="A101" i="4" s="1"/>
  <c r="A102" i="4" s="1"/>
  <c r="A103" i="4" s="1"/>
  <c r="A104" i="4" s="1"/>
  <c r="A138" i="4" s="1"/>
  <c r="A139" i="4" s="1"/>
  <c r="A140" i="4" s="1"/>
  <c r="A141" i="4" s="1"/>
  <c r="A142" i="4" s="1"/>
  <c r="A143" i="4" s="1"/>
  <c r="A149" i="4" s="1"/>
  <c r="A150" i="4" s="1"/>
  <c r="A151" i="4" s="1"/>
  <c r="A152" i="4" s="1"/>
  <c r="A153" i="4" s="1"/>
  <c r="A154" i="4" s="1"/>
  <c r="A155" i="4" s="1"/>
  <c r="A156" i="4" s="1"/>
  <c r="A157" i="4" s="1"/>
  <c r="A185" i="4" s="1"/>
  <c r="A186" i="4" s="1"/>
  <c r="A187" i="4" s="1"/>
  <c r="A188" i="4" s="1"/>
  <c r="A189" i="4" s="1"/>
  <c r="A190" i="4" s="1"/>
  <c r="A193" i="4" s="1"/>
  <c r="A196" i="4" s="1"/>
  <c r="A203" i="4" s="1"/>
  <c r="F14" i="4"/>
  <c r="H14" i="4"/>
  <c r="F15" i="4"/>
  <c r="H15" i="4"/>
  <c r="F16" i="4"/>
  <c r="H16" i="4"/>
  <c r="F17" i="4"/>
  <c r="H17" i="4"/>
  <c r="F18" i="4"/>
  <c r="H18" i="4"/>
  <c r="F19" i="4"/>
  <c r="H19" i="4"/>
  <c r="F20" i="4"/>
  <c r="H20" i="4"/>
  <c r="J20" i="4"/>
  <c r="I37" i="4"/>
  <c r="I38" i="4"/>
  <c r="I44" i="4"/>
  <c r="I46" i="4"/>
  <c r="I94" i="4"/>
  <c r="F101" i="4" s="1"/>
  <c r="I95" i="4"/>
  <c r="I96" i="4"/>
  <c r="I97" i="4"/>
  <c r="F140" i="4"/>
  <c r="J138" i="4"/>
  <c r="J139" i="4"/>
  <c r="E149" i="4"/>
  <c r="F149" i="4"/>
  <c r="J149" i="4"/>
  <c r="H149" i="4" s="1"/>
  <c r="E150" i="4"/>
  <c r="F150" i="4" s="1"/>
  <c r="J150" i="4"/>
  <c r="H150" i="4" s="1"/>
  <c r="E151" i="4"/>
  <c r="F151" i="4"/>
  <c r="J151" i="4"/>
  <c r="H151" i="4" s="1"/>
  <c r="E152" i="4"/>
  <c r="F152" i="4" s="1"/>
  <c r="H152" i="4"/>
  <c r="J152" i="4"/>
  <c r="E153" i="4"/>
  <c r="F153" i="4"/>
  <c r="H153" i="4"/>
  <c r="J153" i="4"/>
  <c r="F154" i="4"/>
  <c r="F155" i="4" s="1"/>
  <c r="F157" i="4" s="1"/>
  <c r="E190" i="4" s="1"/>
  <c r="B185" i="4"/>
  <c r="B186" i="4"/>
  <c r="B187" i="4"/>
  <c r="B188" i="4"/>
  <c r="B189" i="4"/>
  <c r="B190" i="4"/>
  <c r="E199" i="4"/>
  <c r="G199" i="4" s="1"/>
  <c r="F51" i="3" s="1"/>
  <c r="E45" i="3"/>
  <c r="E47" i="3"/>
  <c r="F49" i="3"/>
  <c r="J49" i="3"/>
  <c r="J51" i="3"/>
  <c r="F52" i="3"/>
  <c r="E72" i="3"/>
  <c r="E74" i="3"/>
  <c r="F76" i="3"/>
  <c r="J76" i="3"/>
  <c r="J78" i="3"/>
  <c r="F79" i="3"/>
  <c r="R84" i="3"/>
  <c r="J85" i="3"/>
  <c r="P85" i="3"/>
  <c r="R85" i="3"/>
  <c r="T85" i="3"/>
  <c r="BE85" i="3"/>
  <c r="BF85" i="3"/>
  <c r="BG85" i="3"/>
  <c r="BH85" i="3"/>
  <c r="BI85" i="3"/>
  <c r="BK85" i="3"/>
  <c r="J86" i="3"/>
  <c r="P86" i="3"/>
  <c r="R86" i="3"/>
  <c r="T86" i="3"/>
  <c r="BE86" i="3"/>
  <c r="BF86" i="3"/>
  <c r="BG86" i="3"/>
  <c r="BH86" i="3"/>
  <c r="BI86" i="3"/>
  <c r="BK86" i="3"/>
  <c r="J88" i="3"/>
  <c r="P88" i="3"/>
  <c r="R88" i="3"/>
  <c r="T88" i="3"/>
  <c r="BE88" i="3"/>
  <c r="BF88" i="3"/>
  <c r="BG88" i="3"/>
  <c r="BH88" i="3"/>
  <c r="BI88" i="3"/>
  <c r="BK88" i="3"/>
  <c r="J90" i="3"/>
  <c r="P90" i="3"/>
  <c r="R90" i="3"/>
  <c r="T90" i="3"/>
  <c r="BE90" i="3"/>
  <c r="BF90" i="3"/>
  <c r="BG90" i="3"/>
  <c r="BH90" i="3"/>
  <c r="BI90" i="3"/>
  <c r="BK90" i="3"/>
  <c r="J91" i="3"/>
  <c r="P91" i="3"/>
  <c r="R91" i="3"/>
  <c r="T91" i="3"/>
  <c r="BE91" i="3"/>
  <c r="BF91" i="3"/>
  <c r="BG91" i="3"/>
  <c r="BH91" i="3"/>
  <c r="BI91" i="3"/>
  <c r="BK91" i="3"/>
  <c r="J92" i="3"/>
  <c r="P92" i="3"/>
  <c r="R92" i="3"/>
  <c r="T92" i="3"/>
  <c r="BE92" i="3"/>
  <c r="BF92" i="3"/>
  <c r="BG92" i="3"/>
  <c r="BH92" i="3"/>
  <c r="BI92" i="3"/>
  <c r="BK92" i="3"/>
  <c r="J96" i="3"/>
  <c r="P96" i="3"/>
  <c r="R96" i="3"/>
  <c r="T96" i="3"/>
  <c r="BE96" i="3"/>
  <c r="BF96" i="3"/>
  <c r="BG96" i="3"/>
  <c r="BH96" i="3"/>
  <c r="BI96" i="3"/>
  <c r="BK96" i="3"/>
  <c r="J98" i="3"/>
  <c r="P98" i="3"/>
  <c r="R98" i="3"/>
  <c r="T98" i="3"/>
  <c r="BE98" i="3"/>
  <c r="BF98" i="3"/>
  <c r="BG98" i="3"/>
  <c r="BH98" i="3"/>
  <c r="BI98" i="3"/>
  <c r="BK98" i="3"/>
  <c r="J100" i="3"/>
  <c r="P100" i="3"/>
  <c r="R100" i="3"/>
  <c r="T100" i="3"/>
  <c r="BE100" i="3"/>
  <c r="BF100" i="3"/>
  <c r="BG100" i="3"/>
  <c r="BH100" i="3"/>
  <c r="BI100" i="3"/>
  <c r="BK100" i="3"/>
  <c r="J102" i="3"/>
  <c r="P102" i="3"/>
  <c r="R102" i="3"/>
  <c r="T102" i="3"/>
  <c r="BE102" i="3"/>
  <c r="BF102" i="3"/>
  <c r="BG102" i="3"/>
  <c r="BH102" i="3"/>
  <c r="BI102" i="3"/>
  <c r="BK102" i="3"/>
  <c r="J104" i="3"/>
  <c r="P104" i="3"/>
  <c r="R104" i="3"/>
  <c r="T104" i="3"/>
  <c r="BE104" i="3"/>
  <c r="BF104" i="3"/>
  <c r="BG104" i="3"/>
  <c r="BH104" i="3"/>
  <c r="BI104" i="3"/>
  <c r="BK104" i="3"/>
  <c r="J105" i="3"/>
  <c r="P105" i="3"/>
  <c r="R105" i="3"/>
  <c r="T105" i="3"/>
  <c r="BE105" i="3"/>
  <c r="BF105" i="3"/>
  <c r="BG105" i="3"/>
  <c r="BH105" i="3"/>
  <c r="BI105" i="3"/>
  <c r="BK105" i="3"/>
  <c r="J106" i="3"/>
  <c r="P106" i="3"/>
  <c r="R106" i="3"/>
  <c r="T106" i="3"/>
  <c r="BE106" i="3"/>
  <c r="BF106" i="3"/>
  <c r="BG106" i="3"/>
  <c r="BH106" i="3"/>
  <c r="BI106" i="3"/>
  <c r="BK106" i="3"/>
  <c r="J108" i="3"/>
  <c r="P108" i="3"/>
  <c r="R108" i="3"/>
  <c r="T108" i="3"/>
  <c r="BE108" i="3"/>
  <c r="BF108" i="3"/>
  <c r="BG108" i="3"/>
  <c r="BH108" i="3"/>
  <c r="BI108" i="3"/>
  <c r="BK108" i="3"/>
  <c r="J110" i="3"/>
  <c r="P110" i="3"/>
  <c r="R110" i="3"/>
  <c r="T110" i="3"/>
  <c r="BE110" i="3"/>
  <c r="BF110" i="3"/>
  <c r="BG110" i="3"/>
  <c r="BH110" i="3"/>
  <c r="BI110" i="3"/>
  <c r="BK110" i="3"/>
  <c r="J111" i="3"/>
  <c r="P111" i="3"/>
  <c r="R111" i="3"/>
  <c r="T111" i="3"/>
  <c r="BE111" i="3"/>
  <c r="BF111" i="3"/>
  <c r="BG111" i="3"/>
  <c r="BH111" i="3"/>
  <c r="BI111" i="3"/>
  <c r="BK111" i="3"/>
  <c r="J112" i="3"/>
  <c r="P112" i="3"/>
  <c r="R112" i="3"/>
  <c r="T112" i="3"/>
  <c r="BE112" i="3"/>
  <c r="BF112" i="3"/>
  <c r="BG112" i="3"/>
  <c r="BH112" i="3"/>
  <c r="BI112" i="3"/>
  <c r="BK112" i="3"/>
  <c r="J114" i="3"/>
  <c r="P114" i="3"/>
  <c r="R114" i="3"/>
  <c r="T114" i="3"/>
  <c r="BE114" i="3"/>
  <c r="BF114" i="3"/>
  <c r="BG114" i="3"/>
  <c r="BH114" i="3"/>
  <c r="BI114" i="3"/>
  <c r="BK114" i="3"/>
  <c r="J115" i="3"/>
  <c r="P115" i="3"/>
  <c r="R115" i="3"/>
  <c r="T115" i="3"/>
  <c r="BE115" i="3"/>
  <c r="BF115" i="3"/>
  <c r="BG115" i="3"/>
  <c r="BH115" i="3"/>
  <c r="BI115" i="3"/>
  <c r="BK115" i="3"/>
  <c r="J117" i="3"/>
  <c r="P117" i="3"/>
  <c r="R117" i="3"/>
  <c r="T117" i="3"/>
  <c r="BE117" i="3"/>
  <c r="BF117" i="3"/>
  <c r="BG117" i="3"/>
  <c r="BH117" i="3"/>
  <c r="BI117" i="3"/>
  <c r="BK117" i="3"/>
  <c r="J119" i="3"/>
  <c r="P119" i="3"/>
  <c r="R119" i="3"/>
  <c r="T119" i="3"/>
  <c r="BE119" i="3"/>
  <c r="BF119" i="3"/>
  <c r="BG119" i="3"/>
  <c r="BH119" i="3"/>
  <c r="BI119" i="3"/>
  <c r="BK119" i="3"/>
  <c r="J121" i="3"/>
  <c r="P121" i="3"/>
  <c r="R121" i="3"/>
  <c r="T121" i="3"/>
  <c r="BE121" i="3"/>
  <c r="BF121" i="3"/>
  <c r="BG121" i="3"/>
  <c r="BH121" i="3"/>
  <c r="BI121" i="3"/>
  <c r="BK121" i="3"/>
  <c r="J123" i="3"/>
  <c r="P123" i="3"/>
  <c r="R123" i="3"/>
  <c r="T123" i="3"/>
  <c r="BE123" i="3"/>
  <c r="BF123" i="3"/>
  <c r="BG123" i="3"/>
  <c r="BH123" i="3"/>
  <c r="BI123" i="3"/>
  <c r="BK123" i="3"/>
  <c r="J125" i="3"/>
  <c r="P125" i="3"/>
  <c r="R125" i="3"/>
  <c r="T125" i="3"/>
  <c r="BE125" i="3"/>
  <c r="BF125" i="3"/>
  <c r="BG125" i="3"/>
  <c r="BH125" i="3"/>
  <c r="BI125" i="3"/>
  <c r="BK125" i="3"/>
  <c r="J126" i="3"/>
  <c r="P126" i="3"/>
  <c r="R126" i="3"/>
  <c r="T126" i="3"/>
  <c r="BE126" i="3"/>
  <c r="BF126" i="3"/>
  <c r="BG126" i="3"/>
  <c r="BH126" i="3"/>
  <c r="BI126" i="3"/>
  <c r="BK126" i="3"/>
  <c r="J127" i="3"/>
  <c r="P127" i="3"/>
  <c r="R127" i="3"/>
  <c r="T127" i="3"/>
  <c r="BE127" i="3"/>
  <c r="BF127" i="3"/>
  <c r="BG127" i="3"/>
  <c r="BH127" i="3"/>
  <c r="BI127" i="3"/>
  <c r="BK127" i="3"/>
  <c r="J129" i="3"/>
  <c r="P129" i="3"/>
  <c r="R129" i="3"/>
  <c r="T129" i="3"/>
  <c r="BE129" i="3"/>
  <c r="BF129" i="3"/>
  <c r="BG129" i="3"/>
  <c r="BH129" i="3"/>
  <c r="BI129" i="3"/>
  <c r="BK129" i="3"/>
  <c r="J130" i="3"/>
  <c r="P130" i="3"/>
  <c r="R130" i="3"/>
  <c r="T130" i="3"/>
  <c r="BE130" i="3"/>
  <c r="BF130" i="3"/>
  <c r="BG130" i="3"/>
  <c r="BH130" i="3"/>
  <c r="BI130" i="3"/>
  <c r="BK130" i="3"/>
  <c r="J133" i="3"/>
  <c r="P133" i="3"/>
  <c r="P132" i="3" s="1"/>
  <c r="R133" i="3"/>
  <c r="T133" i="3"/>
  <c r="T132" i="3" s="1"/>
  <c r="BE133" i="3"/>
  <c r="BF133" i="3"/>
  <c r="BG133" i="3"/>
  <c r="BH133" i="3"/>
  <c r="BI133" i="3"/>
  <c r="BK133" i="3"/>
  <c r="J134" i="3"/>
  <c r="P134" i="3"/>
  <c r="R134" i="3"/>
  <c r="T134" i="3"/>
  <c r="BE134" i="3"/>
  <c r="BF134" i="3"/>
  <c r="BG134" i="3"/>
  <c r="BH134" i="3"/>
  <c r="BI134" i="3"/>
  <c r="BK134" i="3"/>
  <c r="J135" i="3"/>
  <c r="P135" i="3"/>
  <c r="R135" i="3"/>
  <c r="T135" i="3"/>
  <c r="BE135" i="3"/>
  <c r="BF135" i="3"/>
  <c r="BG135" i="3"/>
  <c r="BH135" i="3"/>
  <c r="BI135" i="3"/>
  <c r="BK135" i="3"/>
  <c r="J136" i="3"/>
  <c r="P136" i="3"/>
  <c r="R136" i="3"/>
  <c r="T136" i="3"/>
  <c r="BE136" i="3"/>
  <c r="BF136" i="3"/>
  <c r="BG136" i="3"/>
  <c r="BH136" i="3"/>
  <c r="BI136" i="3"/>
  <c r="BK136" i="3"/>
  <c r="J137" i="3"/>
  <c r="P137" i="3"/>
  <c r="R137" i="3"/>
  <c r="T137" i="3"/>
  <c r="BE137" i="3"/>
  <c r="BF137" i="3"/>
  <c r="BG137" i="3"/>
  <c r="BH137" i="3"/>
  <c r="BI137" i="3"/>
  <c r="BK137" i="3"/>
  <c r="J138" i="3"/>
  <c r="P138" i="3"/>
  <c r="R138" i="3"/>
  <c r="T138" i="3"/>
  <c r="BE138" i="3"/>
  <c r="BF138" i="3"/>
  <c r="BG138" i="3"/>
  <c r="BH138" i="3"/>
  <c r="BI138" i="3"/>
  <c r="BK138" i="3"/>
  <c r="J139" i="3"/>
  <c r="P139" i="3"/>
  <c r="R139" i="3"/>
  <c r="T139" i="3"/>
  <c r="BE139" i="3"/>
  <c r="BF139" i="3"/>
  <c r="BG139" i="3"/>
  <c r="BH139" i="3"/>
  <c r="BI139" i="3"/>
  <c r="BK139" i="3"/>
  <c r="J140" i="3"/>
  <c r="P140" i="3"/>
  <c r="R140" i="3"/>
  <c r="T140" i="3"/>
  <c r="BE140" i="3"/>
  <c r="BF140" i="3"/>
  <c r="BG140" i="3"/>
  <c r="BH140" i="3"/>
  <c r="BI140" i="3"/>
  <c r="BK140" i="3"/>
  <c r="J141" i="3"/>
  <c r="P141" i="3"/>
  <c r="R141" i="3"/>
  <c r="T141" i="3"/>
  <c r="BE141" i="3"/>
  <c r="BF141" i="3"/>
  <c r="BG141" i="3"/>
  <c r="BH141" i="3"/>
  <c r="BI141" i="3"/>
  <c r="BK141" i="3"/>
  <c r="J142" i="3"/>
  <c r="P142" i="3"/>
  <c r="R142" i="3"/>
  <c r="T142" i="3"/>
  <c r="BE142" i="3"/>
  <c r="BF142" i="3"/>
  <c r="BG142" i="3"/>
  <c r="BH142" i="3"/>
  <c r="BI142" i="3"/>
  <c r="BK142" i="3"/>
  <c r="BK143" i="3"/>
  <c r="J143" i="3" s="1"/>
  <c r="J62" i="3" s="1"/>
  <c r="J144" i="3"/>
  <c r="P144" i="3"/>
  <c r="P143" i="3" s="1"/>
  <c r="R144" i="3"/>
  <c r="R143" i="3" s="1"/>
  <c r="T144" i="3"/>
  <c r="T143" i="3" s="1"/>
  <c r="BE144" i="3"/>
  <c r="BF144" i="3"/>
  <c r="BG144" i="3"/>
  <c r="BH144" i="3"/>
  <c r="BI144" i="3"/>
  <c r="BK144" i="3"/>
  <c r="J37" i="2"/>
  <c r="J36" i="2"/>
  <c r="AY95" i="1"/>
  <c r="J35" i="2"/>
  <c r="AX95" i="1" s="1"/>
  <c r="BI135" i="2"/>
  <c r="BH135" i="2"/>
  <c r="BG135" i="2"/>
  <c r="BF135" i="2"/>
  <c r="T135" i="2"/>
  <c r="R135" i="2"/>
  <c r="P135" i="2"/>
  <c r="BK135" i="2"/>
  <c r="J135" i="2"/>
  <c r="BE135" i="2"/>
  <c r="BI134" i="2"/>
  <c r="BH134" i="2"/>
  <c r="BG134" i="2"/>
  <c r="BF134" i="2"/>
  <c r="T134" i="2"/>
  <c r="T133" i="2" s="1"/>
  <c r="R134" i="2"/>
  <c r="R133" i="2"/>
  <c r="P134" i="2"/>
  <c r="P133" i="2" s="1"/>
  <c r="BK134" i="2"/>
  <c r="BK133" i="2"/>
  <c r="J133" i="2"/>
  <c r="J101" i="2" s="1"/>
  <c r="J134" i="2"/>
  <c r="BE134" i="2"/>
  <c r="BI132" i="2"/>
  <c r="F37" i="2" s="1"/>
  <c r="BD95" i="1" s="1"/>
  <c r="BD94" i="1" s="1"/>
  <c r="W33" i="1" s="1"/>
  <c r="BH132" i="2"/>
  <c r="BG132" i="2"/>
  <c r="BF132" i="2"/>
  <c r="T132" i="2"/>
  <c r="T127" i="2" s="1"/>
  <c r="R132" i="2"/>
  <c r="P132" i="2"/>
  <c r="BK132" i="2"/>
  <c r="J132" i="2"/>
  <c r="BE132" i="2" s="1"/>
  <c r="BI128" i="2"/>
  <c r="BH128" i="2"/>
  <c r="BG128" i="2"/>
  <c r="BF128" i="2"/>
  <c r="T128" i="2"/>
  <c r="R128" i="2"/>
  <c r="R127" i="2" s="1"/>
  <c r="P128" i="2"/>
  <c r="P127" i="2"/>
  <c r="BK128" i="2"/>
  <c r="BK127" i="2" s="1"/>
  <c r="J127" i="2" s="1"/>
  <c r="J100" i="2" s="1"/>
  <c r="J128" i="2"/>
  <c r="BE128" i="2"/>
  <c r="BI126" i="2"/>
  <c r="BH126" i="2"/>
  <c r="F36" i="2" s="1"/>
  <c r="BC95" i="1" s="1"/>
  <c r="BC94" i="1" s="1"/>
  <c r="BG126" i="2"/>
  <c r="BF126" i="2"/>
  <c r="T126" i="2"/>
  <c r="T125" i="2"/>
  <c r="R126" i="2"/>
  <c r="R125" i="2" s="1"/>
  <c r="P126" i="2"/>
  <c r="P125" i="2"/>
  <c r="BK126" i="2"/>
  <c r="BK125" i="2" s="1"/>
  <c r="J126" i="2"/>
  <c r="BE126" i="2"/>
  <c r="BI124" i="2"/>
  <c r="BH124" i="2"/>
  <c r="BG124" i="2"/>
  <c r="F35" i="2" s="1"/>
  <c r="BB95" i="1" s="1"/>
  <c r="BB94" i="1" s="1"/>
  <c r="BF124" i="2"/>
  <c r="F34" i="2" s="1"/>
  <c r="BA95" i="1" s="1"/>
  <c r="BA94" i="1" s="1"/>
  <c r="J34" i="2"/>
  <c r="AW95" i="1" s="1"/>
  <c r="T124" i="2"/>
  <c r="T123" i="2" s="1"/>
  <c r="R124" i="2"/>
  <c r="R123" i="2" s="1"/>
  <c r="R122" i="2" s="1"/>
  <c r="R121" i="2" s="1"/>
  <c r="P124" i="2"/>
  <c r="P123" i="2" s="1"/>
  <c r="P122" i="2" s="1"/>
  <c r="P121" i="2" s="1"/>
  <c r="AU95" i="1" s="1"/>
  <c r="AU94" i="1" s="1"/>
  <c r="BK124" i="2"/>
  <c r="BK123" i="2"/>
  <c r="J123" i="2"/>
  <c r="J98" i="2" s="1"/>
  <c r="J124" i="2"/>
  <c r="BE124" i="2"/>
  <c r="J33" i="2" s="1"/>
  <c r="AV95" i="1" s="1"/>
  <c r="AT95" i="1" s="1"/>
  <c r="J118" i="2"/>
  <c r="J117" i="2"/>
  <c r="F117" i="2"/>
  <c r="F115" i="2"/>
  <c r="E113" i="2"/>
  <c r="J92" i="2"/>
  <c r="J91" i="2"/>
  <c r="F91" i="2"/>
  <c r="F89" i="2"/>
  <c r="E87" i="2"/>
  <c r="J18" i="2"/>
  <c r="E18" i="2"/>
  <c r="F92" i="2" s="1"/>
  <c r="F118" i="2"/>
  <c r="J17" i="2"/>
  <c r="J12" i="2"/>
  <c r="J89" i="2" s="1"/>
  <c r="J115" i="2"/>
  <c r="E7" i="2"/>
  <c r="E111" i="2"/>
  <c r="E85" i="2"/>
  <c r="AS94" i="1"/>
  <c r="L90" i="1"/>
  <c r="AM90" i="1"/>
  <c r="AM89" i="1"/>
  <c r="L89" i="1"/>
  <c r="AM87" i="1"/>
  <c r="L87" i="1"/>
  <c r="L85" i="1"/>
  <c r="L84" i="1"/>
  <c r="BK84" i="3" l="1"/>
  <c r="F33" i="3"/>
  <c r="T84" i="3"/>
  <c r="F32" i="3"/>
  <c r="P95" i="3"/>
  <c r="P94" i="3" s="1"/>
  <c r="F31" i="3"/>
  <c r="P84" i="3"/>
  <c r="P83" i="3" s="1"/>
  <c r="P82" i="3" s="1"/>
  <c r="BK132" i="3"/>
  <c r="J132" i="3" s="1"/>
  <c r="J61" i="3" s="1"/>
  <c r="T95" i="3"/>
  <c r="T94" i="3" s="1"/>
  <c r="J31" i="3"/>
  <c r="R132" i="3"/>
  <c r="R95" i="3" s="1"/>
  <c r="R94" i="3" s="1"/>
  <c r="R83" i="3" s="1"/>
  <c r="R82" i="3" s="1"/>
  <c r="J30" i="3"/>
  <c r="F34" i="3"/>
  <c r="F30" i="3"/>
  <c r="F51" i="4"/>
  <c r="F52" i="4" s="1"/>
  <c r="F54" i="4" s="1"/>
  <c r="E186" i="4" s="1"/>
  <c r="H154" i="4"/>
  <c r="F102" i="4"/>
  <c r="F104" i="4" s="1"/>
  <c r="E188" i="4" s="1"/>
  <c r="F141" i="4"/>
  <c r="F143" i="4" s="1"/>
  <c r="E189" i="4" s="1"/>
  <c r="H101" i="4"/>
  <c r="H140" i="4"/>
  <c r="H21" i="4"/>
  <c r="F21" i="4"/>
  <c r="B199" i="4"/>
  <c r="H84" i="4"/>
  <c r="F84" i="4"/>
  <c r="H51" i="4"/>
  <c r="BK95" i="3"/>
  <c r="J84" i="3"/>
  <c r="J58" i="3" s="1"/>
  <c r="T83" i="3"/>
  <c r="T82" i="3" s="1"/>
  <c r="F78" i="3"/>
  <c r="AW94" i="1"/>
  <c r="AK30" i="1" s="1"/>
  <c r="W30" i="1"/>
  <c r="W31" i="1"/>
  <c r="AX94" i="1"/>
  <c r="T122" i="2"/>
  <c r="T121" i="2" s="1"/>
  <c r="J125" i="2"/>
  <c r="J99" i="2" s="1"/>
  <c r="BK122" i="2"/>
  <c r="AY94" i="1"/>
  <c r="W32" i="1"/>
  <c r="F33" i="2"/>
  <c r="AZ95" i="1" s="1"/>
  <c r="AZ94" i="1" s="1"/>
  <c r="H53" i="4" l="1"/>
  <c r="H54" i="4" s="1"/>
  <c r="G186" i="4" s="1"/>
  <c r="F22" i="4"/>
  <c r="F24" i="4" s="1"/>
  <c r="E185" i="4" s="1"/>
  <c r="H156" i="4"/>
  <c r="H157" i="4" s="1"/>
  <c r="G190" i="4" s="1"/>
  <c r="F85" i="4"/>
  <c r="F87" i="4" s="1"/>
  <c r="E187" i="4" s="1"/>
  <c r="H23" i="4"/>
  <c r="H24" i="4" s="1"/>
  <c r="G185" i="4" s="1"/>
  <c r="H103" i="4"/>
  <c r="H104" i="4" s="1"/>
  <c r="G188" i="4" s="1"/>
  <c r="H86" i="4"/>
  <c r="H87" i="4" s="1"/>
  <c r="G187" i="4" s="1"/>
  <c r="H142" i="4"/>
  <c r="H143" i="4" s="1"/>
  <c r="G189" i="4" s="1"/>
  <c r="BK94" i="3"/>
  <c r="J95" i="3"/>
  <c r="J60" i="3" s="1"/>
  <c r="J122" i="2"/>
  <c r="J97" i="2" s="1"/>
  <c r="BK121" i="2"/>
  <c r="J121" i="2" s="1"/>
  <c r="W29" i="1"/>
  <c r="AV94" i="1"/>
  <c r="G193" i="4" l="1"/>
  <c r="E200" i="4"/>
  <c r="E193" i="4"/>
  <c r="J94" i="3"/>
  <c r="J59" i="3" s="1"/>
  <c r="BK83" i="3"/>
  <c r="AT94" i="1"/>
  <c r="AK29" i="1"/>
  <c r="J30" i="2"/>
  <c r="J96" i="2"/>
  <c r="E196" i="4" l="1"/>
  <c r="G200" i="4"/>
  <c r="B200" i="4" s="1"/>
  <c r="E203" i="4" s="1"/>
  <c r="BK82" i="3"/>
  <c r="J82" i="3" s="1"/>
  <c r="J83" i="3"/>
  <c r="J57" i="3" s="1"/>
  <c r="J39" i="2"/>
  <c r="AG95" i="1"/>
  <c r="J27" i="3" l="1"/>
  <c r="J36" i="3" s="1"/>
  <c r="J56" i="3"/>
  <c r="AN95" i="1"/>
  <c r="AG94" i="1"/>
  <c r="AK26" i="1" l="1"/>
  <c r="AK35" i="1" s="1"/>
  <c r="AN94" i="1"/>
</calcChain>
</file>

<file path=xl/sharedStrings.xml><?xml version="1.0" encoding="utf-8"?>
<sst xmlns="http://schemas.openxmlformats.org/spreadsheetml/2006/main" count="1466" uniqueCount="457">
  <si>
    <t>Export Komplet</t>
  </si>
  <si>
    <t/>
  </si>
  <si>
    <t>2.0</t>
  </si>
  <si>
    <t>ZAMOK</t>
  </si>
  <si>
    <t>False</t>
  </si>
  <si>
    <t>{f87b2694-a455-4dc8-b65b-46de75238565}</t>
  </si>
  <si>
    <t>0,01</t>
  </si>
  <si>
    <t>21</t>
  </si>
  <si>
    <t>15</t>
  </si>
  <si>
    <t>REKAPITULACE STAVBY</t>
  </si>
  <si>
    <t>v ---  níže se nacházejí doplnkové a pomocné údaje k sestavám  --- v</t>
  </si>
  <si>
    <t>Návod na vyplnění</t>
  </si>
  <si>
    <t>0,001</t>
  </si>
  <si>
    <t>Kód:</t>
  </si>
  <si>
    <t>TRUTNOV-B</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</si>
  <si>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</si>
  <si>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</si>
  <si>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Zateplení SPŠ -vzduchotechnika</t>
  </si>
  <si>
    <t>KSO:</t>
  </si>
  <si>
    <t>CC-CZ:</t>
  </si>
  <si>
    <t>Místo:</t>
  </si>
  <si>
    <t>Trutnov,Horská 618</t>
  </si>
  <si>
    <t>Datum:</t>
  </si>
  <si>
    <t>30. 1. 2019</t>
  </si>
  <si>
    <t>Zadavatel:</t>
  </si>
  <si>
    <t>IČ:</t>
  </si>
  <si>
    <t>SPŠ Trutnov Školní 101</t>
  </si>
  <si>
    <t>DIČ:</t>
  </si>
  <si>
    <t>Uchazeč:</t>
  </si>
  <si>
    <t>Vyplň údaj</t>
  </si>
  <si>
    <t>Projektant:</t>
  </si>
  <si>
    <t>Energy-Benefit Centre</t>
  </si>
  <si>
    <t>True</t>
  </si>
  <si>
    <t>Zpracovatel:</t>
  </si>
  <si>
    <t>Ing.Pavel Michálek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</si>
  <si>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</si>
  <si>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</si>
  <si>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</si>
  <si>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</si>
  <si>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</si>
  <si>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</si>
  <si>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</si>
  <si>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</si>
  <si>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</si>
  <si>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</si>
  <si>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</si>
  <si>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</si>
  <si>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</si>
  <si>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</si>
  <si>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</si>
  <si>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</si>
  <si>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</si>
  <si>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</si>
  <si>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</si>
  <si>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</si>
  <si>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</si>
  <si>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</si>
  <si>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</si>
  <si>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</si>
  <si>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</si>
  <si>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</si>
  <si>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</si>
  <si>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</si>
  <si>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</si>
  <si>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</si>
  <si>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</si>
  <si>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</si>
  <si>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</si>
  <si>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</si>
  <si>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</si>
  <si>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</si>
  <si>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</si>
  <si>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</si>
  <si>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</si>
  <si>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</si>
  <si>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</si>
  <si>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</si>
  <si>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</si>
  <si>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</si>
  <si>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</si>
  <si>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</si>
  <si>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TRUTNOV 2</t>
  </si>
  <si>
    <t>SO-02-Vlastní objekt-vzduchotechnika</t>
  </si>
  <si>
    <t>STA</t>
  </si>
  <si>
    <t>1</t>
  </si>
  <si>
    <t>{ed84e2fa-80e5-4d2e-bb66-f7f11d10bbc0}</t>
  </si>
  <si>
    <t>2</t>
  </si>
  <si>
    <t>KRYCÍ LIST SOUPISU PRACÍ</t>
  </si>
  <si>
    <t>Objekt:</t>
  </si>
  <si>
    <t>TRUTNOV 2 - SO-02-Vlastní objekt-vzduchotechnika</t>
  </si>
  <si>
    <t>Trutnov ,Horská 618</t>
  </si>
  <si>
    <t xml:space="preserve">Energy-Benefit Centre </t>
  </si>
  <si>
    <t>REKAPITULACE ČLENĚNÍ SOUPISU PRACÍ</t>
  </si>
  <si>
    <t>Kód dílu - Popis</t>
  </si>
  <si>
    <t>Cena celkem [CZK]</t>
  </si>
  <si>
    <t>Náklady ze soupisu prací</t>
  </si>
  <si>
    <t>-1</t>
  </si>
  <si>
    <t>PSV - Práce a dodávky PSV</t>
  </si>
  <si>
    <t xml:space="preserve">    741 - Elektroinstalace - silnoproud</t>
  </si>
  <si>
    <t xml:space="preserve">    751 - Vzduchotechnika</t>
  </si>
  <si>
    <t xml:space="preserve">    763 - Konstrukce suché výstavby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</si>
  <si>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</si>
  <si>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</si>
  <si>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</si>
  <si>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</si>
  <si>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</si>
  <si>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</si>
  <si>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</si>
  <si>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</si>
  <si>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</si>
  <si>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</si>
  <si>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</si>
  <si>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</si>
  <si>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</si>
  <si>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</si>
  <si>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</si>
  <si>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</si>
  <si>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</si>
  <si>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741</t>
  </si>
  <si>
    <t>Elektroinstalace - silnoproud</t>
  </si>
  <si>
    <t>K</t>
  </si>
  <si>
    <t>741001</t>
  </si>
  <si>
    <t xml:space="preserve">D+M rozvody EI pro VZD </t>
  </si>
  <si>
    <t>kpl</t>
  </si>
  <si>
    <t>16</t>
  </si>
  <si>
    <t>190940562</t>
  </si>
  <si>
    <t>751</t>
  </si>
  <si>
    <t>Vzduchotechnika</t>
  </si>
  <si>
    <t>751001</t>
  </si>
  <si>
    <t xml:space="preserve">D+M rozvody potrubí,VZD jednotky,HZS </t>
  </si>
  <si>
    <t>1472122738</t>
  </si>
  <si>
    <t>763</t>
  </si>
  <si>
    <t>Konstrukce suché výstavby</t>
  </si>
  <si>
    <t>3</t>
  </si>
  <si>
    <t>763131411</t>
  </si>
  <si>
    <t>SDK podhled desky 1xA 12,5 bez TI dvouvrstvá spodní kce profil CD+UD</t>
  </si>
  <si>
    <t>m2</t>
  </si>
  <si>
    <t>CS ÚRS 2019 01</t>
  </si>
  <si>
    <t>1674866788</t>
  </si>
  <si>
    <t>VV</t>
  </si>
  <si>
    <t>"pro VZD-1NP" 0,6*(4,625*2+4,63*2+8,2*2+5,3*2+8,645*2+6,05*2+5,2*2)</t>
  </si>
  <si>
    <t>"2NP" 0,6*(5,2*4+7,0*2+5,28*4+4,85*2+9,27*2)</t>
  </si>
  <si>
    <t>Součet</t>
  </si>
  <si>
    <t>4</t>
  </si>
  <si>
    <t>763131714</t>
  </si>
  <si>
    <t>SDK podhled základní penetrační nátěr</t>
  </si>
  <si>
    <t>1296206634</t>
  </si>
  <si>
    <t>784</t>
  </si>
  <si>
    <t>Dokončovací práce - malby a tapety</t>
  </si>
  <si>
    <t>5</t>
  </si>
  <si>
    <t>784181101</t>
  </si>
  <si>
    <t>Základní akrylátová jednonásobná penetrace podkladu v místnostech výšky do 3,80m</t>
  </si>
  <si>
    <t>446639014</t>
  </si>
  <si>
    <t>6</t>
  </si>
  <si>
    <t>784221101</t>
  </si>
  <si>
    <t>Dvojnásobné bílé malby ze směsí za sucha dobře otěruvzdorných v místnostech do 3,80 m</t>
  </si>
  <si>
    <t>2000736866</t>
  </si>
  <si>
    <t>-2067265020</t>
  </si>
  <si>
    <t>512</t>
  </si>
  <si>
    <t>CS ÚRS 2016 01</t>
  </si>
  <si>
    <t>hod</t>
  </si>
  <si>
    <t>Hodinová zúčtovací sazba montér vzduchotechniky a chlazení odborný</t>
  </si>
  <si>
    <t>HZS3212</t>
  </si>
  <si>
    <t>39</t>
  </si>
  <si>
    <t>Hodinové zúčtovací sazby</t>
  </si>
  <si>
    <t>HZS</t>
  </si>
  <si>
    <t>512759407</t>
  </si>
  <si>
    <t>kus</t>
  </si>
  <si>
    <t>Provedení průzatů, začistění, jádrové vrtání</t>
  </si>
  <si>
    <t>135</t>
  </si>
  <si>
    <t>38</t>
  </si>
  <si>
    <t>-1189498661</t>
  </si>
  <si>
    <t>lešení do 1,6m podlaha</t>
  </si>
  <si>
    <t>134</t>
  </si>
  <si>
    <t>37</t>
  </si>
  <si>
    <t>-503433147</t>
  </si>
  <si>
    <t>kpt</t>
  </si>
  <si>
    <t>zaškolení obsluhy a předávací dokumentace</t>
  </si>
  <si>
    <t>133</t>
  </si>
  <si>
    <t>36</t>
  </si>
  <si>
    <t>1468893898</t>
  </si>
  <si>
    <t>odzkoušení a zaregulování systému</t>
  </si>
  <si>
    <t>132</t>
  </si>
  <si>
    <t>35</t>
  </si>
  <si>
    <t>2135411848</t>
  </si>
  <si>
    <t>doprava a přesun hmot - dle dodavatele</t>
  </si>
  <si>
    <t>130</t>
  </si>
  <si>
    <t>34</t>
  </si>
  <si>
    <t>2044037146</t>
  </si>
  <si>
    <t>dílenská dokumentace, inženýrská činnost</t>
  </si>
  <si>
    <t>129</t>
  </si>
  <si>
    <t>33</t>
  </si>
  <si>
    <t>287862750</t>
  </si>
  <si>
    <t>kg</t>
  </si>
  <si>
    <t>montážní materiál</t>
  </si>
  <si>
    <t>126</t>
  </si>
  <si>
    <t>32</t>
  </si>
  <si>
    <t>-1275492718</t>
  </si>
  <si>
    <t>kotevní materiál</t>
  </si>
  <si>
    <t>125</t>
  </si>
  <si>
    <t>31</t>
  </si>
  <si>
    <t>837364725</t>
  </si>
  <si>
    <t>spojovací materiál</t>
  </si>
  <si>
    <t>124</t>
  </si>
  <si>
    <t>30</t>
  </si>
  <si>
    <t>1615949057</t>
  </si>
  <si>
    <t>těsnící materiál</t>
  </si>
  <si>
    <t>123</t>
  </si>
  <si>
    <t>29</t>
  </si>
  <si>
    <t>ostatní</t>
  </si>
  <si>
    <t>P</t>
  </si>
  <si>
    <t xml:space="preserve">Poznámka k položce:
Instalace regulace, propojení čidla CO s VZT jednotkou </t>
  </si>
  <si>
    <t>1022693481</t>
  </si>
  <si>
    <t>M</t>
  </si>
  <si>
    <t>8</t>
  </si>
  <si>
    <t xml:space="preserve">Instalace regulace, propojení čidla CO s VZT jednotkou </t>
  </si>
  <si>
    <t>7511999999</t>
  </si>
  <si>
    <t>28</t>
  </si>
  <si>
    <t>1379911342</t>
  </si>
  <si>
    <t>Regulačnní klapka DN250</t>
  </si>
  <si>
    <t>7511999005</t>
  </si>
  <si>
    <t>27</t>
  </si>
  <si>
    <t>Poznámka k položce:
Regulačnní klapka DN315</t>
  </si>
  <si>
    <t>-343363932</t>
  </si>
  <si>
    <t>Regulačnní klapka DN315</t>
  </si>
  <si>
    <t>7511999006</t>
  </si>
  <si>
    <t>26</t>
  </si>
  <si>
    <t>94428584</t>
  </si>
  <si>
    <t>Regulačnní klapka DN400</t>
  </si>
  <si>
    <t>7511999007</t>
  </si>
  <si>
    <t>25</t>
  </si>
  <si>
    <t>-757438992</t>
  </si>
  <si>
    <t>CS ÚRS 2018 01</t>
  </si>
  <si>
    <t>Mtž škrtící klapky do plech potrubí kruhové bez příruby D do 500 mm</t>
  </si>
  <si>
    <t>751514682</t>
  </si>
  <si>
    <t>24</t>
  </si>
  <si>
    <t>PSC</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</si>
  <si>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</si>
  <si>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1514019605</t>
  </si>
  <si>
    <t>m</t>
  </si>
  <si>
    <t>Vzduchotechnické potrubí pozink kruhové spirálně vinuté D do 600 mm</t>
  </si>
  <si>
    <t>751510046</t>
  </si>
  <si>
    <t>23</t>
  </si>
  <si>
    <t>-1596707106</t>
  </si>
  <si>
    <t>Vzduchotechnické potrubí pozink kruhové spirálně vinuté D do 400 mm</t>
  </si>
  <si>
    <t>751510044</t>
  </si>
  <si>
    <t>22</t>
  </si>
  <si>
    <t>-148362316</t>
  </si>
  <si>
    <t>Vzduchotechnické potrubí pozink kruhové spirálně vinuté D do 300 mm</t>
  </si>
  <si>
    <t>751510043</t>
  </si>
  <si>
    <t>-1476470674</t>
  </si>
  <si>
    <t>Vzduchotechnické potrubí pozink čtyřhranné průřezu do 0,50 m2</t>
  </si>
  <si>
    <t>751510015</t>
  </si>
  <si>
    <t>20</t>
  </si>
  <si>
    <t>Poznámka k položce:
Výfukové koleno se sítem 710x500mm</t>
  </si>
  <si>
    <t>-1700456607</t>
  </si>
  <si>
    <t>Výfukové koleno se sítem 710x500mm</t>
  </si>
  <si>
    <t>7511999035</t>
  </si>
  <si>
    <t>19</t>
  </si>
  <si>
    <t>892261453</t>
  </si>
  <si>
    <t>Montáž protidešťové stříšky nebo výfukové hlavice do plechového potrubí  čtyřhranné s přírubou, průřezu přes 0,350 do 0,420 m2</t>
  </si>
  <si>
    <t>751514717</t>
  </si>
  <si>
    <t>18</t>
  </si>
  <si>
    <t>Poznámka k položce:
Protidešťová žaluzie 600x600mm</t>
  </si>
  <si>
    <t>-520708925</t>
  </si>
  <si>
    <t>Protidešťová žaluzie 630x630mm</t>
  </si>
  <si>
    <t>7511999034</t>
  </si>
  <si>
    <t>17</t>
  </si>
  <si>
    <t>883874538</t>
  </si>
  <si>
    <t>Mtž protidešťové žaluzie potrubí přes 0,750 m2</t>
  </si>
  <si>
    <t>751398056</t>
  </si>
  <si>
    <t>417272780</t>
  </si>
  <si>
    <t>Mtž tlumiče hluku pro čtyřhranné potrubí do 0,450 m2</t>
  </si>
  <si>
    <t>751344123</t>
  </si>
  <si>
    <t>Poznámka k položce:
výústka jednořadá do podhledu SDK na kruhové potrubí 625x125</t>
  </si>
  <si>
    <t>-2109195295</t>
  </si>
  <si>
    <t>ks</t>
  </si>
  <si>
    <t>výústka jednořadá do podhledu SDK na kruhové potrubí 625x125</t>
  </si>
  <si>
    <t>14</t>
  </si>
  <si>
    <t>Poznámka k položce:
výústka jednořadá do podhledu SDK na kruhové potrubí 425x125</t>
  </si>
  <si>
    <t>-1474321299</t>
  </si>
  <si>
    <t>výústka jednořadá do podhledu SDK na kruhové potrubí 425x125</t>
  </si>
  <si>
    <t>13</t>
  </si>
  <si>
    <t>-1116698835</t>
  </si>
  <si>
    <t>Mtž vyústi čtyřhranné na čtyřhranné potrubí do 0,080 m2</t>
  </si>
  <si>
    <t>751311092</t>
  </si>
  <si>
    <t>12</t>
  </si>
  <si>
    <t>-2080293388</t>
  </si>
  <si>
    <t>izolace potrubí tl. 60mm + Al polep</t>
  </si>
  <si>
    <t>7511999050</t>
  </si>
  <si>
    <t>11</t>
  </si>
  <si>
    <t>Poznámka k položce:
Sestavení jednotky na místě</t>
  </si>
  <si>
    <t>1160127981</t>
  </si>
  <si>
    <t>Sestavení jednotky na místě</t>
  </si>
  <si>
    <t>75119990008</t>
  </si>
  <si>
    <t>10</t>
  </si>
  <si>
    <t>Poznámka k položce:
Tlumič hluku pro čtyřhraného potrubí 500x500 mm - délka 1000mm</t>
  </si>
  <si>
    <t>-1993845111</t>
  </si>
  <si>
    <t>Tlumič hluku pro čtyřhraného potrubí 500x500 mm - délka 1000mm</t>
  </si>
  <si>
    <t>75119990002</t>
  </si>
  <si>
    <t>9</t>
  </si>
  <si>
    <t>Poznámka k položce:
Vzduchotechnická jednotka rekuperační o výkonu 3120m3 včetně příslušenství s elektrickým ohřevem</t>
  </si>
  <si>
    <t>-1818265049</t>
  </si>
  <si>
    <t>Vzduchotechnická jednotka rekuperační o výkonu 3120m3 včetně příslušenství s elektrickým ohřevem</t>
  </si>
  <si>
    <t>7511999001</t>
  </si>
  <si>
    <t xml:space="preserve">Poznámka k souboru cen:_x000D_
1. V cenách nejsou započteny náklady na připojení na rozvody a na regulaci. 2. Vzduchotechnické jednotky s výměnou vzduchu nad uvedený rozsah se oceňují individuálně. </t>
  </si>
  <si>
    <t>-24309621</t>
  </si>
  <si>
    <t>Montáž vzduchotechnické jednotky s rekuperací tepla stojaté s výměnou vzduchu do 5000 m3/h</t>
  </si>
  <si>
    <t>751611116</t>
  </si>
  <si>
    <t>7</t>
  </si>
  <si>
    <t>Zařízení č.1</t>
  </si>
  <si>
    <t>751-1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</si>
  <si>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</si>
  <si>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-2074852377</t>
  </si>
  <si>
    <t>t</t>
  </si>
  <si>
    <t>Přesun hmot tonážní pro vnitřní kanalizace v objektech v do 12 m</t>
  </si>
  <si>
    <t>998721102</t>
  </si>
  <si>
    <t>-313628344</t>
  </si>
  <si>
    <t>Hlavice ventilační polypropylen PP DN 110</t>
  </si>
  <si>
    <t>721273153</t>
  </si>
  <si>
    <t>-1155200687</t>
  </si>
  <si>
    <t>Zápachová uzávěrka nástěnná pro pračku a myčku DN 40</t>
  </si>
  <si>
    <t>721226521</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</si>
  <si>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</si>
  <si>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-44590075</t>
  </si>
  <si>
    <t>Potrubí kanalizační z PE připojovací DN 40</t>
  </si>
  <si>
    <t>721173722</t>
  </si>
  <si>
    <t>-968017689</t>
  </si>
  <si>
    <t>Potrubí kanalizační z PVC SN 4 svodné DN 110</t>
  </si>
  <si>
    <t>721173401</t>
  </si>
  <si>
    <t>-1162239591</t>
  </si>
  <si>
    <t>Potrubí z PP propojení potrubí DN 110</t>
  </si>
  <si>
    <t>721171915</t>
  </si>
  <si>
    <t>Zdravotechnika - vnitřní kanalizace</t>
  </si>
  <si>
    <t>721</t>
  </si>
  <si>
    <t>Hmotnost_x000D_
celkem [t]</t>
  </si>
  <si>
    <t>J. hmotnost_x000D_
[t]</t>
  </si>
  <si>
    <t>Poznámka</t>
  </si>
  <si>
    <t>HZS - Hodinové zúčtovací sazby</t>
  </si>
  <si>
    <t xml:space="preserve">        ostatní - ostatní</t>
  </si>
  <si>
    <t xml:space="preserve">      751-1 - Zařízení č.1</t>
  </si>
  <si>
    <t xml:space="preserve">    721 - Zdravotechnika - vnitřní kanalizace</t>
  </si>
  <si>
    <t>Horská 618, 541 01 Trutnov</t>
  </si>
  <si>
    <t>D.1.4.3 - Vzduchotechnika</t>
  </si>
  <si>
    <t>KRYCÍ LIST SOUPISU</t>
  </si>
  <si>
    <t>{e3f161dc-23b0-4cf8-bbf7-3cc349782da9}</t>
  </si>
  <si>
    <t>Rekapitulace stavby</t>
  </si>
  <si>
    <t>Zpět na list:</t>
  </si>
  <si>
    <t>3) Soupis prací</t>
  </si>
  <si>
    <t>2) Rekapitulace</t>
  </si>
  <si>
    <t>1) Krycí list soupisu</t>
  </si>
  <si>
    <t>List obsahuje:</t>
  </si>
  <si>
    <t>vč. DPH</t>
  </si>
  <si>
    <t>Celková cena</t>
  </si>
  <si>
    <t>bez DPH</t>
  </si>
  <si>
    <t>Celkem materiál a montáž</t>
  </si>
  <si>
    <t>Celkem</t>
  </si>
  <si>
    <t>celkem</t>
  </si>
  <si>
    <t>Název položky</t>
  </si>
  <si>
    <t>č.</t>
  </si>
  <si>
    <t>montáž</t>
  </si>
  <si>
    <t>materiál</t>
  </si>
  <si>
    <t>Rekapitulace - VZDUCHOTECHNIKA</t>
  </si>
  <si>
    <t>%</t>
  </si>
  <si>
    <t>Sekání prostupy a stavební přípomoce (% z montáží)</t>
  </si>
  <si>
    <t>Drobný materiál (% z materálu)</t>
  </si>
  <si>
    <t>set</t>
  </si>
  <si>
    <t>Revize</t>
  </si>
  <si>
    <t>PD skutečného provedení</t>
  </si>
  <si>
    <t>Demontáže a úpravy instalace ve spojovacím krčku a chodbách</t>
  </si>
  <si>
    <t>Demontáže a montáže zařízení spojené s vnějším zateplením</t>
  </si>
  <si>
    <t>Doklady, předávací protokoly, atesty</t>
  </si>
  <si>
    <t>kč/jm</t>
  </si>
  <si>
    <t>množství</t>
  </si>
  <si>
    <t>jm</t>
  </si>
  <si>
    <t>HZS, PD, revize</t>
  </si>
  <si>
    <t>Digitální hodiny do venkovního prostředí s DCF synchronizací vč. přijímače (jednostranné čtyřmístné exteriérové digitální hodiny (IP65), autonomní, minutovými impulsy 24 VDC, rozměry (Š x V x H) 1250 x 350 x 85 mm, čitelnost na vzdálenost 100 m, barva číslic červená, výška číslic 250 mm, možnost střídavého zobrazení údajů, po připojení teplotního čidla možnost zobrazení teploty, nástěnná montáž na výklopnou konzolu, rám hodin z hliníkových profilů, povrchová úprava komaxit, napájení 100 - 240 VAC, součástí dodávky IR dálkový ovladač)</t>
  </si>
  <si>
    <t>Světelný nápis na štítové stěně (nápis Střední průmyslová škola + logo., materiál: hliník 3D písmo, nasvícení dozadu, 9.800x500mm + logo průměr 1170mm), instalace vč. šablon a lešení (spodní hrana max 4m, lepeno na fasádu, vč. kotvícího matariálu a dopravy</t>
  </si>
  <si>
    <t>Dodávky</t>
  </si>
  <si>
    <t>Sekání, prostupy a stavební přípomoce (% z montáží)</t>
  </si>
  <si>
    <t>"R" typ: Svítidlo nástěnné, E27, 1x26W, IP44, plastové se skleněným stínítkem a plastovou mřížkou, 180x110mm</t>
  </si>
  <si>
    <t>Univerzální nouzový modul pro LED panely s volným driverem, 1 hod, 340x120x50mm</t>
  </si>
  <si>
    <t>"K" typ: Svítidlo kruhové, LED 11W, 880 lm, d=280mm, h=120mm, IP43, opálový skleněný kryt, kovová základna vč. zdrojů, nástěnné, vč. senzoru</t>
  </si>
  <si>
    <t>"A" typ: Svítidlo LED 54W, 5650 lm, AL rám, prizma kryt, IP40, 50000hod, vestavné (1200x300mm), vč. AL rámu pro povrchovou montáž</t>
  </si>
  <si>
    <t>"B" typ: Svítidlo LED 35W, 4000 lm, AL rám, prizma kryt, IP40, 50000hod, vestavné (1200x300mm), vč. AL rámu pro povrchovou montáž</t>
  </si>
  <si>
    <t>"E" typ: Svítidlo LED 26W, 2600 lm, AL rám, prizma kryt, IP40, 50000hod, vestavné (600x300mm) vč. AL rámu pro povrchovou montáž</t>
  </si>
  <si>
    <t>"F" typ: Svítidlo LED 17W, 1750 lm, AL rám, prizma kryt, IP40, 50000hod, vestavné (600x300mm), vč. AL rámu pro povrchovou montáž</t>
  </si>
  <si>
    <t>Svítidla vč. zdrojů a předřadníků</t>
  </si>
  <si>
    <t>Přípojnice PE, N, HOP, Lišty DIN, propojovací přípojnice 63A/3P, svorky, štítky, vodiče</t>
  </si>
  <si>
    <t>Ukončení kabelů v rozváděči do 4x50</t>
  </si>
  <si>
    <t>Ukončení kabelů v rozváděči do 4x10</t>
  </si>
  <si>
    <t>Stykač 40A (AC1), 4p, 230V, DIN</t>
  </si>
  <si>
    <t>Proudový chránič s nadproudovou ochr. B6A/0,03/2 (typ AC)</t>
  </si>
  <si>
    <t>Proudový chránič s nadproudovou ochr. B10A/0,03/2 (typ AC)</t>
  </si>
  <si>
    <t>Proudový chránič s nadproudovou ochr. B16A/0,03/2 (typ AC)</t>
  </si>
  <si>
    <t>Spínací hodiny digitální, dvoukanálové, astroprogram + GPS souřadnice, 230V/16A vč. nastavení (vhodné jako náhrada soumrakového spínače a časových hodin)</t>
  </si>
  <si>
    <t>Spínací hodiny digitální, týdenní, jednokanálové, 230V/16A vč. nastavení</t>
  </si>
  <si>
    <t>Jistič 1D4A 10kA</t>
  </si>
  <si>
    <t>Jistič 1B6A 10kA</t>
  </si>
  <si>
    <t>Jistič 1B10A 10kA</t>
  </si>
  <si>
    <t>Jistič 1B16A 10kA</t>
  </si>
  <si>
    <t>Jistič 1C16A 10kA</t>
  </si>
  <si>
    <t>Jistič 1C20A 10kA</t>
  </si>
  <si>
    <t>Jistič 3B16A 10kA</t>
  </si>
  <si>
    <t>Jistič 3C16A 10kA</t>
  </si>
  <si>
    <t>Jistič 3C20A 10kA</t>
  </si>
  <si>
    <t>Svodič přepětí 4p kategorie T2 s výměnnými moduly, In=20kA, Up=1,2kV</t>
  </si>
  <si>
    <t>Svodič přepětí 4p, kategorie T1 a T2, In=30kA(8/20), Up=1,5kV</t>
  </si>
  <si>
    <t>Hlavní vypínač 3P 63A DIN</t>
  </si>
  <si>
    <t>Hlavní vypínač 3P 125A DIN</t>
  </si>
  <si>
    <t>Vkládací konstrukce do stávajícího podružného rozváděče (600x1000) vč. zákrytů, DIN lišt, PE a N svorkovnic, barevný nástřik oceloplechového rámu a dvířek v RAL</t>
  </si>
  <si>
    <t>Vkládací konstrukce do stávajícího pole hlavního rozváděče (800x2000) vč. zákrytů, DIN lišt, PE a N svorkovnic</t>
  </si>
  <si>
    <t>Úpravy stávajících rozváděčů</t>
  </si>
  <si>
    <t>Stavební sádra</t>
  </si>
  <si>
    <t>Montáž - žaluzie, markýza - připojení</t>
  </si>
  <si>
    <t>Montáž - VZT - připojení</t>
  </si>
  <si>
    <t>Požární ucpávky a těsnící materiály</t>
  </si>
  <si>
    <t>Spínač žaluziový pod omítku IP20 vč. kolébky a rám.</t>
  </si>
  <si>
    <t>Vypínač č. 1, 10A/230V IP44 nad omítku</t>
  </si>
  <si>
    <t>Vypínač řaz. 1 230V/10A pod omítku IP20 vč. kolébky a rám.</t>
  </si>
  <si>
    <t>Zásuvka 230V/16A nad omítku IP44</t>
  </si>
  <si>
    <t>Kabel CYKY-J 5x2,5</t>
  </si>
  <si>
    <t>Kabel CYKY-J 5x1,5</t>
  </si>
  <si>
    <t>Kabel CYKY-J 3x2,5</t>
  </si>
  <si>
    <t>Kabel CYKY-J 3x1,5</t>
  </si>
  <si>
    <t>Kabelový žlab - drát 60x60 vč. příslušenství</t>
  </si>
  <si>
    <t>Kabelový žlab - drát 140x60 vč. příslušenství</t>
  </si>
  <si>
    <t>Lišta PVC 60x40 vč. kolen, spojek a koncovek</t>
  </si>
  <si>
    <t>Lišta PVC 40x40 vč. kolen, spojek a koncovek</t>
  </si>
  <si>
    <t>Lišta PVC 13x18 vč. kolen, spojek a koncovek</t>
  </si>
  <si>
    <t>Trubka ohebná PVC, 320N, FX25 samozhášivá vč. kolen, spojek a příchytek</t>
  </si>
  <si>
    <t>Trubka ohebná PVC, 320N, FX16 samozhášivá vč. kolen, spojek a příchytek</t>
  </si>
  <si>
    <t>Krabice lištová hluboká vč. víčka</t>
  </si>
  <si>
    <t>Krabice elinstalační plastová 6455-11P se svorkovnicí a víčkem nad omítku IP54</t>
  </si>
  <si>
    <t>Napojení osvětlení, VZT, žaluzií, loga, hodin</t>
  </si>
  <si>
    <t>Úpravy a posuny stávajících el. zařízení na střeše a fasádě v souvislosti s novou jímací soustavou vč. potřebného materiálu</t>
  </si>
  <si>
    <t>Svorka SR02 páska-páska</t>
  </si>
  <si>
    <t>Svorka SR03 páska-drát</t>
  </si>
  <si>
    <t>Držák OU</t>
  </si>
  <si>
    <t>Ochranný úhelník</t>
  </si>
  <si>
    <t>Izolovaná podpěra (40cm) pro oddálení pom. jímače</t>
  </si>
  <si>
    <t>Podpěra svodu (plast 20mm) + trn min 100 přesah nad tepelnou izolaci</t>
  </si>
  <si>
    <t>Podpěra vedení pro ploché střechy vč. přísl.</t>
  </si>
  <si>
    <t>Svorka univerzální</t>
  </si>
  <si>
    <t>Svorka pro připojení náhodných součástí</t>
  </si>
  <si>
    <t>Svorka ST Okapové potrubí</t>
  </si>
  <si>
    <t>Svorka SK křížová</t>
  </si>
  <si>
    <t>Svorka SZ zkušební</t>
  </si>
  <si>
    <t>Svorka SS spojovací</t>
  </si>
  <si>
    <t>Vodič CY 16 zž</t>
  </si>
  <si>
    <t>Zemnící drát AlMgSi 8</t>
  </si>
  <si>
    <t>Zemnící drát FeZn 10</t>
  </si>
  <si>
    <t>Zemnící pásek FeZn 30x4</t>
  </si>
  <si>
    <t>Hromosvody, uzemnění,pospojení</t>
  </si>
  <si>
    <t>Zateplení SPŠ Trutnov, ulice Horská 618, 541 01 Trutnov</t>
  </si>
  <si>
    <t>10. 1. 2019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</si>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</sst>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Kč&quot;_-;\-* #,##0.00\ &quot;Kč&quot;_-;_-* &quot;-&quot;??\ &quot;Kč&quot;_-;_-@_-"/>
    <numFmt numFmtId="164" formatCode="#,##0.00%"/>
    <numFmt numFmtId="165" formatCode="dd\.mm\.yyyy"/>
    <numFmt numFmtId="166" formatCode="#,##0.00000"/>
    <numFmt numFmtId="167" formatCode="#,##0.000"/>
    <numFmt numFmtId="168" formatCode="&quot;DPH &quot;???,???.?0\ &quot;Kč&quot;"/>
    <numFmt numFmtId="169" formatCode="&quot;Základ    &quot;???,???.?0\ &quot;Kč&quot;"/>
    <numFmt numFmtId="170" formatCode="##&quot;% DPH&quot;"/>
    <numFmt numFmtId="171" formatCode="???,???.?0\ &quot;Kč&quot;\ &quot;vč. DPH 21%&quot;"/>
    <numFmt numFmtId="172" formatCode="???,???.?0\ &quot;Kč&quot;\ &quot;vč. DPH 15%&quot;"/>
    <numFmt numFmtId="173" formatCode="&quot;Celková cena     &quot;???,???.?0\ &quot;Kč&quot;\ &quot;vč. DPH 5%&quot;"/>
    <numFmt numFmtId="174" formatCode="_-* #,##0.00\ _K_č_-;\-* #,##0.00\ _K_č_-;_-* &quot;-&quot;??\ _K_č_-;_-@_-"/>
    <numFmt numFmtId="175" formatCode="_-* #,##0.0\ _K_č_-;\-* #,##0.0\ _K_č_-;_-* &quot;-&quot;?\ _K_č_-;_-@_-"/>
  </numFmts>
  <fonts count="6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
      <sz val="8"/>
      <name val="Trebuchet MS"/>
      <family val="2"/>
    </font>
    <font>
      <sz val="8"/>
      <color rgb="FF969696"/>
      <name val="Trebuchet MS"/>
    </font>
    <font>
      <sz val="8"/>
      <color rgb="FF003366"/>
      <name val="Trebuchet MS"/>
    </font>
    <font>
      <sz val="12"/>
      <color rgb="FF003366"/>
      <name val="Trebuchet MS"/>
    </font>
    <font>
      <i/>
      <sz val="8"/>
      <color rgb="FF003366"/>
      <name val="Trebuchet MS"/>
    </font>
    <font>
      <i/>
      <sz val="7"/>
      <color rgb="FF969696"/>
      <name val="Trebuchet MS"/>
    </font>
    <font>
      <sz val="7"/>
      <color rgb="FF969696"/>
      <name val="Trebuchet MS"/>
    </font>
    <font>
      <i/>
      <sz val="8"/>
      <color rgb="FF0000FF"/>
      <name val="Trebuchet MS"/>
    </font>
    <font>
      <sz val="10"/>
      <color rgb="FF003366"/>
      <name val="Trebuchet MS"/>
    </font>
    <font>
      <b/>
      <sz val="8"/>
      <name val="Trebuchet MS"/>
    </font>
    <font>
      <sz val="8"/>
      <color rgb="FF960000"/>
      <name val="Trebuchet MS"/>
    </font>
    <font>
      <b/>
      <sz val="12"/>
      <color rgb="FF960000"/>
      <name val="Trebuchet MS"/>
    </font>
    <font>
      <sz val="9"/>
      <color rgb="FF969696"/>
      <name val="Trebuchet MS"/>
    </font>
    <font>
      <sz val="9"/>
      <name val="Trebuchet MS"/>
    </font>
    <font>
      <b/>
      <sz val="12"/>
      <name val="Trebuchet MS"/>
    </font>
    <font>
      <b/>
      <sz val="16"/>
      <name val="Trebuchet MS"/>
    </font>
    <font>
      <b/>
      <sz val="12"/>
      <color rgb="FF800000"/>
      <name val="Trebuchet MS"/>
    </font>
    <font>
      <b/>
      <sz val="10"/>
      <name val="Trebuchet MS"/>
    </font>
    <font>
      <sz val="8"/>
      <color rgb="FF3366FF"/>
      <name val="Trebuchet MS"/>
    </font>
    <font>
      <sz val="10"/>
      <color theme="10"/>
      <name val="Trebuchet MS"/>
    </font>
    <font>
      <sz val="10"/>
      <color rgb="FF960000"/>
      <name val="Trebuchet MS"/>
    </font>
    <font>
      <sz val="10"/>
      <name val="Trebuchet MS"/>
    </font>
    <font>
      <sz val="10"/>
      <name val="Arial CE"/>
      <charset val="238"/>
    </font>
    <font>
      <sz val="6"/>
      <name val="Arial CE"/>
      <charset val="238"/>
    </font>
    <font>
      <b/>
      <sz val="8"/>
      <name val="Arial CE"/>
      <charset val="238"/>
    </font>
    <font>
      <b/>
      <sz val="10"/>
      <name val="Arial CE"/>
      <charset val="238"/>
    </font>
    <font>
      <b/>
      <sz val="6"/>
      <name val="Arial CE"/>
      <charset val="238"/>
    </font>
    <font>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AE682"/>
      </patternFill>
    </fill>
  </fills>
  <borders count="5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style="hair">
        <color rgb="FF000000"/>
      </top>
      <bottom style="hair">
        <color rgb="FF000000"/>
      </bottom>
      <diagonal/>
    </border>
    <border>
      <left/>
      <right style="thin">
        <color rgb="FF000000"/>
      </right>
      <top style="hair">
        <color rgb="FF969696"/>
      </top>
      <bottom/>
      <diagonal/>
    </border>
    <border>
      <left/>
      <right/>
      <top/>
      <bottom style="double">
        <color auto="1"/>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s>
  <cellStyleXfs count="4">
    <xf numFmtId="0" fontId="0" fillId="0" borderId="0"/>
    <xf numFmtId="0" fontId="34" fillId="0" borderId="0" applyNumberFormat="0" applyFill="0" applyBorder="0" applyAlignment="0" applyProtection="0"/>
    <xf numFmtId="0" fontId="35" fillId="0" borderId="0"/>
    <xf numFmtId="0" fontId="57" fillId="0" borderId="0"/>
  </cellStyleXfs>
  <cellXfs count="5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35" fillId="0" borderId="0" xfId="2"/>
    <xf numFmtId="0" fontId="35" fillId="0" borderId="0" xfId="2" applyProtection="1">
      <protection locked="0"/>
    </xf>
    <xf numFmtId="0" fontId="35" fillId="0" borderId="0" xfId="2" applyAlignment="1">
      <alignment vertical="center"/>
    </xf>
    <xf numFmtId="0" fontId="35" fillId="0" borderId="3" xfId="2" applyBorder="1" applyAlignment="1">
      <alignment vertical="center"/>
    </xf>
    <xf numFmtId="0" fontId="35" fillId="0" borderId="10" xfId="2" applyBorder="1" applyAlignment="1">
      <alignment vertical="center"/>
    </xf>
    <xf numFmtId="0" fontId="35" fillId="0" borderId="10" xfId="2" applyBorder="1" applyAlignment="1" applyProtection="1">
      <alignment vertical="center"/>
      <protection locked="0"/>
    </xf>
    <xf numFmtId="0" fontId="35" fillId="0" borderId="9" xfId="2" applyBorder="1" applyAlignment="1">
      <alignment vertical="center"/>
    </xf>
    <xf numFmtId="0" fontId="35" fillId="0" borderId="0" xfId="2" applyAlignment="1">
      <alignment horizontal="left" vertical="center"/>
    </xf>
    <xf numFmtId="4" fontId="35" fillId="0" borderId="0" xfId="2" applyNumberFormat="1" applyAlignment="1">
      <alignment vertical="center"/>
    </xf>
    <xf numFmtId="166" fontId="36" fillId="0" borderId="21" xfId="2" applyNumberFormat="1" applyFont="1" applyBorder="1" applyAlignment="1">
      <alignment vertical="center"/>
    </xf>
    <xf numFmtId="166" fontId="36" fillId="0" borderId="20" xfId="2" applyNumberFormat="1" applyFont="1" applyBorder="1" applyAlignment="1">
      <alignment vertical="center"/>
    </xf>
    <xf numFmtId="0" fontId="35" fillId="0" borderId="20" xfId="2" applyBorder="1" applyAlignment="1">
      <alignment vertical="center"/>
    </xf>
    <xf numFmtId="0" fontId="36" fillId="0" borderId="20" xfId="2" applyFont="1" applyBorder="1" applyAlignment="1">
      <alignment horizontal="center" vertical="center"/>
    </xf>
    <xf numFmtId="0" fontId="36" fillId="2" borderId="22" xfId="2" applyFont="1" applyFill="1" applyBorder="1" applyAlignment="1" applyProtection="1">
      <alignment horizontal="left" vertical="center"/>
      <protection locked="0"/>
    </xf>
    <xf numFmtId="0" fontId="35" fillId="0" borderId="22" xfId="2" applyBorder="1" applyAlignment="1">
      <alignment horizontal="left" vertical="center" wrapText="1"/>
    </xf>
    <xf numFmtId="4" fontId="35" fillId="0" borderId="22" xfId="2" applyNumberFormat="1" applyBorder="1" applyAlignment="1">
      <alignment vertical="center"/>
    </xf>
    <xf numFmtId="4" fontId="35" fillId="2" borderId="22" xfId="2" applyNumberFormat="1" applyFill="1" applyBorder="1" applyAlignment="1" applyProtection="1">
      <alignment vertical="center"/>
      <protection locked="0"/>
    </xf>
    <xf numFmtId="167" fontId="35" fillId="0" borderId="22" xfId="2" applyNumberFormat="1" applyBorder="1" applyAlignment="1">
      <alignment vertical="center"/>
    </xf>
    <xf numFmtId="0" fontId="35" fillId="0" borderId="22" xfId="2" applyBorder="1" applyAlignment="1">
      <alignment horizontal="center" vertical="center" wrapText="1"/>
    </xf>
    <xf numFmtId="49" fontId="35" fillId="0" borderId="22" xfId="2" applyNumberFormat="1" applyBorder="1" applyAlignment="1">
      <alignment horizontal="left" vertical="center" wrapText="1"/>
    </xf>
    <xf numFmtId="0" fontId="35" fillId="0" borderId="22" xfId="2" applyBorder="1" applyAlignment="1">
      <alignment horizontal="center" vertical="center"/>
    </xf>
    <xf numFmtId="0" fontId="37" fillId="0" borderId="0" xfId="2" applyFont="1"/>
    <xf numFmtId="4" fontId="37" fillId="0" borderId="0" xfId="2" applyNumberFormat="1" applyFont="1" applyAlignment="1">
      <alignment vertical="center"/>
    </xf>
    <xf numFmtId="0" fontId="37" fillId="0" borderId="0" xfId="2" applyFont="1" applyAlignment="1">
      <alignment horizontal="left"/>
    </xf>
    <xf numFmtId="0" fontId="37" fillId="0" borderId="0" xfId="2" applyFont="1" applyAlignment="1">
      <alignment horizontal="center"/>
    </xf>
    <xf numFmtId="166" fontId="37" fillId="0" borderId="15" xfId="2" applyNumberFormat="1" applyFont="1" applyBorder="1"/>
    <xf numFmtId="166" fontId="37" fillId="0" borderId="0" xfId="2" applyNumberFormat="1" applyFont="1"/>
    <xf numFmtId="0" fontId="37" fillId="0" borderId="14" xfId="2" applyFont="1" applyBorder="1"/>
    <xf numFmtId="0" fontId="37" fillId="0" borderId="3" xfId="2" applyFont="1" applyBorder="1"/>
    <xf numFmtId="4" fontId="38" fillId="0" borderId="0" xfId="2" applyNumberFormat="1" applyFont="1"/>
    <xf numFmtId="0" fontId="37" fillId="0" borderId="0" xfId="2" applyFont="1" applyProtection="1">
      <protection locked="0"/>
    </xf>
    <xf numFmtId="0" fontId="38" fillId="0" borderId="0" xfId="2" applyFont="1" applyAlignment="1">
      <alignment horizontal="left"/>
    </xf>
    <xf numFmtId="166" fontId="36" fillId="0" borderId="15" xfId="2" applyNumberFormat="1" applyFont="1" applyBorder="1" applyAlignment="1">
      <alignment vertical="center"/>
    </xf>
    <xf numFmtId="166" fontId="36" fillId="0" borderId="0" xfId="2" applyNumberFormat="1" applyFont="1" applyAlignment="1">
      <alignment vertical="center"/>
    </xf>
    <xf numFmtId="0" fontId="36" fillId="0" borderId="0" xfId="2" applyFont="1" applyAlignment="1">
      <alignment horizontal="center" vertical="center"/>
    </xf>
    <xf numFmtId="0" fontId="39" fillId="0" borderId="0" xfId="2" applyFont="1"/>
    <xf numFmtId="4" fontId="39" fillId="0" borderId="0" xfId="2" applyNumberFormat="1" applyFont="1" applyAlignment="1">
      <alignment vertical="center"/>
    </xf>
    <xf numFmtId="0" fontId="39" fillId="0" borderId="0" xfId="2" applyFont="1" applyAlignment="1">
      <alignment horizontal="left"/>
    </xf>
    <xf numFmtId="0" fontId="39" fillId="0" borderId="0" xfId="2" applyFont="1" applyAlignment="1">
      <alignment horizontal="center"/>
    </xf>
    <xf numFmtId="166" fontId="39" fillId="0" borderId="15" xfId="2" applyNumberFormat="1" applyFont="1" applyBorder="1"/>
    <xf numFmtId="166" fontId="39" fillId="0" borderId="0" xfId="2" applyNumberFormat="1" applyFont="1"/>
    <xf numFmtId="0" fontId="39" fillId="0" borderId="14" xfId="2" applyFont="1" applyBorder="1"/>
    <xf numFmtId="0" fontId="39" fillId="0" borderId="3" xfId="2" applyFont="1" applyBorder="1"/>
    <xf numFmtId="4" fontId="39" fillId="0" borderId="0" xfId="2" applyNumberFormat="1" applyFont="1"/>
    <xf numFmtId="0" fontId="39" fillId="0" borderId="0" xfId="2" applyFont="1" applyProtection="1">
      <protection locked="0"/>
    </xf>
    <xf numFmtId="0" fontId="35" fillId="0" borderId="15" xfId="2" applyBorder="1" applyAlignment="1">
      <alignment vertical="center"/>
    </xf>
    <xf numFmtId="0" fontId="35" fillId="0" borderId="14" xfId="2" applyBorder="1" applyAlignment="1">
      <alignment vertical="center"/>
    </xf>
    <xf numFmtId="0" fontId="35" fillId="0" borderId="0" xfId="2" applyAlignment="1" applyProtection="1">
      <alignment vertical="center"/>
      <protection locked="0"/>
    </xf>
    <xf numFmtId="0" fontId="40" fillId="0" borderId="0" xfId="2" applyFont="1" applyAlignment="1">
      <alignment vertical="center" wrapText="1"/>
    </xf>
    <xf numFmtId="0" fontId="41" fillId="0" borderId="0" xfId="2" applyFont="1" applyAlignment="1">
      <alignment horizontal="left" vertical="center"/>
    </xf>
    <xf numFmtId="0" fontId="42" fillId="0" borderId="0" xfId="2" applyFont="1" applyAlignment="1">
      <alignment horizontal="center" vertical="center"/>
    </xf>
    <xf numFmtId="0" fontId="42" fillId="2" borderId="22" xfId="2" applyFont="1" applyFill="1" applyBorder="1" applyAlignment="1" applyProtection="1">
      <alignment horizontal="left" vertical="center"/>
      <protection locked="0"/>
    </xf>
    <xf numFmtId="0" fontId="42" fillId="0" borderId="3" xfId="2" applyFont="1" applyBorder="1" applyAlignment="1">
      <alignment vertical="center"/>
    </xf>
    <xf numFmtId="0" fontId="42" fillId="0" borderId="22" xfId="2" applyFont="1" applyBorder="1" applyAlignment="1">
      <alignment horizontal="left" vertical="center" wrapText="1"/>
    </xf>
    <xf numFmtId="4" fontId="42" fillId="0" borderId="22" xfId="2" applyNumberFormat="1" applyFont="1" applyBorder="1" applyAlignment="1">
      <alignment vertical="center"/>
    </xf>
    <xf numFmtId="4" fontId="42" fillId="2" borderId="22" xfId="2" applyNumberFormat="1" applyFont="1" applyFill="1" applyBorder="1" applyAlignment="1" applyProtection="1">
      <alignment vertical="center"/>
      <protection locked="0"/>
    </xf>
    <xf numFmtId="167" fontId="42" fillId="0" borderId="22" xfId="2" applyNumberFormat="1" applyFont="1" applyBorder="1" applyAlignment="1">
      <alignment vertical="center"/>
    </xf>
    <xf numFmtId="0" fontId="42" fillId="0" borderId="22" xfId="2" applyFont="1" applyBorder="1" applyAlignment="1">
      <alignment horizontal="center" vertical="center" wrapText="1"/>
    </xf>
    <xf numFmtId="49" fontId="42" fillId="0" borderId="22" xfId="2" applyNumberFormat="1" applyFont="1" applyBorder="1" applyAlignment="1">
      <alignment horizontal="left" vertical="center" wrapText="1"/>
    </xf>
    <xf numFmtId="0" fontId="42" fillId="0" borderId="22" xfId="2" applyFont="1" applyBorder="1" applyAlignment="1">
      <alignment horizontal="center" vertical="center"/>
    </xf>
    <xf numFmtId="4" fontId="43" fillId="0" borderId="0" xfId="2" applyNumberFormat="1" applyFont="1"/>
    <xf numFmtId="0" fontId="43" fillId="0" borderId="0" xfId="2" applyFont="1" applyAlignment="1">
      <alignment horizontal="left"/>
    </xf>
    <xf numFmtId="4" fontId="44" fillId="0" borderId="0" xfId="2" applyNumberFormat="1" applyFont="1" applyAlignment="1">
      <alignment vertical="center"/>
    </xf>
    <xf numFmtId="166" fontId="45" fillId="0" borderId="13" xfId="2" applyNumberFormat="1" applyFont="1" applyBorder="1"/>
    <xf numFmtId="0" fontId="35" fillId="0" borderId="12" xfId="2" applyBorder="1" applyAlignment="1">
      <alignment vertical="center"/>
    </xf>
    <xf numFmtId="166" fontId="45" fillId="0" borderId="12" xfId="2" applyNumberFormat="1" applyFont="1" applyBorder="1"/>
    <xf numFmtId="0" fontId="35" fillId="0" borderId="11" xfId="2" applyBorder="1" applyAlignment="1">
      <alignment vertical="center"/>
    </xf>
    <xf numFmtId="4" fontId="46" fillId="0" borderId="0" xfId="2" applyNumberFormat="1" applyFont="1"/>
    <xf numFmtId="0" fontId="46" fillId="0" borderId="0" xfId="2" applyFont="1" applyAlignment="1">
      <alignment horizontal="left" vertical="center"/>
    </xf>
    <xf numFmtId="0" fontId="35" fillId="0" borderId="0" xfId="2" applyAlignment="1">
      <alignment horizontal="center" vertical="center" wrapText="1"/>
    </xf>
    <xf numFmtId="0" fontId="47" fillId="0" borderId="18" xfId="2" applyFont="1" applyBorder="1" applyAlignment="1">
      <alignment horizontal="center" vertical="center" wrapText="1"/>
    </xf>
    <xf numFmtId="0" fontId="47" fillId="0" borderId="17" xfId="2" applyFont="1" applyBorder="1" applyAlignment="1">
      <alignment horizontal="center" vertical="center" wrapText="1"/>
    </xf>
    <xf numFmtId="0" fontId="47" fillId="0" borderId="16" xfId="2" applyFont="1" applyBorder="1" applyAlignment="1">
      <alignment horizontal="center" vertical="center" wrapText="1"/>
    </xf>
    <xf numFmtId="0" fontId="35" fillId="0" borderId="3" xfId="2" applyBorder="1" applyAlignment="1">
      <alignment horizontal="center" vertical="center" wrapText="1"/>
    </xf>
    <xf numFmtId="0" fontId="48" fillId="4" borderId="18" xfId="2" applyFont="1" applyFill="1" applyBorder="1" applyAlignment="1">
      <alignment horizontal="center" vertical="center" wrapText="1"/>
    </xf>
    <xf numFmtId="0" fontId="48" fillId="4" borderId="17" xfId="2" applyFont="1" applyFill="1" applyBorder="1" applyAlignment="1">
      <alignment horizontal="center" vertical="center" wrapText="1"/>
    </xf>
    <xf numFmtId="0" fontId="48" fillId="4" borderId="17" xfId="2" applyFont="1" applyFill="1" applyBorder="1" applyAlignment="1" applyProtection="1">
      <alignment horizontal="center" vertical="center" wrapText="1"/>
      <protection locked="0"/>
    </xf>
    <xf numFmtId="0" fontId="48" fillId="4" borderId="16" xfId="2" applyFont="1" applyFill="1" applyBorder="1" applyAlignment="1">
      <alignment horizontal="center" vertical="center" wrapText="1"/>
    </xf>
    <xf numFmtId="0" fontId="48" fillId="0" borderId="0" xfId="2" applyFont="1" applyAlignment="1">
      <alignment horizontal="left" vertical="center"/>
    </xf>
    <xf numFmtId="0" fontId="47" fillId="0" borderId="0" xfId="2" applyFont="1" applyAlignment="1">
      <alignment horizontal="left" vertical="center"/>
    </xf>
    <xf numFmtId="0" fontId="47" fillId="0" borderId="0" xfId="2" applyFont="1" applyAlignment="1" applyProtection="1">
      <alignment horizontal="left" vertical="center"/>
      <protection locked="0"/>
    </xf>
    <xf numFmtId="165" fontId="48" fillId="0" borderId="0" xfId="2" applyNumberFormat="1" applyFont="1" applyAlignment="1">
      <alignment horizontal="left" vertical="center"/>
    </xf>
    <xf numFmtId="0" fontId="50" fillId="0" borderId="0" xfId="2" applyFont="1" applyAlignment="1">
      <alignment horizontal="left" vertical="center"/>
    </xf>
    <xf numFmtId="0" fontId="35" fillId="0" borderId="2" xfId="2" applyBorder="1" applyAlignment="1">
      <alignment vertical="center"/>
    </xf>
    <xf numFmtId="0" fontId="35" fillId="0" borderId="2" xfId="2" applyBorder="1" applyAlignment="1" applyProtection="1">
      <alignment vertical="center"/>
      <protection locked="0"/>
    </xf>
    <xf numFmtId="0" fontId="35" fillId="0" borderId="1" xfId="2" applyBorder="1" applyAlignment="1">
      <alignment vertical="center"/>
    </xf>
    <xf numFmtId="0" fontId="35" fillId="0" borderId="23" xfId="2" applyBorder="1" applyAlignment="1">
      <alignment vertical="center"/>
    </xf>
    <xf numFmtId="0" fontId="35" fillId="0" borderId="24" xfId="2" applyBorder="1" applyAlignment="1">
      <alignment vertical="center"/>
    </xf>
    <xf numFmtId="0" fontId="38" fillId="0" borderId="0" xfId="2" applyFont="1" applyAlignment="1">
      <alignment vertical="center"/>
    </xf>
    <xf numFmtId="0" fontId="38" fillId="0" borderId="24" xfId="2" applyFont="1" applyBorder="1" applyAlignment="1">
      <alignment vertical="center"/>
    </xf>
    <xf numFmtId="4" fontId="38" fillId="0" borderId="20" xfId="2" applyNumberFormat="1" applyFont="1" applyBorder="1" applyAlignment="1">
      <alignment vertical="center"/>
    </xf>
    <xf numFmtId="0" fontId="38" fillId="0" borderId="20" xfId="2" applyFont="1" applyBorder="1" applyAlignment="1" applyProtection="1">
      <alignment vertical="center"/>
      <protection locked="0"/>
    </xf>
    <xf numFmtId="0" fontId="38" fillId="0" borderId="20" xfId="2" applyFont="1" applyBorder="1" applyAlignment="1">
      <alignment vertical="center"/>
    </xf>
    <xf numFmtId="0" fontId="38" fillId="0" borderId="20" xfId="2" applyFont="1" applyBorder="1" applyAlignment="1">
      <alignment horizontal="left" vertical="center"/>
    </xf>
    <xf numFmtId="0" fontId="38" fillId="0" borderId="3" xfId="2" applyFont="1" applyBorder="1" applyAlignment="1">
      <alignment vertical="center"/>
    </xf>
    <xf numFmtId="0" fontId="43" fillId="0" borderId="0" xfId="2" applyFont="1" applyAlignment="1">
      <alignment vertical="center"/>
    </xf>
    <xf numFmtId="0" fontId="43" fillId="0" borderId="24" xfId="2" applyFont="1" applyBorder="1" applyAlignment="1">
      <alignment vertical="center"/>
    </xf>
    <xf numFmtId="4" fontId="43" fillId="0" borderId="20" xfId="2" applyNumberFormat="1" applyFont="1" applyBorder="1" applyAlignment="1">
      <alignment vertical="center"/>
    </xf>
    <xf numFmtId="0" fontId="43" fillId="0" borderId="20" xfId="2" applyFont="1" applyBorder="1" applyAlignment="1" applyProtection="1">
      <alignment vertical="center"/>
      <protection locked="0"/>
    </xf>
    <xf numFmtId="0" fontId="43" fillId="0" borderId="20" xfId="2" applyFont="1" applyBorder="1" applyAlignment="1">
      <alignment vertical="center"/>
    </xf>
    <xf numFmtId="0" fontId="43" fillId="0" borderId="20" xfId="2" applyFont="1" applyBorder="1" applyAlignment="1">
      <alignment horizontal="left" vertical="center"/>
    </xf>
    <xf numFmtId="0" fontId="43" fillId="0" borderId="3" xfId="2" applyFont="1" applyBorder="1" applyAlignment="1">
      <alignment vertical="center"/>
    </xf>
    <xf numFmtId="4" fontId="46" fillId="0" borderId="0" xfId="2" applyNumberFormat="1" applyFont="1" applyAlignment="1">
      <alignment vertical="center"/>
    </xf>
    <xf numFmtId="0" fontId="51" fillId="0" borderId="0" xfId="2" applyFont="1" applyAlignment="1">
      <alignment horizontal="left" vertical="center"/>
    </xf>
    <xf numFmtId="0" fontId="35" fillId="4" borderId="24" xfId="2" applyFill="1" applyBorder="1" applyAlignment="1">
      <alignment vertical="center"/>
    </xf>
    <xf numFmtId="0" fontId="48" fillId="4" borderId="0" xfId="2" applyFont="1" applyFill="1" applyAlignment="1">
      <alignment horizontal="right" vertical="center"/>
    </xf>
    <xf numFmtId="0" fontId="35" fillId="4" borderId="0" xfId="2" applyFill="1" applyAlignment="1" applyProtection="1">
      <alignment vertical="center"/>
      <protection locked="0"/>
    </xf>
    <xf numFmtId="0" fontId="35" fillId="4" borderId="0" xfId="2" applyFill="1" applyAlignment="1">
      <alignment vertical="center"/>
    </xf>
    <xf numFmtId="0" fontId="48" fillId="4" borderId="0" xfId="2" applyFont="1" applyFill="1" applyAlignment="1">
      <alignment horizontal="left" vertical="center"/>
    </xf>
    <xf numFmtId="0" fontId="35" fillId="0" borderId="25" xfId="2" applyBorder="1" applyAlignment="1">
      <alignment vertical="center"/>
    </xf>
    <xf numFmtId="0" fontId="35" fillId="4" borderId="26" xfId="2" applyFill="1" applyBorder="1" applyAlignment="1">
      <alignment vertical="center"/>
    </xf>
    <xf numFmtId="4" fontId="49" fillId="4" borderId="7" xfId="2" applyNumberFormat="1" applyFont="1" applyFill="1" applyBorder="1" applyAlignment="1">
      <alignment vertical="center"/>
    </xf>
    <xf numFmtId="0" fontId="35" fillId="4" borderId="7" xfId="2" applyFill="1" applyBorder="1" applyAlignment="1" applyProtection="1">
      <alignment vertical="center"/>
      <protection locked="0"/>
    </xf>
    <xf numFmtId="0" fontId="49" fillId="4" borderId="7" xfId="2" applyFont="1" applyFill="1" applyBorder="1" applyAlignment="1">
      <alignment horizontal="center" vertical="center"/>
    </xf>
    <xf numFmtId="0" fontId="49" fillId="4" borderId="7" xfId="2" applyFont="1" applyFill="1" applyBorder="1" applyAlignment="1">
      <alignment horizontal="right" vertical="center"/>
    </xf>
    <xf numFmtId="0" fontId="35" fillId="4" borderId="7" xfId="2" applyFill="1" applyBorder="1" applyAlignment="1">
      <alignment vertical="center"/>
    </xf>
    <xf numFmtId="0" fontId="49" fillId="4" borderId="6" xfId="2" applyFont="1" applyFill="1" applyBorder="1" applyAlignment="1">
      <alignment horizontal="left" vertical="center"/>
    </xf>
    <xf numFmtId="4" fontId="36" fillId="0" borderId="0" xfId="2" applyNumberFormat="1" applyFont="1" applyAlignment="1">
      <alignment vertical="center"/>
    </xf>
    <xf numFmtId="164" fontId="36" fillId="0" borderId="0" xfId="2" applyNumberFormat="1" applyFont="1" applyAlignment="1" applyProtection="1">
      <alignment horizontal="right" vertical="center"/>
      <protection locked="0"/>
    </xf>
    <xf numFmtId="0" fontId="36" fillId="0" borderId="0" xfId="2" applyFont="1" applyAlignment="1">
      <alignment horizontal="left" vertical="center"/>
    </xf>
    <xf numFmtId="0" fontId="36" fillId="0" borderId="0" xfId="2" applyFont="1" applyAlignment="1">
      <alignment horizontal="right" vertical="center"/>
    </xf>
    <xf numFmtId="0" fontId="36" fillId="0" borderId="0" xfId="2" applyFont="1" applyAlignment="1" applyProtection="1">
      <alignment horizontal="right" vertical="center"/>
      <protection locked="0"/>
    </xf>
    <xf numFmtId="0" fontId="35" fillId="0" borderId="27" xfId="2" applyBorder="1" applyAlignment="1">
      <alignment vertical="center"/>
    </xf>
    <xf numFmtId="0" fontId="35" fillId="0" borderId="12" xfId="2" applyBorder="1" applyAlignment="1" applyProtection="1">
      <alignment vertical="center"/>
      <protection locked="0"/>
    </xf>
    <xf numFmtId="0" fontId="52" fillId="0" borderId="0" xfId="2" applyFont="1" applyAlignment="1">
      <alignment horizontal="left" vertical="center"/>
    </xf>
    <xf numFmtId="0" fontId="35" fillId="0" borderId="0" xfId="2" applyAlignment="1">
      <alignment vertical="center" wrapText="1"/>
    </xf>
    <xf numFmtId="0" fontId="35" fillId="0" borderId="24" xfId="2" applyBorder="1" applyAlignment="1">
      <alignment vertical="center" wrapText="1"/>
    </xf>
    <xf numFmtId="0" fontId="35" fillId="0" borderId="0" xfId="2" applyAlignment="1" applyProtection="1">
      <alignment vertical="center" wrapText="1"/>
      <protection locked="0"/>
    </xf>
    <xf numFmtId="0" fontId="35" fillId="0" borderId="3" xfId="2" applyBorder="1" applyAlignment="1">
      <alignment vertical="center" wrapText="1"/>
    </xf>
    <xf numFmtId="0" fontId="35" fillId="0" borderId="24" xfId="2" applyBorder="1"/>
    <xf numFmtId="0" fontId="35" fillId="0" borderId="3" xfId="2" applyBorder="1"/>
    <xf numFmtId="0" fontId="53" fillId="0" borderId="0" xfId="2" applyFont="1" applyAlignment="1">
      <alignment horizontal="left" vertical="center"/>
    </xf>
    <xf numFmtId="0" fontId="35" fillId="0" borderId="25" xfId="2" applyBorder="1"/>
    <xf numFmtId="0" fontId="35" fillId="0" borderId="2" xfId="2" applyBorder="1"/>
    <xf numFmtId="0" fontId="35" fillId="0" borderId="2" xfId="2" applyBorder="1" applyProtection="1">
      <protection locked="0"/>
    </xf>
    <xf numFmtId="0" fontId="35" fillId="0" borderId="1" xfId="2" applyBorder="1"/>
    <xf numFmtId="0" fontId="35" fillId="5" borderId="0" xfId="2" applyFill="1"/>
    <xf numFmtId="0" fontId="34" fillId="5" borderId="0" xfId="1" applyFill="1"/>
    <xf numFmtId="0" fontId="54" fillId="5" borderId="0" xfId="1" applyFont="1" applyFill="1" applyAlignment="1">
      <alignment vertical="center"/>
    </xf>
    <xf numFmtId="0" fontId="55" fillId="5" borderId="0" xfId="2" applyFont="1" applyFill="1" applyAlignment="1">
      <alignment horizontal="left" vertical="center"/>
    </xf>
    <xf numFmtId="0" fontId="56" fillId="5" borderId="0" xfId="2" applyFont="1" applyFill="1" applyAlignment="1" applyProtection="1">
      <alignment vertical="center"/>
      <protection locked="0"/>
    </xf>
    <xf numFmtId="0" fontId="56" fillId="5" borderId="0" xfId="2" applyFont="1" applyFill="1" applyAlignment="1">
      <alignment vertical="center"/>
    </xf>
    <xf numFmtId="0" fontId="57" fillId="0" borderId="0" xfId="3"/>
    <xf numFmtId="0" fontId="57" fillId="0" borderId="28" xfId="3" applyBorder="1"/>
    <xf numFmtId="0" fontId="58" fillId="0" borderId="28" xfId="3" applyFont="1" applyBorder="1"/>
    <xf numFmtId="0" fontId="59" fillId="0" borderId="0" xfId="3" applyFont="1"/>
    <xf numFmtId="0" fontId="60" fillId="0" borderId="0" xfId="3" applyFont="1"/>
    <xf numFmtId="0" fontId="61" fillId="0" borderId="0" xfId="3" applyFont="1" applyAlignment="1">
      <alignment horizontal="center" vertical="center"/>
    </xf>
    <xf numFmtId="170" fontId="58" fillId="0" borderId="0" xfId="3" applyNumberFormat="1" applyFont="1" applyAlignment="1">
      <alignment horizontal="right" vertical="center"/>
    </xf>
    <xf numFmtId="0" fontId="58" fillId="0" borderId="0" xfId="3" applyFont="1"/>
    <xf numFmtId="171" fontId="61" fillId="0" borderId="0" xfId="3" applyNumberFormat="1" applyFont="1" applyAlignment="1">
      <alignment horizontal="right" vertical="center"/>
    </xf>
    <xf numFmtId="172" fontId="61" fillId="0" borderId="0" xfId="3" applyNumberFormat="1" applyFont="1" applyAlignment="1">
      <alignment horizontal="right" vertical="center"/>
    </xf>
    <xf numFmtId="173" fontId="57" fillId="0" borderId="0" xfId="3" applyNumberFormat="1"/>
    <xf numFmtId="0" fontId="61" fillId="0" borderId="0" xfId="3" applyFont="1"/>
    <xf numFmtId="0" fontId="58" fillId="0" borderId="31" xfId="3" applyFont="1" applyBorder="1" applyAlignment="1">
      <alignment vertical="center"/>
    </xf>
    <xf numFmtId="0" fontId="61" fillId="0" borderId="30" xfId="3" applyFont="1" applyBorder="1" applyAlignment="1">
      <alignment vertical="center"/>
    </xf>
    <xf numFmtId="0" fontId="61" fillId="0" borderId="30" xfId="3" applyFont="1" applyBorder="1" applyAlignment="1">
      <alignment horizontal="center" vertical="center"/>
    </xf>
    <xf numFmtId="0" fontId="58" fillId="0" borderId="32" xfId="3" applyFont="1" applyBorder="1" applyAlignment="1">
      <alignment vertical="center"/>
    </xf>
    <xf numFmtId="0" fontId="58" fillId="0" borderId="0" xfId="3" applyFont="1" applyAlignment="1">
      <alignment vertical="center"/>
    </xf>
    <xf numFmtId="174" fontId="58" fillId="0" borderId="32" xfId="3" applyNumberFormat="1" applyFont="1" applyBorder="1" applyAlignment="1">
      <alignment vertical="center"/>
    </xf>
    <xf numFmtId="1" fontId="58" fillId="0" borderId="0" xfId="3" applyNumberFormat="1" applyFont="1" applyAlignment="1">
      <alignment vertical="center"/>
    </xf>
    <xf numFmtId="0" fontId="58" fillId="0" borderId="33" xfId="3" applyFont="1" applyBorder="1" applyAlignment="1">
      <alignment vertical="center"/>
    </xf>
    <xf numFmtId="0" fontId="58" fillId="0" borderId="33" xfId="3" applyFont="1" applyBorder="1" applyAlignment="1">
      <alignment horizontal="center" vertical="center"/>
    </xf>
    <xf numFmtId="0" fontId="58" fillId="0" borderId="34" xfId="3" applyFont="1" applyBorder="1" applyAlignment="1">
      <alignment vertical="center"/>
    </xf>
    <xf numFmtId="0" fontId="58" fillId="0" borderId="35" xfId="3" applyFont="1" applyBorder="1" applyAlignment="1">
      <alignment vertical="center"/>
    </xf>
    <xf numFmtId="44" fontId="58" fillId="0" borderId="34" xfId="3" applyNumberFormat="1" applyFont="1" applyBorder="1" applyAlignment="1">
      <alignment vertical="center"/>
    </xf>
    <xf numFmtId="0" fontId="58" fillId="0" borderId="36" xfId="3" applyFont="1" applyBorder="1" applyAlignment="1">
      <alignment vertical="center"/>
    </xf>
    <xf numFmtId="0" fontId="58" fillId="0" borderId="35" xfId="3" applyFont="1" applyBorder="1" applyAlignment="1">
      <alignment horizontal="center" vertical="center"/>
    </xf>
    <xf numFmtId="170" fontId="58" fillId="0" borderId="37" xfId="3" applyNumberFormat="1" applyFont="1" applyBorder="1" applyAlignment="1">
      <alignment horizontal="right" vertical="center"/>
    </xf>
    <xf numFmtId="0" fontId="58" fillId="0" borderId="39" xfId="3" applyFont="1" applyBorder="1" applyAlignment="1">
      <alignment horizontal="justify" vertical="center"/>
    </xf>
    <xf numFmtId="0" fontId="58" fillId="0" borderId="38" xfId="3" applyFont="1" applyBorder="1" applyAlignment="1">
      <alignment horizontal="justify" vertical="center"/>
    </xf>
    <xf numFmtId="0" fontId="58" fillId="0" borderId="40" xfId="3" applyFont="1" applyBorder="1" applyAlignment="1">
      <alignment horizontal="center" vertical="center"/>
    </xf>
    <xf numFmtId="0" fontId="61" fillId="0" borderId="41" xfId="3" applyFont="1" applyBorder="1" applyAlignment="1">
      <alignment horizontal="center" vertical="center"/>
    </xf>
    <xf numFmtId="0" fontId="61" fillId="0" borderId="42" xfId="3" applyFont="1" applyBorder="1" applyAlignment="1">
      <alignment horizontal="center" vertical="center"/>
    </xf>
    <xf numFmtId="0" fontId="61" fillId="0" borderId="43" xfId="3" applyFont="1" applyBorder="1" applyAlignment="1">
      <alignment horizontal="center" vertical="center"/>
    </xf>
    <xf numFmtId="0" fontId="61" fillId="0" borderId="44" xfId="3" applyFont="1" applyBorder="1" applyAlignment="1">
      <alignment horizontal="center" vertical="center"/>
    </xf>
    <xf numFmtId="0" fontId="62" fillId="0" borderId="0" xfId="3" applyFont="1" applyAlignment="1">
      <alignment vertical="center"/>
    </xf>
    <xf numFmtId="0" fontId="59" fillId="0" borderId="0" xfId="3" applyFont="1" applyAlignment="1">
      <alignment vertical="center"/>
    </xf>
    <xf numFmtId="44" fontId="61" fillId="0" borderId="29" xfId="3" applyNumberFormat="1" applyFont="1" applyBorder="1" applyAlignment="1">
      <alignment vertical="center"/>
    </xf>
    <xf numFmtId="0" fontId="58" fillId="0" borderId="30" xfId="3" applyFont="1" applyBorder="1" applyAlignment="1">
      <alignment vertical="center"/>
    </xf>
    <xf numFmtId="44" fontId="58" fillId="0" borderId="32" xfId="3" applyNumberFormat="1" applyFont="1" applyBorder="1" applyAlignment="1">
      <alignment vertical="center"/>
    </xf>
    <xf numFmtId="174" fontId="58" fillId="0" borderId="0" xfId="3" applyNumberFormat="1" applyFont="1" applyAlignment="1">
      <alignment vertical="center"/>
    </xf>
    <xf numFmtId="174" fontId="58" fillId="0" borderId="33" xfId="3" applyNumberFormat="1" applyFont="1" applyBorder="1" applyAlignment="1">
      <alignment vertical="center"/>
    </xf>
    <xf numFmtId="174" fontId="58" fillId="0" borderId="45" xfId="3" applyNumberFormat="1" applyFont="1" applyBorder="1" applyAlignment="1">
      <alignment vertical="center"/>
    </xf>
    <xf numFmtId="174" fontId="58" fillId="0" borderId="46" xfId="3" applyNumberFormat="1" applyFont="1" applyBorder="1" applyAlignment="1">
      <alignment vertical="center"/>
    </xf>
    <xf numFmtId="175" fontId="58" fillId="0" borderId="47" xfId="3" applyNumberFormat="1" applyFont="1" applyBorder="1" applyAlignment="1">
      <alignment vertical="center"/>
    </xf>
    <xf numFmtId="49" fontId="58" fillId="0" borderId="48" xfId="3" applyNumberFormat="1" applyFont="1" applyBorder="1" applyAlignment="1">
      <alignment horizontal="center" vertical="center"/>
    </xf>
    <xf numFmtId="49" fontId="58" fillId="0" borderId="49" xfId="3" applyNumberFormat="1" applyFont="1" applyBorder="1" applyAlignment="1">
      <alignment vertical="center"/>
    </xf>
    <xf numFmtId="175" fontId="58" fillId="0" borderId="45" xfId="3" applyNumberFormat="1" applyFont="1" applyBorder="1" applyAlignment="1">
      <alignment vertical="center"/>
    </xf>
    <xf numFmtId="49" fontId="58" fillId="0" borderId="46" xfId="3" applyNumberFormat="1" applyFont="1" applyBorder="1" applyAlignment="1">
      <alignment horizontal="center" vertical="center"/>
    </xf>
    <xf numFmtId="49" fontId="58" fillId="0" borderId="40" xfId="3" applyNumberFormat="1" applyFont="1" applyBorder="1" applyAlignment="1">
      <alignment vertical="center"/>
    </xf>
    <xf numFmtId="49" fontId="58" fillId="0" borderId="49" xfId="3" applyNumberFormat="1" applyFont="1" applyBorder="1" applyAlignment="1">
      <alignment horizontal="justify" vertical="center"/>
    </xf>
    <xf numFmtId="0" fontId="58" fillId="0" borderId="49" xfId="3" applyFont="1" applyBorder="1" applyAlignment="1">
      <alignment horizontal="justify" vertical="center"/>
    </xf>
    <xf numFmtId="0" fontId="58" fillId="0" borderId="0" xfId="3" applyFont="1" applyAlignment="1">
      <alignment horizontal="center"/>
    </xf>
    <xf numFmtId="0" fontId="61" fillId="0" borderId="44" xfId="3" applyFont="1" applyBorder="1" applyAlignment="1">
      <alignment vertical="center"/>
    </xf>
    <xf numFmtId="49" fontId="58" fillId="0" borderId="49" xfId="3" applyNumberFormat="1" applyFont="1" applyBorder="1" applyAlignment="1">
      <alignment horizontal="justify" vertical="top" wrapText="1"/>
    </xf>
    <xf numFmtId="49" fontId="58" fillId="0" borderId="49" xfId="3" applyNumberFormat="1" applyFont="1" applyBorder="1" applyAlignment="1">
      <alignment vertical="top" wrapText="1"/>
    </xf>
    <xf numFmtId="49" fontId="58" fillId="0" borderId="40" xfId="3" applyNumberFormat="1" applyFont="1" applyBorder="1" applyAlignment="1">
      <alignment vertical="top" wrapText="1"/>
    </xf>
    <xf numFmtId="49" fontId="58" fillId="0" borderId="40" xfId="3" applyNumberFormat="1" applyFont="1" applyBorder="1" applyAlignment="1">
      <alignment horizontal="justify" vertical="center"/>
    </xf>
    <xf numFmtId="174" fontId="58" fillId="0" borderId="50" xfId="3" applyNumberFormat="1" applyFont="1" applyBorder="1" applyAlignment="1">
      <alignment vertical="center"/>
    </xf>
    <xf numFmtId="175" fontId="58" fillId="0" borderId="50" xfId="3" applyNumberFormat="1" applyFont="1" applyBorder="1" applyAlignment="1">
      <alignment vertical="center"/>
    </xf>
    <xf numFmtId="49" fontId="58" fillId="0" borderId="51" xfId="3" applyNumberFormat="1" applyFont="1" applyBorder="1" applyAlignment="1">
      <alignment horizontal="center" vertical="center"/>
    </xf>
    <xf numFmtId="49" fontId="58" fillId="0" borderId="52" xfId="3" applyNumberFormat="1" applyFont="1" applyBorder="1" applyAlignment="1">
      <alignment vertical="center"/>
    </xf>
    <xf numFmtId="175" fontId="58" fillId="0" borderId="53" xfId="3" applyNumberFormat="1" applyFont="1" applyBorder="1" applyAlignment="1">
      <alignment vertical="center"/>
    </xf>
    <xf numFmtId="49" fontId="58" fillId="0" borderId="54" xfId="3" applyNumberFormat="1" applyFont="1" applyBorder="1" applyAlignment="1">
      <alignment horizontal="center" vertical="center"/>
    </xf>
    <xf numFmtId="49" fontId="58" fillId="0" borderId="55" xfId="3" applyNumberFormat="1" applyFont="1" applyBorder="1" applyAlignment="1">
      <alignment vertical="center"/>
    </xf>
    <xf numFmtId="174" fontId="58" fillId="0" borderId="53" xfId="3" applyNumberFormat="1" applyFont="1" applyBorder="1" applyAlignment="1">
      <alignment vertical="center"/>
    </xf>
    <xf numFmtId="174" fontId="58" fillId="0" borderId="56" xfId="3" applyNumberFormat="1" applyFont="1" applyBorder="1" applyAlignment="1">
      <alignment vertical="center"/>
    </xf>
    <xf numFmtId="44" fontId="61" fillId="0" borderId="0" xfId="3" applyNumberFormat="1" applyFont="1" applyAlignment="1">
      <alignment vertical="center"/>
    </xf>
    <xf numFmtId="0" fontId="61" fillId="0" borderId="0" xfId="3" applyFont="1" applyAlignment="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0" fontId="21" fillId="4" borderId="7" xfId="0" applyFont="1" applyFill="1" applyBorder="1" applyAlignment="1" applyProtection="1">
      <alignment horizontal="right" vertical="center"/>
    </xf>
    <xf numFmtId="0" fontId="21" fillId="4" borderId="7" xfId="0" applyFont="1" applyFill="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21" fillId="4" borderId="6"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48" fillId="0" borderId="0" xfId="2" applyFont="1" applyAlignment="1">
      <alignment horizontal="left" vertical="center" wrapText="1"/>
    </xf>
    <xf numFmtId="0" fontId="35" fillId="0" borderId="0" xfId="2" applyAlignment="1">
      <alignment horizontal="left" vertical="center"/>
    </xf>
    <xf numFmtId="0" fontId="47" fillId="0" borderId="0" xfId="2" applyFont="1" applyAlignment="1">
      <alignment horizontal="left" vertical="center" wrapText="1"/>
    </xf>
    <xf numFmtId="0" fontId="47" fillId="0" borderId="0" xfId="2" applyFont="1" applyAlignment="1">
      <alignment horizontal="left" vertical="center"/>
    </xf>
    <xf numFmtId="0" fontId="49" fillId="0" borderId="0" xfId="2" applyFont="1" applyAlignment="1">
      <alignment horizontal="left" vertical="center" wrapText="1"/>
    </xf>
    <xf numFmtId="0" fontId="35" fillId="0" borderId="0" xfId="2" applyAlignment="1">
      <alignment vertical="center"/>
    </xf>
    <xf numFmtId="0" fontId="54" fillId="5" borderId="0" xfId="1" applyFont="1" applyFill="1" applyAlignment="1">
      <alignment vertical="center"/>
    </xf>
    <xf numFmtId="0" fontId="35" fillId="0" borderId="0" xfId="2"/>
    <xf numFmtId="0" fontId="61" fillId="0" borderId="43" xfId="3" applyFont="1" applyBorder="1" applyAlignment="1">
      <alignment vertical="center"/>
    </xf>
    <xf numFmtId="0" fontId="57" fillId="0" borderId="42" xfId="3" applyBorder="1" applyAlignment="1">
      <alignment vertical="center"/>
    </xf>
    <xf numFmtId="0" fontId="57" fillId="0" borderId="41" xfId="3" applyBorder="1" applyAlignment="1">
      <alignment vertical="center"/>
    </xf>
    <xf numFmtId="44" fontId="58" fillId="0" borderId="38" xfId="3" applyNumberFormat="1" applyFont="1" applyBorder="1" applyAlignment="1">
      <alignment vertical="center"/>
    </xf>
    <xf numFmtId="44" fontId="58" fillId="0" borderId="37" xfId="3" applyNumberFormat="1" applyFont="1" applyBorder="1" applyAlignment="1">
      <alignment vertical="center"/>
    </xf>
    <xf numFmtId="0" fontId="59" fillId="0" borderId="31" xfId="3" applyFont="1" applyBorder="1" applyAlignment="1">
      <alignment horizontal="center" vertical="center"/>
    </xf>
    <xf numFmtId="44" fontId="60" fillId="0" borderId="0" xfId="3" applyNumberFormat="1" applyFont="1"/>
    <xf numFmtId="44" fontId="61" fillId="0" borderId="31" xfId="3" applyNumberFormat="1" applyFont="1" applyBorder="1" applyAlignment="1">
      <alignment vertical="center"/>
    </xf>
    <xf numFmtId="44" fontId="61" fillId="0" borderId="29" xfId="3" applyNumberFormat="1" applyFont="1" applyBorder="1" applyAlignment="1">
      <alignment vertical="center"/>
    </xf>
    <xf numFmtId="44" fontId="61" fillId="0" borderId="30" xfId="3" applyNumberFormat="1" applyFont="1" applyBorder="1" applyAlignment="1">
      <alignment vertical="center"/>
    </xf>
    <xf numFmtId="44" fontId="59" fillId="0" borderId="0" xfId="3" applyNumberFormat="1" applyFont="1"/>
    <xf numFmtId="169" fontId="58" fillId="0" borderId="0" xfId="3" applyNumberFormat="1" applyFont="1"/>
    <xf numFmtId="168" fontId="58" fillId="0" borderId="0" xfId="3" applyNumberFormat="1" applyFont="1" applyAlignment="1">
      <alignment horizontal="right"/>
    </xf>
    <xf numFmtId="168" fontId="58" fillId="0" borderId="0" xfId="3" applyNumberFormat="1" applyFont="1"/>
  </cellXfs>
  <cellStyles count="4">
    <cellStyle name="Hypertextový odkaz" xfId="1" builtinId="8"/>
    <cellStyle name="Normální" xfId="0" builtinId="0" customBuiltin="1"/>
    <cellStyle name="Normální 2" xfId="2" xr:uid="{CE594ED0-1188-4DEB-ABAE-8D1D4D2CD1D7}"/>
    <cellStyle name="normální 3" xfId="3" xr:uid="{4BEBF4A2-B0C5-498B-8844-9CB33AF6B71E}"/>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AF284DBD-385D-4D66-B2F6-009E30DAD3E0}"/>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1</xdr:col>
      <xdr:colOff>57150</xdr:colOff>
      <xdr:row>93</xdr:row>
      <xdr:rowOff>209550</xdr:rowOff>
    </xdr:from>
    <xdr:ext cx="1003300" cy="1905"/>
    <xdr:pic>
      <xdr:nvPicPr>
        <xdr:cNvPr id="2" name="Picture 1" descr="MODUS Q B">
          <a:extLst>
            <a:ext uri="{FF2B5EF4-FFF2-40B4-BE49-F238E27FC236}">
              <a16:creationId xmlns:a16="http://schemas.microsoft.com/office/drawing/2014/main" id="{E4CBC4DF-4028-424E-B46C-15200FF9C990}"/>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556260" y="13251180"/>
          <a:ext cx="1003300" cy="1905"/>
        </a:xfrm>
        <a:prstGeom prst="rect">
          <a:avLst/>
        </a:prstGeom>
        <a:noFill/>
      </xdr:spPr>
    </xdr:pic>
    <xdr:clientData/>
  </xdr:oneCellAnchor>
  <xdr:oneCellAnchor>
    <xdr:from>
      <xdr:col>1</xdr:col>
      <xdr:colOff>57150</xdr:colOff>
      <xdr:row>95</xdr:row>
      <xdr:rowOff>209550</xdr:rowOff>
    </xdr:from>
    <xdr:ext cx="1003300" cy="1905"/>
    <xdr:pic>
      <xdr:nvPicPr>
        <xdr:cNvPr id="3" name="Picture 1" descr="MODUS Q B">
          <a:extLst>
            <a:ext uri="{FF2B5EF4-FFF2-40B4-BE49-F238E27FC236}">
              <a16:creationId xmlns:a16="http://schemas.microsoft.com/office/drawing/2014/main" id="{7C13FF95-BF1F-4FDB-89B6-9B239283F6E1}"/>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556260" y="13533120"/>
          <a:ext cx="1003300" cy="1905"/>
        </a:xfrm>
        <a:prstGeom prst="rect">
          <a:avLst/>
        </a:prstGeom>
        <a:noFill/>
      </xdr:spPr>
    </xdr:pic>
    <xdr:clientData/>
  </xdr:oneCellAnchor>
  <xdr:oneCellAnchor>
    <xdr:from>
      <xdr:col>1</xdr:col>
      <xdr:colOff>57150</xdr:colOff>
      <xdr:row>99</xdr:row>
      <xdr:rowOff>209550</xdr:rowOff>
    </xdr:from>
    <xdr:ext cx="744220" cy="635"/>
    <xdr:pic>
      <xdr:nvPicPr>
        <xdr:cNvPr id="4" name="Picture 7" descr="http://www.svitidla-osvetleni.cz/svitidla-obrazky/t_11571.jpg">
          <a:extLst>
            <a:ext uri="{FF2B5EF4-FFF2-40B4-BE49-F238E27FC236}">
              <a16:creationId xmlns:a16="http://schemas.microsoft.com/office/drawing/2014/main" id="{E737B5B4-759D-4A55-82BA-D45303EC7B1C}"/>
            </a:ext>
          </a:extLst>
        </xdr:cNvPr>
        <xdr:cNvPicPr>
          <a:picLocks noChangeAspect="1" noChangeArrowheads="1"/>
        </xdr:cNvPicPr>
      </xdr:nvPicPr>
      <xdr:blipFill>
        <a:blip xmlns:r="http://schemas.openxmlformats.org/officeDocument/2006/relationships" r:embed="rId2" cstate="print"/>
        <a:srcRect t="4199" b="16798"/>
        <a:stretch>
          <a:fillRect/>
        </a:stretch>
      </xdr:blipFill>
      <xdr:spPr bwMode="auto">
        <a:xfrm>
          <a:off x="556260" y="14097000"/>
          <a:ext cx="744220" cy="635"/>
        </a:xfrm>
        <a:prstGeom prst="rect">
          <a:avLst/>
        </a:prstGeom>
        <a:noFill/>
      </xdr:spPr>
    </xdr:pic>
    <xdr:clientData/>
  </xdr:oneCellAnchor>
  <xdr:oneCellAnchor>
    <xdr:from>
      <xdr:col>1</xdr:col>
      <xdr:colOff>63500</xdr:colOff>
      <xdr:row>97</xdr:row>
      <xdr:rowOff>209550</xdr:rowOff>
    </xdr:from>
    <xdr:ext cx="1244600" cy="1270"/>
    <xdr:pic>
      <xdr:nvPicPr>
        <xdr:cNvPr id="5" name="Obrázek 4" descr="Aura 2 929acz - orez.jpg">
          <a:extLst>
            <a:ext uri="{FF2B5EF4-FFF2-40B4-BE49-F238E27FC236}">
              <a16:creationId xmlns:a16="http://schemas.microsoft.com/office/drawing/2014/main" id="{C7143BE3-08D6-4FFD-A1C3-CA7ED5563C56}"/>
            </a:ext>
          </a:extLst>
        </xdr:cNvPr>
        <xdr:cNvPicPr>
          <a:picLocks noChangeAspect="1"/>
        </xdr:cNvPicPr>
      </xdr:nvPicPr>
      <xdr:blipFill>
        <a:blip xmlns:r="http://schemas.openxmlformats.org/officeDocument/2006/relationships" r:embed="rId3" cstate="print"/>
        <a:stretch>
          <a:fillRect/>
        </a:stretch>
      </xdr:blipFill>
      <xdr:spPr>
        <a:xfrm>
          <a:off x="562610" y="13815060"/>
          <a:ext cx="1244600" cy="1270"/>
        </a:xfrm>
        <a:prstGeom prst="rect">
          <a:avLst/>
        </a:prstGeom>
      </xdr:spPr>
    </xdr:pic>
    <xdr:clientData/>
  </xdr:oneCellAnchor>
  <xdr:oneCellAnchor>
    <xdr:from>
      <xdr:col>1</xdr:col>
      <xdr:colOff>57150</xdr:colOff>
      <xdr:row>94</xdr:row>
      <xdr:rowOff>209550</xdr:rowOff>
    </xdr:from>
    <xdr:ext cx="1003300" cy="1905"/>
    <xdr:pic>
      <xdr:nvPicPr>
        <xdr:cNvPr id="6" name="Picture 1" descr="MODUS Q B">
          <a:extLst>
            <a:ext uri="{FF2B5EF4-FFF2-40B4-BE49-F238E27FC236}">
              <a16:creationId xmlns:a16="http://schemas.microsoft.com/office/drawing/2014/main" id="{EFBFB6F8-E5E6-40E2-8FC6-59C86E862C3B}"/>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556260" y="13392150"/>
          <a:ext cx="1003300" cy="1905"/>
        </a:xfrm>
        <a:prstGeom prst="rect">
          <a:avLst/>
        </a:prstGeom>
        <a:noFill/>
      </xdr:spPr>
    </xdr:pic>
    <xdr:clientData/>
  </xdr:oneCellAnchor>
  <xdr:oneCellAnchor>
    <xdr:from>
      <xdr:col>1</xdr:col>
      <xdr:colOff>57150</xdr:colOff>
      <xdr:row>96</xdr:row>
      <xdr:rowOff>209550</xdr:rowOff>
    </xdr:from>
    <xdr:ext cx="1003300" cy="1905"/>
    <xdr:pic>
      <xdr:nvPicPr>
        <xdr:cNvPr id="7" name="Picture 1" descr="MODUS Q B">
          <a:extLst>
            <a:ext uri="{FF2B5EF4-FFF2-40B4-BE49-F238E27FC236}">
              <a16:creationId xmlns:a16="http://schemas.microsoft.com/office/drawing/2014/main" id="{E1F13FCD-AD8C-413F-B2C8-AAD244222ADD}"/>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556260" y="13674090"/>
          <a:ext cx="1003300" cy="1905"/>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opLeftCell="A61" workbookViewId="0">
      <selection activeCell="AI71" sqref="AI71"/>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5" t="s">
        <v>0</v>
      </c>
      <c r="AZ1" s="15" t="s">
        <v>1</v>
      </c>
      <c r="BA1" s="15" t="s">
        <v>2</v>
      </c>
      <c r="BB1" s="15" t="s">
        <v>3</v>
      </c>
      <c r="BT1" s="15" t="s">
        <v>4</v>
      </c>
      <c r="BU1" s="15" t="s">
        <v>4</v>
      </c>
      <c r="BV1" s="15" t="s">
        <v>5</v>
      </c>
    </row>
    <row r="2" spans="1:74" s="1" customFormat="1" ht="36.950000000000003" customHeight="1">
      <c r="AR2" s="459"/>
      <c r="AS2" s="459"/>
      <c r="AT2" s="459"/>
      <c r="AU2" s="459"/>
      <c r="AV2" s="459"/>
      <c r="AW2" s="459"/>
      <c r="AX2" s="459"/>
      <c r="AY2" s="459"/>
      <c r="AZ2" s="459"/>
      <c r="BA2" s="459"/>
      <c r="BB2" s="459"/>
      <c r="BC2" s="459"/>
      <c r="BD2" s="459"/>
      <c r="BE2" s="459"/>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471" t="s">
        <v>14</v>
      </c>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21"/>
      <c r="AQ5" s="21"/>
      <c r="AR5" s="19"/>
      <c r="BE5" s="449" t="s">
        <v>15</v>
      </c>
      <c r="BS5" s="16" t="s">
        <v>6</v>
      </c>
    </row>
    <row r="6" spans="1:74" s="1" customFormat="1" ht="36.950000000000003" customHeight="1">
      <c r="B6" s="20"/>
      <c r="C6" s="21"/>
      <c r="D6" s="27" t="s">
        <v>16</v>
      </c>
      <c r="E6" s="21"/>
      <c r="F6" s="21"/>
      <c r="G6" s="21"/>
      <c r="H6" s="21"/>
      <c r="I6" s="21"/>
      <c r="J6" s="21"/>
      <c r="K6" s="473" t="s">
        <v>17</v>
      </c>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21"/>
      <c r="AQ6" s="21"/>
      <c r="AR6" s="19"/>
      <c r="BE6" s="450"/>
      <c r="BS6" s="16" t="s">
        <v>6</v>
      </c>
    </row>
    <row r="7" spans="1:74" s="1" customFormat="1" ht="12" customHeight="1">
      <c r="B7" s="20"/>
      <c r="C7" s="21"/>
      <c r="D7" s="28" t="s">
        <v>18</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450"/>
      <c r="BS7" s="16" t="s">
        <v>6</v>
      </c>
    </row>
    <row r="8" spans="1:74" s="1" customFormat="1" ht="12" customHeight="1">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29" t="s">
        <v>23</v>
      </c>
      <c r="AO8" s="21"/>
      <c r="AP8" s="21"/>
      <c r="AQ8" s="21"/>
      <c r="AR8" s="19"/>
      <c r="BE8" s="450"/>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450"/>
      <c r="BS9" s="16" t="s">
        <v>6</v>
      </c>
    </row>
    <row r="10" spans="1:74" s="1" customFormat="1" ht="12" customHeight="1">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1</v>
      </c>
      <c r="AO10" s="21"/>
      <c r="AP10" s="21"/>
      <c r="AQ10" s="21"/>
      <c r="AR10" s="19"/>
      <c r="BE10" s="450"/>
      <c r="BS10" s="16" t="s">
        <v>6</v>
      </c>
    </row>
    <row r="11" spans="1:74" s="1" customFormat="1" ht="18.399999999999999"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1</v>
      </c>
      <c r="AO11" s="21"/>
      <c r="AP11" s="21"/>
      <c r="AQ11" s="21"/>
      <c r="AR11" s="19"/>
      <c r="BE11" s="450"/>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450"/>
      <c r="BS12" s="16" t="s">
        <v>6</v>
      </c>
    </row>
    <row r="13" spans="1:74" s="1" customFormat="1" ht="12" customHeight="1">
      <c r="B13" s="20"/>
      <c r="C13" s="21"/>
      <c r="D13" s="28"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 t="s">
        <v>29</v>
      </c>
      <c r="AO13" s="21"/>
      <c r="AP13" s="21"/>
      <c r="AQ13" s="21"/>
      <c r="AR13" s="19"/>
      <c r="BE13" s="450"/>
      <c r="BS13" s="16" t="s">
        <v>6</v>
      </c>
    </row>
    <row r="14" spans="1:74" ht="12.75">
      <c r="B14" s="20"/>
      <c r="C14" s="21"/>
      <c r="D14" s="21"/>
      <c r="E14" s="474" t="s">
        <v>29</v>
      </c>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28" t="s">
        <v>27</v>
      </c>
      <c r="AL14" s="21"/>
      <c r="AM14" s="21"/>
      <c r="AN14" s="30" t="s">
        <v>29</v>
      </c>
      <c r="AO14" s="21"/>
      <c r="AP14" s="21"/>
      <c r="AQ14" s="21"/>
      <c r="AR14" s="19"/>
      <c r="BE14" s="450"/>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450"/>
      <c r="BS15" s="16" t="s">
        <v>4</v>
      </c>
    </row>
    <row r="16" spans="1:74" s="1" customFormat="1" ht="12" customHeight="1">
      <c r="B16" s="20"/>
      <c r="C16" s="21"/>
      <c r="D16" s="28"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1</v>
      </c>
      <c r="AO16" s="21"/>
      <c r="AP16" s="21"/>
      <c r="AQ16" s="21"/>
      <c r="AR16" s="19"/>
      <c r="BE16" s="450"/>
      <c r="BS16" s="16" t="s">
        <v>4</v>
      </c>
    </row>
    <row r="17" spans="1:71" s="1" customFormat="1" ht="18.399999999999999"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v>
      </c>
      <c r="AO17" s="21"/>
      <c r="AP17" s="21"/>
      <c r="AQ17" s="21"/>
      <c r="AR17" s="19"/>
      <c r="BE17" s="450"/>
      <c r="BS17" s="16" t="s">
        <v>32</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450"/>
      <c r="BS18" s="16" t="s">
        <v>6</v>
      </c>
    </row>
    <row r="19" spans="1:71" s="1" customFormat="1" ht="12" customHeight="1">
      <c r="B19" s="20"/>
      <c r="C19" s="21"/>
      <c r="D19" s="28" t="s">
        <v>33</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v>
      </c>
      <c r="AO19" s="21"/>
      <c r="AP19" s="21"/>
      <c r="AQ19" s="21"/>
      <c r="AR19" s="19"/>
      <c r="BE19" s="450"/>
      <c r="BS19" s="16" t="s">
        <v>6</v>
      </c>
    </row>
    <row r="20" spans="1:71" s="1" customFormat="1" ht="18.399999999999999" customHeight="1">
      <c r="B20" s="20"/>
      <c r="C20" s="21"/>
      <c r="D20" s="21"/>
      <c r="E20" s="26" t="s">
        <v>34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v>
      </c>
      <c r="AO20" s="21"/>
      <c r="AP20" s="21"/>
      <c r="AQ20" s="21"/>
      <c r="AR20" s="19"/>
      <c r="BE20" s="450"/>
      <c r="BS20" s="16" t="s">
        <v>32</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450"/>
    </row>
    <row r="22" spans="1:71" s="1" customFormat="1" ht="12" customHeight="1">
      <c r="B22" s="20"/>
      <c r="C22" s="21"/>
      <c r="D22" s="28"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450"/>
    </row>
    <row r="23" spans="1:71" s="1" customFormat="1" ht="16.5" customHeight="1">
      <c r="B23" s="20"/>
      <c r="C23" s="21"/>
      <c r="D23" s="21"/>
      <c r="E23" s="476" t="s">
        <v>1</v>
      </c>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21"/>
      <c r="AP23" s="21"/>
      <c r="AQ23" s="21"/>
      <c r="AR23" s="19"/>
      <c r="BE23" s="450"/>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450"/>
    </row>
    <row r="25" spans="1:71" s="1" customFormat="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450"/>
    </row>
    <row r="26" spans="1:71" s="2" customFormat="1" ht="25.9" customHeight="1">
      <c r="A26" s="33"/>
      <c r="B26" s="34"/>
      <c r="C26" s="35"/>
      <c r="D26" s="36" t="s">
        <v>36</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452">
        <f>ROUND(AG94,2)</f>
        <v>0</v>
      </c>
      <c r="AL26" s="453"/>
      <c r="AM26" s="453"/>
      <c r="AN26" s="453"/>
      <c r="AO26" s="453"/>
      <c r="AP26" s="35"/>
      <c r="AQ26" s="35"/>
      <c r="AR26" s="38"/>
      <c r="BE26" s="450"/>
    </row>
    <row r="27" spans="1:71" s="2" customFormat="1" ht="6.95"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450"/>
    </row>
    <row r="28" spans="1:71" s="2" customFormat="1" ht="12.75">
      <c r="A28" s="33"/>
      <c r="B28" s="34"/>
      <c r="C28" s="35"/>
      <c r="D28" s="35"/>
      <c r="E28" s="35"/>
      <c r="F28" s="35"/>
      <c r="G28" s="35"/>
      <c r="H28" s="35"/>
      <c r="I28" s="35"/>
      <c r="J28" s="35"/>
      <c r="K28" s="35"/>
      <c r="L28" s="477" t="s">
        <v>37</v>
      </c>
      <c r="M28" s="477"/>
      <c r="N28" s="477"/>
      <c r="O28" s="477"/>
      <c r="P28" s="477"/>
      <c r="Q28" s="35"/>
      <c r="R28" s="35"/>
      <c r="S28" s="35"/>
      <c r="T28" s="35"/>
      <c r="U28" s="35"/>
      <c r="V28" s="35"/>
      <c r="W28" s="477" t="s">
        <v>38</v>
      </c>
      <c r="X28" s="477"/>
      <c r="Y28" s="477"/>
      <c r="Z28" s="477"/>
      <c r="AA28" s="477"/>
      <c r="AB28" s="477"/>
      <c r="AC28" s="477"/>
      <c r="AD28" s="477"/>
      <c r="AE28" s="477"/>
      <c r="AF28" s="35"/>
      <c r="AG28" s="35"/>
      <c r="AH28" s="35"/>
      <c r="AI28" s="35"/>
      <c r="AJ28" s="35"/>
      <c r="AK28" s="477" t="s">
        <v>39</v>
      </c>
      <c r="AL28" s="477"/>
      <c r="AM28" s="477"/>
      <c r="AN28" s="477"/>
      <c r="AO28" s="477"/>
      <c r="AP28" s="35"/>
      <c r="AQ28" s="35"/>
      <c r="AR28" s="38"/>
      <c r="BE28" s="450"/>
    </row>
    <row r="29" spans="1:71" s="3" customFormat="1" ht="14.45" customHeight="1">
      <c r="B29" s="39"/>
      <c r="C29" s="40"/>
      <c r="D29" s="28" t="s">
        <v>40</v>
      </c>
      <c r="E29" s="40"/>
      <c r="F29" s="28" t="s">
        <v>41</v>
      </c>
      <c r="G29" s="40"/>
      <c r="H29" s="40"/>
      <c r="I29" s="40"/>
      <c r="J29" s="40"/>
      <c r="K29" s="40"/>
      <c r="L29" s="478">
        <v>0.21</v>
      </c>
      <c r="M29" s="455"/>
      <c r="N29" s="455"/>
      <c r="O29" s="455"/>
      <c r="P29" s="455"/>
      <c r="Q29" s="40"/>
      <c r="R29" s="40"/>
      <c r="S29" s="40"/>
      <c r="T29" s="40"/>
      <c r="U29" s="40"/>
      <c r="V29" s="40"/>
      <c r="W29" s="454">
        <f>ROUND(AZ94, 2)</f>
        <v>0</v>
      </c>
      <c r="X29" s="455"/>
      <c r="Y29" s="455"/>
      <c r="Z29" s="455"/>
      <c r="AA29" s="455"/>
      <c r="AB29" s="455"/>
      <c r="AC29" s="455"/>
      <c r="AD29" s="455"/>
      <c r="AE29" s="455"/>
      <c r="AF29" s="40"/>
      <c r="AG29" s="40"/>
      <c r="AH29" s="40"/>
      <c r="AI29" s="40"/>
      <c r="AJ29" s="40"/>
      <c r="AK29" s="454">
        <f>ROUND(AV94, 2)</f>
        <v>0</v>
      </c>
      <c r="AL29" s="455"/>
      <c r="AM29" s="455"/>
      <c r="AN29" s="455"/>
      <c r="AO29" s="455"/>
      <c r="AP29" s="40"/>
      <c r="AQ29" s="40"/>
      <c r="AR29" s="41"/>
      <c r="BE29" s="451"/>
    </row>
    <row r="30" spans="1:71" s="3" customFormat="1" ht="14.45" customHeight="1">
      <c r="B30" s="39"/>
      <c r="C30" s="40"/>
      <c r="D30" s="40"/>
      <c r="E30" s="40"/>
      <c r="F30" s="28" t="s">
        <v>42</v>
      </c>
      <c r="G30" s="40"/>
      <c r="H30" s="40"/>
      <c r="I30" s="40"/>
      <c r="J30" s="40"/>
      <c r="K30" s="40"/>
      <c r="L30" s="478">
        <v>0.15</v>
      </c>
      <c r="M30" s="455"/>
      <c r="N30" s="455"/>
      <c r="O30" s="455"/>
      <c r="P30" s="455"/>
      <c r="Q30" s="40"/>
      <c r="R30" s="40"/>
      <c r="S30" s="40"/>
      <c r="T30" s="40"/>
      <c r="U30" s="40"/>
      <c r="V30" s="40"/>
      <c r="W30" s="454">
        <f>ROUND(BA94, 2)</f>
        <v>0</v>
      </c>
      <c r="X30" s="455"/>
      <c r="Y30" s="455"/>
      <c r="Z30" s="455"/>
      <c r="AA30" s="455"/>
      <c r="AB30" s="455"/>
      <c r="AC30" s="455"/>
      <c r="AD30" s="455"/>
      <c r="AE30" s="455"/>
      <c r="AF30" s="40"/>
      <c r="AG30" s="40"/>
      <c r="AH30" s="40"/>
      <c r="AI30" s="40"/>
      <c r="AJ30" s="40"/>
      <c r="AK30" s="454">
        <f>ROUND(AW94, 2)</f>
        <v>0</v>
      </c>
      <c r="AL30" s="455"/>
      <c r="AM30" s="455"/>
      <c r="AN30" s="455"/>
      <c r="AO30" s="455"/>
      <c r="AP30" s="40"/>
      <c r="AQ30" s="40"/>
      <c r="AR30" s="41"/>
      <c r="BE30" s="451"/>
    </row>
    <row r="31" spans="1:71" s="3" customFormat="1" ht="14.45" hidden="1" customHeight="1">
      <c r="B31" s="39"/>
      <c r="C31" s="40"/>
      <c r="D31" s="40"/>
      <c r="E31" s="40"/>
      <c r="F31" s="28" t="s">
        <v>43</v>
      </c>
      <c r="G31" s="40"/>
      <c r="H31" s="40"/>
      <c r="I31" s="40"/>
      <c r="J31" s="40"/>
      <c r="K31" s="40"/>
      <c r="L31" s="478">
        <v>0.21</v>
      </c>
      <c r="M31" s="455"/>
      <c r="N31" s="455"/>
      <c r="O31" s="455"/>
      <c r="P31" s="455"/>
      <c r="Q31" s="40"/>
      <c r="R31" s="40"/>
      <c r="S31" s="40"/>
      <c r="T31" s="40"/>
      <c r="U31" s="40"/>
      <c r="V31" s="40"/>
      <c r="W31" s="454">
        <f>ROUND(BB94, 2)</f>
        <v>0</v>
      </c>
      <c r="X31" s="455"/>
      <c r="Y31" s="455"/>
      <c r="Z31" s="455"/>
      <c r="AA31" s="455"/>
      <c r="AB31" s="455"/>
      <c r="AC31" s="455"/>
      <c r="AD31" s="455"/>
      <c r="AE31" s="455"/>
      <c r="AF31" s="40"/>
      <c r="AG31" s="40"/>
      <c r="AH31" s="40"/>
      <c r="AI31" s="40"/>
      <c r="AJ31" s="40"/>
      <c r="AK31" s="454">
        <v>0</v>
      </c>
      <c r="AL31" s="455"/>
      <c r="AM31" s="455"/>
      <c r="AN31" s="455"/>
      <c r="AO31" s="455"/>
      <c r="AP31" s="40"/>
      <c r="AQ31" s="40"/>
      <c r="AR31" s="41"/>
      <c r="BE31" s="451"/>
    </row>
    <row r="32" spans="1:71" s="3" customFormat="1" ht="14.45" hidden="1" customHeight="1">
      <c r="B32" s="39"/>
      <c r="C32" s="40"/>
      <c r="D32" s="40"/>
      <c r="E32" s="40"/>
      <c r="F32" s="28" t="s">
        <v>44</v>
      </c>
      <c r="G32" s="40"/>
      <c r="H32" s="40"/>
      <c r="I32" s="40"/>
      <c r="J32" s="40"/>
      <c r="K32" s="40"/>
      <c r="L32" s="478">
        <v>0.15</v>
      </c>
      <c r="M32" s="455"/>
      <c r="N32" s="455"/>
      <c r="O32" s="455"/>
      <c r="P32" s="455"/>
      <c r="Q32" s="40"/>
      <c r="R32" s="40"/>
      <c r="S32" s="40"/>
      <c r="T32" s="40"/>
      <c r="U32" s="40"/>
      <c r="V32" s="40"/>
      <c r="W32" s="454">
        <f>ROUND(BC94, 2)</f>
        <v>0</v>
      </c>
      <c r="X32" s="455"/>
      <c r="Y32" s="455"/>
      <c r="Z32" s="455"/>
      <c r="AA32" s="455"/>
      <c r="AB32" s="455"/>
      <c r="AC32" s="455"/>
      <c r="AD32" s="455"/>
      <c r="AE32" s="455"/>
      <c r="AF32" s="40"/>
      <c r="AG32" s="40"/>
      <c r="AH32" s="40"/>
      <c r="AI32" s="40"/>
      <c r="AJ32" s="40"/>
      <c r="AK32" s="454">
        <v>0</v>
      </c>
      <c r="AL32" s="455"/>
      <c r="AM32" s="455"/>
      <c r="AN32" s="455"/>
      <c r="AO32" s="455"/>
      <c r="AP32" s="40"/>
      <c r="AQ32" s="40"/>
      <c r="AR32" s="41"/>
      <c r="BE32" s="451"/>
    </row>
    <row r="33" spans="1:57" s="3" customFormat="1" ht="14.45" hidden="1" customHeight="1">
      <c r="B33" s="39"/>
      <c r="C33" s="40"/>
      <c r="D33" s="40"/>
      <c r="E33" s="40"/>
      <c r="F33" s="28" t="s">
        <v>45</v>
      </c>
      <c r="G33" s="40"/>
      <c r="H33" s="40"/>
      <c r="I33" s="40"/>
      <c r="J33" s="40"/>
      <c r="K33" s="40"/>
      <c r="L33" s="478">
        <v>0</v>
      </c>
      <c r="M33" s="455"/>
      <c r="N33" s="455"/>
      <c r="O33" s="455"/>
      <c r="P33" s="455"/>
      <c r="Q33" s="40"/>
      <c r="R33" s="40"/>
      <c r="S33" s="40"/>
      <c r="T33" s="40"/>
      <c r="U33" s="40"/>
      <c r="V33" s="40"/>
      <c r="W33" s="454">
        <f>ROUND(BD94, 2)</f>
        <v>0</v>
      </c>
      <c r="X33" s="455"/>
      <c r="Y33" s="455"/>
      <c r="Z33" s="455"/>
      <c r="AA33" s="455"/>
      <c r="AB33" s="455"/>
      <c r="AC33" s="455"/>
      <c r="AD33" s="455"/>
      <c r="AE33" s="455"/>
      <c r="AF33" s="40"/>
      <c r="AG33" s="40"/>
      <c r="AH33" s="40"/>
      <c r="AI33" s="40"/>
      <c r="AJ33" s="40"/>
      <c r="AK33" s="454">
        <v>0</v>
      </c>
      <c r="AL33" s="455"/>
      <c r="AM33" s="455"/>
      <c r="AN33" s="455"/>
      <c r="AO33" s="455"/>
      <c r="AP33" s="40"/>
      <c r="AQ33" s="40"/>
      <c r="AR33" s="41"/>
      <c r="BE33" s="451"/>
    </row>
    <row r="34" spans="1:57" s="2" customFormat="1" ht="6.95"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450"/>
    </row>
    <row r="35" spans="1:57" s="2" customFormat="1" ht="25.9" customHeight="1">
      <c r="A35" s="33"/>
      <c r="B35" s="34"/>
      <c r="C35" s="42"/>
      <c r="D35" s="43" t="s">
        <v>46</v>
      </c>
      <c r="E35" s="44"/>
      <c r="F35" s="44"/>
      <c r="G35" s="44"/>
      <c r="H35" s="44"/>
      <c r="I35" s="44"/>
      <c r="J35" s="44"/>
      <c r="K35" s="44"/>
      <c r="L35" s="44"/>
      <c r="M35" s="44"/>
      <c r="N35" s="44"/>
      <c r="O35" s="44"/>
      <c r="P35" s="44"/>
      <c r="Q35" s="44"/>
      <c r="R35" s="44"/>
      <c r="S35" s="44"/>
      <c r="T35" s="45" t="s">
        <v>47</v>
      </c>
      <c r="U35" s="44"/>
      <c r="V35" s="44"/>
      <c r="W35" s="44"/>
      <c r="X35" s="489" t="s">
        <v>48</v>
      </c>
      <c r="Y35" s="457"/>
      <c r="Z35" s="457"/>
      <c r="AA35" s="457"/>
      <c r="AB35" s="457"/>
      <c r="AC35" s="44"/>
      <c r="AD35" s="44"/>
      <c r="AE35" s="44"/>
      <c r="AF35" s="44"/>
      <c r="AG35" s="44"/>
      <c r="AH35" s="44"/>
      <c r="AI35" s="44"/>
      <c r="AJ35" s="44"/>
      <c r="AK35" s="456">
        <f>SUM(AK26:AK33)</f>
        <v>0</v>
      </c>
      <c r="AL35" s="457"/>
      <c r="AM35" s="457"/>
      <c r="AN35" s="457"/>
      <c r="AO35" s="458"/>
      <c r="AP35" s="42"/>
      <c r="AQ35" s="42"/>
      <c r="AR35" s="38"/>
      <c r="BE35" s="33"/>
    </row>
    <row r="36" spans="1:57" s="2" customFormat="1" ht="6.95"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14.45" customHeight="1">
      <c r="A37" s="3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8"/>
      <c r="BE37" s="33"/>
    </row>
    <row r="38" spans="1:57" s="1" customFormat="1" ht="14.45"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pans="1:57" s="1" customFormat="1" ht="14.45"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pans="1:57" s="1" customFormat="1" ht="14.45"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pans="1:57" s="1" customFormat="1" ht="14.45"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1:57" s="1" customFormat="1" ht="14.45"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1:57" s="1" customFormat="1" ht="14.45"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1:57" s="1" customFormat="1" ht="14.4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1:57" s="1" customFormat="1" ht="14.45"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1:57" s="1" customFormat="1" ht="14.45"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1:57" s="1" customFormat="1" ht="14.45"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1:57" s="1" customFormat="1" ht="14.45"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1:57" s="2" customFormat="1" ht="14.45" customHeight="1">
      <c r="B49" s="46"/>
      <c r="C49" s="47"/>
      <c r="D49" s="48" t="s">
        <v>49</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8" t="s">
        <v>50</v>
      </c>
      <c r="AI49" s="49"/>
      <c r="AJ49" s="49"/>
      <c r="AK49" s="49"/>
      <c r="AL49" s="49"/>
      <c r="AM49" s="49"/>
      <c r="AN49" s="49"/>
      <c r="AO49" s="49"/>
      <c r="AP49" s="47"/>
      <c r="AQ49" s="47"/>
      <c r="AR49" s="50"/>
    </row>
    <row r="50" spans="1:57">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1:57">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1:57">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1:57">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1:57">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1:57">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1:57">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1: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1:57">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1:57">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1:57" s="2" customFormat="1" ht="12.75">
      <c r="A60" s="33"/>
      <c r="B60" s="34"/>
      <c r="C60" s="35"/>
      <c r="D60" s="51" t="s">
        <v>51</v>
      </c>
      <c r="E60" s="37"/>
      <c r="F60" s="37"/>
      <c r="G60" s="37"/>
      <c r="H60" s="37"/>
      <c r="I60" s="37"/>
      <c r="J60" s="37"/>
      <c r="K60" s="37"/>
      <c r="L60" s="37"/>
      <c r="M60" s="37"/>
      <c r="N60" s="37"/>
      <c r="O60" s="37"/>
      <c r="P60" s="37"/>
      <c r="Q60" s="37"/>
      <c r="R60" s="37"/>
      <c r="S60" s="37"/>
      <c r="T60" s="37"/>
      <c r="U60" s="37"/>
      <c r="V60" s="51" t="s">
        <v>52</v>
      </c>
      <c r="W60" s="37"/>
      <c r="X60" s="37"/>
      <c r="Y60" s="37"/>
      <c r="Z60" s="37"/>
      <c r="AA60" s="37"/>
      <c r="AB60" s="37"/>
      <c r="AC60" s="37"/>
      <c r="AD60" s="37"/>
      <c r="AE60" s="37"/>
      <c r="AF60" s="37"/>
      <c r="AG60" s="37"/>
      <c r="AH60" s="51" t="s">
        <v>51</v>
      </c>
      <c r="AI60" s="37"/>
      <c r="AJ60" s="37"/>
      <c r="AK60" s="37"/>
      <c r="AL60" s="37"/>
      <c r="AM60" s="51" t="s">
        <v>52</v>
      </c>
      <c r="AN60" s="37"/>
      <c r="AO60" s="37"/>
      <c r="AP60" s="35"/>
      <c r="AQ60" s="35"/>
      <c r="AR60" s="38"/>
      <c r="BE60" s="33"/>
    </row>
    <row r="61" spans="1:57">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1:57">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1:57">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1:57" s="2" customFormat="1" ht="12.75">
      <c r="A64" s="33"/>
      <c r="B64" s="34"/>
      <c r="C64" s="35"/>
      <c r="D64" s="48" t="s">
        <v>53</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48" t="s">
        <v>54</v>
      </c>
      <c r="AI64" s="52"/>
      <c r="AJ64" s="52"/>
      <c r="AK64" s="52"/>
      <c r="AL64" s="52"/>
      <c r="AM64" s="52"/>
      <c r="AN64" s="52"/>
      <c r="AO64" s="52"/>
      <c r="AP64" s="35"/>
      <c r="AQ64" s="35"/>
      <c r="AR64" s="38"/>
      <c r="BE64" s="33"/>
    </row>
    <row r="65" spans="1:57">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1:57">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1:5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1:57">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1:57">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1:57">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1:57">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1:57">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1:57">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1:57">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1:57" s="2" customFormat="1" ht="12.75">
      <c r="A75" s="33"/>
      <c r="B75" s="34"/>
      <c r="C75" s="35"/>
      <c r="D75" s="51" t="s">
        <v>51</v>
      </c>
      <c r="E75" s="37"/>
      <c r="F75" s="37"/>
      <c r="G75" s="37"/>
      <c r="H75" s="37"/>
      <c r="I75" s="37"/>
      <c r="J75" s="37"/>
      <c r="K75" s="37"/>
      <c r="L75" s="37"/>
      <c r="M75" s="37"/>
      <c r="N75" s="37"/>
      <c r="O75" s="37"/>
      <c r="P75" s="37"/>
      <c r="Q75" s="37"/>
      <c r="R75" s="37"/>
      <c r="S75" s="37"/>
      <c r="T75" s="37"/>
      <c r="U75" s="37"/>
      <c r="V75" s="51" t="s">
        <v>52</v>
      </c>
      <c r="W75" s="37"/>
      <c r="X75" s="37"/>
      <c r="Y75" s="37"/>
      <c r="Z75" s="37"/>
      <c r="AA75" s="37"/>
      <c r="AB75" s="37"/>
      <c r="AC75" s="37"/>
      <c r="AD75" s="37"/>
      <c r="AE75" s="37"/>
      <c r="AF75" s="37"/>
      <c r="AG75" s="37"/>
      <c r="AH75" s="51" t="s">
        <v>51</v>
      </c>
      <c r="AI75" s="37"/>
      <c r="AJ75" s="37"/>
      <c r="AK75" s="37"/>
      <c r="AL75" s="37"/>
      <c r="AM75" s="51" t="s">
        <v>52</v>
      </c>
      <c r="AN75" s="37"/>
      <c r="AO75" s="37"/>
      <c r="AP75" s="35"/>
      <c r="AQ75" s="35"/>
      <c r="AR75" s="38"/>
      <c r="BE75" s="33"/>
    </row>
    <row r="76" spans="1:57" s="2" customFormat="1">
      <c r="A76" s="33"/>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8"/>
      <c r="BE76" s="33"/>
    </row>
    <row r="77" spans="1:57" s="2" customFormat="1" ht="6.95" customHeight="1">
      <c r="A77" s="33"/>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38"/>
      <c r="BE77" s="33"/>
    </row>
    <row r="81" spans="1:91" s="2" customFormat="1" ht="6.95" customHeight="1">
      <c r="A81" s="33"/>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38"/>
      <c r="BE81" s="33"/>
    </row>
    <row r="82" spans="1:91" s="2" customFormat="1" ht="24.95" customHeight="1">
      <c r="A82" s="33"/>
      <c r="B82" s="34"/>
      <c r="C82" s="22" t="s">
        <v>55</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8"/>
      <c r="BE82" s="33"/>
    </row>
    <row r="83" spans="1:91" s="2" customFormat="1" ht="6.95" customHeight="1">
      <c r="A83" s="33"/>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8"/>
      <c r="BE83" s="33"/>
    </row>
    <row r="84" spans="1:91" s="4" customFormat="1" ht="12" customHeight="1">
      <c r="B84" s="57"/>
      <c r="C84" s="28" t="s">
        <v>13</v>
      </c>
      <c r="D84" s="58"/>
      <c r="E84" s="58"/>
      <c r="F84" s="58"/>
      <c r="G84" s="58"/>
      <c r="H84" s="58"/>
      <c r="I84" s="58"/>
      <c r="J84" s="58"/>
      <c r="K84" s="58"/>
      <c r="L84" s="58" t="str">
        <f>K5</f>
        <v>TRUTNOV-B</v>
      </c>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9"/>
    </row>
    <row r="85" spans="1:91" s="5" customFormat="1" ht="36.950000000000003" customHeight="1">
      <c r="B85" s="60"/>
      <c r="C85" s="61" t="s">
        <v>16</v>
      </c>
      <c r="D85" s="62"/>
      <c r="E85" s="62"/>
      <c r="F85" s="62"/>
      <c r="G85" s="62"/>
      <c r="H85" s="62"/>
      <c r="I85" s="62"/>
      <c r="J85" s="62"/>
      <c r="K85" s="62"/>
      <c r="L85" s="462" t="str">
        <f>K6</f>
        <v>Zateplení SPŠ -vzduchotechnika</v>
      </c>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62"/>
      <c r="AQ85" s="62"/>
      <c r="AR85" s="63"/>
    </row>
    <row r="86" spans="1:91" s="2" customFormat="1" ht="6.95" customHeight="1">
      <c r="A86" s="33"/>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8"/>
      <c r="BE86" s="33"/>
    </row>
    <row r="87" spans="1:91" s="2" customFormat="1" ht="12" customHeight="1">
      <c r="A87" s="33"/>
      <c r="B87" s="34"/>
      <c r="C87" s="28" t="s">
        <v>20</v>
      </c>
      <c r="D87" s="35"/>
      <c r="E87" s="35"/>
      <c r="F87" s="35"/>
      <c r="G87" s="35"/>
      <c r="H87" s="35"/>
      <c r="I87" s="35"/>
      <c r="J87" s="35"/>
      <c r="K87" s="35"/>
      <c r="L87" s="64" t="str">
        <f>IF(K8="","",K8)</f>
        <v>Trutnov,Horská 618</v>
      </c>
      <c r="M87" s="35"/>
      <c r="N87" s="35"/>
      <c r="O87" s="35"/>
      <c r="P87" s="35"/>
      <c r="Q87" s="35"/>
      <c r="R87" s="35"/>
      <c r="S87" s="35"/>
      <c r="T87" s="35"/>
      <c r="U87" s="35"/>
      <c r="V87" s="35"/>
      <c r="W87" s="35"/>
      <c r="X87" s="35"/>
      <c r="Y87" s="35"/>
      <c r="Z87" s="35"/>
      <c r="AA87" s="35"/>
      <c r="AB87" s="35"/>
      <c r="AC87" s="35"/>
      <c r="AD87" s="35"/>
      <c r="AE87" s="35"/>
      <c r="AF87" s="35"/>
      <c r="AG87" s="35"/>
      <c r="AH87" s="35"/>
      <c r="AI87" s="28" t="s">
        <v>22</v>
      </c>
      <c r="AJ87" s="35"/>
      <c r="AK87" s="35"/>
      <c r="AL87" s="35"/>
      <c r="AM87" s="464" t="str">
        <f>IF(AN8= "","",AN8)</f>
        <v>30. 1. 2019</v>
      </c>
      <c r="AN87" s="464"/>
      <c r="AO87" s="35"/>
      <c r="AP87" s="35"/>
      <c r="AQ87" s="35"/>
      <c r="AR87" s="38"/>
      <c r="BE87" s="33"/>
    </row>
    <row r="88" spans="1:91" s="2" customFormat="1" ht="6.95" customHeight="1">
      <c r="A88" s="33"/>
      <c r="B88" s="3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8"/>
      <c r="BE88" s="33"/>
    </row>
    <row r="89" spans="1:91" s="2" customFormat="1" ht="15.2" customHeight="1">
      <c r="A89" s="33"/>
      <c r="B89" s="34"/>
      <c r="C89" s="28" t="s">
        <v>24</v>
      </c>
      <c r="D89" s="35"/>
      <c r="E89" s="35"/>
      <c r="F89" s="35"/>
      <c r="G89" s="35"/>
      <c r="H89" s="35"/>
      <c r="I89" s="35"/>
      <c r="J89" s="35"/>
      <c r="K89" s="35"/>
      <c r="L89" s="58" t="str">
        <f>IF(E11= "","",E11)</f>
        <v>SPŠ Trutnov Školní 101</v>
      </c>
      <c r="M89" s="35"/>
      <c r="N89" s="35"/>
      <c r="O89" s="35"/>
      <c r="P89" s="35"/>
      <c r="Q89" s="35"/>
      <c r="R89" s="35"/>
      <c r="S89" s="35"/>
      <c r="T89" s="35"/>
      <c r="U89" s="35"/>
      <c r="V89" s="35"/>
      <c r="W89" s="35"/>
      <c r="X89" s="35"/>
      <c r="Y89" s="35"/>
      <c r="Z89" s="35"/>
      <c r="AA89" s="35"/>
      <c r="AB89" s="35"/>
      <c r="AC89" s="35"/>
      <c r="AD89" s="35"/>
      <c r="AE89" s="35"/>
      <c r="AF89" s="35"/>
      <c r="AG89" s="35"/>
      <c r="AH89" s="35"/>
      <c r="AI89" s="28" t="s">
        <v>30</v>
      </c>
      <c r="AJ89" s="35"/>
      <c r="AK89" s="35"/>
      <c r="AL89" s="35"/>
      <c r="AM89" s="460" t="str">
        <f>IF(E17="","",E17)</f>
        <v>Energy-Benefit Centre</v>
      </c>
      <c r="AN89" s="461"/>
      <c r="AO89" s="461"/>
      <c r="AP89" s="461"/>
      <c r="AQ89" s="35"/>
      <c r="AR89" s="38"/>
      <c r="AS89" s="465" t="s">
        <v>56</v>
      </c>
      <c r="AT89" s="466"/>
      <c r="AU89" s="66"/>
      <c r="AV89" s="66"/>
      <c r="AW89" s="66"/>
      <c r="AX89" s="66"/>
      <c r="AY89" s="66"/>
      <c r="AZ89" s="66"/>
      <c r="BA89" s="66"/>
      <c r="BB89" s="66"/>
      <c r="BC89" s="66"/>
      <c r="BD89" s="67"/>
      <c r="BE89" s="33"/>
    </row>
    <row r="90" spans="1:91" s="2" customFormat="1" ht="15.2" customHeight="1">
      <c r="A90" s="33"/>
      <c r="B90" s="34"/>
      <c r="C90" s="28" t="s">
        <v>28</v>
      </c>
      <c r="D90" s="35"/>
      <c r="E90" s="35"/>
      <c r="F90" s="35"/>
      <c r="G90" s="35"/>
      <c r="H90" s="35"/>
      <c r="I90" s="35"/>
      <c r="J90" s="35"/>
      <c r="K90" s="35"/>
      <c r="L90" s="58"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33</v>
      </c>
      <c r="AJ90" s="35"/>
      <c r="AK90" s="35"/>
      <c r="AL90" s="35"/>
      <c r="AM90" s="460" t="str">
        <f>IF(E20="","",E20)</f>
        <v>Ing.Pavel Michálek</v>
      </c>
      <c r="AN90" s="461"/>
      <c r="AO90" s="461"/>
      <c r="AP90" s="461"/>
      <c r="AQ90" s="35"/>
      <c r="AR90" s="38"/>
      <c r="AS90" s="467"/>
      <c r="AT90" s="468"/>
      <c r="AU90" s="68"/>
      <c r="AV90" s="68"/>
      <c r="AW90" s="68"/>
      <c r="AX90" s="68"/>
      <c r="AY90" s="68"/>
      <c r="AZ90" s="68"/>
      <c r="BA90" s="68"/>
      <c r="BB90" s="68"/>
      <c r="BC90" s="68"/>
      <c r="BD90" s="69"/>
      <c r="BE90" s="33"/>
    </row>
    <row r="91" spans="1:91" s="2" customFormat="1" ht="10.9" customHeight="1">
      <c r="A91" s="33"/>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8"/>
      <c r="AS91" s="469"/>
      <c r="AT91" s="470"/>
      <c r="AU91" s="70"/>
      <c r="AV91" s="70"/>
      <c r="AW91" s="70"/>
      <c r="AX91" s="70"/>
      <c r="AY91" s="70"/>
      <c r="AZ91" s="70"/>
      <c r="BA91" s="70"/>
      <c r="BB91" s="70"/>
      <c r="BC91" s="70"/>
      <c r="BD91" s="71"/>
      <c r="BE91" s="33"/>
    </row>
    <row r="92" spans="1:91" s="2" customFormat="1" ht="29.25" customHeight="1">
      <c r="A92" s="33"/>
      <c r="B92" s="34"/>
      <c r="C92" s="488" t="s">
        <v>57</v>
      </c>
      <c r="D92" s="480"/>
      <c r="E92" s="480"/>
      <c r="F92" s="480"/>
      <c r="G92" s="480"/>
      <c r="H92" s="72"/>
      <c r="I92" s="481" t="s">
        <v>58</v>
      </c>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79" t="s">
        <v>59</v>
      </c>
      <c r="AH92" s="480"/>
      <c r="AI92" s="480"/>
      <c r="AJ92" s="480"/>
      <c r="AK92" s="480"/>
      <c r="AL92" s="480"/>
      <c r="AM92" s="480"/>
      <c r="AN92" s="481" t="s">
        <v>60</v>
      </c>
      <c r="AO92" s="480"/>
      <c r="AP92" s="482"/>
      <c r="AQ92" s="73" t="s">
        <v>61</v>
      </c>
      <c r="AR92" s="38"/>
      <c r="AS92" s="74" t="s">
        <v>62</v>
      </c>
      <c r="AT92" s="75" t="s">
        <v>63</v>
      </c>
      <c r="AU92" s="75" t="s">
        <v>64</v>
      </c>
      <c r="AV92" s="75" t="s">
        <v>65</v>
      </c>
      <c r="AW92" s="75" t="s">
        <v>66</v>
      </c>
      <c r="AX92" s="75" t="s">
        <v>67</v>
      </c>
      <c r="AY92" s="75" t="s">
        <v>68</v>
      </c>
      <c r="AZ92" s="75" t="s">
        <v>69</v>
      </c>
      <c r="BA92" s="75" t="s">
        <v>70</v>
      </c>
      <c r="BB92" s="75" t="s">
        <v>71</v>
      </c>
      <c r="BC92" s="75" t="s">
        <v>72</v>
      </c>
      <c r="BD92" s="76" t="s">
        <v>73</v>
      </c>
      <c r="BE92" s="33"/>
    </row>
    <row r="93" spans="1:91" s="2" customFormat="1" ht="10.9" customHeight="1">
      <c r="A93" s="33"/>
      <c r="B93" s="3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8"/>
      <c r="AS93" s="77"/>
      <c r="AT93" s="78"/>
      <c r="AU93" s="78"/>
      <c r="AV93" s="78"/>
      <c r="AW93" s="78"/>
      <c r="AX93" s="78"/>
      <c r="AY93" s="78"/>
      <c r="AZ93" s="78"/>
      <c r="BA93" s="78"/>
      <c r="BB93" s="78"/>
      <c r="BC93" s="78"/>
      <c r="BD93" s="79"/>
      <c r="BE93" s="33"/>
    </row>
    <row r="94" spans="1:91" s="6" customFormat="1" ht="32.450000000000003" customHeight="1">
      <c r="B94" s="80"/>
      <c r="C94" s="81" t="s">
        <v>74</v>
      </c>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486">
        <f>ROUND(AG95,2)</f>
        <v>0</v>
      </c>
      <c r="AH94" s="486"/>
      <c r="AI94" s="486"/>
      <c r="AJ94" s="486"/>
      <c r="AK94" s="486"/>
      <c r="AL94" s="486"/>
      <c r="AM94" s="486"/>
      <c r="AN94" s="487">
        <f>SUM(AG94,AT94)</f>
        <v>0</v>
      </c>
      <c r="AO94" s="487"/>
      <c r="AP94" s="487"/>
      <c r="AQ94" s="84" t="s">
        <v>1</v>
      </c>
      <c r="AR94" s="85"/>
      <c r="AS94" s="86">
        <f>ROUND(AS95,2)</f>
        <v>0</v>
      </c>
      <c r="AT94" s="87">
        <f>ROUND(SUM(AV94:AW94),2)</f>
        <v>0</v>
      </c>
      <c r="AU94" s="88">
        <f>ROUND(AU95,5)</f>
        <v>0</v>
      </c>
      <c r="AV94" s="87">
        <f>ROUND(AZ94*L29,2)</f>
        <v>0</v>
      </c>
      <c r="AW94" s="87">
        <f>ROUND(BA94*L30,2)</f>
        <v>0</v>
      </c>
      <c r="AX94" s="87">
        <f>ROUND(BB94*L29,2)</f>
        <v>0</v>
      </c>
      <c r="AY94" s="87">
        <f>ROUND(BC94*L30,2)</f>
        <v>0</v>
      </c>
      <c r="AZ94" s="87">
        <f>ROUND(AZ95,2)</f>
        <v>0</v>
      </c>
      <c r="BA94" s="87">
        <f>ROUND(BA95,2)</f>
        <v>0</v>
      </c>
      <c r="BB94" s="87">
        <f>ROUND(BB95,2)</f>
        <v>0</v>
      </c>
      <c r="BC94" s="87">
        <f>ROUND(BC95,2)</f>
        <v>0</v>
      </c>
      <c r="BD94" s="89">
        <f>ROUND(BD95,2)</f>
        <v>0</v>
      </c>
      <c r="BS94" s="90" t="s">
        <v>75</v>
      </c>
      <c r="BT94" s="90" t="s">
        <v>76</v>
      </c>
      <c r="BU94" s="91" t="s">
        <v>77</v>
      </c>
      <c r="BV94" s="90" t="s">
        <v>78</v>
      </c>
      <c r="BW94" s="90" t="s">
        <v>5</v>
      </c>
      <c r="BX94" s="90" t="s">
        <v>79</v>
      </c>
      <c r="CL94" s="90" t="s">
        <v>1</v>
      </c>
    </row>
    <row r="95" spans="1:91" s="7" customFormat="1" ht="27" customHeight="1">
      <c r="A95" s="92" t="s">
        <v>80</v>
      </c>
      <c r="B95" s="93"/>
      <c r="C95" s="94"/>
      <c r="D95" s="485" t="s">
        <v>81</v>
      </c>
      <c r="E95" s="485"/>
      <c r="F95" s="485"/>
      <c r="G95" s="485"/>
      <c r="H95" s="485"/>
      <c r="I95" s="95"/>
      <c r="J95" s="485" t="s">
        <v>82</v>
      </c>
      <c r="K95" s="485"/>
      <c r="L95" s="485"/>
      <c r="M95" s="485"/>
      <c r="N95" s="485"/>
      <c r="O95" s="485"/>
      <c r="P95" s="485"/>
      <c r="Q95" s="485"/>
      <c r="R95" s="485"/>
      <c r="S95" s="485"/>
      <c r="T95" s="485"/>
      <c r="U95" s="485"/>
      <c r="V95" s="485"/>
      <c r="W95" s="485"/>
      <c r="X95" s="485"/>
      <c r="Y95" s="485"/>
      <c r="Z95" s="485"/>
      <c r="AA95" s="485"/>
      <c r="AB95" s="485"/>
      <c r="AC95" s="485"/>
      <c r="AD95" s="485"/>
      <c r="AE95" s="485"/>
      <c r="AF95" s="485"/>
      <c r="AG95" s="483">
        <f>'TRUTNOV 2 - SO-02-Vlastní...'!J30</f>
        <v>0</v>
      </c>
      <c r="AH95" s="484"/>
      <c r="AI95" s="484"/>
      <c r="AJ95" s="484"/>
      <c r="AK95" s="484"/>
      <c r="AL95" s="484"/>
      <c r="AM95" s="484"/>
      <c r="AN95" s="483">
        <f>SUM(AG95,AT95)</f>
        <v>0</v>
      </c>
      <c r="AO95" s="484"/>
      <c r="AP95" s="484"/>
      <c r="AQ95" s="96" t="s">
        <v>83</v>
      </c>
      <c r="AR95" s="97"/>
      <c r="AS95" s="98">
        <v>0</v>
      </c>
      <c r="AT95" s="99">
        <f>ROUND(SUM(AV95:AW95),2)</f>
        <v>0</v>
      </c>
      <c r="AU95" s="100">
        <f>'TRUTNOV 2 - SO-02-Vlastní...'!P121</f>
        <v>0</v>
      </c>
      <c r="AV95" s="99">
        <f>'TRUTNOV 2 - SO-02-Vlastní...'!J33</f>
        <v>0</v>
      </c>
      <c r="AW95" s="99">
        <f>'TRUTNOV 2 - SO-02-Vlastní...'!J34</f>
        <v>0</v>
      </c>
      <c r="AX95" s="99">
        <f>'TRUTNOV 2 - SO-02-Vlastní...'!J35</f>
        <v>0</v>
      </c>
      <c r="AY95" s="99">
        <f>'TRUTNOV 2 - SO-02-Vlastní...'!J36</f>
        <v>0</v>
      </c>
      <c r="AZ95" s="99">
        <f>'TRUTNOV 2 - SO-02-Vlastní...'!F33</f>
        <v>0</v>
      </c>
      <c r="BA95" s="99">
        <f>'TRUTNOV 2 - SO-02-Vlastní...'!F34</f>
        <v>0</v>
      </c>
      <c r="BB95" s="99">
        <f>'TRUTNOV 2 - SO-02-Vlastní...'!F35</f>
        <v>0</v>
      </c>
      <c r="BC95" s="99">
        <f>'TRUTNOV 2 - SO-02-Vlastní...'!F36</f>
        <v>0</v>
      </c>
      <c r="BD95" s="101">
        <f>'TRUTNOV 2 - SO-02-Vlastní...'!F37</f>
        <v>0</v>
      </c>
      <c r="BT95" s="102" t="s">
        <v>84</v>
      </c>
      <c r="BV95" s="102" t="s">
        <v>78</v>
      </c>
      <c r="BW95" s="102" t="s">
        <v>85</v>
      </c>
      <c r="BX95" s="102" t="s">
        <v>5</v>
      </c>
      <c r="CL95" s="102" t="s">
        <v>1</v>
      </c>
      <c r="CM95" s="102" t="s">
        <v>86</v>
      </c>
    </row>
    <row r="96" spans="1:91" s="2" customFormat="1" ht="30" customHeight="1">
      <c r="A96" s="33"/>
      <c r="B96" s="34"/>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8"/>
      <c r="AS96" s="33"/>
      <c r="AT96" s="33"/>
      <c r="AU96" s="33"/>
      <c r="AV96" s="33"/>
      <c r="AW96" s="33"/>
      <c r="AX96" s="33"/>
      <c r="AY96" s="33"/>
      <c r="AZ96" s="33"/>
      <c r="BA96" s="33"/>
      <c r="BB96" s="33"/>
      <c r="BC96" s="33"/>
      <c r="BD96" s="33"/>
      <c r="BE96" s="33"/>
    </row>
    <row r="97" spans="1:57" s="2" customFormat="1" ht="6.95" customHeight="1">
      <c r="A97" s="33"/>
      <c r="B97" s="53"/>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38"/>
      <c r="AS97" s="33"/>
      <c r="AT97" s="33"/>
      <c r="AU97" s="33"/>
      <c r="AV97" s="33"/>
      <c r="AW97" s="33"/>
      <c r="AX97" s="33"/>
      <c r="AY97" s="33"/>
      <c r="AZ97" s="33"/>
      <c r="BA97" s="33"/>
      <c r="BB97" s="33"/>
      <c r="BC97" s="33"/>
      <c r="BD97" s="33"/>
      <c r="BE97" s="33"/>
    </row>
  </sheetData>
  <sheetProtection algorithmName="SHA-512" hashValue="+iPQIr9vIZfGrIPlD+bUkkQt7lRyQANzHySsHfFheeqcMa00RCOT58dVbLnEWi7rg05cbr+cOwYfBdcG2j/8DQ==" saltValue="cOr6pFKeCXBYKUli0tWcKFf5W0cPc+QFbTvNgKqVTafQsjXPVrtCX1D09S6UK260jglSQQE52+PqpPr0ViZcmA==" spinCount="100000" sheet="1" objects="1" scenarios="1" formatColumns="0" formatRows="0"/>
  <mergeCells count="42">
    <mergeCell ref="L30:P30"/>
    <mergeCell ref="L31:P31"/>
    <mergeCell ref="L32:P32"/>
    <mergeCell ref="L33:P33"/>
    <mergeCell ref="C92:G92"/>
    <mergeCell ref="I92:AF92"/>
    <mergeCell ref="X35:AB35"/>
    <mergeCell ref="AG92:AM92"/>
    <mergeCell ref="AN92:AP92"/>
    <mergeCell ref="AN95:AP95"/>
    <mergeCell ref="AG95:AM95"/>
    <mergeCell ref="D95:H95"/>
    <mergeCell ref="J95:AF95"/>
    <mergeCell ref="AG94:AM94"/>
    <mergeCell ref="AN94:AP94"/>
    <mergeCell ref="AK35:AO35"/>
    <mergeCell ref="AR2:BE2"/>
    <mergeCell ref="AM90:AP90"/>
    <mergeCell ref="L85:AO85"/>
    <mergeCell ref="AM87:AN87"/>
    <mergeCell ref="AM89:AP89"/>
    <mergeCell ref="AS89:AT91"/>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5" location="'TRUTNOV 2 - SO-02-Vlastní...'!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6"/>
  <sheetViews>
    <sheetView showGridLines="0" topLeftCell="A128" workbookViewId="0">
      <selection activeCell="F134" sqref="F134"/>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3"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3"/>
      <c r="L2" s="459"/>
      <c r="M2" s="459"/>
      <c r="N2" s="459"/>
      <c r="O2" s="459"/>
      <c r="P2" s="459"/>
      <c r="Q2" s="459"/>
      <c r="R2" s="459"/>
      <c r="S2" s="459"/>
      <c r="T2" s="459"/>
      <c r="U2" s="459"/>
      <c r="V2" s="459"/>
      <c r="AT2" s="16" t="s">
        <v>85</v>
      </c>
    </row>
    <row r="3" spans="1:46" s="1" customFormat="1" ht="6.95" customHeight="1">
      <c r="B3" s="104"/>
      <c r="C3" s="105"/>
      <c r="D3" s="105"/>
      <c r="E3" s="105"/>
      <c r="F3" s="105"/>
      <c r="G3" s="105"/>
      <c r="H3" s="105"/>
      <c r="I3" s="106"/>
      <c r="J3" s="105"/>
      <c r="K3" s="105"/>
      <c r="L3" s="19"/>
      <c r="AT3" s="16" t="s">
        <v>86</v>
      </c>
    </row>
    <row r="4" spans="1:46" s="1" customFormat="1" ht="24.95" customHeight="1">
      <c r="B4" s="19"/>
      <c r="D4" s="107" t="s">
        <v>87</v>
      </c>
      <c r="I4" s="103"/>
      <c r="L4" s="19"/>
      <c r="M4" s="108" t="s">
        <v>10</v>
      </c>
      <c r="AT4" s="16" t="s">
        <v>4</v>
      </c>
    </row>
    <row r="5" spans="1:46" s="1" customFormat="1" ht="6.95" customHeight="1">
      <c r="B5" s="19"/>
      <c r="I5" s="103"/>
      <c r="L5" s="19"/>
    </row>
    <row r="6" spans="1:46" s="1" customFormat="1" ht="12" customHeight="1">
      <c r="B6" s="19"/>
      <c r="D6" s="109" t="s">
        <v>16</v>
      </c>
      <c r="I6" s="103"/>
      <c r="L6" s="19"/>
    </row>
    <row r="7" spans="1:46" s="1" customFormat="1" ht="16.5" customHeight="1">
      <c r="B7" s="19"/>
      <c r="E7" s="493" t="str">
        <f>'Rekapitulace stavby'!K6</f>
        <v>Zateplení SPŠ -vzduchotechnika</v>
      </c>
      <c r="F7" s="494"/>
      <c r="G7" s="494"/>
      <c r="H7" s="494"/>
      <c r="I7" s="103"/>
      <c r="L7" s="19"/>
    </row>
    <row r="8" spans="1:46" s="2" customFormat="1" ht="12" customHeight="1">
      <c r="A8" s="33"/>
      <c r="B8" s="38"/>
      <c r="C8" s="33"/>
      <c r="D8" s="109" t="s">
        <v>88</v>
      </c>
      <c r="E8" s="33"/>
      <c r="F8" s="33"/>
      <c r="G8" s="33"/>
      <c r="H8" s="33"/>
      <c r="I8" s="110"/>
      <c r="J8" s="33"/>
      <c r="K8" s="33"/>
      <c r="L8" s="50"/>
      <c r="S8" s="33"/>
      <c r="T8" s="33"/>
      <c r="U8" s="33"/>
      <c r="V8" s="33"/>
      <c r="W8" s="33"/>
      <c r="X8" s="33"/>
      <c r="Y8" s="33"/>
      <c r="Z8" s="33"/>
      <c r="AA8" s="33"/>
      <c r="AB8" s="33"/>
      <c r="AC8" s="33"/>
      <c r="AD8" s="33"/>
      <c r="AE8" s="33"/>
    </row>
    <row r="9" spans="1:46" s="2" customFormat="1" ht="16.5" customHeight="1">
      <c r="A9" s="33"/>
      <c r="B9" s="38"/>
      <c r="C9" s="33"/>
      <c r="D9" s="33"/>
      <c r="E9" s="495" t="s">
        <v>89</v>
      </c>
      <c r="F9" s="496"/>
      <c r="G9" s="496"/>
      <c r="H9" s="496"/>
      <c r="I9" s="110"/>
      <c r="J9" s="33"/>
      <c r="K9" s="33"/>
      <c r="L9" s="50"/>
      <c r="S9" s="33"/>
      <c r="T9" s="33"/>
      <c r="U9" s="33"/>
      <c r="V9" s="33"/>
      <c r="W9" s="33"/>
      <c r="X9" s="33"/>
      <c r="Y9" s="33"/>
      <c r="Z9" s="33"/>
      <c r="AA9" s="33"/>
      <c r="AB9" s="33"/>
      <c r="AC9" s="33"/>
      <c r="AD9" s="33"/>
      <c r="AE9" s="33"/>
    </row>
    <row r="10" spans="1:46" s="2" customFormat="1">
      <c r="A10" s="33"/>
      <c r="B10" s="38"/>
      <c r="C10" s="33"/>
      <c r="D10" s="33"/>
      <c r="E10" s="33"/>
      <c r="F10" s="33"/>
      <c r="G10" s="33"/>
      <c r="H10" s="33"/>
      <c r="I10" s="110"/>
      <c r="J10" s="33"/>
      <c r="K10" s="33"/>
      <c r="L10" s="50"/>
      <c r="S10" s="33"/>
      <c r="T10" s="33"/>
      <c r="U10" s="33"/>
      <c r="V10" s="33"/>
      <c r="W10" s="33"/>
      <c r="X10" s="33"/>
      <c r="Y10" s="33"/>
      <c r="Z10" s="33"/>
      <c r="AA10" s="33"/>
      <c r="AB10" s="33"/>
      <c r="AC10" s="33"/>
      <c r="AD10" s="33"/>
      <c r="AE10" s="33"/>
    </row>
    <row r="11" spans="1:46" s="2" customFormat="1" ht="12" customHeight="1">
      <c r="A11" s="33"/>
      <c r="B11" s="38"/>
      <c r="C11" s="33"/>
      <c r="D11" s="109" t="s">
        <v>18</v>
      </c>
      <c r="E11" s="33"/>
      <c r="F11" s="111" t="s">
        <v>1</v>
      </c>
      <c r="G11" s="33"/>
      <c r="H11" s="33"/>
      <c r="I11" s="112" t="s">
        <v>19</v>
      </c>
      <c r="J11" s="111" t="s">
        <v>1</v>
      </c>
      <c r="K11" s="33"/>
      <c r="L11" s="50"/>
      <c r="S11" s="33"/>
      <c r="T11" s="33"/>
      <c r="U11" s="33"/>
      <c r="V11" s="33"/>
      <c r="W11" s="33"/>
      <c r="X11" s="33"/>
      <c r="Y11" s="33"/>
      <c r="Z11" s="33"/>
      <c r="AA11" s="33"/>
      <c r="AB11" s="33"/>
      <c r="AC11" s="33"/>
      <c r="AD11" s="33"/>
      <c r="AE11" s="33"/>
    </row>
    <row r="12" spans="1:46" s="2" customFormat="1" ht="12" customHeight="1">
      <c r="A12" s="33"/>
      <c r="B12" s="38"/>
      <c r="C12" s="33"/>
      <c r="D12" s="109" t="s">
        <v>20</v>
      </c>
      <c r="E12" s="33"/>
      <c r="F12" s="111" t="s">
        <v>90</v>
      </c>
      <c r="G12" s="33"/>
      <c r="H12" s="33"/>
      <c r="I12" s="112" t="s">
        <v>22</v>
      </c>
      <c r="J12" s="113" t="str">
        <f>'Rekapitulace stavby'!AN8</f>
        <v>30. 1. 2019</v>
      </c>
      <c r="K12" s="33"/>
      <c r="L12" s="50"/>
      <c r="S12" s="33"/>
      <c r="T12" s="33"/>
      <c r="U12" s="33"/>
      <c r="V12" s="33"/>
      <c r="W12" s="33"/>
      <c r="X12" s="33"/>
      <c r="Y12" s="33"/>
      <c r="Z12" s="33"/>
      <c r="AA12" s="33"/>
      <c r="AB12" s="33"/>
      <c r="AC12" s="33"/>
      <c r="AD12" s="33"/>
      <c r="AE12" s="33"/>
    </row>
    <row r="13" spans="1:46" s="2" customFormat="1" ht="10.9" customHeight="1">
      <c r="A13" s="33"/>
      <c r="B13" s="38"/>
      <c r="C13" s="33"/>
      <c r="D13" s="33"/>
      <c r="E13" s="33"/>
      <c r="F13" s="33"/>
      <c r="G13" s="33"/>
      <c r="H13" s="33"/>
      <c r="I13" s="110"/>
      <c r="J13" s="33"/>
      <c r="K13" s="33"/>
      <c r="L13" s="50"/>
      <c r="S13" s="33"/>
      <c r="T13" s="33"/>
      <c r="U13" s="33"/>
      <c r="V13" s="33"/>
      <c r="W13" s="33"/>
      <c r="X13" s="33"/>
      <c r="Y13" s="33"/>
      <c r="Z13" s="33"/>
      <c r="AA13" s="33"/>
      <c r="AB13" s="33"/>
      <c r="AC13" s="33"/>
      <c r="AD13" s="33"/>
      <c r="AE13" s="33"/>
    </row>
    <row r="14" spans="1:46" s="2" customFormat="1" ht="12" customHeight="1">
      <c r="A14" s="33"/>
      <c r="B14" s="38"/>
      <c r="C14" s="33"/>
      <c r="D14" s="109" t="s">
        <v>24</v>
      </c>
      <c r="E14" s="33"/>
      <c r="F14" s="33"/>
      <c r="G14" s="33"/>
      <c r="H14" s="33"/>
      <c r="I14" s="112" t="s">
        <v>25</v>
      </c>
      <c r="J14" s="111" t="s">
        <v>1</v>
      </c>
      <c r="K14" s="33"/>
      <c r="L14" s="50"/>
      <c r="S14" s="33"/>
      <c r="T14" s="33"/>
      <c r="U14" s="33"/>
      <c r="V14" s="33"/>
      <c r="W14" s="33"/>
      <c r="X14" s="33"/>
      <c r="Y14" s="33"/>
      <c r="Z14" s="33"/>
      <c r="AA14" s="33"/>
      <c r="AB14" s="33"/>
      <c r="AC14" s="33"/>
      <c r="AD14" s="33"/>
      <c r="AE14" s="33"/>
    </row>
    <row r="15" spans="1:46" s="2" customFormat="1" ht="18" customHeight="1">
      <c r="A15" s="33"/>
      <c r="B15" s="38"/>
      <c r="C15" s="33"/>
      <c r="D15" s="33"/>
      <c r="E15" s="111" t="s">
        <v>26</v>
      </c>
      <c r="F15" s="33"/>
      <c r="G15" s="33"/>
      <c r="H15" s="33"/>
      <c r="I15" s="112" t="s">
        <v>27</v>
      </c>
      <c r="J15" s="111" t="s">
        <v>1</v>
      </c>
      <c r="K15" s="33"/>
      <c r="L15" s="50"/>
      <c r="S15" s="33"/>
      <c r="T15" s="33"/>
      <c r="U15" s="33"/>
      <c r="V15" s="33"/>
      <c r="W15" s="33"/>
      <c r="X15" s="33"/>
      <c r="Y15" s="33"/>
      <c r="Z15" s="33"/>
      <c r="AA15" s="33"/>
      <c r="AB15" s="33"/>
      <c r="AC15" s="33"/>
      <c r="AD15" s="33"/>
      <c r="AE15" s="33"/>
    </row>
    <row r="16" spans="1:46" s="2" customFormat="1" ht="6.95" customHeight="1">
      <c r="A16" s="33"/>
      <c r="B16" s="38"/>
      <c r="C16" s="33"/>
      <c r="D16" s="33"/>
      <c r="E16" s="33"/>
      <c r="F16" s="33"/>
      <c r="G16" s="33"/>
      <c r="H16" s="33"/>
      <c r="I16" s="110"/>
      <c r="J16" s="33"/>
      <c r="K16" s="33"/>
      <c r="L16" s="50"/>
      <c r="S16" s="33"/>
      <c r="T16" s="33"/>
      <c r="U16" s="33"/>
      <c r="V16" s="33"/>
      <c r="W16" s="33"/>
      <c r="X16" s="33"/>
      <c r="Y16" s="33"/>
      <c r="Z16" s="33"/>
      <c r="AA16" s="33"/>
      <c r="AB16" s="33"/>
      <c r="AC16" s="33"/>
      <c r="AD16" s="33"/>
      <c r="AE16" s="33"/>
    </row>
    <row r="17" spans="1:31" s="2" customFormat="1" ht="12" customHeight="1">
      <c r="A17" s="33"/>
      <c r="B17" s="38"/>
      <c r="C17" s="33"/>
      <c r="D17" s="109" t="s">
        <v>28</v>
      </c>
      <c r="E17" s="33"/>
      <c r="F17" s="33"/>
      <c r="G17" s="33"/>
      <c r="H17" s="33"/>
      <c r="I17" s="112" t="s">
        <v>25</v>
      </c>
      <c r="J17" s="29" t="str">
        <f>'Rekapitulace stavby'!AN13</f>
        <v>Vyplň údaj</v>
      </c>
      <c r="K17" s="33"/>
      <c r="L17" s="50"/>
      <c r="S17" s="33"/>
      <c r="T17" s="33"/>
      <c r="U17" s="33"/>
      <c r="V17" s="33"/>
      <c r="W17" s="33"/>
      <c r="X17" s="33"/>
      <c r="Y17" s="33"/>
      <c r="Z17" s="33"/>
      <c r="AA17" s="33"/>
      <c r="AB17" s="33"/>
      <c r="AC17" s="33"/>
      <c r="AD17" s="33"/>
      <c r="AE17" s="33"/>
    </row>
    <row r="18" spans="1:31" s="2" customFormat="1" ht="18" customHeight="1">
      <c r="A18" s="33"/>
      <c r="B18" s="38"/>
      <c r="C18" s="33"/>
      <c r="D18" s="33"/>
      <c r="E18" s="497" t="str">
        <f>'Rekapitulace stavby'!E14</f>
        <v>Vyplň údaj</v>
      </c>
      <c r="F18" s="498"/>
      <c r="G18" s="498"/>
      <c r="H18" s="498"/>
      <c r="I18" s="112" t="s">
        <v>27</v>
      </c>
      <c r="J18" s="29" t="str">
        <f>'Rekapitulace stavby'!AN14</f>
        <v>Vyplň údaj</v>
      </c>
      <c r="K18" s="33"/>
      <c r="L18" s="50"/>
      <c r="S18" s="33"/>
      <c r="T18" s="33"/>
      <c r="U18" s="33"/>
      <c r="V18" s="33"/>
      <c r="W18" s="33"/>
      <c r="X18" s="33"/>
      <c r="Y18" s="33"/>
      <c r="Z18" s="33"/>
      <c r="AA18" s="33"/>
      <c r="AB18" s="33"/>
      <c r="AC18" s="33"/>
      <c r="AD18" s="33"/>
      <c r="AE18" s="33"/>
    </row>
    <row r="19" spans="1:31" s="2" customFormat="1" ht="6.95" customHeight="1">
      <c r="A19" s="33"/>
      <c r="B19" s="38"/>
      <c r="C19" s="33"/>
      <c r="D19" s="33"/>
      <c r="E19" s="33"/>
      <c r="F19" s="33"/>
      <c r="G19" s="33"/>
      <c r="H19" s="33"/>
      <c r="I19" s="110"/>
      <c r="J19" s="33"/>
      <c r="K19" s="33"/>
      <c r="L19" s="50"/>
      <c r="S19" s="33"/>
      <c r="T19" s="33"/>
      <c r="U19" s="33"/>
      <c r="V19" s="33"/>
      <c r="W19" s="33"/>
      <c r="X19" s="33"/>
      <c r="Y19" s="33"/>
      <c r="Z19" s="33"/>
      <c r="AA19" s="33"/>
      <c r="AB19" s="33"/>
      <c r="AC19" s="33"/>
      <c r="AD19" s="33"/>
      <c r="AE19" s="33"/>
    </row>
    <row r="20" spans="1:31" s="2" customFormat="1" ht="12" customHeight="1">
      <c r="A20" s="33"/>
      <c r="B20" s="38"/>
      <c r="C20" s="33"/>
      <c r="D20" s="109" t="s">
        <v>30</v>
      </c>
      <c r="E20" s="33"/>
      <c r="F20" s="33"/>
      <c r="G20" s="33"/>
      <c r="H20" s="33"/>
      <c r="I20" s="112" t="s">
        <v>25</v>
      </c>
      <c r="J20" s="111" t="s">
        <v>1</v>
      </c>
      <c r="K20" s="33"/>
      <c r="L20" s="50"/>
      <c r="S20" s="33"/>
      <c r="T20" s="33"/>
      <c r="U20" s="33"/>
      <c r="V20" s="33"/>
      <c r="W20" s="33"/>
      <c r="X20" s="33"/>
      <c r="Y20" s="33"/>
      <c r="Z20" s="33"/>
      <c r="AA20" s="33"/>
      <c r="AB20" s="33"/>
      <c r="AC20" s="33"/>
      <c r="AD20" s="33"/>
      <c r="AE20" s="33"/>
    </row>
    <row r="21" spans="1:31" s="2" customFormat="1" ht="18" customHeight="1">
      <c r="A21" s="33"/>
      <c r="B21" s="38"/>
      <c r="C21" s="33"/>
      <c r="D21" s="33"/>
      <c r="E21" s="111" t="s">
        <v>91</v>
      </c>
      <c r="F21" s="33"/>
      <c r="G21" s="33"/>
      <c r="H21" s="33"/>
      <c r="I21" s="112" t="s">
        <v>27</v>
      </c>
      <c r="J21" s="111" t="s">
        <v>1</v>
      </c>
      <c r="K21" s="33"/>
      <c r="L21" s="50"/>
      <c r="S21" s="33"/>
      <c r="T21" s="33"/>
      <c r="U21" s="33"/>
      <c r="V21" s="33"/>
      <c r="W21" s="33"/>
      <c r="X21" s="33"/>
      <c r="Y21" s="33"/>
      <c r="Z21" s="33"/>
      <c r="AA21" s="33"/>
      <c r="AB21" s="33"/>
      <c r="AC21" s="33"/>
      <c r="AD21" s="33"/>
      <c r="AE21" s="33"/>
    </row>
    <row r="22" spans="1:31" s="2" customFormat="1" ht="6.95" customHeight="1">
      <c r="A22" s="33"/>
      <c r="B22" s="38"/>
      <c r="C22" s="33"/>
      <c r="D22" s="33"/>
      <c r="E22" s="33"/>
      <c r="F22" s="33"/>
      <c r="G22" s="33"/>
      <c r="H22" s="33"/>
      <c r="I22" s="110"/>
      <c r="J22" s="33"/>
      <c r="K22" s="33"/>
      <c r="L22" s="50"/>
      <c r="S22" s="33"/>
      <c r="T22" s="33"/>
      <c r="U22" s="33"/>
      <c r="V22" s="33"/>
      <c r="W22" s="33"/>
      <c r="X22" s="33"/>
      <c r="Y22" s="33"/>
      <c r="Z22" s="33"/>
      <c r="AA22" s="33"/>
      <c r="AB22" s="33"/>
      <c r="AC22" s="33"/>
      <c r="AD22" s="33"/>
      <c r="AE22" s="33"/>
    </row>
    <row r="23" spans="1:31" s="2" customFormat="1" ht="12" customHeight="1">
      <c r="A23" s="33"/>
      <c r="B23" s="38"/>
      <c r="C23" s="33"/>
      <c r="D23" s="109" t="s">
        <v>33</v>
      </c>
      <c r="E23" s="33"/>
      <c r="F23" s="33"/>
      <c r="G23" s="33"/>
      <c r="H23" s="33"/>
      <c r="I23" s="112" t="s">
        <v>25</v>
      </c>
      <c r="J23" s="111" t="s">
        <v>1</v>
      </c>
      <c r="K23" s="33"/>
      <c r="L23" s="50"/>
      <c r="S23" s="33"/>
      <c r="T23" s="33"/>
      <c r="U23" s="33"/>
      <c r="V23" s="33"/>
      <c r="W23" s="33"/>
      <c r="X23" s="33"/>
      <c r="Y23" s="33"/>
      <c r="Z23" s="33"/>
      <c r="AA23" s="33"/>
      <c r="AB23" s="33"/>
      <c r="AC23" s="33"/>
      <c r="AD23" s="33"/>
      <c r="AE23" s="33"/>
    </row>
    <row r="24" spans="1:31" s="2" customFormat="1" ht="18" customHeight="1">
      <c r="A24" s="33"/>
      <c r="B24" s="38"/>
      <c r="C24" s="33"/>
      <c r="D24" s="33"/>
      <c r="E24" s="111" t="s">
        <v>34</v>
      </c>
      <c r="F24" s="33"/>
      <c r="G24" s="33"/>
      <c r="H24" s="33"/>
      <c r="I24" s="112" t="s">
        <v>27</v>
      </c>
      <c r="J24" s="111" t="s">
        <v>1</v>
      </c>
      <c r="K24" s="33"/>
      <c r="L24" s="50"/>
      <c r="S24" s="33"/>
      <c r="T24" s="33"/>
      <c r="U24" s="33"/>
      <c r="V24" s="33"/>
      <c r="W24" s="33"/>
      <c r="X24" s="33"/>
      <c r="Y24" s="33"/>
      <c r="Z24" s="33"/>
      <c r="AA24" s="33"/>
      <c r="AB24" s="33"/>
      <c r="AC24" s="33"/>
      <c r="AD24" s="33"/>
      <c r="AE24" s="33"/>
    </row>
    <row r="25" spans="1:31" s="2" customFormat="1" ht="6.95" customHeight="1">
      <c r="A25" s="33"/>
      <c r="B25" s="38"/>
      <c r="C25" s="33"/>
      <c r="D25" s="33"/>
      <c r="E25" s="33"/>
      <c r="F25" s="33"/>
      <c r="G25" s="33"/>
      <c r="H25" s="33"/>
      <c r="I25" s="110"/>
      <c r="J25" s="33"/>
      <c r="K25" s="33"/>
      <c r="L25" s="50"/>
      <c r="S25" s="33"/>
      <c r="T25" s="33"/>
      <c r="U25" s="33"/>
      <c r="V25" s="33"/>
      <c r="W25" s="33"/>
      <c r="X25" s="33"/>
      <c r="Y25" s="33"/>
      <c r="Z25" s="33"/>
      <c r="AA25" s="33"/>
      <c r="AB25" s="33"/>
      <c r="AC25" s="33"/>
      <c r="AD25" s="33"/>
      <c r="AE25" s="33"/>
    </row>
    <row r="26" spans="1:31" s="2" customFormat="1" ht="12" customHeight="1">
      <c r="A26" s="33"/>
      <c r="B26" s="38"/>
      <c r="C26" s="33"/>
      <c r="D26" s="109" t="s">
        <v>35</v>
      </c>
      <c r="E26" s="33"/>
      <c r="F26" s="33"/>
      <c r="G26" s="33"/>
      <c r="H26" s="33"/>
      <c r="I26" s="110"/>
      <c r="J26" s="33"/>
      <c r="K26" s="33"/>
      <c r="L26" s="50"/>
      <c r="S26" s="33"/>
      <c r="T26" s="33"/>
      <c r="U26" s="33"/>
      <c r="V26" s="33"/>
      <c r="W26" s="33"/>
      <c r="X26" s="33"/>
      <c r="Y26" s="33"/>
      <c r="Z26" s="33"/>
      <c r="AA26" s="33"/>
      <c r="AB26" s="33"/>
      <c r="AC26" s="33"/>
      <c r="AD26" s="33"/>
      <c r="AE26" s="33"/>
    </row>
    <row r="27" spans="1:31" s="8" customFormat="1" ht="16.5" customHeight="1">
      <c r="A27" s="114"/>
      <c r="B27" s="115"/>
      <c r="C27" s="114"/>
      <c r="D27" s="114"/>
      <c r="E27" s="499" t="s">
        <v>1</v>
      </c>
      <c r="F27" s="499"/>
      <c r="G27" s="499"/>
      <c r="H27" s="499"/>
      <c r="I27" s="116"/>
      <c r="J27" s="114"/>
      <c r="K27" s="114"/>
      <c r="L27" s="117"/>
      <c r="S27" s="114"/>
      <c r="T27" s="114"/>
      <c r="U27" s="114"/>
      <c r="V27" s="114"/>
      <c r="W27" s="114"/>
      <c r="X27" s="114"/>
      <c r="Y27" s="114"/>
      <c r="Z27" s="114"/>
      <c r="AA27" s="114"/>
      <c r="AB27" s="114"/>
      <c r="AC27" s="114"/>
      <c r="AD27" s="114"/>
      <c r="AE27" s="114"/>
    </row>
    <row r="28" spans="1:31" s="2" customFormat="1" ht="6.95" customHeight="1">
      <c r="A28" s="33"/>
      <c r="B28" s="38"/>
      <c r="C28" s="33"/>
      <c r="D28" s="33"/>
      <c r="E28" s="33"/>
      <c r="F28" s="33"/>
      <c r="G28" s="33"/>
      <c r="H28" s="33"/>
      <c r="I28" s="110"/>
      <c r="J28" s="33"/>
      <c r="K28" s="33"/>
      <c r="L28" s="50"/>
      <c r="S28" s="33"/>
      <c r="T28" s="33"/>
      <c r="U28" s="33"/>
      <c r="V28" s="33"/>
      <c r="W28" s="33"/>
      <c r="X28" s="33"/>
      <c r="Y28" s="33"/>
      <c r="Z28" s="33"/>
      <c r="AA28" s="33"/>
      <c r="AB28" s="33"/>
      <c r="AC28" s="33"/>
      <c r="AD28" s="33"/>
      <c r="AE28" s="33"/>
    </row>
    <row r="29" spans="1:31" s="2" customFormat="1" ht="6.95" customHeight="1">
      <c r="A29" s="33"/>
      <c r="B29" s="38"/>
      <c r="C29" s="33"/>
      <c r="D29" s="118"/>
      <c r="E29" s="118"/>
      <c r="F29" s="118"/>
      <c r="G29" s="118"/>
      <c r="H29" s="118"/>
      <c r="I29" s="119"/>
      <c r="J29" s="118"/>
      <c r="K29" s="118"/>
      <c r="L29" s="50"/>
      <c r="S29" s="33"/>
      <c r="T29" s="33"/>
      <c r="U29" s="33"/>
      <c r="V29" s="33"/>
      <c r="W29" s="33"/>
      <c r="X29" s="33"/>
      <c r="Y29" s="33"/>
      <c r="Z29" s="33"/>
      <c r="AA29" s="33"/>
      <c r="AB29" s="33"/>
      <c r="AC29" s="33"/>
      <c r="AD29" s="33"/>
      <c r="AE29" s="33"/>
    </row>
    <row r="30" spans="1:31" s="2" customFormat="1" ht="25.5" customHeight="1">
      <c r="A30" s="33"/>
      <c r="B30" s="38"/>
      <c r="C30" s="33"/>
      <c r="D30" s="120" t="s">
        <v>36</v>
      </c>
      <c r="E30" s="33"/>
      <c r="F30" s="33"/>
      <c r="G30" s="33"/>
      <c r="H30" s="33"/>
      <c r="I30" s="110"/>
      <c r="J30" s="121">
        <f>ROUND(J121, 2)</f>
        <v>0</v>
      </c>
      <c r="K30" s="33"/>
      <c r="L30" s="50"/>
      <c r="S30" s="33"/>
      <c r="T30" s="33"/>
      <c r="U30" s="33"/>
      <c r="V30" s="33"/>
      <c r="W30" s="33"/>
      <c r="X30" s="33"/>
      <c r="Y30" s="33"/>
      <c r="Z30" s="33"/>
      <c r="AA30" s="33"/>
      <c r="AB30" s="33"/>
      <c r="AC30" s="33"/>
      <c r="AD30" s="33"/>
      <c r="AE30" s="33"/>
    </row>
    <row r="31" spans="1:31" s="2" customFormat="1" ht="6.95" customHeight="1">
      <c r="A31" s="33"/>
      <c r="B31" s="38"/>
      <c r="C31" s="33"/>
      <c r="D31" s="118"/>
      <c r="E31" s="118"/>
      <c r="F31" s="118"/>
      <c r="G31" s="118"/>
      <c r="H31" s="118"/>
      <c r="I31" s="119"/>
      <c r="J31" s="118"/>
      <c r="K31" s="118"/>
      <c r="L31" s="50"/>
      <c r="S31" s="33"/>
      <c r="T31" s="33"/>
      <c r="U31" s="33"/>
      <c r="V31" s="33"/>
      <c r="W31" s="33"/>
      <c r="X31" s="33"/>
      <c r="Y31" s="33"/>
      <c r="Z31" s="33"/>
      <c r="AA31" s="33"/>
      <c r="AB31" s="33"/>
      <c r="AC31" s="33"/>
      <c r="AD31" s="33"/>
      <c r="AE31" s="33"/>
    </row>
    <row r="32" spans="1:31" s="2" customFormat="1" ht="14.45" customHeight="1">
      <c r="A32" s="33"/>
      <c r="B32" s="38"/>
      <c r="C32" s="33"/>
      <c r="D32" s="33"/>
      <c r="E32" s="33"/>
      <c r="F32" s="122" t="s">
        <v>38</v>
      </c>
      <c r="G32" s="33"/>
      <c r="H32" s="33"/>
      <c r="I32" s="123" t="s">
        <v>37</v>
      </c>
      <c r="J32" s="122" t="s">
        <v>39</v>
      </c>
      <c r="K32" s="33"/>
      <c r="L32" s="50"/>
      <c r="S32" s="33"/>
      <c r="T32" s="33"/>
      <c r="U32" s="33"/>
      <c r="V32" s="33"/>
      <c r="W32" s="33"/>
      <c r="X32" s="33"/>
      <c r="Y32" s="33"/>
      <c r="Z32" s="33"/>
      <c r="AA32" s="33"/>
      <c r="AB32" s="33"/>
      <c r="AC32" s="33"/>
      <c r="AD32" s="33"/>
      <c r="AE32" s="33"/>
    </row>
    <row r="33" spans="1:31" s="2" customFormat="1" ht="14.45" customHeight="1">
      <c r="A33" s="33"/>
      <c r="B33" s="38"/>
      <c r="C33" s="33"/>
      <c r="D33" s="124" t="s">
        <v>40</v>
      </c>
      <c r="E33" s="109" t="s">
        <v>41</v>
      </c>
      <c r="F33" s="125">
        <f>ROUND((SUM(BE121:BE135)),  2)</f>
        <v>0</v>
      </c>
      <c r="G33" s="33"/>
      <c r="H33" s="33"/>
      <c r="I33" s="126">
        <v>0.21</v>
      </c>
      <c r="J33" s="125">
        <f>ROUND(((SUM(BE121:BE135))*I33),  2)</f>
        <v>0</v>
      </c>
      <c r="K33" s="33"/>
      <c r="L33" s="50"/>
      <c r="S33" s="33"/>
      <c r="T33" s="33"/>
      <c r="U33" s="33"/>
      <c r="V33" s="33"/>
      <c r="W33" s="33"/>
      <c r="X33" s="33"/>
      <c r="Y33" s="33"/>
      <c r="Z33" s="33"/>
      <c r="AA33" s="33"/>
      <c r="AB33" s="33"/>
      <c r="AC33" s="33"/>
      <c r="AD33" s="33"/>
      <c r="AE33" s="33"/>
    </row>
    <row r="34" spans="1:31" s="2" customFormat="1" ht="14.45" customHeight="1">
      <c r="A34" s="33"/>
      <c r="B34" s="38"/>
      <c r="C34" s="33"/>
      <c r="D34" s="33"/>
      <c r="E34" s="109" t="s">
        <v>42</v>
      </c>
      <c r="F34" s="125">
        <f>ROUND((SUM(BF121:BF135)),  2)</f>
        <v>0</v>
      </c>
      <c r="G34" s="33"/>
      <c r="H34" s="33"/>
      <c r="I34" s="126">
        <v>0.15</v>
      </c>
      <c r="J34" s="125">
        <f>ROUND(((SUM(BF121:BF135))*I34),  2)</f>
        <v>0</v>
      </c>
      <c r="K34" s="33"/>
      <c r="L34" s="50"/>
      <c r="S34" s="33"/>
      <c r="T34" s="33"/>
      <c r="U34" s="33"/>
      <c r="V34" s="33"/>
      <c r="W34" s="33"/>
      <c r="X34" s="33"/>
      <c r="Y34" s="33"/>
      <c r="Z34" s="33"/>
      <c r="AA34" s="33"/>
      <c r="AB34" s="33"/>
      <c r="AC34" s="33"/>
      <c r="AD34" s="33"/>
      <c r="AE34" s="33"/>
    </row>
    <row r="35" spans="1:31" s="2" customFormat="1" ht="14.45" hidden="1" customHeight="1">
      <c r="A35" s="33"/>
      <c r="B35" s="38"/>
      <c r="C35" s="33"/>
      <c r="D35" s="33"/>
      <c r="E35" s="109" t="s">
        <v>43</v>
      </c>
      <c r="F35" s="125">
        <f>ROUND((SUM(BG121:BG135)),  2)</f>
        <v>0</v>
      </c>
      <c r="G35" s="33"/>
      <c r="H35" s="33"/>
      <c r="I35" s="126">
        <v>0.21</v>
      </c>
      <c r="J35" s="125">
        <f>0</f>
        <v>0</v>
      </c>
      <c r="K35" s="33"/>
      <c r="L35" s="50"/>
      <c r="S35" s="33"/>
      <c r="T35" s="33"/>
      <c r="U35" s="33"/>
      <c r="V35" s="33"/>
      <c r="W35" s="33"/>
      <c r="X35" s="33"/>
      <c r="Y35" s="33"/>
      <c r="Z35" s="33"/>
      <c r="AA35" s="33"/>
      <c r="AB35" s="33"/>
      <c r="AC35" s="33"/>
      <c r="AD35" s="33"/>
      <c r="AE35" s="33"/>
    </row>
    <row r="36" spans="1:31" s="2" customFormat="1" ht="14.45" hidden="1" customHeight="1">
      <c r="A36" s="33"/>
      <c r="B36" s="38"/>
      <c r="C36" s="33"/>
      <c r="D36" s="33"/>
      <c r="E36" s="109" t="s">
        <v>44</v>
      </c>
      <c r="F36" s="125">
        <f>ROUND((SUM(BH121:BH135)),  2)</f>
        <v>0</v>
      </c>
      <c r="G36" s="33"/>
      <c r="H36" s="33"/>
      <c r="I36" s="126">
        <v>0.15</v>
      </c>
      <c r="J36" s="125">
        <f>0</f>
        <v>0</v>
      </c>
      <c r="K36" s="33"/>
      <c r="L36" s="50"/>
      <c r="S36" s="33"/>
      <c r="T36" s="33"/>
      <c r="U36" s="33"/>
      <c r="V36" s="33"/>
      <c r="W36" s="33"/>
      <c r="X36" s="33"/>
      <c r="Y36" s="33"/>
      <c r="Z36" s="33"/>
      <c r="AA36" s="33"/>
      <c r="AB36" s="33"/>
      <c r="AC36" s="33"/>
      <c r="AD36" s="33"/>
      <c r="AE36" s="33"/>
    </row>
    <row r="37" spans="1:31" s="2" customFormat="1" ht="14.45" hidden="1" customHeight="1">
      <c r="A37" s="33"/>
      <c r="B37" s="38"/>
      <c r="C37" s="33"/>
      <c r="D37" s="33"/>
      <c r="E37" s="109" t="s">
        <v>45</v>
      </c>
      <c r="F37" s="125">
        <f>ROUND((SUM(BI121:BI135)),  2)</f>
        <v>0</v>
      </c>
      <c r="G37" s="33"/>
      <c r="H37" s="33"/>
      <c r="I37" s="126">
        <v>0</v>
      </c>
      <c r="J37" s="125">
        <f>0</f>
        <v>0</v>
      </c>
      <c r="K37" s="33"/>
      <c r="L37" s="50"/>
      <c r="S37" s="33"/>
      <c r="T37" s="33"/>
      <c r="U37" s="33"/>
      <c r="V37" s="33"/>
      <c r="W37" s="33"/>
      <c r="X37" s="33"/>
      <c r="Y37" s="33"/>
      <c r="Z37" s="33"/>
      <c r="AA37" s="33"/>
      <c r="AB37" s="33"/>
      <c r="AC37" s="33"/>
      <c r="AD37" s="33"/>
      <c r="AE37" s="33"/>
    </row>
    <row r="38" spans="1:31" s="2" customFormat="1" ht="6.95" customHeight="1">
      <c r="A38" s="33"/>
      <c r="B38" s="38"/>
      <c r="C38" s="33"/>
      <c r="D38" s="33"/>
      <c r="E38" s="33"/>
      <c r="F38" s="33"/>
      <c r="G38" s="33"/>
      <c r="H38" s="33"/>
      <c r="I38" s="110"/>
      <c r="J38" s="33"/>
      <c r="K38" s="33"/>
      <c r="L38" s="50"/>
      <c r="S38" s="33"/>
      <c r="T38" s="33"/>
      <c r="U38" s="33"/>
      <c r="V38" s="33"/>
      <c r="W38" s="33"/>
      <c r="X38" s="33"/>
      <c r="Y38" s="33"/>
      <c r="Z38" s="33"/>
      <c r="AA38" s="33"/>
      <c r="AB38" s="33"/>
      <c r="AC38" s="33"/>
      <c r="AD38" s="33"/>
      <c r="AE38" s="33"/>
    </row>
    <row r="39" spans="1:31" s="2" customFormat="1" ht="25.5" customHeight="1">
      <c r="A39" s="33"/>
      <c r="B39" s="38"/>
      <c r="C39" s="127"/>
      <c r="D39" s="128" t="s">
        <v>46</v>
      </c>
      <c r="E39" s="129"/>
      <c r="F39" s="129"/>
      <c r="G39" s="130" t="s">
        <v>47</v>
      </c>
      <c r="H39" s="131" t="s">
        <v>48</v>
      </c>
      <c r="I39" s="132"/>
      <c r="J39" s="133">
        <f>SUM(J30:J37)</f>
        <v>0</v>
      </c>
      <c r="K39" s="134"/>
      <c r="L39" s="50"/>
      <c r="S39" s="33"/>
      <c r="T39" s="33"/>
      <c r="U39" s="33"/>
      <c r="V39" s="33"/>
      <c r="W39" s="33"/>
      <c r="X39" s="33"/>
      <c r="Y39" s="33"/>
      <c r="Z39" s="33"/>
      <c r="AA39" s="33"/>
      <c r="AB39" s="33"/>
      <c r="AC39" s="33"/>
      <c r="AD39" s="33"/>
      <c r="AE39" s="33"/>
    </row>
    <row r="40" spans="1:31" s="2" customFormat="1" ht="14.45" customHeight="1">
      <c r="A40" s="33"/>
      <c r="B40" s="38"/>
      <c r="C40" s="33"/>
      <c r="D40" s="33"/>
      <c r="E40" s="33"/>
      <c r="F40" s="33"/>
      <c r="G40" s="33"/>
      <c r="H40" s="33"/>
      <c r="I40" s="110"/>
      <c r="J40" s="33"/>
      <c r="K40" s="33"/>
      <c r="L40" s="50"/>
      <c r="S40" s="33"/>
      <c r="T40" s="33"/>
      <c r="U40" s="33"/>
      <c r="V40" s="33"/>
      <c r="W40" s="33"/>
      <c r="X40" s="33"/>
      <c r="Y40" s="33"/>
      <c r="Z40" s="33"/>
      <c r="AA40" s="33"/>
      <c r="AB40" s="33"/>
      <c r="AC40" s="33"/>
      <c r="AD40" s="33"/>
      <c r="AE40" s="33"/>
    </row>
    <row r="41" spans="1:31" s="1" customFormat="1" ht="14.45" customHeight="1">
      <c r="B41" s="19"/>
      <c r="I41" s="103"/>
      <c r="L41" s="19"/>
    </row>
    <row r="42" spans="1:31" s="1" customFormat="1" ht="14.45" customHeight="1">
      <c r="B42" s="19"/>
      <c r="I42" s="103"/>
      <c r="L42" s="19"/>
    </row>
    <row r="43" spans="1:31" s="1" customFormat="1" ht="14.45" customHeight="1">
      <c r="B43" s="19"/>
      <c r="I43" s="103"/>
      <c r="L43" s="19"/>
    </row>
    <row r="44" spans="1:31" s="1" customFormat="1" ht="14.45" customHeight="1">
      <c r="B44" s="19"/>
      <c r="I44" s="103"/>
      <c r="L44" s="19"/>
    </row>
    <row r="45" spans="1:31" s="1" customFormat="1" ht="14.45" customHeight="1">
      <c r="B45" s="19"/>
      <c r="I45" s="103"/>
      <c r="L45" s="19"/>
    </row>
    <row r="46" spans="1:31" s="1" customFormat="1" ht="14.45" customHeight="1">
      <c r="B46" s="19"/>
      <c r="I46" s="103"/>
      <c r="L46" s="19"/>
    </row>
    <row r="47" spans="1:31" s="1" customFormat="1" ht="14.45" customHeight="1">
      <c r="B47" s="19"/>
      <c r="I47" s="103"/>
      <c r="L47" s="19"/>
    </row>
    <row r="48" spans="1:31" s="1" customFormat="1" ht="14.45" customHeight="1">
      <c r="B48" s="19"/>
      <c r="I48" s="103"/>
      <c r="L48" s="19"/>
    </row>
    <row r="49" spans="1:31" s="1" customFormat="1" ht="14.45" customHeight="1">
      <c r="B49" s="19"/>
      <c r="I49" s="103"/>
      <c r="L49" s="19"/>
    </row>
    <row r="50" spans="1:31" s="2" customFormat="1" ht="14.45" customHeight="1">
      <c r="B50" s="50"/>
      <c r="D50" s="135" t="s">
        <v>49</v>
      </c>
      <c r="E50" s="136"/>
      <c r="F50" s="136"/>
      <c r="G50" s="135" t="s">
        <v>50</v>
      </c>
      <c r="H50" s="136"/>
      <c r="I50" s="137"/>
      <c r="J50" s="136"/>
      <c r="K50" s="136"/>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2.75">
      <c r="A61" s="33"/>
      <c r="B61" s="38"/>
      <c r="C61" s="33"/>
      <c r="D61" s="138" t="s">
        <v>51</v>
      </c>
      <c r="E61" s="139"/>
      <c r="F61" s="140" t="s">
        <v>52</v>
      </c>
      <c r="G61" s="138" t="s">
        <v>51</v>
      </c>
      <c r="H61" s="139"/>
      <c r="I61" s="141"/>
      <c r="J61" s="142" t="s">
        <v>52</v>
      </c>
      <c r="K61" s="139"/>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2.75">
      <c r="A65" s="33"/>
      <c r="B65" s="38"/>
      <c r="C65" s="33"/>
      <c r="D65" s="135" t="s">
        <v>53</v>
      </c>
      <c r="E65" s="143"/>
      <c r="F65" s="143"/>
      <c r="G65" s="135" t="s">
        <v>54</v>
      </c>
      <c r="H65" s="143"/>
      <c r="I65" s="144"/>
      <c r="J65" s="143"/>
      <c r="K65" s="143"/>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2.75">
      <c r="A76" s="33"/>
      <c r="B76" s="38"/>
      <c r="C76" s="33"/>
      <c r="D76" s="138" t="s">
        <v>51</v>
      </c>
      <c r="E76" s="139"/>
      <c r="F76" s="140" t="s">
        <v>52</v>
      </c>
      <c r="G76" s="138" t="s">
        <v>51</v>
      </c>
      <c r="H76" s="139"/>
      <c r="I76" s="141"/>
      <c r="J76" s="142" t="s">
        <v>52</v>
      </c>
      <c r="K76" s="139"/>
      <c r="L76" s="50"/>
      <c r="S76" s="33"/>
      <c r="T76" s="33"/>
      <c r="U76" s="33"/>
      <c r="V76" s="33"/>
      <c r="W76" s="33"/>
      <c r="X76" s="33"/>
      <c r="Y76" s="33"/>
      <c r="Z76" s="33"/>
      <c r="AA76" s="33"/>
      <c r="AB76" s="33"/>
      <c r="AC76" s="33"/>
      <c r="AD76" s="33"/>
      <c r="AE76" s="33"/>
    </row>
    <row r="77" spans="1:31" s="2" customFormat="1" ht="14.45" customHeight="1">
      <c r="A77" s="33"/>
      <c r="B77" s="145"/>
      <c r="C77" s="146"/>
      <c r="D77" s="146"/>
      <c r="E77" s="146"/>
      <c r="F77" s="146"/>
      <c r="G77" s="146"/>
      <c r="H77" s="146"/>
      <c r="I77" s="147"/>
      <c r="J77" s="146"/>
      <c r="K77" s="146"/>
      <c r="L77" s="50"/>
      <c r="S77" s="33"/>
      <c r="T77" s="33"/>
      <c r="U77" s="33"/>
      <c r="V77" s="33"/>
      <c r="W77" s="33"/>
      <c r="X77" s="33"/>
      <c r="Y77" s="33"/>
      <c r="Z77" s="33"/>
      <c r="AA77" s="33"/>
      <c r="AB77" s="33"/>
      <c r="AC77" s="33"/>
      <c r="AD77" s="33"/>
      <c r="AE77" s="33"/>
    </row>
    <row r="81" spans="1:47" s="2" customFormat="1" ht="6.95" customHeight="1">
      <c r="A81" s="33"/>
      <c r="B81" s="148"/>
      <c r="C81" s="149"/>
      <c r="D81" s="149"/>
      <c r="E81" s="149"/>
      <c r="F81" s="149"/>
      <c r="G81" s="149"/>
      <c r="H81" s="149"/>
      <c r="I81" s="150"/>
      <c r="J81" s="149"/>
      <c r="K81" s="149"/>
      <c r="L81" s="50"/>
      <c r="S81" s="33"/>
      <c r="T81" s="33"/>
      <c r="U81" s="33"/>
      <c r="V81" s="33"/>
      <c r="W81" s="33"/>
      <c r="X81" s="33"/>
      <c r="Y81" s="33"/>
      <c r="Z81" s="33"/>
      <c r="AA81" s="33"/>
      <c r="AB81" s="33"/>
      <c r="AC81" s="33"/>
      <c r="AD81" s="33"/>
      <c r="AE81" s="33"/>
    </row>
    <row r="82" spans="1:47" s="2" customFormat="1" ht="24.95" customHeight="1">
      <c r="A82" s="33"/>
      <c r="B82" s="34"/>
      <c r="C82" s="22" t="s">
        <v>92</v>
      </c>
      <c r="D82" s="35"/>
      <c r="E82" s="35"/>
      <c r="F82" s="35"/>
      <c r="G82" s="35"/>
      <c r="H82" s="35"/>
      <c r="I82" s="110"/>
      <c r="J82" s="35"/>
      <c r="K82" s="35"/>
      <c r="L82" s="50"/>
      <c r="S82" s="33"/>
      <c r="T82" s="33"/>
      <c r="U82" s="33"/>
      <c r="V82" s="33"/>
      <c r="W82" s="33"/>
      <c r="X82" s="33"/>
      <c r="Y82" s="33"/>
      <c r="Z82" s="33"/>
      <c r="AA82" s="33"/>
      <c r="AB82" s="33"/>
      <c r="AC82" s="33"/>
      <c r="AD82" s="33"/>
      <c r="AE82" s="33"/>
    </row>
    <row r="83" spans="1:47" s="2" customFormat="1" ht="6.95" customHeight="1">
      <c r="A83" s="33"/>
      <c r="B83" s="34"/>
      <c r="C83" s="35"/>
      <c r="D83" s="35"/>
      <c r="E83" s="35"/>
      <c r="F83" s="35"/>
      <c r="G83" s="35"/>
      <c r="H83" s="35"/>
      <c r="I83" s="110"/>
      <c r="J83" s="35"/>
      <c r="K83" s="35"/>
      <c r="L83" s="50"/>
      <c r="S83" s="33"/>
      <c r="T83" s="33"/>
      <c r="U83" s="33"/>
      <c r="V83" s="33"/>
      <c r="W83" s="33"/>
      <c r="X83" s="33"/>
      <c r="Y83" s="33"/>
      <c r="Z83" s="33"/>
      <c r="AA83" s="33"/>
      <c r="AB83" s="33"/>
      <c r="AC83" s="33"/>
      <c r="AD83" s="33"/>
      <c r="AE83" s="33"/>
    </row>
    <row r="84" spans="1:47" s="2" customFormat="1" ht="12" customHeight="1">
      <c r="A84" s="33"/>
      <c r="B84" s="34"/>
      <c r="C84" s="28" t="s">
        <v>16</v>
      </c>
      <c r="D84" s="35"/>
      <c r="E84" s="35"/>
      <c r="F84" s="35"/>
      <c r="G84" s="35"/>
      <c r="H84" s="35"/>
      <c r="I84" s="110"/>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491" t="str">
        <f>E7</f>
        <v>Zateplení SPŠ -vzduchotechnika</v>
      </c>
      <c r="F85" s="492"/>
      <c r="G85" s="492"/>
      <c r="H85" s="492"/>
      <c r="I85" s="110"/>
      <c r="J85" s="35"/>
      <c r="K85" s="35"/>
      <c r="L85" s="50"/>
      <c r="S85" s="33"/>
      <c r="T85" s="33"/>
      <c r="U85" s="33"/>
      <c r="V85" s="33"/>
      <c r="W85" s="33"/>
      <c r="X85" s="33"/>
      <c r="Y85" s="33"/>
      <c r="Z85" s="33"/>
      <c r="AA85" s="33"/>
      <c r="AB85" s="33"/>
      <c r="AC85" s="33"/>
      <c r="AD85" s="33"/>
      <c r="AE85" s="33"/>
    </row>
    <row r="86" spans="1:47" s="2" customFormat="1" ht="12" customHeight="1">
      <c r="A86" s="33"/>
      <c r="B86" s="34"/>
      <c r="C86" s="28" t="s">
        <v>88</v>
      </c>
      <c r="D86" s="35"/>
      <c r="E86" s="35"/>
      <c r="F86" s="35"/>
      <c r="G86" s="35"/>
      <c r="H86" s="35"/>
      <c r="I86" s="110"/>
      <c r="J86" s="35"/>
      <c r="K86" s="35"/>
      <c r="L86" s="50"/>
      <c r="S86" s="33"/>
      <c r="T86" s="33"/>
      <c r="U86" s="33"/>
      <c r="V86" s="33"/>
      <c r="W86" s="33"/>
      <c r="X86" s="33"/>
      <c r="Y86" s="33"/>
      <c r="Z86" s="33"/>
      <c r="AA86" s="33"/>
      <c r="AB86" s="33"/>
      <c r="AC86" s="33"/>
      <c r="AD86" s="33"/>
      <c r="AE86" s="33"/>
    </row>
    <row r="87" spans="1:47" s="2" customFormat="1" ht="16.5" customHeight="1">
      <c r="A87" s="33"/>
      <c r="B87" s="34"/>
      <c r="C87" s="35"/>
      <c r="D87" s="35"/>
      <c r="E87" s="462" t="str">
        <f>E9</f>
        <v>TRUTNOV 2 - SO-02-Vlastní objekt-vzduchotechnika</v>
      </c>
      <c r="F87" s="490"/>
      <c r="G87" s="490"/>
      <c r="H87" s="490"/>
      <c r="I87" s="110"/>
      <c r="J87" s="35"/>
      <c r="K87" s="35"/>
      <c r="L87" s="50"/>
      <c r="S87" s="33"/>
      <c r="T87" s="33"/>
      <c r="U87" s="33"/>
      <c r="V87" s="33"/>
      <c r="W87" s="33"/>
      <c r="X87" s="33"/>
      <c r="Y87" s="33"/>
      <c r="Z87" s="33"/>
      <c r="AA87" s="33"/>
      <c r="AB87" s="33"/>
      <c r="AC87" s="33"/>
      <c r="AD87" s="33"/>
      <c r="AE87" s="33"/>
    </row>
    <row r="88" spans="1:47" s="2" customFormat="1" ht="6.95" customHeight="1">
      <c r="A88" s="33"/>
      <c r="B88" s="34"/>
      <c r="C88" s="35"/>
      <c r="D88" s="35"/>
      <c r="E88" s="35"/>
      <c r="F88" s="35"/>
      <c r="G88" s="35"/>
      <c r="H88" s="35"/>
      <c r="I88" s="110"/>
      <c r="J88" s="35"/>
      <c r="K88" s="35"/>
      <c r="L88" s="50"/>
      <c r="S88" s="33"/>
      <c r="T88" s="33"/>
      <c r="U88" s="33"/>
      <c r="V88" s="33"/>
      <c r="W88" s="33"/>
      <c r="X88" s="33"/>
      <c r="Y88" s="33"/>
      <c r="Z88" s="33"/>
      <c r="AA88" s="33"/>
      <c r="AB88" s="33"/>
      <c r="AC88" s="33"/>
      <c r="AD88" s="33"/>
      <c r="AE88" s="33"/>
    </row>
    <row r="89" spans="1:47" s="2" customFormat="1" ht="12" customHeight="1">
      <c r="A89" s="33"/>
      <c r="B89" s="34"/>
      <c r="C89" s="28" t="s">
        <v>20</v>
      </c>
      <c r="D89" s="35"/>
      <c r="E89" s="35"/>
      <c r="F89" s="26" t="str">
        <f>F12</f>
        <v>Trutnov ,Horská 618</v>
      </c>
      <c r="G89" s="35"/>
      <c r="H89" s="35"/>
      <c r="I89" s="112" t="s">
        <v>22</v>
      </c>
      <c r="J89" s="65" t="str">
        <f>IF(J12="","",J12)</f>
        <v>30. 1. 2019</v>
      </c>
      <c r="K89" s="35"/>
      <c r="L89" s="50"/>
      <c r="S89" s="33"/>
      <c r="T89" s="33"/>
      <c r="U89" s="33"/>
      <c r="V89" s="33"/>
      <c r="W89" s="33"/>
      <c r="X89" s="33"/>
      <c r="Y89" s="33"/>
      <c r="Z89" s="33"/>
      <c r="AA89" s="33"/>
      <c r="AB89" s="33"/>
      <c r="AC89" s="33"/>
      <c r="AD89" s="33"/>
      <c r="AE89" s="33"/>
    </row>
    <row r="90" spans="1:47" s="2" customFormat="1" ht="6.95" customHeight="1">
      <c r="A90" s="33"/>
      <c r="B90" s="34"/>
      <c r="C90" s="35"/>
      <c r="D90" s="35"/>
      <c r="E90" s="35"/>
      <c r="F90" s="35"/>
      <c r="G90" s="35"/>
      <c r="H90" s="35"/>
      <c r="I90" s="110"/>
      <c r="J90" s="35"/>
      <c r="K90" s="35"/>
      <c r="L90" s="50"/>
      <c r="S90" s="33"/>
      <c r="T90" s="33"/>
      <c r="U90" s="33"/>
      <c r="V90" s="33"/>
      <c r="W90" s="33"/>
      <c r="X90" s="33"/>
      <c r="Y90" s="33"/>
      <c r="Z90" s="33"/>
      <c r="AA90" s="33"/>
      <c r="AB90" s="33"/>
      <c r="AC90" s="33"/>
      <c r="AD90" s="33"/>
      <c r="AE90" s="33"/>
    </row>
    <row r="91" spans="1:47" s="2" customFormat="1" ht="27.95" customHeight="1">
      <c r="A91" s="33"/>
      <c r="B91" s="34"/>
      <c r="C91" s="28" t="s">
        <v>24</v>
      </c>
      <c r="D91" s="35"/>
      <c r="E91" s="35"/>
      <c r="F91" s="26" t="str">
        <f>E15</f>
        <v>SPŠ Trutnov Školní 101</v>
      </c>
      <c r="G91" s="35"/>
      <c r="H91" s="35"/>
      <c r="I91" s="112" t="s">
        <v>30</v>
      </c>
      <c r="J91" s="31" t="str">
        <f>E21</f>
        <v xml:space="preserve">Energy-Benefit Centre </v>
      </c>
      <c r="K91" s="35"/>
      <c r="L91" s="50"/>
      <c r="S91" s="33"/>
      <c r="T91" s="33"/>
      <c r="U91" s="33"/>
      <c r="V91" s="33"/>
      <c r="W91" s="33"/>
      <c r="X91" s="33"/>
      <c r="Y91" s="33"/>
      <c r="Z91" s="33"/>
      <c r="AA91" s="33"/>
      <c r="AB91" s="33"/>
      <c r="AC91" s="33"/>
      <c r="AD91" s="33"/>
      <c r="AE91" s="33"/>
    </row>
    <row r="92" spans="1:47" s="2" customFormat="1" ht="15.2" customHeight="1">
      <c r="A92" s="33"/>
      <c r="B92" s="34"/>
      <c r="C92" s="28" t="s">
        <v>28</v>
      </c>
      <c r="D92" s="35"/>
      <c r="E92" s="35"/>
      <c r="F92" s="26" t="str">
        <f>IF(E18="","",E18)</f>
        <v>Vyplň údaj</v>
      </c>
      <c r="G92" s="35"/>
      <c r="H92" s="35"/>
      <c r="I92" s="112" t="s">
        <v>33</v>
      </c>
      <c r="J92" s="31" t="str">
        <f>E24</f>
        <v>Ing.Pavel Michálek</v>
      </c>
      <c r="K92" s="35"/>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10"/>
      <c r="J93" s="35"/>
      <c r="K93" s="35"/>
      <c r="L93" s="50"/>
      <c r="S93" s="33"/>
      <c r="T93" s="33"/>
      <c r="U93" s="33"/>
      <c r="V93" s="33"/>
      <c r="W93" s="33"/>
      <c r="X93" s="33"/>
      <c r="Y93" s="33"/>
      <c r="Z93" s="33"/>
      <c r="AA93" s="33"/>
      <c r="AB93" s="33"/>
      <c r="AC93" s="33"/>
      <c r="AD93" s="33"/>
      <c r="AE93" s="33"/>
    </row>
    <row r="94" spans="1:47" s="2" customFormat="1" ht="29.25" customHeight="1">
      <c r="A94" s="33"/>
      <c r="B94" s="34"/>
      <c r="C94" s="151" t="s">
        <v>93</v>
      </c>
      <c r="D94" s="152"/>
      <c r="E94" s="152"/>
      <c r="F94" s="152"/>
      <c r="G94" s="152"/>
      <c r="H94" s="152"/>
      <c r="I94" s="153"/>
      <c r="J94" s="154" t="s">
        <v>94</v>
      </c>
      <c r="K94" s="152"/>
      <c r="L94" s="50"/>
      <c r="S94" s="33"/>
      <c r="T94" s="33"/>
      <c r="U94" s="33"/>
      <c r="V94" s="33"/>
      <c r="W94" s="33"/>
      <c r="X94" s="33"/>
      <c r="Y94" s="33"/>
      <c r="Z94" s="33"/>
      <c r="AA94" s="33"/>
      <c r="AB94" s="33"/>
      <c r="AC94" s="33"/>
      <c r="AD94" s="33"/>
      <c r="AE94" s="33"/>
    </row>
    <row r="95" spans="1:47" s="2" customFormat="1" ht="10.35" customHeight="1">
      <c r="A95" s="33"/>
      <c r="B95" s="34"/>
      <c r="C95" s="35"/>
      <c r="D95" s="35"/>
      <c r="E95" s="35"/>
      <c r="F95" s="35"/>
      <c r="G95" s="35"/>
      <c r="H95" s="35"/>
      <c r="I95" s="110"/>
      <c r="J95" s="35"/>
      <c r="K95" s="35"/>
      <c r="L95" s="50"/>
      <c r="S95" s="33"/>
      <c r="T95" s="33"/>
      <c r="U95" s="33"/>
      <c r="V95" s="33"/>
      <c r="W95" s="33"/>
      <c r="X95" s="33"/>
      <c r="Y95" s="33"/>
      <c r="Z95" s="33"/>
      <c r="AA95" s="33"/>
      <c r="AB95" s="33"/>
      <c r="AC95" s="33"/>
      <c r="AD95" s="33"/>
      <c r="AE95" s="33"/>
    </row>
    <row r="96" spans="1:47" s="2" customFormat="1" ht="22.9" customHeight="1">
      <c r="A96" s="33"/>
      <c r="B96" s="34"/>
      <c r="C96" s="155" t="s">
        <v>95</v>
      </c>
      <c r="D96" s="35"/>
      <c r="E96" s="35"/>
      <c r="F96" s="35"/>
      <c r="G96" s="35"/>
      <c r="H96" s="35"/>
      <c r="I96" s="110"/>
      <c r="J96" s="83">
        <f>J121</f>
        <v>0</v>
      </c>
      <c r="K96" s="35"/>
      <c r="L96" s="50"/>
      <c r="S96" s="33"/>
      <c r="T96" s="33"/>
      <c r="U96" s="33"/>
      <c r="V96" s="33"/>
      <c r="W96" s="33"/>
      <c r="X96" s="33"/>
      <c r="Y96" s="33"/>
      <c r="Z96" s="33"/>
      <c r="AA96" s="33"/>
      <c r="AB96" s="33"/>
      <c r="AC96" s="33"/>
      <c r="AD96" s="33"/>
      <c r="AE96" s="33"/>
      <c r="AU96" s="16" t="s">
        <v>96</v>
      </c>
    </row>
    <row r="97" spans="1:31" s="9" customFormat="1" ht="24.95" customHeight="1">
      <c r="B97" s="156"/>
      <c r="C97" s="157"/>
      <c r="D97" s="158" t="s">
        <v>97</v>
      </c>
      <c r="E97" s="159"/>
      <c r="F97" s="159"/>
      <c r="G97" s="159"/>
      <c r="H97" s="159"/>
      <c r="I97" s="160"/>
      <c r="J97" s="161">
        <f>J122</f>
        <v>0</v>
      </c>
      <c r="K97" s="157"/>
      <c r="L97" s="162"/>
    </row>
    <row r="98" spans="1:31" s="10" customFormat="1" ht="19.899999999999999" customHeight="1">
      <c r="B98" s="163"/>
      <c r="C98" s="164"/>
      <c r="D98" s="165" t="s">
        <v>98</v>
      </c>
      <c r="E98" s="166"/>
      <c r="F98" s="166"/>
      <c r="G98" s="166"/>
      <c r="H98" s="166"/>
      <c r="I98" s="167"/>
      <c r="J98" s="168">
        <f>J123</f>
        <v>0</v>
      </c>
      <c r="K98" s="164"/>
      <c r="L98" s="169"/>
    </row>
    <row r="99" spans="1:31" s="10" customFormat="1" ht="19.899999999999999" customHeight="1">
      <c r="B99" s="163"/>
      <c r="C99" s="164"/>
      <c r="D99" s="165" t="s">
        <v>99</v>
      </c>
      <c r="E99" s="166"/>
      <c r="F99" s="166"/>
      <c r="G99" s="166"/>
      <c r="H99" s="166"/>
      <c r="I99" s="167"/>
      <c r="J99" s="168">
        <f>J125</f>
        <v>0</v>
      </c>
      <c r="K99" s="164"/>
      <c r="L99" s="169"/>
    </row>
    <row r="100" spans="1:31" s="10" customFormat="1" ht="19.899999999999999" customHeight="1">
      <c r="B100" s="163"/>
      <c r="C100" s="164"/>
      <c r="D100" s="165" t="s">
        <v>100</v>
      </c>
      <c r="E100" s="166"/>
      <c r="F100" s="166"/>
      <c r="G100" s="166"/>
      <c r="H100" s="166"/>
      <c r="I100" s="167"/>
      <c r="J100" s="168">
        <f>J127</f>
        <v>0</v>
      </c>
      <c r="K100" s="164"/>
      <c r="L100" s="169"/>
    </row>
    <row r="101" spans="1:31" s="10" customFormat="1" ht="19.899999999999999" customHeight="1">
      <c r="B101" s="163"/>
      <c r="C101" s="164"/>
      <c r="D101" s="165" t="s">
        <v>101</v>
      </c>
      <c r="E101" s="166"/>
      <c r="F101" s="166"/>
      <c r="G101" s="166"/>
      <c r="H101" s="166"/>
      <c r="I101" s="167"/>
      <c r="J101" s="168">
        <f>J133</f>
        <v>0</v>
      </c>
      <c r="K101" s="164"/>
      <c r="L101" s="169"/>
    </row>
    <row r="102" spans="1:31" s="2" customFormat="1" ht="21.95" customHeight="1">
      <c r="A102" s="33"/>
      <c r="B102" s="34"/>
      <c r="C102" s="35"/>
      <c r="D102" s="35"/>
      <c r="E102" s="35"/>
      <c r="F102" s="35"/>
      <c r="G102" s="35"/>
      <c r="H102" s="35"/>
      <c r="I102" s="110"/>
      <c r="J102" s="35"/>
      <c r="K102" s="35"/>
      <c r="L102" s="50"/>
      <c r="S102" s="33"/>
      <c r="T102" s="33"/>
      <c r="U102" s="33"/>
      <c r="V102" s="33"/>
      <c r="W102" s="33"/>
      <c r="X102" s="33"/>
      <c r="Y102" s="33"/>
      <c r="Z102" s="33"/>
      <c r="AA102" s="33"/>
      <c r="AB102" s="33"/>
      <c r="AC102" s="33"/>
      <c r="AD102" s="33"/>
      <c r="AE102" s="33"/>
    </row>
    <row r="103" spans="1:31" s="2" customFormat="1" ht="6.95" customHeight="1">
      <c r="A103" s="33"/>
      <c r="B103" s="53"/>
      <c r="C103" s="54"/>
      <c r="D103" s="54"/>
      <c r="E103" s="54"/>
      <c r="F103" s="54"/>
      <c r="G103" s="54"/>
      <c r="H103" s="54"/>
      <c r="I103" s="147"/>
      <c r="J103" s="54"/>
      <c r="K103" s="54"/>
      <c r="L103" s="50"/>
      <c r="S103" s="33"/>
      <c r="T103" s="33"/>
      <c r="U103" s="33"/>
      <c r="V103" s="33"/>
      <c r="W103" s="33"/>
      <c r="X103" s="33"/>
      <c r="Y103" s="33"/>
      <c r="Z103" s="33"/>
      <c r="AA103" s="33"/>
      <c r="AB103" s="33"/>
      <c r="AC103" s="33"/>
      <c r="AD103" s="33"/>
      <c r="AE103" s="33"/>
    </row>
    <row r="107" spans="1:31" s="2" customFormat="1" ht="6.95" customHeight="1">
      <c r="A107" s="33"/>
      <c r="B107" s="55"/>
      <c r="C107" s="56"/>
      <c r="D107" s="56"/>
      <c r="E107" s="56"/>
      <c r="F107" s="56"/>
      <c r="G107" s="56"/>
      <c r="H107" s="56"/>
      <c r="I107" s="150"/>
      <c r="J107" s="56"/>
      <c r="K107" s="56"/>
      <c r="L107" s="50"/>
      <c r="S107" s="33"/>
      <c r="T107" s="33"/>
      <c r="U107" s="33"/>
      <c r="V107" s="33"/>
      <c r="W107" s="33"/>
      <c r="X107" s="33"/>
      <c r="Y107" s="33"/>
      <c r="Z107" s="33"/>
      <c r="AA107" s="33"/>
      <c r="AB107" s="33"/>
      <c r="AC107" s="33"/>
      <c r="AD107" s="33"/>
      <c r="AE107" s="33"/>
    </row>
    <row r="108" spans="1:31" s="2" customFormat="1" ht="24.95" customHeight="1">
      <c r="A108" s="33"/>
      <c r="B108" s="34"/>
      <c r="C108" s="22" t="s">
        <v>102</v>
      </c>
      <c r="D108" s="35"/>
      <c r="E108" s="35"/>
      <c r="F108" s="35"/>
      <c r="G108" s="35"/>
      <c r="H108" s="35"/>
      <c r="I108" s="110"/>
      <c r="J108" s="35"/>
      <c r="K108" s="35"/>
      <c r="L108" s="50"/>
      <c r="S108" s="33"/>
      <c r="T108" s="33"/>
      <c r="U108" s="33"/>
      <c r="V108" s="33"/>
      <c r="W108" s="33"/>
      <c r="X108" s="33"/>
      <c r="Y108" s="33"/>
      <c r="Z108" s="33"/>
      <c r="AA108" s="33"/>
      <c r="AB108" s="33"/>
      <c r="AC108" s="33"/>
      <c r="AD108" s="33"/>
      <c r="AE108" s="33"/>
    </row>
    <row r="109" spans="1:31" s="2" customFormat="1" ht="6.95" customHeight="1">
      <c r="A109" s="33"/>
      <c r="B109" s="34"/>
      <c r="C109" s="35"/>
      <c r="D109" s="35"/>
      <c r="E109" s="35"/>
      <c r="F109" s="35"/>
      <c r="G109" s="35"/>
      <c r="H109" s="35"/>
      <c r="I109" s="110"/>
      <c r="J109" s="35"/>
      <c r="K109" s="35"/>
      <c r="L109" s="50"/>
      <c r="S109" s="33"/>
      <c r="T109" s="33"/>
      <c r="U109" s="33"/>
      <c r="V109" s="33"/>
      <c r="W109" s="33"/>
      <c r="X109" s="33"/>
      <c r="Y109" s="33"/>
      <c r="Z109" s="33"/>
      <c r="AA109" s="33"/>
      <c r="AB109" s="33"/>
      <c r="AC109" s="33"/>
      <c r="AD109" s="33"/>
      <c r="AE109" s="33"/>
    </row>
    <row r="110" spans="1:31" s="2" customFormat="1" ht="12" customHeight="1">
      <c r="A110" s="33"/>
      <c r="B110" s="34"/>
      <c r="C110" s="28" t="s">
        <v>16</v>
      </c>
      <c r="D110" s="35"/>
      <c r="E110" s="35"/>
      <c r="F110" s="35"/>
      <c r="G110" s="35"/>
      <c r="H110" s="35"/>
      <c r="I110" s="110"/>
      <c r="J110" s="35"/>
      <c r="K110" s="35"/>
      <c r="L110" s="50"/>
      <c r="S110" s="33"/>
      <c r="T110" s="33"/>
      <c r="U110" s="33"/>
      <c r="V110" s="33"/>
      <c r="W110" s="33"/>
      <c r="X110" s="33"/>
      <c r="Y110" s="33"/>
      <c r="Z110" s="33"/>
      <c r="AA110" s="33"/>
      <c r="AB110" s="33"/>
      <c r="AC110" s="33"/>
      <c r="AD110" s="33"/>
      <c r="AE110" s="33"/>
    </row>
    <row r="111" spans="1:31" s="2" customFormat="1" ht="16.5" customHeight="1">
      <c r="A111" s="33"/>
      <c r="B111" s="34"/>
      <c r="C111" s="35"/>
      <c r="D111" s="35"/>
      <c r="E111" s="491" t="str">
        <f>E7</f>
        <v>Zateplení SPŠ -vzduchotechnika</v>
      </c>
      <c r="F111" s="492"/>
      <c r="G111" s="492"/>
      <c r="H111" s="492"/>
      <c r="I111" s="110"/>
      <c r="J111" s="35"/>
      <c r="K111" s="35"/>
      <c r="L111" s="50"/>
      <c r="S111" s="33"/>
      <c r="T111" s="33"/>
      <c r="U111" s="33"/>
      <c r="V111" s="33"/>
      <c r="W111" s="33"/>
      <c r="X111" s="33"/>
      <c r="Y111" s="33"/>
      <c r="Z111" s="33"/>
      <c r="AA111" s="33"/>
      <c r="AB111" s="33"/>
      <c r="AC111" s="33"/>
      <c r="AD111" s="33"/>
      <c r="AE111" s="33"/>
    </row>
    <row r="112" spans="1:31" s="2" customFormat="1" ht="12" customHeight="1">
      <c r="A112" s="33"/>
      <c r="B112" s="34"/>
      <c r="C112" s="28" t="s">
        <v>88</v>
      </c>
      <c r="D112" s="35"/>
      <c r="E112" s="35"/>
      <c r="F112" s="35"/>
      <c r="G112" s="35"/>
      <c r="H112" s="35"/>
      <c r="I112" s="110"/>
      <c r="J112" s="35"/>
      <c r="K112" s="35"/>
      <c r="L112" s="50"/>
      <c r="S112" s="33"/>
      <c r="T112" s="33"/>
      <c r="U112" s="33"/>
      <c r="V112" s="33"/>
      <c r="W112" s="33"/>
      <c r="X112" s="33"/>
      <c r="Y112" s="33"/>
      <c r="Z112" s="33"/>
      <c r="AA112" s="33"/>
      <c r="AB112" s="33"/>
      <c r="AC112" s="33"/>
      <c r="AD112" s="33"/>
      <c r="AE112" s="33"/>
    </row>
    <row r="113" spans="1:65" s="2" customFormat="1" ht="16.5" customHeight="1">
      <c r="A113" s="33"/>
      <c r="B113" s="34"/>
      <c r="C113" s="35"/>
      <c r="D113" s="35"/>
      <c r="E113" s="462" t="str">
        <f>E9</f>
        <v>TRUTNOV 2 - SO-02-Vlastní objekt-vzduchotechnika</v>
      </c>
      <c r="F113" s="490"/>
      <c r="G113" s="490"/>
      <c r="H113" s="490"/>
      <c r="I113" s="110"/>
      <c r="J113" s="35"/>
      <c r="K113" s="35"/>
      <c r="L113" s="50"/>
      <c r="S113" s="33"/>
      <c r="T113" s="33"/>
      <c r="U113" s="33"/>
      <c r="V113" s="33"/>
      <c r="W113" s="33"/>
      <c r="X113" s="33"/>
      <c r="Y113" s="33"/>
      <c r="Z113" s="33"/>
      <c r="AA113" s="33"/>
      <c r="AB113" s="33"/>
      <c r="AC113" s="33"/>
      <c r="AD113" s="33"/>
      <c r="AE113" s="33"/>
    </row>
    <row r="114" spans="1:65" s="2" customFormat="1" ht="6.95" customHeight="1">
      <c r="A114" s="33"/>
      <c r="B114" s="34"/>
      <c r="C114" s="35"/>
      <c r="D114" s="35"/>
      <c r="E114" s="35"/>
      <c r="F114" s="35"/>
      <c r="G114" s="35"/>
      <c r="H114" s="35"/>
      <c r="I114" s="110"/>
      <c r="J114" s="35"/>
      <c r="K114" s="35"/>
      <c r="L114" s="50"/>
      <c r="S114" s="33"/>
      <c r="T114" s="33"/>
      <c r="U114" s="33"/>
      <c r="V114" s="33"/>
      <c r="W114" s="33"/>
      <c r="X114" s="33"/>
      <c r="Y114" s="33"/>
      <c r="Z114" s="33"/>
      <c r="AA114" s="33"/>
      <c r="AB114" s="33"/>
      <c r="AC114" s="33"/>
      <c r="AD114" s="33"/>
      <c r="AE114" s="33"/>
    </row>
    <row r="115" spans="1:65" s="2" customFormat="1" ht="12" customHeight="1">
      <c r="A115" s="33"/>
      <c r="B115" s="34"/>
      <c r="C115" s="28" t="s">
        <v>20</v>
      </c>
      <c r="D115" s="35"/>
      <c r="E115" s="35"/>
      <c r="F115" s="26" t="str">
        <f>F12</f>
        <v>Trutnov ,Horská 618</v>
      </c>
      <c r="G115" s="35"/>
      <c r="H115" s="35"/>
      <c r="I115" s="112" t="s">
        <v>22</v>
      </c>
      <c r="J115" s="65" t="str">
        <f>IF(J12="","",J12)</f>
        <v>30. 1. 2019</v>
      </c>
      <c r="K115" s="35"/>
      <c r="L115" s="50"/>
      <c r="S115" s="33"/>
      <c r="T115" s="33"/>
      <c r="U115" s="33"/>
      <c r="V115" s="33"/>
      <c r="W115" s="33"/>
      <c r="X115" s="33"/>
      <c r="Y115" s="33"/>
      <c r="Z115" s="33"/>
      <c r="AA115" s="33"/>
      <c r="AB115" s="33"/>
      <c r="AC115" s="33"/>
      <c r="AD115" s="33"/>
      <c r="AE115" s="33"/>
    </row>
    <row r="116" spans="1:65" s="2" customFormat="1" ht="6.95" customHeight="1">
      <c r="A116" s="33"/>
      <c r="B116" s="34"/>
      <c r="C116" s="35"/>
      <c r="D116" s="35"/>
      <c r="E116" s="35"/>
      <c r="F116" s="35"/>
      <c r="G116" s="35"/>
      <c r="H116" s="35"/>
      <c r="I116" s="110"/>
      <c r="J116" s="35"/>
      <c r="K116" s="35"/>
      <c r="L116" s="50"/>
      <c r="S116" s="33"/>
      <c r="T116" s="33"/>
      <c r="U116" s="33"/>
      <c r="V116" s="33"/>
      <c r="W116" s="33"/>
      <c r="X116" s="33"/>
      <c r="Y116" s="33"/>
      <c r="Z116" s="33"/>
      <c r="AA116" s="33"/>
      <c r="AB116" s="33"/>
      <c r="AC116" s="33"/>
      <c r="AD116" s="33"/>
      <c r="AE116" s="33"/>
    </row>
    <row r="117" spans="1:65" s="2" customFormat="1" ht="27.95" customHeight="1">
      <c r="A117" s="33"/>
      <c r="B117" s="34"/>
      <c r="C117" s="28" t="s">
        <v>24</v>
      </c>
      <c r="D117" s="35"/>
      <c r="E117" s="35"/>
      <c r="F117" s="26" t="str">
        <f>E15</f>
        <v>SPŠ Trutnov Školní 101</v>
      </c>
      <c r="G117" s="35"/>
      <c r="H117" s="35"/>
      <c r="I117" s="112" t="s">
        <v>30</v>
      </c>
      <c r="J117" s="31" t="str">
        <f>E21</f>
        <v xml:space="preserve">Energy-Benefit Centre </v>
      </c>
      <c r="K117" s="35"/>
      <c r="L117" s="50"/>
      <c r="S117" s="33"/>
      <c r="T117" s="33"/>
      <c r="U117" s="33"/>
      <c r="V117" s="33"/>
      <c r="W117" s="33"/>
      <c r="X117" s="33"/>
      <c r="Y117" s="33"/>
      <c r="Z117" s="33"/>
      <c r="AA117" s="33"/>
      <c r="AB117" s="33"/>
      <c r="AC117" s="33"/>
      <c r="AD117" s="33"/>
      <c r="AE117" s="33"/>
    </row>
    <row r="118" spans="1:65" s="2" customFormat="1" ht="15.2" customHeight="1">
      <c r="A118" s="33"/>
      <c r="B118" s="34"/>
      <c r="C118" s="28" t="s">
        <v>28</v>
      </c>
      <c r="D118" s="35"/>
      <c r="E118" s="35"/>
      <c r="F118" s="26" t="str">
        <f>IF(E18="","",E18)</f>
        <v>Vyplň údaj</v>
      </c>
      <c r="G118" s="35"/>
      <c r="H118" s="35"/>
      <c r="I118" s="112" t="s">
        <v>33</v>
      </c>
      <c r="J118" s="31" t="str">
        <f>E24</f>
        <v>Ing.Pavel Michálek</v>
      </c>
      <c r="K118" s="35"/>
      <c r="L118" s="50"/>
      <c r="S118" s="33"/>
      <c r="T118" s="33"/>
      <c r="U118" s="33"/>
      <c r="V118" s="33"/>
      <c r="W118" s="33"/>
      <c r="X118" s="33"/>
      <c r="Y118" s="33"/>
      <c r="Z118" s="33"/>
      <c r="AA118" s="33"/>
      <c r="AB118" s="33"/>
      <c r="AC118" s="33"/>
      <c r="AD118" s="33"/>
      <c r="AE118" s="33"/>
    </row>
    <row r="119" spans="1:65" s="2" customFormat="1" ht="10.35" customHeight="1">
      <c r="A119" s="33"/>
      <c r="B119" s="34"/>
      <c r="C119" s="35"/>
      <c r="D119" s="35"/>
      <c r="E119" s="35"/>
      <c r="F119" s="35"/>
      <c r="G119" s="35"/>
      <c r="H119" s="35"/>
      <c r="I119" s="110"/>
      <c r="J119" s="35"/>
      <c r="K119" s="35"/>
      <c r="L119" s="50"/>
      <c r="S119" s="33"/>
      <c r="T119" s="33"/>
      <c r="U119" s="33"/>
      <c r="V119" s="33"/>
      <c r="W119" s="33"/>
      <c r="X119" s="33"/>
      <c r="Y119" s="33"/>
      <c r="Z119" s="33"/>
      <c r="AA119" s="33"/>
      <c r="AB119" s="33"/>
      <c r="AC119" s="33"/>
      <c r="AD119" s="33"/>
      <c r="AE119" s="33"/>
    </row>
    <row r="120" spans="1:65" s="11" customFormat="1" ht="29.25" customHeight="1">
      <c r="A120" s="170"/>
      <c r="B120" s="171"/>
      <c r="C120" s="172" t="s">
        <v>103</v>
      </c>
      <c r="D120" s="173" t="s">
        <v>61</v>
      </c>
      <c r="E120" s="173" t="s">
        <v>57</v>
      </c>
      <c r="F120" s="173" t="s">
        <v>58</v>
      </c>
      <c r="G120" s="173" t="s">
        <v>104</v>
      </c>
      <c r="H120" s="173" t="s">
        <v>105</v>
      </c>
      <c r="I120" s="174" t="s">
        <v>106</v>
      </c>
      <c r="J120" s="173" t="s">
        <v>94</v>
      </c>
      <c r="K120" s="175" t="s">
        <v>107</v>
      </c>
      <c r="L120" s="176"/>
      <c r="M120" s="74" t="s">
        <v>1</v>
      </c>
      <c r="N120" s="75" t="s">
        <v>40</v>
      </c>
      <c r="O120" s="75" t="s">
        <v>108</v>
      </c>
      <c r="P120" s="75" t="s">
        <v>109</v>
      </c>
      <c r="Q120" s="75" t="s">
        <v>110</v>
      </c>
      <c r="R120" s="75" t="s">
        <v>111</v>
      </c>
      <c r="S120" s="75" t="s">
        <v>112</v>
      </c>
      <c r="T120" s="76" t="s">
        <v>113</v>
      </c>
      <c r="U120" s="170"/>
      <c r="V120" s="170"/>
      <c r="W120" s="170"/>
      <c r="X120" s="170"/>
      <c r="Y120" s="170"/>
      <c r="Z120" s="170"/>
      <c r="AA120" s="170"/>
      <c r="AB120" s="170"/>
      <c r="AC120" s="170"/>
      <c r="AD120" s="170"/>
      <c r="AE120" s="170"/>
    </row>
    <row r="121" spans="1:65" s="2" customFormat="1" ht="22.9" customHeight="1">
      <c r="A121" s="33"/>
      <c r="B121" s="34"/>
      <c r="C121" s="81" t="s">
        <v>114</v>
      </c>
      <c r="D121" s="35"/>
      <c r="E121" s="35"/>
      <c r="F121" s="35"/>
      <c r="G121" s="35"/>
      <c r="H121" s="35"/>
      <c r="I121" s="110"/>
      <c r="J121" s="177">
        <f>BK121</f>
        <v>0</v>
      </c>
      <c r="K121" s="35"/>
      <c r="L121" s="38"/>
      <c r="M121" s="77"/>
      <c r="N121" s="178"/>
      <c r="O121" s="78"/>
      <c r="P121" s="179">
        <f>P122</f>
        <v>0</v>
      </c>
      <c r="Q121" s="78"/>
      <c r="R121" s="179">
        <f>R122</f>
        <v>1.30348632</v>
      </c>
      <c r="S121" s="78"/>
      <c r="T121" s="180">
        <f>T122</f>
        <v>0</v>
      </c>
      <c r="U121" s="33"/>
      <c r="V121" s="33"/>
      <c r="W121" s="33"/>
      <c r="X121" s="33"/>
      <c r="Y121" s="33"/>
      <c r="Z121" s="33"/>
      <c r="AA121" s="33"/>
      <c r="AB121" s="33"/>
      <c r="AC121" s="33"/>
      <c r="AD121" s="33"/>
      <c r="AE121" s="33"/>
      <c r="AT121" s="16" t="s">
        <v>75</v>
      </c>
      <c r="AU121" s="16" t="s">
        <v>96</v>
      </c>
      <c r="BK121" s="181">
        <f>BK122</f>
        <v>0</v>
      </c>
    </row>
    <row r="122" spans="1:65" s="12" customFormat="1" ht="25.9" customHeight="1">
      <c r="B122" s="182"/>
      <c r="C122" s="183"/>
      <c r="D122" s="184" t="s">
        <v>75</v>
      </c>
      <c r="E122" s="185" t="s">
        <v>115</v>
      </c>
      <c r="F122" s="185" t="s">
        <v>116</v>
      </c>
      <c r="G122" s="183"/>
      <c r="H122" s="183"/>
      <c r="I122" s="186"/>
      <c r="J122" s="187">
        <f>BK122</f>
        <v>0</v>
      </c>
      <c r="K122" s="183"/>
      <c r="L122" s="188"/>
      <c r="M122" s="189"/>
      <c r="N122" s="190"/>
      <c r="O122" s="190"/>
      <c r="P122" s="191">
        <f>P123+P125+P127+P133</f>
        <v>0</v>
      </c>
      <c r="Q122" s="190"/>
      <c r="R122" s="191">
        <f>R123+R125+R127+R133</f>
        <v>1.30348632</v>
      </c>
      <c r="S122" s="190"/>
      <c r="T122" s="192">
        <f>T123+T125+T127+T133</f>
        <v>0</v>
      </c>
      <c r="AR122" s="193" t="s">
        <v>86</v>
      </c>
      <c r="AT122" s="194" t="s">
        <v>75</v>
      </c>
      <c r="AU122" s="194" t="s">
        <v>76</v>
      </c>
      <c r="AY122" s="193" t="s">
        <v>117</v>
      </c>
      <c r="BK122" s="195">
        <f>BK123+BK125+BK127+BK133</f>
        <v>0</v>
      </c>
    </row>
    <row r="123" spans="1:65" s="12" customFormat="1" ht="22.9" customHeight="1">
      <c r="B123" s="182"/>
      <c r="C123" s="183"/>
      <c r="D123" s="184" t="s">
        <v>75</v>
      </c>
      <c r="E123" s="196" t="s">
        <v>118</v>
      </c>
      <c r="F123" s="196" t="s">
        <v>119</v>
      </c>
      <c r="G123" s="183"/>
      <c r="H123" s="183"/>
      <c r="I123" s="186"/>
      <c r="J123" s="197">
        <f>BK123</f>
        <v>0</v>
      </c>
      <c r="K123" s="183"/>
      <c r="L123" s="188"/>
      <c r="M123" s="189"/>
      <c r="N123" s="190"/>
      <c r="O123" s="190"/>
      <c r="P123" s="191">
        <f>P124</f>
        <v>0</v>
      </c>
      <c r="Q123" s="190"/>
      <c r="R123" s="191">
        <f>R124</f>
        <v>0</v>
      </c>
      <c r="S123" s="190"/>
      <c r="T123" s="192">
        <f>T124</f>
        <v>0</v>
      </c>
      <c r="AR123" s="193" t="s">
        <v>86</v>
      </c>
      <c r="AT123" s="194" t="s">
        <v>75</v>
      </c>
      <c r="AU123" s="194" t="s">
        <v>84</v>
      </c>
      <c r="AY123" s="193" t="s">
        <v>117</v>
      </c>
      <c r="BK123" s="195">
        <f>BK124</f>
        <v>0</v>
      </c>
    </row>
    <row r="124" spans="1:65" s="2" customFormat="1" ht="16.5" customHeight="1">
      <c r="A124" s="33"/>
      <c r="B124" s="34"/>
      <c r="C124" s="198" t="s">
        <v>86</v>
      </c>
      <c r="D124" s="198" t="s">
        <v>120</v>
      </c>
      <c r="E124" s="199" t="s">
        <v>121</v>
      </c>
      <c r="F124" s="200" t="s">
        <v>122</v>
      </c>
      <c r="G124" s="201" t="s">
        <v>123</v>
      </c>
      <c r="H124" s="202">
        <v>1</v>
      </c>
      <c r="I124" s="203"/>
      <c r="J124" s="204">
        <f>ROUND(I124*H124,2)</f>
        <v>0</v>
      </c>
      <c r="K124" s="200" t="s">
        <v>1</v>
      </c>
      <c r="L124" s="38"/>
      <c r="M124" s="205" t="s">
        <v>1</v>
      </c>
      <c r="N124" s="206" t="s">
        <v>41</v>
      </c>
      <c r="O124" s="70"/>
      <c r="P124" s="207">
        <f>O124*H124</f>
        <v>0</v>
      </c>
      <c r="Q124" s="207">
        <v>0</v>
      </c>
      <c r="R124" s="207">
        <f>Q124*H124</f>
        <v>0</v>
      </c>
      <c r="S124" s="207">
        <v>0</v>
      </c>
      <c r="T124" s="208">
        <f>S124*H124</f>
        <v>0</v>
      </c>
      <c r="U124" s="33"/>
      <c r="V124" s="33"/>
      <c r="W124" s="33"/>
      <c r="X124" s="33"/>
      <c r="Y124" s="33"/>
      <c r="Z124" s="33"/>
      <c r="AA124" s="33"/>
      <c r="AB124" s="33"/>
      <c r="AC124" s="33"/>
      <c r="AD124" s="33"/>
      <c r="AE124" s="33"/>
      <c r="AR124" s="209" t="s">
        <v>124</v>
      </c>
      <c r="AT124" s="209" t="s">
        <v>120</v>
      </c>
      <c r="AU124" s="209" t="s">
        <v>86</v>
      </c>
      <c r="AY124" s="16" t="s">
        <v>117</v>
      </c>
      <c r="BE124" s="210">
        <f>IF(N124="základní",J124,0)</f>
        <v>0</v>
      </c>
      <c r="BF124" s="210">
        <f>IF(N124="snížená",J124,0)</f>
        <v>0</v>
      </c>
      <c r="BG124" s="210">
        <f>IF(N124="zákl. přenesená",J124,0)</f>
        <v>0</v>
      </c>
      <c r="BH124" s="210">
        <f>IF(N124="sníž. přenesená",J124,0)</f>
        <v>0</v>
      </c>
      <c r="BI124" s="210">
        <f>IF(N124="nulová",J124,0)</f>
        <v>0</v>
      </c>
      <c r="BJ124" s="16" t="s">
        <v>84</v>
      </c>
      <c r="BK124" s="210">
        <f>ROUND(I124*H124,2)</f>
        <v>0</v>
      </c>
      <c r="BL124" s="16" t="s">
        <v>124</v>
      </c>
      <c r="BM124" s="209" t="s">
        <v>125</v>
      </c>
    </row>
    <row r="125" spans="1:65" s="12" customFormat="1" ht="22.9" customHeight="1">
      <c r="B125" s="182"/>
      <c r="C125" s="183"/>
      <c r="D125" s="184" t="s">
        <v>75</v>
      </c>
      <c r="E125" s="196" t="s">
        <v>126</v>
      </c>
      <c r="F125" s="196" t="s">
        <v>127</v>
      </c>
      <c r="G125" s="183"/>
      <c r="H125" s="183"/>
      <c r="I125" s="186"/>
      <c r="J125" s="197">
        <f>BK125</f>
        <v>0</v>
      </c>
      <c r="K125" s="183"/>
      <c r="L125" s="188"/>
      <c r="M125" s="189"/>
      <c r="N125" s="190"/>
      <c r="O125" s="190"/>
      <c r="P125" s="191">
        <f>P126</f>
        <v>0</v>
      </c>
      <c r="Q125" s="190"/>
      <c r="R125" s="191">
        <f>R126</f>
        <v>0</v>
      </c>
      <c r="S125" s="190"/>
      <c r="T125" s="192">
        <f>T126</f>
        <v>0</v>
      </c>
      <c r="AR125" s="193" t="s">
        <v>86</v>
      </c>
      <c r="AT125" s="194" t="s">
        <v>75</v>
      </c>
      <c r="AU125" s="194" t="s">
        <v>84</v>
      </c>
      <c r="AY125" s="193" t="s">
        <v>117</v>
      </c>
      <c r="BK125" s="195">
        <f>BK126</f>
        <v>0</v>
      </c>
    </row>
    <row r="126" spans="1:65" s="2" customFormat="1" ht="16.5" customHeight="1">
      <c r="A126" s="33"/>
      <c r="B126" s="34"/>
      <c r="C126" s="198" t="s">
        <v>84</v>
      </c>
      <c r="D126" s="198" t="s">
        <v>120</v>
      </c>
      <c r="E126" s="199" t="s">
        <v>128</v>
      </c>
      <c r="F126" s="200" t="s">
        <v>129</v>
      </c>
      <c r="G126" s="201" t="s">
        <v>123</v>
      </c>
      <c r="H126" s="202">
        <v>1</v>
      </c>
      <c r="I126" s="203"/>
      <c r="J126" s="204">
        <f>ROUND(I126*H126,2)</f>
        <v>0</v>
      </c>
      <c r="K126" s="200" t="s">
        <v>1</v>
      </c>
      <c r="L126" s="38"/>
      <c r="M126" s="205" t="s">
        <v>1</v>
      </c>
      <c r="N126" s="206" t="s">
        <v>41</v>
      </c>
      <c r="O126" s="70"/>
      <c r="P126" s="207">
        <f>O126*H126</f>
        <v>0</v>
      </c>
      <c r="Q126" s="207">
        <v>0</v>
      </c>
      <c r="R126" s="207">
        <f>Q126*H126</f>
        <v>0</v>
      </c>
      <c r="S126" s="207">
        <v>0</v>
      </c>
      <c r="T126" s="208">
        <f>S126*H126</f>
        <v>0</v>
      </c>
      <c r="U126" s="33"/>
      <c r="V126" s="33"/>
      <c r="W126" s="33"/>
      <c r="X126" s="33"/>
      <c r="Y126" s="33"/>
      <c r="Z126" s="33"/>
      <c r="AA126" s="33"/>
      <c r="AB126" s="33"/>
      <c r="AC126" s="33"/>
      <c r="AD126" s="33"/>
      <c r="AE126" s="33"/>
      <c r="AR126" s="209" t="s">
        <v>124</v>
      </c>
      <c r="AT126" s="209" t="s">
        <v>120</v>
      </c>
      <c r="AU126" s="209" t="s">
        <v>86</v>
      </c>
      <c r="AY126" s="16" t="s">
        <v>117</v>
      </c>
      <c r="BE126" s="210">
        <f>IF(N126="základní",J126,0)</f>
        <v>0</v>
      </c>
      <c r="BF126" s="210">
        <f>IF(N126="snížená",J126,0)</f>
        <v>0</v>
      </c>
      <c r="BG126" s="210">
        <f>IF(N126="zákl. přenesená",J126,0)</f>
        <v>0</v>
      </c>
      <c r="BH126" s="210">
        <f>IF(N126="sníž. přenesená",J126,0)</f>
        <v>0</v>
      </c>
      <c r="BI126" s="210">
        <f>IF(N126="nulová",J126,0)</f>
        <v>0</v>
      </c>
      <c r="BJ126" s="16" t="s">
        <v>84</v>
      </c>
      <c r="BK126" s="210">
        <f>ROUND(I126*H126,2)</f>
        <v>0</v>
      </c>
      <c r="BL126" s="16" t="s">
        <v>124</v>
      </c>
      <c r="BM126" s="209" t="s">
        <v>130</v>
      </c>
    </row>
    <row r="127" spans="1:65" s="12" customFormat="1" ht="22.9" customHeight="1">
      <c r="B127" s="182"/>
      <c r="C127" s="183"/>
      <c r="D127" s="184" t="s">
        <v>75</v>
      </c>
      <c r="E127" s="196" t="s">
        <v>131</v>
      </c>
      <c r="F127" s="196" t="s">
        <v>132</v>
      </c>
      <c r="G127" s="183"/>
      <c r="H127" s="183"/>
      <c r="I127" s="186"/>
      <c r="J127" s="197">
        <f>BK127</f>
        <v>0</v>
      </c>
      <c r="K127" s="183"/>
      <c r="L127" s="188"/>
      <c r="M127" s="189"/>
      <c r="N127" s="190"/>
      <c r="O127" s="190"/>
      <c r="P127" s="191">
        <f>SUM(P128:P132)</f>
        <v>0</v>
      </c>
      <c r="Q127" s="190"/>
      <c r="R127" s="191">
        <f>SUM(R128:R132)</f>
        <v>1.25366508</v>
      </c>
      <c r="S127" s="190"/>
      <c r="T127" s="192">
        <f>SUM(T128:T132)</f>
        <v>0</v>
      </c>
      <c r="AR127" s="193" t="s">
        <v>86</v>
      </c>
      <c r="AT127" s="194" t="s">
        <v>75</v>
      </c>
      <c r="AU127" s="194" t="s">
        <v>84</v>
      </c>
      <c r="AY127" s="193" t="s">
        <v>117</v>
      </c>
      <c r="BK127" s="195">
        <f>SUM(BK128:BK132)</f>
        <v>0</v>
      </c>
    </row>
    <row r="128" spans="1:65" s="2" customFormat="1" ht="24" customHeight="1">
      <c r="A128" s="33"/>
      <c r="B128" s="34"/>
      <c r="C128" s="198" t="s">
        <v>133</v>
      </c>
      <c r="D128" s="198" t="s">
        <v>120</v>
      </c>
      <c r="E128" s="199" t="s">
        <v>134</v>
      </c>
      <c r="F128" s="200" t="s">
        <v>135</v>
      </c>
      <c r="G128" s="201" t="s">
        <v>136</v>
      </c>
      <c r="H128" s="202">
        <v>101.676</v>
      </c>
      <c r="I128" s="203"/>
      <c r="J128" s="204">
        <f>ROUND(I128*H128,2)</f>
        <v>0</v>
      </c>
      <c r="K128" s="200" t="s">
        <v>137</v>
      </c>
      <c r="L128" s="38"/>
      <c r="M128" s="205" t="s">
        <v>1</v>
      </c>
      <c r="N128" s="206" t="s">
        <v>41</v>
      </c>
      <c r="O128" s="70"/>
      <c r="P128" s="207">
        <f>O128*H128</f>
        <v>0</v>
      </c>
      <c r="Q128" s="207">
        <v>1.223E-2</v>
      </c>
      <c r="R128" s="207">
        <f>Q128*H128</f>
        <v>1.24349748</v>
      </c>
      <c r="S128" s="207">
        <v>0</v>
      </c>
      <c r="T128" s="208">
        <f>S128*H128</f>
        <v>0</v>
      </c>
      <c r="U128" s="33"/>
      <c r="V128" s="33"/>
      <c r="W128" s="33"/>
      <c r="X128" s="33"/>
      <c r="Y128" s="33"/>
      <c r="Z128" s="33"/>
      <c r="AA128" s="33"/>
      <c r="AB128" s="33"/>
      <c r="AC128" s="33"/>
      <c r="AD128" s="33"/>
      <c r="AE128" s="33"/>
      <c r="AR128" s="209" t="s">
        <v>124</v>
      </c>
      <c r="AT128" s="209" t="s">
        <v>120</v>
      </c>
      <c r="AU128" s="209" t="s">
        <v>86</v>
      </c>
      <c r="AY128" s="16" t="s">
        <v>117</v>
      </c>
      <c r="BE128" s="210">
        <f>IF(N128="základní",J128,0)</f>
        <v>0</v>
      </c>
      <c r="BF128" s="210">
        <f>IF(N128="snížená",J128,0)</f>
        <v>0</v>
      </c>
      <c r="BG128" s="210">
        <f>IF(N128="zákl. přenesená",J128,0)</f>
        <v>0</v>
      </c>
      <c r="BH128" s="210">
        <f>IF(N128="sníž. přenesená",J128,0)</f>
        <v>0</v>
      </c>
      <c r="BI128" s="210">
        <f>IF(N128="nulová",J128,0)</f>
        <v>0</v>
      </c>
      <c r="BJ128" s="16" t="s">
        <v>84</v>
      </c>
      <c r="BK128" s="210">
        <f>ROUND(I128*H128,2)</f>
        <v>0</v>
      </c>
      <c r="BL128" s="16" t="s">
        <v>124</v>
      </c>
      <c r="BM128" s="209" t="s">
        <v>138</v>
      </c>
    </row>
    <row r="129" spans="1:65" s="13" customFormat="1" ht="22.5">
      <c r="B129" s="211"/>
      <c r="C129" s="212"/>
      <c r="D129" s="213" t="s">
        <v>139</v>
      </c>
      <c r="E129" s="214" t="s">
        <v>1</v>
      </c>
      <c r="F129" s="215" t="s">
        <v>140</v>
      </c>
      <c r="G129" s="212"/>
      <c r="H129" s="216">
        <v>51.18</v>
      </c>
      <c r="I129" s="217"/>
      <c r="J129" s="212"/>
      <c r="K129" s="212"/>
      <c r="L129" s="218"/>
      <c r="M129" s="219"/>
      <c r="N129" s="220"/>
      <c r="O129" s="220"/>
      <c r="P129" s="220"/>
      <c r="Q129" s="220"/>
      <c r="R129" s="220"/>
      <c r="S129" s="220"/>
      <c r="T129" s="221"/>
      <c r="AT129" s="222" t="s">
        <v>139</v>
      </c>
      <c r="AU129" s="222" t="s">
        <v>86</v>
      </c>
      <c r="AV129" s="13" t="s">
        <v>86</v>
      </c>
      <c r="AW129" s="13" t="s">
        <v>32</v>
      </c>
      <c r="AX129" s="13" t="s">
        <v>76</v>
      </c>
      <c r="AY129" s="222" t="s">
        <v>117</v>
      </c>
    </row>
    <row r="130" spans="1:65" s="13" customFormat="1">
      <c r="B130" s="211"/>
      <c r="C130" s="212"/>
      <c r="D130" s="213" t="s">
        <v>139</v>
      </c>
      <c r="E130" s="214" t="s">
        <v>1</v>
      </c>
      <c r="F130" s="215" t="s">
        <v>141</v>
      </c>
      <c r="G130" s="212"/>
      <c r="H130" s="216">
        <v>50.496000000000002</v>
      </c>
      <c r="I130" s="217"/>
      <c r="J130" s="212"/>
      <c r="K130" s="212"/>
      <c r="L130" s="218"/>
      <c r="M130" s="219"/>
      <c r="N130" s="220"/>
      <c r="O130" s="220"/>
      <c r="P130" s="220"/>
      <c r="Q130" s="220"/>
      <c r="R130" s="220"/>
      <c r="S130" s="220"/>
      <c r="T130" s="221"/>
      <c r="AT130" s="222" t="s">
        <v>139</v>
      </c>
      <c r="AU130" s="222" t="s">
        <v>86</v>
      </c>
      <c r="AV130" s="13" t="s">
        <v>86</v>
      </c>
      <c r="AW130" s="13" t="s">
        <v>32</v>
      </c>
      <c r="AX130" s="13" t="s">
        <v>76</v>
      </c>
      <c r="AY130" s="222" t="s">
        <v>117</v>
      </c>
    </row>
    <row r="131" spans="1:65" s="14" customFormat="1">
      <c r="B131" s="223"/>
      <c r="C131" s="224"/>
      <c r="D131" s="213" t="s">
        <v>139</v>
      </c>
      <c r="E131" s="225" t="s">
        <v>1</v>
      </c>
      <c r="F131" s="226" t="s">
        <v>142</v>
      </c>
      <c r="G131" s="224"/>
      <c r="H131" s="227">
        <v>101.676</v>
      </c>
      <c r="I131" s="228"/>
      <c r="J131" s="224"/>
      <c r="K131" s="224"/>
      <c r="L131" s="229"/>
      <c r="M131" s="230"/>
      <c r="N131" s="231"/>
      <c r="O131" s="231"/>
      <c r="P131" s="231"/>
      <c r="Q131" s="231"/>
      <c r="R131" s="231"/>
      <c r="S131" s="231"/>
      <c r="T131" s="232"/>
      <c r="AT131" s="233" t="s">
        <v>139</v>
      </c>
      <c r="AU131" s="233" t="s">
        <v>86</v>
      </c>
      <c r="AV131" s="14" t="s">
        <v>143</v>
      </c>
      <c r="AW131" s="14" t="s">
        <v>32</v>
      </c>
      <c r="AX131" s="14" t="s">
        <v>84</v>
      </c>
      <c r="AY131" s="233" t="s">
        <v>117</v>
      </c>
    </row>
    <row r="132" spans="1:65" s="2" customFormat="1" ht="16.5" customHeight="1">
      <c r="A132" s="33"/>
      <c r="B132" s="34"/>
      <c r="C132" s="198" t="s">
        <v>143</v>
      </c>
      <c r="D132" s="198" t="s">
        <v>120</v>
      </c>
      <c r="E132" s="199" t="s">
        <v>144</v>
      </c>
      <c r="F132" s="200" t="s">
        <v>145</v>
      </c>
      <c r="G132" s="201" t="s">
        <v>136</v>
      </c>
      <c r="H132" s="202">
        <v>101.676</v>
      </c>
      <c r="I132" s="203"/>
      <c r="J132" s="204">
        <f>ROUND(I132*H132,2)</f>
        <v>0</v>
      </c>
      <c r="K132" s="200" t="s">
        <v>137</v>
      </c>
      <c r="L132" s="38"/>
      <c r="M132" s="205" t="s">
        <v>1</v>
      </c>
      <c r="N132" s="206" t="s">
        <v>41</v>
      </c>
      <c r="O132" s="70"/>
      <c r="P132" s="207">
        <f>O132*H132</f>
        <v>0</v>
      </c>
      <c r="Q132" s="207">
        <v>1E-4</v>
      </c>
      <c r="R132" s="207">
        <f>Q132*H132</f>
        <v>1.0167600000000001E-2</v>
      </c>
      <c r="S132" s="207">
        <v>0</v>
      </c>
      <c r="T132" s="208">
        <f>S132*H132</f>
        <v>0</v>
      </c>
      <c r="U132" s="33"/>
      <c r="V132" s="33"/>
      <c r="W132" s="33"/>
      <c r="X132" s="33"/>
      <c r="Y132" s="33"/>
      <c r="Z132" s="33"/>
      <c r="AA132" s="33"/>
      <c r="AB132" s="33"/>
      <c r="AC132" s="33"/>
      <c r="AD132" s="33"/>
      <c r="AE132" s="33"/>
      <c r="AR132" s="209" t="s">
        <v>124</v>
      </c>
      <c r="AT132" s="209" t="s">
        <v>120</v>
      </c>
      <c r="AU132" s="209" t="s">
        <v>86</v>
      </c>
      <c r="AY132" s="16" t="s">
        <v>117</v>
      </c>
      <c r="BE132" s="210">
        <f>IF(N132="základní",J132,0)</f>
        <v>0</v>
      </c>
      <c r="BF132" s="210">
        <f>IF(N132="snížená",J132,0)</f>
        <v>0</v>
      </c>
      <c r="BG132" s="210">
        <f>IF(N132="zákl. přenesená",J132,0)</f>
        <v>0</v>
      </c>
      <c r="BH132" s="210">
        <f>IF(N132="sníž. přenesená",J132,0)</f>
        <v>0</v>
      </c>
      <c r="BI132" s="210">
        <f>IF(N132="nulová",J132,0)</f>
        <v>0</v>
      </c>
      <c r="BJ132" s="16" t="s">
        <v>84</v>
      </c>
      <c r="BK132" s="210">
        <f>ROUND(I132*H132,2)</f>
        <v>0</v>
      </c>
      <c r="BL132" s="16" t="s">
        <v>124</v>
      </c>
      <c r="BM132" s="209" t="s">
        <v>146</v>
      </c>
    </row>
    <row r="133" spans="1:65" s="12" customFormat="1" ht="22.9" customHeight="1">
      <c r="B133" s="182"/>
      <c r="C133" s="183"/>
      <c r="D133" s="184" t="s">
        <v>75</v>
      </c>
      <c r="E133" s="196" t="s">
        <v>147</v>
      </c>
      <c r="F133" s="196" t="s">
        <v>148</v>
      </c>
      <c r="G133" s="183"/>
      <c r="H133" s="183"/>
      <c r="I133" s="186"/>
      <c r="J133" s="197">
        <f>BK133</f>
        <v>0</v>
      </c>
      <c r="K133" s="183"/>
      <c r="L133" s="188"/>
      <c r="M133" s="189"/>
      <c r="N133" s="190"/>
      <c r="O133" s="190"/>
      <c r="P133" s="191">
        <f>SUM(P134:P135)</f>
        <v>0</v>
      </c>
      <c r="Q133" s="190"/>
      <c r="R133" s="191">
        <f>SUM(R134:R135)</f>
        <v>4.9821240000000003E-2</v>
      </c>
      <c r="S133" s="190"/>
      <c r="T133" s="192">
        <f>SUM(T134:T135)</f>
        <v>0</v>
      </c>
      <c r="AR133" s="193" t="s">
        <v>86</v>
      </c>
      <c r="AT133" s="194" t="s">
        <v>75</v>
      </c>
      <c r="AU133" s="194" t="s">
        <v>84</v>
      </c>
      <c r="AY133" s="193" t="s">
        <v>117</v>
      </c>
      <c r="BK133" s="195">
        <f>SUM(BK134:BK135)</f>
        <v>0</v>
      </c>
    </row>
    <row r="134" spans="1:65" s="2" customFormat="1" ht="24" customHeight="1">
      <c r="A134" s="33"/>
      <c r="B134" s="34"/>
      <c r="C134" s="198" t="s">
        <v>149</v>
      </c>
      <c r="D134" s="198" t="s">
        <v>120</v>
      </c>
      <c r="E134" s="199" t="s">
        <v>150</v>
      </c>
      <c r="F134" s="200" t="s">
        <v>151</v>
      </c>
      <c r="G134" s="201" t="s">
        <v>136</v>
      </c>
      <c r="H134" s="202">
        <v>101.676</v>
      </c>
      <c r="I134" s="203"/>
      <c r="J134" s="204">
        <f>ROUND(I134*H134,2)</f>
        <v>0</v>
      </c>
      <c r="K134" s="200" t="s">
        <v>137</v>
      </c>
      <c r="L134" s="38"/>
      <c r="M134" s="205" t="s">
        <v>1</v>
      </c>
      <c r="N134" s="206" t="s">
        <v>41</v>
      </c>
      <c r="O134" s="70"/>
      <c r="P134" s="207">
        <f>O134*H134</f>
        <v>0</v>
      </c>
      <c r="Q134" s="207">
        <v>2.0000000000000001E-4</v>
      </c>
      <c r="R134" s="207">
        <f>Q134*H134</f>
        <v>2.0335200000000001E-2</v>
      </c>
      <c r="S134" s="207">
        <v>0</v>
      </c>
      <c r="T134" s="208">
        <f>S134*H134</f>
        <v>0</v>
      </c>
      <c r="U134" s="33"/>
      <c r="V134" s="33"/>
      <c r="W134" s="33"/>
      <c r="X134" s="33"/>
      <c r="Y134" s="33"/>
      <c r="Z134" s="33"/>
      <c r="AA134" s="33"/>
      <c r="AB134" s="33"/>
      <c r="AC134" s="33"/>
      <c r="AD134" s="33"/>
      <c r="AE134" s="33"/>
      <c r="AR134" s="209" t="s">
        <v>124</v>
      </c>
      <c r="AT134" s="209" t="s">
        <v>120</v>
      </c>
      <c r="AU134" s="209" t="s">
        <v>86</v>
      </c>
      <c r="AY134" s="16" t="s">
        <v>117</v>
      </c>
      <c r="BE134" s="210">
        <f>IF(N134="základní",J134,0)</f>
        <v>0</v>
      </c>
      <c r="BF134" s="210">
        <f>IF(N134="snížená",J134,0)</f>
        <v>0</v>
      </c>
      <c r="BG134" s="210">
        <f>IF(N134="zákl. přenesená",J134,0)</f>
        <v>0</v>
      </c>
      <c r="BH134" s="210">
        <f>IF(N134="sníž. přenesená",J134,0)</f>
        <v>0</v>
      </c>
      <c r="BI134" s="210">
        <f>IF(N134="nulová",J134,0)</f>
        <v>0</v>
      </c>
      <c r="BJ134" s="16" t="s">
        <v>84</v>
      </c>
      <c r="BK134" s="210">
        <f>ROUND(I134*H134,2)</f>
        <v>0</v>
      </c>
      <c r="BL134" s="16" t="s">
        <v>124</v>
      </c>
      <c r="BM134" s="209" t="s">
        <v>152</v>
      </c>
    </row>
    <row r="135" spans="1:65" s="2" customFormat="1" ht="24" customHeight="1">
      <c r="A135" s="33"/>
      <c r="B135" s="34"/>
      <c r="C135" s="198" t="s">
        <v>153</v>
      </c>
      <c r="D135" s="198" t="s">
        <v>120</v>
      </c>
      <c r="E135" s="199" t="s">
        <v>154</v>
      </c>
      <c r="F135" s="200" t="s">
        <v>155</v>
      </c>
      <c r="G135" s="201" t="s">
        <v>136</v>
      </c>
      <c r="H135" s="202">
        <v>101.676</v>
      </c>
      <c r="I135" s="203"/>
      <c r="J135" s="204">
        <f>ROUND(I135*H135,2)</f>
        <v>0</v>
      </c>
      <c r="K135" s="200" t="s">
        <v>137</v>
      </c>
      <c r="L135" s="38"/>
      <c r="M135" s="234" t="s">
        <v>1</v>
      </c>
      <c r="N135" s="235" t="s">
        <v>41</v>
      </c>
      <c r="O135" s="236"/>
      <c r="P135" s="237">
        <f>O135*H135</f>
        <v>0</v>
      </c>
      <c r="Q135" s="237">
        <v>2.9E-4</v>
      </c>
      <c r="R135" s="237">
        <f>Q135*H135</f>
        <v>2.9486040000000002E-2</v>
      </c>
      <c r="S135" s="237">
        <v>0</v>
      </c>
      <c r="T135" s="238">
        <f>S135*H135</f>
        <v>0</v>
      </c>
      <c r="U135" s="33"/>
      <c r="V135" s="33"/>
      <c r="W135" s="33"/>
      <c r="X135" s="33"/>
      <c r="Y135" s="33"/>
      <c r="Z135" s="33"/>
      <c r="AA135" s="33"/>
      <c r="AB135" s="33"/>
      <c r="AC135" s="33"/>
      <c r="AD135" s="33"/>
      <c r="AE135" s="33"/>
      <c r="AR135" s="209" t="s">
        <v>124</v>
      </c>
      <c r="AT135" s="209" t="s">
        <v>120</v>
      </c>
      <c r="AU135" s="209" t="s">
        <v>86</v>
      </c>
      <c r="AY135" s="16" t="s">
        <v>117</v>
      </c>
      <c r="BE135" s="210">
        <f>IF(N135="základní",J135,0)</f>
        <v>0</v>
      </c>
      <c r="BF135" s="210">
        <f>IF(N135="snížená",J135,0)</f>
        <v>0</v>
      </c>
      <c r="BG135" s="210">
        <f>IF(N135="zákl. přenesená",J135,0)</f>
        <v>0</v>
      </c>
      <c r="BH135" s="210">
        <f>IF(N135="sníž. přenesená",J135,0)</f>
        <v>0</v>
      </c>
      <c r="BI135" s="210">
        <f>IF(N135="nulová",J135,0)</f>
        <v>0</v>
      </c>
      <c r="BJ135" s="16" t="s">
        <v>84</v>
      </c>
      <c r="BK135" s="210">
        <f>ROUND(I135*H135,2)</f>
        <v>0</v>
      </c>
      <c r="BL135" s="16" t="s">
        <v>124</v>
      </c>
      <c r="BM135" s="209" t="s">
        <v>156</v>
      </c>
    </row>
    <row r="136" spans="1:65" s="2" customFormat="1" ht="6.95" customHeight="1">
      <c r="A136" s="33"/>
      <c r="B136" s="53"/>
      <c r="C136" s="54"/>
      <c r="D136" s="54"/>
      <c r="E136" s="54"/>
      <c r="F136" s="54"/>
      <c r="G136" s="54"/>
      <c r="H136" s="54"/>
      <c r="I136" s="147"/>
      <c r="J136" s="54"/>
      <c r="K136" s="54"/>
      <c r="L136" s="38"/>
      <c r="M136" s="33"/>
      <c r="O136" s="33"/>
      <c r="P136" s="33"/>
      <c r="Q136" s="33"/>
      <c r="R136" s="33"/>
      <c r="S136" s="33"/>
      <c r="T136" s="33"/>
      <c r="U136" s="33"/>
      <c r="V136" s="33"/>
      <c r="W136" s="33"/>
      <c r="X136" s="33"/>
      <c r="Y136" s="33"/>
      <c r="Z136" s="33"/>
      <c r="AA136" s="33"/>
      <c r="AB136" s="33"/>
      <c r="AC136" s="33"/>
      <c r="AD136" s="33"/>
      <c r="AE136" s="33"/>
    </row>
  </sheetData>
  <sheetProtection algorithmName="SHA-512" hashValue="ETxcNwCCfyYuGE0cY9jm5QaKQvh7rGOdLKUDLjGoSdPjI794oDMUTXDNsB3bmclDNwGHI2foIdcVOXEgSaB3Vw==" saltValue="DUinJs3x5kmySNK4RLLtxVg8gWLpBx5kwdOB3tl31wtjzLfeleipA0yRYKnZLMX/thxe/LZ8yW+MfXinIOevsw==" spinCount="100000" sheet="1" objects="1" scenarios="1" formatColumns="0" formatRows="0" autoFilter="0"/>
  <autoFilter ref="C120:K135" xr:uid="{00000000-0009-0000-0000-000001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63CA-C31F-4846-8A31-75EBF5198F71}">
  <sheetPr>
    <pageSetUpPr fitToPage="1"/>
  </sheetPr>
  <dimension ref="A1:BR145"/>
  <sheetViews>
    <sheetView showGridLines="0" workbookViewId="0">
      <pane ySplit="1" topLeftCell="A41" activePane="bottomLeft" state="frozen"/>
      <selection pane="bottomLeft" activeCell="F55" sqref="F55"/>
    </sheetView>
  </sheetViews>
  <sheetFormatPr defaultColWidth="9" defaultRowHeight="13.5"/>
  <cols>
    <col min="1" max="1" width="7.83203125" style="239" customWidth="1"/>
    <col min="2" max="2" width="1.5" style="239" customWidth="1"/>
    <col min="3" max="3" width="3.83203125" style="239" customWidth="1"/>
    <col min="4" max="4" width="4" style="239" customWidth="1"/>
    <col min="5" max="5" width="16" style="239" customWidth="1"/>
    <col min="6" max="6" width="70" style="239" customWidth="1"/>
    <col min="7" max="7" width="8" style="239" customWidth="1"/>
    <col min="8" max="8" width="10.33203125" style="239" customWidth="1"/>
    <col min="9" max="9" width="11.83203125" style="240" customWidth="1"/>
    <col min="10" max="10" width="22" style="239" customWidth="1"/>
    <col min="11" max="11" width="14.5" style="239" customWidth="1"/>
    <col min="12" max="18" width="9" style="239"/>
    <col min="19" max="19" width="7.6640625" style="239" hidden="1" customWidth="1"/>
    <col min="20" max="20" width="27.6640625" style="239" hidden="1" customWidth="1"/>
    <col min="21" max="21" width="15.33203125" style="239" hidden="1" customWidth="1"/>
    <col min="22" max="22" width="11.5" style="239" customWidth="1"/>
    <col min="23" max="23" width="15.33203125" style="239" customWidth="1"/>
    <col min="24" max="24" width="11.5" style="239" customWidth="1"/>
    <col min="25" max="25" width="14" style="239" customWidth="1"/>
    <col min="26" max="26" width="10.33203125" style="239" customWidth="1"/>
    <col min="27" max="27" width="14" style="239" customWidth="1"/>
    <col min="28" max="28" width="15.33203125" style="239" customWidth="1"/>
    <col min="29" max="29" width="10.33203125" style="239" customWidth="1"/>
    <col min="30" max="30" width="14" style="239" customWidth="1"/>
    <col min="31" max="31" width="15.33203125" style="239" customWidth="1"/>
    <col min="32" max="16384" width="9" style="239"/>
  </cols>
  <sheetData>
    <row r="1" spans="1:70" ht="21.95" customHeight="1">
      <c r="A1" s="375"/>
      <c r="B1" s="380"/>
      <c r="C1" s="380"/>
      <c r="D1" s="378" t="s">
        <v>351</v>
      </c>
      <c r="E1" s="380"/>
      <c r="F1" s="377" t="s">
        <v>350</v>
      </c>
      <c r="G1" s="506" t="s">
        <v>349</v>
      </c>
      <c r="H1" s="506"/>
      <c r="I1" s="379"/>
      <c r="J1" s="377" t="s">
        <v>348</v>
      </c>
      <c r="K1" s="378" t="s">
        <v>347</v>
      </c>
      <c r="L1" s="377" t="s">
        <v>346</v>
      </c>
      <c r="M1" s="377"/>
      <c r="N1" s="377"/>
      <c r="O1" s="377"/>
      <c r="P1" s="377"/>
      <c r="Q1" s="377"/>
      <c r="R1" s="377"/>
      <c r="S1" s="377"/>
      <c r="T1" s="377"/>
      <c r="U1" s="376"/>
      <c r="V1" s="376"/>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row>
    <row r="2" spans="1:70" ht="36.950000000000003" customHeight="1">
      <c r="L2" s="507"/>
      <c r="M2" s="507"/>
      <c r="N2" s="507"/>
      <c r="O2" s="507"/>
      <c r="P2" s="507"/>
      <c r="Q2" s="507"/>
      <c r="R2" s="507"/>
      <c r="S2" s="507"/>
      <c r="T2" s="507"/>
      <c r="U2" s="507"/>
      <c r="V2" s="507"/>
      <c r="AT2" s="246" t="s">
        <v>345</v>
      </c>
    </row>
    <row r="3" spans="1:70" ht="6.95" customHeight="1">
      <c r="B3" s="374"/>
      <c r="C3" s="372"/>
      <c r="D3" s="372"/>
      <c r="E3" s="372"/>
      <c r="F3" s="372"/>
      <c r="G3" s="372"/>
      <c r="H3" s="372"/>
      <c r="I3" s="373"/>
      <c r="J3" s="372"/>
      <c r="K3" s="371"/>
      <c r="AT3" s="246" t="s">
        <v>86</v>
      </c>
    </row>
    <row r="4" spans="1:70" ht="36.950000000000003" customHeight="1">
      <c r="B4" s="369"/>
      <c r="D4" s="321" t="s">
        <v>344</v>
      </c>
      <c r="K4" s="368"/>
      <c r="M4" s="370" t="s">
        <v>10</v>
      </c>
      <c r="AT4" s="246" t="s">
        <v>4</v>
      </c>
    </row>
    <row r="5" spans="1:70" ht="6.95" customHeight="1">
      <c r="B5" s="369"/>
      <c r="K5" s="368"/>
    </row>
    <row r="6" spans="1:70" ht="15">
      <c r="B6" s="369"/>
      <c r="D6" s="318" t="s">
        <v>16</v>
      </c>
      <c r="K6" s="368"/>
    </row>
    <row r="7" spans="1:70" ht="16.5" customHeight="1">
      <c r="B7" s="369"/>
      <c r="E7" s="502" t="s">
        <v>454</v>
      </c>
      <c r="F7" s="503"/>
      <c r="G7" s="503"/>
      <c r="H7" s="503"/>
      <c r="K7" s="368"/>
    </row>
    <row r="8" spans="1:70" s="241" customFormat="1" ht="15">
      <c r="B8" s="242"/>
      <c r="D8" s="318" t="s">
        <v>88</v>
      </c>
      <c r="I8" s="286"/>
      <c r="K8" s="326"/>
    </row>
    <row r="9" spans="1:70" s="241" customFormat="1" ht="36.950000000000003" customHeight="1">
      <c r="B9" s="242"/>
      <c r="E9" s="504" t="s">
        <v>343</v>
      </c>
      <c r="F9" s="505"/>
      <c r="G9" s="505"/>
      <c r="H9" s="505"/>
      <c r="I9" s="286"/>
      <c r="K9" s="326"/>
    </row>
    <row r="10" spans="1:70" s="241" customFormat="1">
      <c r="B10" s="242"/>
      <c r="I10" s="286"/>
      <c r="K10" s="326"/>
    </row>
    <row r="11" spans="1:70" s="241" customFormat="1" ht="14.45" customHeight="1">
      <c r="B11" s="242"/>
      <c r="D11" s="318" t="s">
        <v>18</v>
      </c>
      <c r="F11" s="317" t="s">
        <v>1</v>
      </c>
      <c r="I11" s="319" t="s">
        <v>19</v>
      </c>
      <c r="J11" s="317" t="s">
        <v>1</v>
      </c>
      <c r="K11" s="326"/>
    </row>
    <row r="12" spans="1:70" s="241" customFormat="1" ht="14.45" customHeight="1">
      <c r="B12" s="242"/>
      <c r="D12" s="318" t="s">
        <v>20</v>
      </c>
      <c r="F12" s="317" t="s">
        <v>342</v>
      </c>
      <c r="I12" s="319" t="s">
        <v>22</v>
      </c>
      <c r="J12" s="320" t="s">
        <v>455</v>
      </c>
      <c r="K12" s="326"/>
    </row>
    <row r="13" spans="1:70" s="241" customFormat="1" ht="10.9" customHeight="1">
      <c r="B13" s="242"/>
      <c r="I13" s="286"/>
      <c r="K13" s="326"/>
    </row>
    <row r="14" spans="1:70" s="241" customFormat="1" ht="14.45" customHeight="1">
      <c r="B14" s="242"/>
      <c r="D14" s="318" t="s">
        <v>24</v>
      </c>
      <c r="I14" s="319" t="s">
        <v>25</v>
      </c>
      <c r="J14" s="317" t="s">
        <v>1</v>
      </c>
      <c r="K14" s="326"/>
    </row>
    <row r="15" spans="1:70" s="241" customFormat="1" ht="18" customHeight="1">
      <c r="B15" s="242"/>
      <c r="E15" s="317" t="s">
        <v>456</v>
      </c>
      <c r="I15" s="319" t="s">
        <v>27</v>
      </c>
      <c r="J15" s="317" t="s">
        <v>1</v>
      </c>
      <c r="K15" s="326"/>
    </row>
    <row r="16" spans="1:70" s="241" customFormat="1" ht="6.95" customHeight="1">
      <c r="B16" s="242"/>
      <c r="I16" s="286"/>
      <c r="K16" s="326"/>
    </row>
    <row r="17" spans="2:11" s="241" customFormat="1" ht="14.45" customHeight="1">
      <c r="B17" s="242"/>
      <c r="D17" s="318" t="s">
        <v>28</v>
      </c>
      <c r="I17" s="319" t="s">
        <v>25</v>
      </c>
      <c r="J17" s="317" t="s">
        <v>1</v>
      </c>
      <c r="K17" s="326"/>
    </row>
    <row r="18" spans="2:11" s="241" customFormat="1" ht="18" customHeight="1">
      <c r="B18" s="242"/>
      <c r="E18" s="317" t="s">
        <v>1</v>
      </c>
      <c r="I18" s="319" t="s">
        <v>27</v>
      </c>
      <c r="J18" s="317" t="s">
        <v>1</v>
      </c>
      <c r="K18" s="326"/>
    </row>
    <row r="19" spans="2:11" s="241" customFormat="1" ht="6.95" customHeight="1">
      <c r="B19" s="242"/>
      <c r="I19" s="286"/>
      <c r="K19" s="326"/>
    </row>
    <row r="20" spans="2:11" s="241" customFormat="1" ht="14.45" customHeight="1">
      <c r="B20" s="242"/>
      <c r="D20" s="318" t="s">
        <v>30</v>
      </c>
      <c r="I20" s="319" t="s">
        <v>25</v>
      </c>
      <c r="J20" s="317" t="s">
        <v>1</v>
      </c>
      <c r="K20" s="326"/>
    </row>
    <row r="21" spans="2:11" s="241" customFormat="1" ht="18" customHeight="1">
      <c r="B21" s="242"/>
      <c r="E21" s="317" t="s">
        <v>456</v>
      </c>
      <c r="I21" s="319" t="s">
        <v>27</v>
      </c>
      <c r="J21" s="317" t="s">
        <v>1</v>
      </c>
      <c r="K21" s="326"/>
    </row>
    <row r="22" spans="2:11" s="241" customFormat="1" ht="6.95" customHeight="1">
      <c r="B22" s="242"/>
      <c r="I22" s="286"/>
      <c r="K22" s="326"/>
    </row>
    <row r="23" spans="2:11" s="241" customFormat="1" ht="14.45" customHeight="1">
      <c r="B23" s="242"/>
      <c r="D23" s="318" t="s">
        <v>35</v>
      </c>
      <c r="I23" s="286"/>
      <c r="K23" s="326"/>
    </row>
    <row r="24" spans="2:11" s="364" customFormat="1" ht="16.5" customHeight="1">
      <c r="B24" s="367"/>
      <c r="E24" s="500" t="s">
        <v>1</v>
      </c>
      <c r="F24" s="500"/>
      <c r="G24" s="500"/>
      <c r="H24" s="500"/>
      <c r="I24" s="366"/>
      <c r="K24" s="365"/>
    </row>
    <row r="25" spans="2:11" s="241" customFormat="1" ht="6.95" customHeight="1">
      <c r="B25" s="242"/>
      <c r="I25" s="286"/>
      <c r="K25" s="326"/>
    </row>
    <row r="26" spans="2:11" s="241" customFormat="1" ht="6.95" customHeight="1">
      <c r="B26" s="242"/>
      <c r="D26" s="303"/>
      <c r="E26" s="303"/>
      <c r="F26" s="303"/>
      <c r="G26" s="303"/>
      <c r="H26" s="303"/>
      <c r="I26" s="362"/>
      <c r="J26" s="303"/>
      <c r="K26" s="361"/>
    </row>
    <row r="27" spans="2:11" s="241" customFormat="1" ht="25.5" customHeight="1">
      <c r="B27" s="242"/>
      <c r="D27" s="363" t="s">
        <v>36</v>
      </c>
      <c r="I27" s="286"/>
      <c r="J27" s="341">
        <f>ROUND(J82,2)</f>
        <v>0</v>
      </c>
      <c r="K27" s="326"/>
    </row>
    <row r="28" spans="2:11" s="241" customFormat="1" ht="6.95" customHeight="1">
      <c r="B28" s="242"/>
      <c r="D28" s="303"/>
      <c r="E28" s="303"/>
      <c r="F28" s="303"/>
      <c r="G28" s="303"/>
      <c r="H28" s="303"/>
      <c r="I28" s="362"/>
      <c r="J28" s="303"/>
      <c r="K28" s="361"/>
    </row>
    <row r="29" spans="2:11" s="241" customFormat="1" ht="14.45" customHeight="1">
      <c r="B29" s="242"/>
      <c r="F29" s="359" t="s">
        <v>38</v>
      </c>
      <c r="I29" s="360" t="s">
        <v>37</v>
      </c>
      <c r="J29" s="359" t="s">
        <v>39</v>
      </c>
      <c r="K29" s="326"/>
    </row>
    <row r="30" spans="2:11" s="241" customFormat="1" ht="14.45" customHeight="1">
      <c r="B30" s="242"/>
      <c r="D30" s="358" t="s">
        <v>40</v>
      </c>
      <c r="E30" s="358" t="s">
        <v>41</v>
      </c>
      <c r="F30" s="356">
        <f>ROUND(SUM(BE82:BE144), 2)</f>
        <v>0</v>
      </c>
      <c r="I30" s="357">
        <v>0.21</v>
      </c>
      <c r="J30" s="356">
        <f>ROUND(ROUND((SUM(BE82:BE144)), 2)*I30, 2)</f>
        <v>0</v>
      </c>
      <c r="K30" s="326"/>
    </row>
    <row r="31" spans="2:11" s="241" customFormat="1" ht="14.45" customHeight="1">
      <c r="B31" s="242"/>
      <c r="E31" s="358" t="s">
        <v>42</v>
      </c>
      <c r="F31" s="356">
        <f>ROUND(SUM(BF82:BF144), 2)</f>
        <v>0</v>
      </c>
      <c r="I31" s="357">
        <v>0.15</v>
      </c>
      <c r="J31" s="356">
        <f>ROUND(ROUND((SUM(BF82:BF144)), 2)*I31, 2)</f>
        <v>0</v>
      </c>
      <c r="K31" s="326"/>
    </row>
    <row r="32" spans="2:11" s="241" customFormat="1" ht="14.45" hidden="1" customHeight="1">
      <c r="B32" s="242"/>
      <c r="E32" s="358" t="s">
        <v>43</v>
      </c>
      <c r="F32" s="356">
        <f>ROUND(SUM(BG82:BG144), 2)</f>
        <v>0</v>
      </c>
      <c r="I32" s="357">
        <v>0.21</v>
      </c>
      <c r="J32" s="356">
        <v>0</v>
      </c>
      <c r="K32" s="326"/>
    </row>
    <row r="33" spans="2:11" s="241" customFormat="1" ht="14.45" hidden="1" customHeight="1">
      <c r="B33" s="242"/>
      <c r="E33" s="358" t="s">
        <v>44</v>
      </c>
      <c r="F33" s="356">
        <f>ROUND(SUM(BH82:BH144), 2)</f>
        <v>0</v>
      </c>
      <c r="I33" s="357">
        <v>0.15</v>
      </c>
      <c r="J33" s="356">
        <v>0</v>
      </c>
      <c r="K33" s="326"/>
    </row>
    <row r="34" spans="2:11" s="241" customFormat="1" ht="14.45" hidden="1" customHeight="1">
      <c r="B34" s="242"/>
      <c r="E34" s="358" t="s">
        <v>45</v>
      </c>
      <c r="F34" s="356">
        <f>ROUND(SUM(BI82:BI144), 2)</f>
        <v>0</v>
      </c>
      <c r="I34" s="357">
        <v>0</v>
      </c>
      <c r="J34" s="356">
        <v>0</v>
      </c>
      <c r="K34" s="326"/>
    </row>
    <row r="35" spans="2:11" s="241" customFormat="1" ht="6.95" customHeight="1">
      <c r="B35" s="242"/>
      <c r="I35" s="286"/>
      <c r="K35" s="326"/>
    </row>
    <row r="36" spans="2:11" s="241" customFormat="1" ht="25.5" customHeight="1">
      <c r="B36" s="242"/>
      <c r="C36" s="346"/>
      <c r="D36" s="355" t="s">
        <v>46</v>
      </c>
      <c r="E36" s="354"/>
      <c r="F36" s="354"/>
      <c r="G36" s="353" t="s">
        <v>47</v>
      </c>
      <c r="H36" s="352" t="s">
        <v>48</v>
      </c>
      <c r="I36" s="351"/>
      <c r="J36" s="350">
        <f>SUM(J27:J34)</f>
        <v>0</v>
      </c>
      <c r="K36" s="349"/>
    </row>
    <row r="37" spans="2:11" s="241" customFormat="1" ht="14.45" customHeight="1">
      <c r="B37" s="245"/>
      <c r="C37" s="243"/>
      <c r="D37" s="243"/>
      <c r="E37" s="243"/>
      <c r="F37" s="243"/>
      <c r="G37" s="243"/>
      <c r="H37" s="243"/>
      <c r="I37" s="244"/>
      <c r="J37" s="243"/>
      <c r="K37" s="325"/>
    </row>
    <row r="41" spans="2:11" s="241" customFormat="1" ht="6.95" customHeight="1">
      <c r="B41" s="324"/>
      <c r="C41" s="322"/>
      <c r="D41" s="322"/>
      <c r="E41" s="322"/>
      <c r="F41" s="322"/>
      <c r="G41" s="322"/>
      <c r="H41" s="322"/>
      <c r="I41" s="323"/>
      <c r="J41" s="322"/>
      <c r="K41" s="348"/>
    </row>
    <row r="42" spans="2:11" s="241" customFormat="1" ht="36.950000000000003" customHeight="1">
      <c r="B42" s="242"/>
      <c r="C42" s="321" t="s">
        <v>92</v>
      </c>
      <c r="I42" s="286"/>
      <c r="K42" s="326"/>
    </row>
    <row r="43" spans="2:11" s="241" customFormat="1" ht="6.95" customHeight="1">
      <c r="B43" s="242"/>
      <c r="I43" s="286"/>
      <c r="K43" s="326"/>
    </row>
    <row r="44" spans="2:11" s="241" customFormat="1" ht="14.45" customHeight="1">
      <c r="B44" s="242"/>
      <c r="C44" s="318" t="s">
        <v>16</v>
      </c>
      <c r="I44" s="286"/>
      <c r="K44" s="326"/>
    </row>
    <row r="45" spans="2:11" s="241" customFormat="1" ht="16.5" customHeight="1">
      <c r="B45" s="242"/>
      <c r="E45" s="502" t="str">
        <f>E7</f>
        <v>Zateplení SPŠ Trutnov, ulice Horská 618, 541 01 Trutnov</v>
      </c>
      <c r="F45" s="503"/>
      <c r="G45" s="503"/>
      <c r="H45" s="503"/>
      <c r="I45" s="286"/>
      <c r="K45" s="326"/>
    </row>
    <row r="46" spans="2:11" s="241" customFormat="1" ht="14.45" customHeight="1">
      <c r="B46" s="242"/>
      <c r="C46" s="318" t="s">
        <v>88</v>
      </c>
      <c r="I46" s="286"/>
      <c r="K46" s="326"/>
    </row>
    <row r="47" spans="2:11" s="241" customFormat="1" ht="17.25" customHeight="1">
      <c r="B47" s="242"/>
      <c r="E47" s="504" t="str">
        <f>E9</f>
        <v>D.1.4.3 - Vzduchotechnika</v>
      </c>
      <c r="F47" s="505"/>
      <c r="G47" s="505"/>
      <c r="H47" s="505"/>
      <c r="I47" s="286"/>
      <c r="K47" s="326"/>
    </row>
    <row r="48" spans="2:11" s="241" customFormat="1" ht="6.95" customHeight="1">
      <c r="B48" s="242"/>
      <c r="I48" s="286"/>
      <c r="K48" s="326"/>
    </row>
    <row r="49" spans="2:47" s="241" customFormat="1" ht="18" customHeight="1">
      <c r="B49" s="242"/>
      <c r="C49" s="318" t="s">
        <v>20</v>
      </c>
      <c r="F49" s="317" t="str">
        <f>F12</f>
        <v>Horská 618, 541 01 Trutnov</v>
      </c>
      <c r="I49" s="319" t="s">
        <v>22</v>
      </c>
      <c r="J49" s="320" t="str">
        <f>IF(J12="","",J12)</f>
        <v>10. 1. 2019</v>
      </c>
      <c r="K49" s="326"/>
    </row>
    <row r="50" spans="2:47" s="241" customFormat="1" ht="6.95" customHeight="1">
      <c r="B50" s="242"/>
      <c r="I50" s="286"/>
      <c r="K50" s="326"/>
    </row>
    <row r="51" spans="2:47" s="241" customFormat="1" ht="15">
      <c r="B51" s="242"/>
      <c r="C51" s="318" t="s">
        <v>24</v>
      </c>
      <c r="F51" s="317" t="str">
        <f>E15</f>
        <v xml:space="preserve"> </v>
      </c>
      <c r="I51" s="319" t="s">
        <v>30</v>
      </c>
      <c r="J51" s="500" t="str">
        <f>E21</f>
        <v xml:space="preserve"> </v>
      </c>
      <c r="K51" s="326"/>
    </row>
    <row r="52" spans="2:47" s="241" customFormat="1" ht="14.45" customHeight="1">
      <c r="B52" s="242"/>
      <c r="C52" s="318" t="s">
        <v>28</v>
      </c>
      <c r="F52" s="317" t="str">
        <f>IF(E18="","",E18)</f>
        <v/>
      </c>
      <c r="I52" s="286"/>
      <c r="J52" s="501"/>
      <c r="K52" s="326"/>
    </row>
    <row r="53" spans="2:47" s="241" customFormat="1" ht="10.35" customHeight="1">
      <c r="B53" s="242"/>
      <c r="I53" s="286"/>
      <c r="K53" s="326"/>
    </row>
    <row r="54" spans="2:47" s="241" customFormat="1" ht="29.25" customHeight="1">
      <c r="B54" s="242"/>
      <c r="C54" s="347" t="s">
        <v>93</v>
      </c>
      <c r="D54" s="346"/>
      <c r="E54" s="346"/>
      <c r="F54" s="346"/>
      <c r="G54" s="346"/>
      <c r="H54" s="346"/>
      <c r="I54" s="345"/>
      <c r="J54" s="344" t="s">
        <v>94</v>
      </c>
      <c r="K54" s="343"/>
    </row>
    <row r="55" spans="2:47" s="241" customFormat="1" ht="10.35" customHeight="1">
      <c r="B55" s="242"/>
      <c r="I55" s="286"/>
      <c r="K55" s="326"/>
    </row>
    <row r="56" spans="2:47" s="241" customFormat="1" ht="29.25" customHeight="1">
      <c r="B56" s="242"/>
      <c r="C56" s="342" t="s">
        <v>114</v>
      </c>
      <c r="I56" s="286"/>
      <c r="J56" s="341">
        <f>J82</f>
        <v>0</v>
      </c>
      <c r="K56" s="326"/>
      <c r="AU56" s="246" t="s">
        <v>96</v>
      </c>
    </row>
    <row r="57" spans="2:47" s="327" customFormat="1" ht="24.95" customHeight="1">
      <c r="B57" s="333"/>
      <c r="D57" s="332" t="s">
        <v>97</v>
      </c>
      <c r="E57" s="331"/>
      <c r="F57" s="331"/>
      <c r="G57" s="331"/>
      <c r="H57" s="331"/>
      <c r="I57" s="330"/>
      <c r="J57" s="329">
        <f>J83</f>
        <v>0</v>
      </c>
      <c r="K57" s="328"/>
    </row>
    <row r="58" spans="2:47" s="334" customFormat="1" ht="19.899999999999999" customHeight="1">
      <c r="B58" s="340"/>
      <c r="D58" s="339" t="s">
        <v>341</v>
      </c>
      <c r="E58" s="338"/>
      <c r="F58" s="338"/>
      <c r="G58" s="338"/>
      <c r="H58" s="338"/>
      <c r="I58" s="337"/>
      <c r="J58" s="336">
        <f>J84</f>
        <v>0</v>
      </c>
      <c r="K58" s="335"/>
    </row>
    <row r="59" spans="2:47" s="334" customFormat="1" ht="19.899999999999999" customHeight="1">
      <c r="B59" s="340"/>
      <c r="D59" s="339" t="s">
        <v>99</v>
      </c>
      <c r="E59" s="338"/>
      <c r="F59" s="338"/>
      <c r="G59" s="338"/>
      <c r="H59" s="338"/>
      <c r="I59" s="337"/>
      <c r="J59" s="336">
        <f>J94</f>
        <v>0</v>
      </c>
      <c r="K59" s="335"/>
    </row>
    <row r="60" spans="2:47" s="334" customFormat="1" ht="14.85" customHeight="1">
      <c r="B60" s="340"/>
      <c r="D60" s="339" t="s">
        <v>340</v>
      </c>
      <c r="E60" s="338"/>
      <c r="F60" s="338"/>
      <c r="G60" s="338"/>
      <c r="H60" s="338"/>
      <c r="I60" s="337"/>
      <c r="J60" s="336">
        <f>J95</f>
        <v>0</v>
      </c>
      <c r="K60" s="335"/>
    </row>
    <row r="61" spans="2:47" s="334" customFormat="1" ht="21.95" customHeight="1">
      <c r="B61" s="340"/>
      <c r="D61" s="339" t="s">
        <v>339</v>
      </c>
      <c r="E61" s="338"/>
      <c r="F61" s="338"/>
      <c r="G61" s="338"/>
      <c r="H61" s="338"/>
      <c r="I61" s="337"/>
      <c r="J61" s="336">
        <f>J132</f>
        <v>0</v>
      </c>
      <c r="K61" s="335"/>
    </row>
    <row r="62" spans="2:47" s="327" customFormat="1" ht="24.95" customHeight="1">
      <c r="B62" s="333"/>
      <c r="D62" s="332" t="s">
        <v>338</v>
      </c>
      <c r="E62" s="331"/>
      <c r="F62" s="331"/>
      <c r="G62" s="331"/>
      <c r="H62" s="331"/>
      <c r="I62" s="330"/>
      <c r="J62" s="329">
        <f>J143</f>
        <v>0</v>
      </c>
      <c r="K62" s="328"/>
    </row>
    <row r="63" spans="2:47" s="241" customFormat="1" ht="21.95" customHeight="1">
      <c r="B63" s="242"/>
      <c r="I63" s="286"/>
      <c r="K63" s="326"/>
    </row>
    <row r="64" spans="2:47" s="241" customFormat="1" ht="6.95" customHeight="1">
      <c r="B64" s="245"/>
      <c r="C64" s="243"/>
      <c r="D64" s="243"/>
      <c r="E64" s="243"/>
      <c r="F64" s="243"/>
      <c r="G64" s="243"/>
      <c r="H64" s="243"/>
      <c r="I64" s="244"/>
      <c r="J64" s="243"/>
      <c r="K64" s="325"/>
    </row>
    <row r="68" spans="2:12" s="241" customFormat="1" ht="6.95" customHeight="1">
      <c r="B68" s="324"/>
      <c r="C68" s="322"/>
      <c r="D68" s="322"/>
      <c r="E68" s="322"/>
      <c r="F68" s="322"/>
      <c r="G68" s="322"/>
      <c r="H68" s="322"/>
      <c r="I68" s="323"/>
      <c r="J68" s="322"/>
      <c r="K68" s="322"/>
      <c r="L68" s="242"/>
    </row>
    <row r="69" spans="2:12" s="241" customFormat="1" ht="36.950000000000003" customHeight="1">
      <c r="B69" s="242"/>
      <c r="C69" s="321" t="s">
        <v>102</v>
      </c>
      <c r="I69" s="286"/>
      <c r="L69" s="242"/>
    </row>
    <row r="70" spans="2:12" s="241" customFormat="1" ht="6.95" customHeight="1">
      <c r="B70" s="242"/>
      <c r="I70" s="286"/>
      <c r="L70" s="242"/>
    </row>
    <row r="71" spans="2:12" s="241" customFormat="1" ht="14.45" customHeight="1">
      <c r="B71" s="242"/>
      <c r="C71" s="318" t="s">
        <v>16</v>
      </c>
      <c r="I71" s="286"/>
      <c r="L71" s="242"/>
    </row>
    <row r="72" spans="2:12" s="241" customFormat="1" ht="16.5" customHeight="1">
      <c r="B72" s="242"/>
      <c r="E72" s="502" t="str">
        <f>E7</f>
        <v>Zateplení SPŠ Trutnov, ulice Horská 618, 541 01 Trutnov</v>
      </c>
      <c r="F72" s="503"/>
      <c r="G72" s="503"/>
      <c r="H72" s="503"/>
      <c r="I72" s="286"/>
      <c r="L72" s="242"/>
    </row>
    <row r="73" spans="2:12" s="241" customFormat="1" ht="14.45" customHeight="1">
      <c r="B73" s="242"/>
      <c r="C73" s="318" t="s">
        <v>88</v>
      </c>
      <c r="I73" s="286"/>
      <c r="L73" s="242"/>
    </row>
    <row r="74" spans="2:12" s="241" customFormat="1" ht="17.25" customHeight="1">
      <c r="B74" s="242"/>
      <c r="E74" s="504" t="str">
        <f>E9</f>
        <v>D.1.4.3 - Vzduchotechnika</v>
      </c>
      <c r="F74" s="505"/>
      <c r="G74" s="505"/>
      <c r="H74" s="505"/>
      <c r="I74" s="286"/>
      <c r="L74" s="242"/>
    </row>
    <row r="75" spans="2:12" s="241" customFormat="1" ht="6.95" customHeight="1">
      <c r="B75" s="242"/>
      <c r="I75" s="286"/>
      <c r="L75" s="242"/>
    </row>
    <row r="76" spans="2:12" s="241" customFormat="1" ht="18" customHeight="1">
      <c r="B76" s="242"/>
      <c r="C76" s="318" t="s">
        <v>20</v>
      </c>
      <c r="F76" s="317" t="str">
        <f>F12</f>
        <v>Horská 618, 541 01 Trutnov</v>
      </c>
      <c r="I76" s="319" t="s">
        <v>22</v>
      </c>
      <c r="J76" s="320" t="str">
        <f>IF(J12="","",J12)</f>
        <v>10. 1. 2019</v>
      </c>
      <c r="L76" s="242"/>
    </row>
    <row r="77" spans="2:12" s="241" customFormat="1" ht="6.95" customHeight="1">
      <c r="B77" s="242"/>
      <c r="I77" s="286"/>
      <c r="L77" s="242"/>
    </row>
    <row r="78" spans="2:12" s="241" customFormat="1" ht="15">
      <c r="B78" s="242"/>
      <c r="C78" s="318" t="s">
        <v>24</v>
      </c>
      <c r="F78" s="317" t="str">
        <f>E15</f>
        <v xml:space="preserve"> </v>
      </c>
      <c r="I78" s="319" t="s">
        <v>30</v>
      </c>
      <c r="J78" s="317" t="str">
        <f>E21</f>
        <v xml:space="preserve"> </v>
      </c>
      <c r="L78" s="242"/>
    </row>
    <row r="79" spans="2:12" s="241" customFormat="1" ht="14.45" customHeight="1">
      <c r="B79" s="242"/>
      <c r="C79" s="318" t="s">
        <v>28</v>
      </c>
      <c r="F79" s="317" t="str">
        <f>IF(E18="","",E18)</f>
        <v/>
      </c>
      <c r="I79" s="286"/>
      <c r="L79" s="242"/>
    </row>
    <row r="80" spans="2:12" s="241" customFormat="1" ht="10.35" customHeight="1">
      <c r="B80" s="242"/>
      <c r="I80" s="286"/>
      <c r="L80" s="242"/>
    </row>
    <row r="81" spans="2:65" s="308" customFormat="1" ht="29.25" customHeight="1">
      <c r="B81" s="312"/>
      <c r="C81" s="316" t="s">
        <v>103</v>
      </c>
      <c r="D81" s="314" t="s">
        <v>61</v>
      </c>
      <c r="E81" s="314" t="s">
        <v>57</v>
      </c>
      <c r="F81" s="314" t="s">
        <v>58</v>
      </c>
      <c r="G81" s="314" t="s">
        <v>104</v>
      </c>
      <c r="H81" s="314" t="s">
        <v>105</v>
      </c>
      <c r="I81" s="315" t="s">
        <v>106</v>
      </c>
      <c r="J81" s="314" t="s">
        <v>94</v>
      </c>
      <c r="K81" s="313" t="s">
        <v>107</v>
      </c>
      <c r="L81" s="312"/>
      <c r="M81" s="311" t="s">
        <v>337</v>
      </c>
      <c r="N81" s="310" t="s">
        <v>40</v>
      </c>
      <c r="O81" s="310" t="s">
        <v>108</v>
      </c>
      <c r="P81" s="310" t="s">
        <v>109</v>
      </c>
      <c r="Q81" s="310" t="s">
        <v>336</v>
      </c>
      <c r="R81" s="310" t="s">
        <v>335</v>
      </c>
      <c r="S81" s="310" t="s">
        <v>112</v>
      </c>
      <c r="T81" s="309" t="s">
        <v>113</v>
      </c>
    </row>
    <row r="82" spans="2:65" s="241" customFormat="1" ht="29.25" customHeight="1">
      <c r="B82" s="242"/>
      <c r="C82" s="307" t="s">
        <v>114</v>
      </c>
      <c r="I82" s="286"/>
      <c r="J82" s="306">
        <f>BK82</f>
        <v>0</v>
      </c>
      <c r="L82" s="242"/>
      <c r="M82" s="305"/>
      <c r="N82" s="303"/>
      <c r="O82" s="303"/>
      <c r="P82" s="304">
        <f>P83+P143</f>
        <v>0</v>
      </c>
      <c r="Q82" s="303"/>
      <c r="R82" s="304">
        <f>R83+R143</f>
        <v>5.0594000000000001</v>
      </c>
      <c r="S82" s="303"/>
      <c r="T82" s="302">
        <f>T83+T143</f>
        <v>0</v>
      </c>
      <c r="AT82" s="246" t="s">
        <v>75</v>
      </c>
      <c r="AU82" s="246" t="s">
        <v>96</v>
      </c>
      <c r="BK82" s="301">
        <f>BK83+BK143</f>
        <v>0</v>
      </c>
    </row>
    <row r="83" spans="2:65" s="260" customFormat="1" ht="37.5" customHeight="1">
      <c r="B83" s="267"/>
      <c r="D83" s="262" t="s">
        <v>75</v>
      </c>
      <c r="E83" s="270" t="s">
        <v>115</v>
      </c>
      <c r="F83" s="270" t="s">
        <v>116</v>
      </c>
      <c r="I83" s="269"/>
      <c r="J83" s="268">
        <f>BK83</f>
        <v>0</v>
      </c>
      <c r="L83" s="267"/>
      <c r="M83" s="266"/>
      <c r="P83" s="265">
        <f>P84+P94</f>
        <v>0</v>
      </c>
      <c r="R83" s="265">
        <f>R84+R94</f>
        <v>5.0594000000000001</v>
      </c>
      <c r="T83" s="264">
        <f>T84+T94</f>
        <v>0</v>
      </c>
      <c r="AR83" s="262" t="s">
        <v>86</v>
      </c>
      <c r="AT83" s="263" t="s">
        <v>75</v>
      </c>
      <c r="AU83" s="263" t="s">
        <v>76</v>
      </c>
      <c r="AY83" s="262" t="s">
        <v>117</v>
      </c>
      <c r="BK83" s="261">
        <f>BK84+BK94</f>
        <v>0</v>
      </c>
    </row>
    <row r="84" spans="2:65" s="260" customFormat="1" ht="19.899999999999999" customHeight="1">
      <c r="B84" s="267"/>
      <c r="D84" s="262" t="s">
        <v>75</v>
      </c>
      <c r="E84" s="300" t="s">
        <v>334</v>
      </c>
      <c r="F84" s="300" t="s">
        <v>333</v>
      </c>
      <c r="I84" s="269"/>
      <c r="J84" s="299">
        <f>BK84</f>
        <v>0</v>
      </c>
      <c r="L84" s="267"/>
      <c r="M84" s="266"/>
      <c r="P84" s="265">
        <f>SUM(P85:P93)</f>
        <v>0</v>
      </c>
      <c r="R84" s="265">
        <f>SUM(R85:R93)</f>
        <v>2.4300000000000002E-2</v>
      </c>
      <c r="T84" s="264">
        <f>SUM(T85:T93)</f>
        <v>0</v>
      </c>
      <c r="AR84" s="262" t="s">
        <v>86</v>
      </c>
      <c r="AT84" s="263" t="s">
        <v>75</v>
      </c>
      <c r="AU84" s="263" t="s">
        <v>84</v>
      </c>
      <c r="AY84" s="262" t="s">
        <v>117</v>
      </c>
      <c r="BK84" s="261">
        <f>SUM(BK85:BK93)</f>
        <v>0</v>
      </c>
    </row>
    <row r="85" spans="2:65" s="241" customFormat="1" ht="16.5" customHeight="1">
      <c r="B85" s="242"/>
      <c r="C85" s="259" t="s">
        <v>84</v>
      </c>
      <c r="D85" s="259" t="s">
        <v>120</v>
      </c>
      <c r="E85" s="258" t="s">
        <v>332</v>
      </c>
      <c r="F85" s="253" t="s">
        <v>331</v>
      </c>
      <c r="G85" s="257" t="s">
        <v>167</v>
      </c>
      <c r="H85" s="256">
        <v>4</v>
      </c>
      <c r="I85" s="255"/>
      <c r="J85" s="254">
        <f>ROUND(I85*H85,2)</f>
        <v>0</v>
      </c>
      <c r="K85" s="253" t="s">
        <v>232</v>
      </c>
      <c r="L85" s="242"/>
      <c r="M85" s="252" t="s">
        <v>1</v>
      </c>
      <c r="N85" s="273" t="s">
        <v>41</v>
      </c>
      <c r="P85" s="272">
        <f>O85*H85</f>
        <v>0</v>
      </c>
      <c r="Q85" s="272">
        <v>1.01E-3</v>
      </c>
      <c r="R85" s="272">
        <f>Q85*H85</f>
        <v>4.0400000000000002E-3</v>
      </c>
      <c r="S85" s="272">
        <v>0</v>
      </c>
      <c r="T85" s="271">
        <f>S85*H85</f>
        <v>0</v>
      </c>
      <c r="AR85" s="246" t="s">
        <v>124</v>
      </c>
      <c r="AT85" s="246" t="s">
        <v>120</v>
      </c>
      <c r="AU85" s="246" t="s">
        <v>86</v>
      </c>
      <c r="AY85" s="246" t="s">
        <v>117</v>
      </c>
      <c r="BE85" s="247">
        <f>IF(N85="základní",J85,0)</f>
        <v>0</v>
      </c>
      <c r="BF85" s="247">
        <f>IF(N85="snížená",J85,0)</f>
        <v>0</v>
      </c>
      <c r="BG85" s="247">
        <f>IF(N85="zákl. přenesená",J85,0)</f>
        <v>0</v>
      </c>
      <c r="BH85" s="247">
        <f>IF(N85="sníž. přenesená",J85,0)</f>
        <v>0</v>
      </c>
      <c r="BI85" s="247">
        <f>IF(N85="nulová",J85,0)</f>
        <v>0</v>
      </c>
      <c r="BJ85" s="246" t="s">
        <v>84</v>
      </c>
      <c r="BK85" s="247">
        <f>ROUND(I85*H85,2)</f>
        <v>0</v>
      </c>
      <c r="BL85" s="246" t="s">
        <v>124</v>
      </c>
      <c r="BM85" s="246" t="s">
        <v>330</v>
      </c>
    </row>
    <row r="86" spans="2:65" s="241" customFormat="1" ht="16.5" customHeight="1">
      <c r="B86" s="242"/>
      <c r="C86" s="259" t="s">
        <v>86</v>
      </c>
      <c r="D86" s="259" t="s">
        <v>120</v>
      </c>
      <c r="E86" s="258" t="s">
        <v>329</v>
      </c>
      <c r="F86" s="253" t="s">
        <v>328</v>
      </c>
      <c r="G86" s="257" t="s">
        <v>239</v>
      </c>
      <c r="H86" s="256">
        <v>10</v>
      </c>
      <c r="I86" s="255"/>
      <c r="J86" s="254">
        <f>ROUND(I86*H86,2)</f>
        <v>0</v>
      </c>
      <c r="K86" s="253" t="s">
        <v>232</v>
      </c>
      <c r="L86" s="242"/>
      <c r="M86" s="252" t="s">
        <v>1</v>
      </c>
      <c r="N86" s="273" t="s">
        <v>41</v>
      </c>
      <c r="P86" s="272">
        <f>O86*H86</f>
        <v>0</v>
      </c>
      <c r="Q86" s="272">
        <v>1.25E-3</v>
      </c>
      <c r="R86" s="272">
        <f>Q86*H86</f>
        <v>1.2500000000000001E-2</v>
      </c>
      <c r="S86" s="272">
        <v>0</v>
      </c>
      <c r="T86" s="271">
        <f>S86*H86</f>
        <v>0</v>
      </c>
      <c r="AR86" s="246" t="s">
        <v>124</v>
      </c>
      <c r="AT86" s="246" t="s">
        <v>120</v>
      </c>
      <c r="AU86" s="246" t="s">
        <v>86</v>
      </c>
      <c r="AY86" s="246" t="s">
        <v>117</v>
      </c>
      <c r="BE86" s="247">
        <f>IF(N86="základní",J86,0)</f>
        <v>0</v>
      </c>
      <c r="BF86" s="247">
        <f>IF(N86="snížená",J86,0)</f>
        <v>0</v>
      </c>
      <c r="BG86" s="247">
        <f>IF(N86="zákl. přenesená",J86,0)</f>
        <v>0</v>
      </c>
      <c r="BH86" s="247">
        <f>IF(N86="sníž. přenesená",J86,0)</f>
        <v>0</v>
      </c>
      <c r="BI86" s="247">
        <f>IF(N86="nulová",J86,0)</f>
        <v>0</v>
      </c>
      <c r="BJ86" s="246" t="s">
        <v>84</v>
      </c>
      <c r="BK86" s="247">
        <f>ROUND(I86*H86,2)</f>
        <v>0</v>
      </c>
      <c r="BL86" s="246" t="s">
        <v>124</v>
      </c>
      <c r="BM86" s="246" t="s">
        <v>327</v>
      </c>
    </row>
    <row r="87" spans="2:65" s="241" customFormat="1" ht="67.5">
      <c r="B87" s="242"/>
      <c r="D87" s="288" t="s">
        <v>236</v>
      </c>
      <c r="F87" s="287" t="s">
        <v>323</v>
      </c>
      <c r="I87" s="286"/>
      <c r="L87" s="242"/>
      <c r="M87" s="285"/>
      <c r="T87" s="284"/>
      <c r="AT87" s="246" t="s">
        <v>236</v>
      </c>
      <c r="AU87" s="246" t="s">
        <v>86</v>
      </c>
    </row>
    <row r="88" spans="2:65" s="241" customFormat="1" ht="16.5" customHeight="1">
      <c r="B88" s="242"/>
      <c r="C88" s="259" t="s">
        <v>133</v>
      </c>
      <c r="D88" s="259" t="s">
        <v>120</v>
      </c>
      <c r="E88" s="258" t="s">
        <v>326</v>
      </c>
      <c r="F88" s="253" t="s">
        <v>325</v>
      </c>
      <c r="G88" s="257" t="s">
        <v>239</v>
      </c>
      <c r="H88" s="256">
        <v>10</v>
      </c>
      <c r="I88" s="255"/>
      <c r="J88" s="254">
        <f>ROUND(I88*H88,2)</f>
        <v>0</v>
      </c>
      <c r="K88" s="253" t="s">
        <v>232</v>
      </c>
      <c r="L88" s="242"/>
      <c r="M88" s="252" t="s">
        <v>1</v>
      </c>
      <c r="N88" s="273" t="s">
        <v>41</v>
      </c>
      <c r="P88" s="272">
        <f>O88*H88</f>
        <v>0</v>
      </c>
      <c r="Q88" s="272">
        <v>4.6000000000000001E-4</v>
      </c>
      <c r="R88" s="272">
        <f>Q88*H88</f>
        <v>4.5999999999999999E-3</v>
      </c>
      <c r="S88" s="272">
        <v>0</v>
      </c>
      <c r="T88" s="271">
        <f>S88*H88</f>
        <v>0</v>
      </c>
      <c r="AR88" s="246" t="s">
        <v>124</v>
      </c>
      <c r="AT88" s="246" t="s">
        <v>120</v>
      </c>
      <c r="AU88" s="246" t="s">
        <v>86</v>
      </c>
      <c r="AY88" s="246" t="s">
        <v>117</v>
      </c>
      <c r="BE88" s="247">
        <f>IF(N88="základní",J88,0)</f>
        <v>0</v>
      </c>
      <c r="BF88" s="247">
        <f>IF(N88="snížená",J88,0)</f>
        <v>0</v>
      </c>
      <c r="BG88" s="247">
        <f>IF(N88="zákl. přenesená",J88,0)</f>
        <v>0</v>
      </c>
      <c r="BH88" s="247">
        <f>IF(N88="sníž. přenesená",J88,0)</f>
        <v>0</v>
      </c>
      <c r="BI88" s="247">
        <f>IF(N88="nulová",J88,0)</f>
        <v>0</v>
      </c>
      <c r="BJ88" s="246" t="s">
        <v>84</v>
      </c>
      <c r="BK88" s="247">
        <f>ROUND(I88*H88,2)</f>
        <v>0</v>
      </c>
      <c r="BL88" s="246" t="s">
        <v>124</v>
      </c>
      <c r="BM88" s="246" t="s">
        <v>324</v>
      </c>
    </row>
    <row r="89" spans="2:65" s="241" customFormat="1" ht="67.5">
      <c r="B89" s="242"/>
      <c r="D89" s="288" t="s">
        <v>236</v>
      </c>
      <c r="F89" s="287" t="s">
        <v>323</v>
      </c>
      <c r="I89" s="286"/>
      <c r="L89" s="242"/>
      <c r="M89" s="285"/>
      <c r="T89" s="284"/>
      <c r="AT89" s="246" t="s">
        <v>236</v>
      </c>
      <c r="AU89" s="246" t="s">
        <v>86</v>
      </c>
    </row>
    <row r="90" spans="2:65" s="241" customFormat="1" ht="16.5" customHeight="1">
      <c r="B90" s="242"/>
      <c r="C90" s="259" t="s">
        <v>143</v>
      </c>
      <c r="D90" s="259" t="s">
        <v>120</v>
      </c>
      <c r="E90" s="258" t="s">
        <v>322</v>
      </c>
      <c r="F90" s="253" t="s">
        <v>321</v>
      </c>
      <c r="G90" s="257" t="s">
        <v>167</v>
      </c>
      <c r="H90" s="256">
        <v>4</v>
      </c>
      <c r="I90" s="255"/>
      <c r="J90" s="254">
        <f>ROUND(I90*H90,2)</f>
        <v>0</v>
      </c>
      <c r="K90" s="253" t="s">
        <v>232</v>
      </c>
      <c r="L90" s="242"/>
      <c r="M90" s="252" t="s">
        <v>1</v>
      </c>
      <c r="N90" s="273" t="s">
        <v>41</v>
      </c>
      <c r="P90" s="272">
        <f>O90*H90</f>
        <v>0</v>
      </c>
      <c r="Q90" s="272">
        <v>5.0000000000000001E-4</v>
      </c>
      <c r="R90" s="272">
        <f>Q90*H90</f>
        <v>2E-3</v>
      </c>
      <c r="S90" s="272">
        <v>0</v>
      </c>
      <c r="T90" s="271">
        <f>S90*H90</f>
        <v>0</v>
      </c>
      <c r="AR90" s="246" t="s">
        <v>124</v>
      </c>
      <c r="AT90" s="246" t="s">
        <v>120</v>
      </c>
      <c r="AU90" s="246" t="s">
        <v>86</v>
      </c>
      <c r="AY90" s="246" t="s">
        <v>117</v>
      </c>
      <c r="BE90" s="247">
        <f>IF(N90="základní",J90,0)</f>
        <v>0</v>
      </c>
      <c r="BF90" s="247">
        <f>IF(N90="snížená",J90,0)</f>
        <v>0</v>
      </c>
      <c r="BG90" s="247">
        <f>IF(N90="zákl. přenesená",J90,0)</f>
        <v>0</v>
      </c>
      <c r="BH90" s="247">
        <f>IF(N90="sníž. přenesená",J90,0)</f>
        <v>0</v>
      </c>
      <c r="BI90" s="247">
        <f>IF(N90="nulová",J90,0)</f>
        <v>0</v>
      </c>
      <c r="BJ90" s="246" t="s">
        <v>84</v>
      </c>
      <c r="BK90" s="247">
        <f>ROUND(I90*H90,2)</f>
        <v>0</v>
      </c>
      <c r="BL90" s="246" t="s">
        <v>124</v>
      </c>
      <c r="BM90" s="246" t="s">
        <v>320</v>
      </c>
    </row>
    <row r="91" spans="2:65" s="241" customFormat="1" ht="16.5" customHeight="1">
      <c r="B91" s="242"/>
      <c r="C91" s="259" t="s">
        <v>149</v>
      </c>
      <c r="D91" s="259" t="s">
        <v>120</v>
      </c>
      <c r="E91" s="258" t="s">
        <v>319</v>
      </c>
      <c r="F91" s="253" t="s">
        <v>318</v>
      </c>
      <c r="G91" s="257" t="s">
        <v>167</v>
      </c>
      <c r="H91" s="256">
        <v>4</v>
      </c>
      <c r="I91" s="255"/>
      <c r="J91" s="254">
        <f>ROUND(I91*H91,2)</f>
        <v>0</v>
      </c>
      <c r="K91" s="253" t="s">
        <v>232</v>
      </c>
      <c r="L91" s="242"/>
      <c r="M91" s="252" t="s">
        <v>1</v>
      </c>
      <c r="N91" s="273" t="s">
        <v>41</v>
      </c>
      <c r="P91" s="272">
        <f>O91*H91</f>
        <v>0</v>
      </c>
      <c r="Q91" s="272">
        <v>2.9E-4</v>
      </c>
      <c r="R91" s="272">
        <f>Q91*H91</f>
        <v>1.16E-3</v>
      </c>
      <c r="S91" s="272">
        <v>0</v>
      </c>
      <c r="T91" s="271">
        <f>S91*H91</f>
        <v>0</v>
      </c>
      <c r="AR91" s="246" t="s">
        <v>124</v>
      </c>
      <c r="AT91" s="246" t="s">
        <v>120</v>
      </c>
      <c r="AU91" s="246" t="s">
        <v>86</v>
      </c>
      <c r="AY91" s="246" t="s">
        <v>117</v>
      </c>
      <c r="BE91" s="247">
        <f>IF(N91="základní",J91,0)</f>
        <v>0</v>
      </c>
      <c r="BF91" s="247">
        <f>IF(N91="snížená",J91,0)</f>
        <v>0</v>
      </c>
      <c r="BG91" s="247">
        <f>IF(N91="zákl. přenesená",J91,0)</f>
        <v>0</v>
      </c>
      <c r="BH91" s="247">
        <f>IF(N91="sníž. přenesená",J91,0)</f>
        <v>0</v>
      </c>
      <c r="BI91" s="247">
        <f>IF(N91="nulová",J91,0)</f>
        <v>0</v>
      </c>
      <c r="BJ91" s="246" t="s">
        <v>84</v>
      </c>
      <c r="BK91" s="247">
        <f>ROUND(I91*H91,2)</f>
        <v>0</v>
      </c>
      <c r="BL91" s="246" t="s">
        <v>124</v>
      </c>
      <c r="BM91" s="246" t="s">
        <v>317</v>
      </c>
    </row>
    <row r="92" spans="2:65" s="241" customFormat="1" ht="16.5" customHeight="1">
      <c r="B92" s="242"/>
      <c r="C92" s="259" t="s">
        <v>153</v>
      </c>
      <c r="D92" s="259" t="s">
        <v>120</v>
      </c>
      <c r="E92" s="258" t="s">
        <v>316</v>
      </c>
      <c r="F92" s="253" t="s">
        <v>315</v>
      </c>
      <c r="G92" s="257" t="s">
        <v>314</v>
      </c>
      <c r="H92" s="256">
        <v>2.4E-2</v>
      </c>
      <c r="I92" s="255"/>
      <c r="J92" s="254">
        <f>ROUND(I92*H92,2)</f>
        <v>0</v>
      </c>
      <c r="K92" s="253" t="s">
        <v>232</v>
      </c>
      <c r="L92" s="242"/>
      <c r="M92" s="252" t="s">
        <v>1</v>
      </c>
      <c r="N92" s="273" t="s">
        <v>41</v>
      </c>
      <c r="P92" s="272">
        <f>O92*H92</f>
        <v>0</v>
      </c>
      <c r="Q92" s="272">
        <v>0</v>
      </c>
      <c r="R92" s="272">
        <f>Q92*H92</f>
        <v>0</v>
      </c>
      <c r="S92" s="272">
        <v>0</v>
      </c>
      <c r="T92" s="271">
        <f>S92*H92</f>
        <v>0</v>
      </c>
      <c r="AR92" s="246" t="s">
        <v>124</v>
      </c>
      <c r="AT92" s="246" t="s">
        <v>120</v>
      </c>
      <c r="AU92" s="246" t="s">
        <v>86</v>
      </c>
      <c r="AY92" s="246" t="s">
        <v>117</v>
      </c>
      <c r="BE92" s="247">
        <f>IF(N92="základní",J92,0)</f>
        <v>0</v>
      </c>
      <c r="BF92" s="247">
        <f>IF(N92="snížená",J92,0)</f>
        <v>0</v>
      </c>
      <c r="BG92" s="247">
        <f>IF(N92="zákl. přenesená",J92,0)</f>
        <v>0</v>
      </c>
      <c r="BH92" s="247">
        <f>IF(N92="sníž. přenesená",J92,0)</f>
        <v>0</v>
      </c>
      <c r="BI92" s="247">
        <f>IF(N92="nulová",J92,0)</f>
        <v>0</v>
      </c>
      <c r="BJ92" s="246" t="s">
        <v>84</v>
      </c>
      <c r="BK92" s="247">
        <f>ROUND(I92*H92,2)</f>
        <v>0</v>
      </c>
      <c r="BL92" s="246" t="s">
        <v>124</v>
      </c>
      <c r="BM92" s="246" t="s">
        <v>313</v>
      </c>
    </row>
    <row r="93" spans="2:65" s="241" customFormat="1" ht="121.5">
      <c r="B93" s="242"/>
      <c r="D93" s="288" t="s">
        <v>236</v>
      </c>
      <c r="F93" s="287" t="s">
        <v>312</v>
      </c>
      <c r="I93" s="286"/>
      <c r="L93" s="242"/>
      <c r="M93" s="285"/>
      <c r="T93" s="284"/>
      <c r="AT93" s="246" t="s">
        <v>236</v>
      </c>
      <c r="AU93" s="246" t="s">
        <v>86</v>
      </c>
    </row>
    <row r="94" spans="2:65" s="260" customFormat="1" ht="29.85" customHeight="1">
      <c r="B94" s="267"/>
      <c r="D94" s="262" t="s">
        <v>75</v>
      </c>
      <c r="E94" s="300" t="s">
        <v>126</v>
      </c>
      <c r="F94" s="300" t="s">
        <v>127</v>
      </c>
      <c r="I94" s="269"/>
      <c r="J94" s="299">
        <f>BK94</f>
        <v>0</v>
      </c>
      <c r="L94" s="267"/>
      <c r="M94" s="266"/>
      <c r="P94" s="265">
        <f>P95</f>
        <v>0</v>
      </c>
      <c r="R94" s="265">
        <f>R95</f>
        <v>5.0350999999999999</v>
      </c>
      <c r="T94" s="264">
        <f>T95</f>
        <v>0</v>
      </c>
      <c r="AR94" s="262" t="s">
        <v>86</v>
      </c>
      <c r="AT94" s="263" t="s">
        <v>75</v>
      </c>
      <c r="AU94" s="263" t="s">
        <v>84</v>
      </c>
      <c r="AY94" s="262" t="s">
        <v>117</v>
      </c>
      <c r="BK94" s="261">
        <f>BK95</f>
        <v>0</v>
      </c>
    </row>
    <row r="95" spans="2:65" s="260" customFormat="1" ht="14.85" customHeight="1">
      <c r="B95" s="267"/>
      <c r="D95" s="262" t="s">
        <v>75</v>
      </c>
      <c r="E95" s="300" t="s">
        <v>311</v>
      </c>
      <c r="F95" s="300" t="s">
        <v>310</v>
      </c>
      <c r="I95" s="269"/>
      <c r="J95" s="299">
        <f>BK95</f>
        <v>0</v>
      </c>
      <c r="L95" s="267"/>
      <c r="M95" s="266"/>
      <c r="P95" s="265">
        <f>P96+SUM(P97:P132)</f>
        <v>0</v>
      </c>
      <c r="R95" s="265">
        <f>R96+SUM(R97:R132)</f>
        <v>5.0350999999999999</v>
      </c>
      <c r="T95" s="264">
        <f>T96+SUM(T97:T132)</f>
        <v>0</v>
      </c>
      <c r="AR95" s="262" t="s">
        <v>84</v>
      </c>
      <c r="AT95" s="263" t="s">
        <v>75</v>
      </c>
      <c r="AU95" s="263" t="s">
        <v>86</v>
      </c>
      <c r="AY95" s="262" t="s">
        <v>117</v>
      </c>
      <c r="BK95" s="261">
        <f>BK96+SUM(BK97:BK132)</f>
        <v>0</v>
      </c>
    </row>
    <row r="96" spans="2:65" s="241" customFormat="1" ht="25.5" customHeight="1">
      <c r="B96" s="242"/>
      <c r="C96" s="259" t="s">
        <v>309</v>
      </c>
      <c r="D96" s="259" t="s">
        <v>120</v>
      </c>
      <c r="E96" s="258" t="s">
        <v>308</v>
      </c>
      <c r="F96" s="253" t="s">
        <v>307</v>
      </c>
      <c r="G96" s="257" t="s">
        <v>167</v>
      </c>
      <c r="H96" s="256">
        <v>2</v>
      </c>
      <c r="I96" s="255"/>
      <c r="J96" s="254">
        <f>ROUND(I96*H96,2)</f>
        <v>0</v>
      </c>
      <c r="K96" s="253" t="s">
        <v>232</v>
      </c>
      <c r="L96" s="242"/>
      <c r="M96" s="252" t="s">
        <v>1</v>
      </c>
      <c r="N96" s="273" t="s">
        <v>41</v>
      </c>
      <c r="P96" s="272">
        <f>O96*H96</f>
        <v>0</v>
      </c>
      <c r="Q96" s="272">
        <v>0</v>
      </c>
      <c r="R96" s="272">
        <f>Q96*H96</f>
        <v>0</v>
      </c>
      <c r="S96" s="272">
        <v>0</v>
      </c>
      <c r="T96" s="271">
        <f>S96*H96</f>
        <v>0</v>
      </c>
      <c r="AR96" s="246" t="s">
        <v>124</v>
      </c>
      <c r="AT96" s="246" t="s">
        <v>120</v>
      </c>
      <c r="AU96" s="246" t="s">
        <v>133</v>
      </c>
      <c r="AY96" s="246" t="s">
        <v>117</v>
      </c>
      <c r="BE96" s="247">
        <f>IF(N96="základní",J96,0)</f>
        <v>0</v>
      </c>
      <c r="BF96" s="247">
        <f>IF(N96="snížená",J96,0)</f>
        <v>0</v>
      </c>
      <c r="BG96" s="247">
        <f>IF(N96="zákl. přenesená",J96,0)</f>
        <v>0</v>
      </c>
      <c r="BH96" s="247">
        <f>IF(N96="sníž. přenesená",J96,0)</f>
        <v>0</v>
      </c>
      <c r="BI96" s="247">
        <f>IF(N96="nulová",J96,0)</f>
        <v>0</v>
      </c>
      <c r="BJ96" s="246" t="s">
        <v>84</v>
      </c>
      <c r="BK96" s="247">
        <f>ROUND(I96*H96,2)</f>
        <v>0</v>
      </c>
      <c r="BL96" s="246" t="s">
        <v>124</v>
      </c>
      <c r="BM96" s="246" t="s">
        <v>306</v>
      </c>
    </row>
    <row r="97" spans="2:65" s="241" customFormat="1" ht="40.5">
      <c r="B97" s="242"/>
      <c r="D97" s="288" t="s">
        <v>236</v>
      </c>
      <c r="F97" s="287" t="s">
        <v>305</v>
      </c>
      <c r="I97" s="286"/>
      <c r="L97" s="242"/>
      <c r="M97" s="285"/>
      <c r="T97" s="284"/>
      <c r="AT97" s="246" t="s">
        <v>236</v>
      </c>
      <c r="AU97" s="246" t="s">
        <v>133</v>
      </c>
    </row>
    <row r="98" spans="2:65" s="241" customFormat="1" ht="25.5" customHeight="1">
      <c r="B98" s="242"/>
      <c r="C98" s="298" t="s">
        <v>214</v>
      </c>
      <c r="D98" s="298" t="s">
        <v>213</v>
      </c>
      <c r="E98" s="297" t="s">
        <v>304</v>
      </c>
      <c r="F98" s="292" t="s">
        <v>303</v>
      </c>
      <c r="G98" s="296" t="s">
        <v>167</v>
      </c>
      <c r="H98" s="295">
        <v>2</v>
      </c>
      <c r="I98" s="294"/>
      <c r="J98" s="293">
        <f>ROUND(I98*H98,2)</f>
        <v>0</v>
      </c>
      <c r="K98" s="292" t="s">
        <v>1</v>
      </c>
      <c r="L98" s="291"/>
      <c r="M98" s="290" t="s">
        <v>1</v>
      </c>
      <c r="N98" s="289" t="s">
        <v>41</v>
      </c>
      <c r="P98" s="272">
        <f>O98*H98</f>
        <v>0</v>
      </c>
      <c r="Q98" s="272">
        <v>0.30099999999999999</v>
      </c>
      <c r="R98" s="272">
        <f>Q98*H98</f>
        <v>0.60199999999999998</v>
      </c>
      <c r="S98" s="272">
        <v>0</v>
      </c>
      <c r="T98" s="271">
        <f>S98*H98</f>
        <v>0</v>
      </c>
      <c r="AR98" s="246" t="s">
        <v>214</v>
      </c>
      <c r="AT98" s="246" t="s">
        <v>213</v>
      </c>
      <c r="AU98" s="246" t="s">
        <v>133</v>
      </c>
      <c r="AY98" s="246" t="s">
        <v>117</v>
      </c>
      <c r="BE98" s="247">
        <f>IF(N98="základní",J98,0)</f>
        <v>0</v>
      </c>
      <c r="BF98" s="247">
        <f>IF(N98="snížená",J98,0)</f>
        <v>0</v>
      </c>
      <c r="BG98" s="247">
        <f>IF(N98="zákl. přenesená",J98,0)</f>
        <v>0</v>
      </c>
      <c r="BH98" s="247">
        <f>IF(N98="sníž. přenesená",J98,0)</f>
        <v>0</v>
      </c>
      <c r="BI98" s="247">
        <f>IF(N98="nulová",J98,0)</f>
        <v>0</v>
      </c>
      <c r="BJ98" s="246" t="s">
        <v>84</v>
      </c>
      <c r="BK98" s="247">
        <f>ROUND(I98*H98,2)</f>
        <v>0</v>
      </c>
      <c r="BL98" s="246" t="s">
        <v>143</v>
      </c>
      <c r="BM98" s="246" t="s">
        <v>302</v>
      </c>
    </row>
    <row r="99" spans="2:65" s="241" customFormat="1" ht="40.5">
      <c r="B99" s="242"/>
      <c r="D99" s="288" t="s">
        <v>210</v>
      </c>
      <c r="F99" s="287" t="s">
        <v>301</v>
      </c>
      <c r="I99" s="286"/>
      <c r="L99" s="242"/>
      <c r="M99" s="285"/>
      <c r="T99" s="284"/>
      <c r="AT99" s="246" t="s">
        <v>210</v>
      </c>
      <c r="AU99" s="246" t="s">
        <v>133</v>
      </c>
    </row>
    <row r="100" spans="2:65" s="241" customFormat="1" ht="16.5" customHeight="1">
      <c r="B100" s="242"/>
      <c r="C100" s="259" t="s">
        <v>300</v>
      </c>
      <c r="D100" s="259" t="s">
        <v>120</v>
      </c>
      <c r="E100" s="258" t="s">
        <v>299</v>
      </c>
      <c r="F100" s="253" t="s">
        <v>298</v>
      </c>
      <c r="G100" s="257" t="s">
        <v>167</v>
      </c>
      <c r="H100" s="256">
        <v>10</v>
      </c>
      <c r="I100" s="255"/>
      <c r="J100" s="254">
        <f>ROUND(I100*H100,2)</f>
        <v>0</v>
      </c>
      <c r="K100" s="253" t="s">
        <v>1</v>
      </c>
      <c r="L100" s="242"/>
      <c r="M100" s="252" t="s">
        <v>1</v>
      </c>
      <c r="N100" s="273" t="s">
        <v>41</v>
      </c>
      <c r="P100" s="272">
        <f>O100*H100</f>
        <v>0</v>
      </c>
      <c r="Q100" s="272">
        <v>0</v>
      </c>
      <c r="R100" s="272">
        <f>Q100*H100</f>
        <v>0</v>
      </c>
      <c r="S100" s="272">
        <v>0</v>
      </c>
      <c r="T100" s="271">
        <f>S100*H100</f>
        <v>0</v>
      </c>
      <c r="AR100" s="246" t="s">
        <v>143</v>
      </c>
      <c r="AT100" s="246" t="s">
        <v>120</v>
      </c>
      <c r="AU100" s="246" t="s">
        <v>133</v>
      </c>
      <c r="AY100" s="246" t="s">
        <v>117</v>
      </c>
      <c r="BE100" s="247">
        <f>IF(N100="základní",J100,0)</f>
        <v>0</v>
      </c>
      <c r="BF100" s="247">
        <f>IF(N100="snížená",J100,0)</f>
        <v>0</v>
      </c>
      <c r="BG100" s="247">
        <f>IF(N100="zákl. přenesená",J100,0)</f>
        <v>0</v>
      </c>
      <c r="BH100" s="247">
        <f>IF(N100="sníž. přenesená",J100,0)</f>
        <v>0</v>
      </c>
      <c r="BI100" s="247">
        <f>IF(N100="nulová",J100,0)</f>
        <v>0</v>
      </c>
      <c r="BJ100" s="246" t="s">
        <v>84</v>
      </c>
      <c r="BK100" s="247">
        <f>ROUND(I100*H100,2)</f>
        <v>0</v>
      </c>
      <c r="BL100" s="246" t="s">
        <v>143</v>
      </c>
      <c r="BM100" s="246" t="s">
        <v>297</v>
      </c>
    </row>
    <row r="101" spans="2:65" s="241" customFormat="1" ht="27">
      <c r="B101" s="242"/>
      <c r="D101" s="288" t="s">
        <v>210</v>
      </c>
      <c r="F101" s="287" t="s">
        <v>296</v>
      </c>
      <c r="I101" s="286"/>
      <c r="L101" s="242"/>
      <c r="M101" s="285"/>
      <c r="T101" s="284"/>
      <c r="AT101" s="246" t="s">
        <v>210</v>
      </c>
      <c r="AU101" s="246" t="s">
        <v>133</v>
      </c>
    </row>
    <row r="102" spans="2:65" s="241" customFormat="1" ht="16.5" customHeight="1">
      <c r="B102" s="242"/>
      <c r="C102" s="259" t="s">
        <v>295</v>
      </c>
      <c r="D102" s="259" t="s">
        <v>120</v>
      </c>
      <c r="E102" s="258" t="s">
        <v>294</v>
      </c>
      <c r="F102" s="253" t="s">
        <v>293</v>
      </c>
      <c r="G102" s="257" t="s">
        <v>167</v>
      </c>
      <c r="H102" s="256">
        <v>2</v>
      </c>
      <c r="I102" s="255"/>
      <c r="J102" s="254">
        <f>ROUND(I102*H102,2)</f>
        <v>0</v>
      </c>
      <c r="K102" s="253" t="s">
        <v>1</v>
      </c>
      <c r="L102" s="242"/>
      <c r="M102" s="252" t="s">
        <v>1</v>
      </c>
      <c r="N102" s="273" t="s">
        <v>41</v>
      </c>
      <c r="P102" s="272">
        <f>O102*H102</f>
        <v>0</v>
      </c>
      <c r="Q102" s="272">
        <v>0</v>
      </c>
      <c r="R102" s="272">
        <f>Q102*H102</f>
        <v>0</v>
      </c>
      <c r="S102" s="272">
        <v>0</v>
      </c>
      <c r="T102" s="271">
        <f>S102*H102</f>
        <v>0</v>
      </c>
      <c r="AR102" s="246" t="s">
        <v>143</v>
      </c>
      <c r="AT102" s="246" t="s">
        <v>120</v>
      </c>
      <c r="AU102" s="246" t="s">
        <v>133</v>
      </c>
      <c r="AY102" s="246" t="s">
        <v>117</v>
      </c>
      <c r="BE102" s="247">
        <f>IF(N102="základní",J102,0)</f>
        <v>0</v>
      </c>
      <c r="BF102" s="247">
        <f>IF(N102="snížená",J102,0)</f>
        <v>0</v>
      </c>
      <c r="BG102" s="247">
        <f>IF(N102="zákl. přenesená",J102,0)</f>
        <v>0</v>
      </c>
      <c r="BH102" s="247">
        <f>IF(N102="sníž. přenesená",J102,0)</f>
        <v>0</v>
      </c>
      <c r="BI102" s="247">
        <f>IF(N102="nulová",J102,0)</f>
        <v>0</v>
      </c>
      <c r="BJ102" s="246" t="s">
        <v>84</v>
      </c>
      <c r="BK102" s="247">
        <f>ROUND(I102*H102,2)</f>
        <v>0</v>
      </c>
      <c r="BL102" s="246" t="s">
        <v>143</v>
      </c>
      <c r="BM102" s="246" t="s">
        <v>292</v>
      </c>
    </row>
    <row r="103" spans="2:65" s="241" customFormat="1" ht="27">
      <c r="B103" s="242"/>
      <c r="D103" s="288" t="s">
        <v>210</v>
      </c>
      <c r="F103" s="287" t="s">
        <v>291</v>
      </c>
      <c r="I103" s="286"/>
      <c r="L103" s="242"/>
      <c r="M103" s="285"/>
      <c r="T103" s="284"/>
      <c r="AT103" s="246" t="s">
        <v>210</v>
      </c>
      <c r="AU103" s="246" t="s">
        <v>133</v>
      </c>
    </row>
    <row r="104" spans="2:65" s="241" customFormat="1" ht="16.5" customHeight="1">
      <c r="B104" s="242"/>
      <c r="C104" s="259" t="s">
        <v>290</v>
      </c>
      <c r="D104" s="259" t="s">
        <v>120</v>
      </c>
      <c r="E104" s="258" t="s">
        <v>289</v>
      </c>
      <c r="F104" s="253" t="s">
        <v>288</v>
      </c>
      <c r="G104" s="257" t="s">
        <v>136</v>
      </c>
      <c r="H104" s="256">
        <v>50</v>
      </c>
      <c r="I104" s="255"/>
      <c r="J104" s="254">
        <f>ROUND(I104*H104,2)</f>
        <v>0</v>
      </c>
      <c r="K104" s="253" t="s">
        <v>1</v>
      </c>
      <c r="L104" s="242"/>
      <c r="M104" s="252" t="s">
        <v>1</v>
      </c>
      <c r="N104" s="273" t="s">
        <v>41</v>
      </c>
      <c r="P104" s="272">
        <f>O104*H104</f>
        <v>0</v>
      </c>
      <c r="Q104" s="272">
        <v>0</v>
      </c>
      <c r="R104" s="272">
        <f>Q104*H104</f>
        <v>0</v>
      </c>
      <c r="S104" s="272">
        <v>0</v>
      </c>
      <c r="T104" s="271">
        <f>S104*H104</f>
        <v>0</v>
      </c>
      <c r="AR104" s="246" t="s">
        <v>143</v>
      </c>
      <c r="AT104" s="246" t="s">
        <v>120</v>
      </c>
      <c r="AU104" s="246" t="s">
        <v>133</v>
      </c>
      <c r="AY104" s="246" t="s">
        <v>117</v>
      </c>
      <c r="BE104" s="247">
        <f>IF(N104="základní",J104,0)</f>
        <v>0</v>
      </c>
      <c r="BF104" s="247">
        <f>IF(N104="snížená",J104,0)</f>
        <v>0</v>
      </c>
      <c r="BG104" s="247">
        <f>IF(N104="zákl. přenesená",J104,0)</f>
        <v>0</v>
      </c>
      <c r="BH104" s="247">
        <f>IF(N104="sníž. přenesená",J104,0)</f>
        <v>0</v>
      </c>
      <c r="BI104" s="247">
        <f>IF(N104="nulová",J104,0)</f>
        <v>0</v>
      </c>
      <c r="BJ104" s="246" t="s">
        <v>84</v>
      </c>
      <c r="BK104" s="247">
        <f>ROUND(I104*H104,2)</f>
        <v>0</v>
      </c>
      <c r="BL104" s="246" t="s">
        <v>143</v>
      </c>
      <c r="BM104" s="246" t="s">
        <v>287</v>
      </c>
    </row>
    <row r="105" spans="2:65" s="241" customFormat="1" ht="16.5" customHeight="1">
      <c r="B105" s="242"/>
      <c r="C105" s="259" t="s">
        <v>286</v>
      </c>
      <c r="D105" s="259" t="s">
        <v>120</v>
      </c>
      <c r="E105" s="258" t="s">
        <v>285</v>
      </c>
      <c r="F105" s="253" t="s">
        <v>284</v>
      </c>
      <c r="G105" s="257" t="s">
        <v>167</v>
      </c>
      <c r="H105" s="256">
        <v>88</v>
      </c>
      <c r="I105" s="255"/>
      <c r="J105" s="254">
        <f>ROUND(I105*H105,2)</f>
        <v>0</v>
      </c>
      <c r="K105" s="253" t="s">
        <v>232</v>
      </c>
      <c r="L105" s="242"/>
      <c r="M105" s="252" t="s">
        <v>1</v>
      </c>
      <c r="N105" s="273" t="s">
        <v>41</v>
      </c>
      <c r="P105" s="272">
        <f>O105*H105</f>
        <v>0</v>
      </c>
      <c r="Q105" s="272">
        <v>0</v>
      </c>
      <c r="R105" s="272">
        <f>Q105*H105</f>
        <v>0</v>
      </c>
      <c r="S105" s="272">
        <v>0</v>
      </c>
      <c r="T105" s="271">
        <f>S105*H105</f>
        <v>0</v>
      </c>
      <c r="AR105" s="246" t="s">
        <v>143</v>
      </c>
      <c r="AT105" s="246" t="s">
        <v>120</v>
      </c>
      <c r="AU105" s="246" t="s">
        <v>133</v>
      </c>
      <c r="AY105" s="246" t="s">
        <v>117</v>
      </c>
      <c r="BE105" s="247">
        <f>IF(N105="základní",J105,0)</f>
        <v>0</v>
      </c>
      <c r="BF105" s="247">
        <f>IF(N105="snížená",J105,0)</f>
        <v>0</v>
      </c>
      <c r="BG105" s="247">
        <f>IF(N105="zákl. přenesená",J105,0)</f>
        <v>0</v>
      </c>
      <c r="BH105" s="247">
        <f>IF(N105="sníž. přenesená",J105,0)</f>
        <v>0</v>
      </c>
      <c r="BI105" s="247">
        <f>IF(N105="nulová",J105,0)</f>
        <v>0</v>
      </c>
      <c r="BJ105" s="246" t="s">
        <v>84</v>
      </c>
      <c r="BK105" s="247">
        <f>ROUND(I105*H105,2)</f>
        <v>0</v>
      </c>
      <c r="BL105" s="246" t="s">
        <v>143</v>
      </c>
      <c r="BM105" s="246" t="s">
        <v>283</v>
      </c>
    </row>
    <row r="106" spans="2:65" s="241" customFormat="1" ht="16.5" customHeight="1">
      <c r="B106" s="242"/>
      <c r="C106" s="259" t="s">
        <v>282</v>
      </c>
      <c r="D106" s="259" t="s">
        <v>120</v>
      </c>
      <c r="E106" s="258" t="s">
        <v>220</v>
      </c>
      <c r="F106" s="253" t="s">
        <v>281</v>
      </c>
      <c r="G106" s="257" t="s">
        <v>276</v>
      </c>
      <c r="H106" s="256">
        <v>24</v>
      </c>
      <c r="I106" s="255"/>
      <c r="J106" s="254">
        <f>ROUND(I106*H106,2)</f>
        <v>0</v>
      </c>
      <c r="K106" s="253" t="s">
        <v>1</v>
      </c>
      <c r="L106" s="242"/>
      <c r="M106" s="252" t="s">
        <v>1</v>
      </c>
      <c r="N106" s="273" t="s">
        <v>41</v>
      </c>
      <c r="P106" s="272">
        <f>O106*H106</f>
        <v>0</v>
      </c>
      <c r="Q106" s="272">
        <v>0</v>
      </c>
      <c r="R106" s="272">
        <f>Q106*H106</f>
        <v>0</v>
      </c>
      <c r="S106" s="272">
        <v>0</v>
      </c>
      <c r="T106" s="271">
        <f>S106*H106</f>
        <v>0</v>
      </c>
      <c r="AR106" s="246" t="s">
        <v>143</v>
      </c>
      <c r="AT106" s="246" t="s">
        <v>120</v>
      </c>
      <c r="AU106" s="246" t="s">
        <v>133</v>
      </c>
      <c r="AY106" s="246" t="s">
        <v>117</v>
      </c>
      <c r="BE106" s="247">
        <f>IF(N106="základní",J106,0)</f>
        <v>0</v>
      </c>
      <c r="BF106" s="247">
        <f>IF(N106="snížená",J106,0)</f>
        <v>0</v>
      </c>
      <c r="BG106" s="247">
        <f>IF(N106="zákl. přenesená",J106,0)</f>
        <v>0</v>
      </c>
      <c r="BH106" s="247">
        <f>IF(N106="sníž. přenesená",J106,0)</f>
        <v>0</v>
      </c>
      <c r="BI106" s="247">
        <f>IF(N106="nulová",J106,0)</f>
        <v>0</v>
      </c>
      <c r="BJ106" s="246" t="s">
        <v>84</v>
      </c>
      <c r="BK106" s="247">
        <f>ROUND(I106*H106,2)</f>
        <v>0</v>
      </c>
      <c r="BL106" s="246" t="s">
        <v>143</v>
      </c>
      <c r="BM106" s="246" t="s">
        <v>280</v>
      </c>
    </row>
    <row r="107" spans="2:65" s="241" customFormat="1" ht="27">
      <c r="B107" s="242"/>
      <c r="D107" s="288" t="s">
        <v>210</v>
      </c>
      <c r="F107" s="287" t="s">
        <v>279</v>
      </c>
      <c r="I107" s="286"/>
      <c r="L107" s="242"/>
      <c r="M107" s="285"/>
      <c r="T107" s="284"/>
      <c r="AT107" s="246" t="s">
        <v>210</v>
      </c>
      <c r="AU107" s="246" t="s">
        <v>133</v>
      </c>
    </row>
    <row r="108" spans="2:65" s="241" customFormat="1" ht="16.5" customHeight="1">
      <c r="B108" s="242"/>
      <c r="C108" s="259" t="s">
        <v>278</v>
      </c>
      <c r="D108" s="259" t="s">
        <v>120</v>
      </c>
      <c r="E108" s="258" t="s">
        <v>225</v>
      </c>
      <c r="F108" s="253" t="s">
        <v>277</v>
      </c>
      <c r="G108" s="257" t="s">
        <v>276</v>
      </c>
      <c r="H108" s="256">
        <v>24</v>
      </c>
      <c r="I108" s="255"/>
      <c r="J108" s="254">
        <f>ROUND(I108*H108,2)</f>
        <v>0</v>
      </c>
      <c r="K108" s="253" t="s">
        <v>1</v>
      </c>
      <c r="L108" s="242"/>
      <c r="M108" s="252" t="s">
        <v>1</v>
      </c>
      <c r="N108" s="273" t="s">
        <v>41</v>
      </c>
      <c r="P108" s="272">
        <f>O108*H108</f>
        <v>0</v>
      </c>
      <c r="Q108" s="272">
        <v>0</v>
      </c>
      <c r="R108" s="272">
        <f>Q108*H108</f>
        <v>0</v>
      </c>
      <c r="S108" s="272">
        <v>0</v>
      </c>
      <c r="T108" s="271">
        <f>S108*H108</f>
        <v>0</v>
      </c>
      <c r="AR108" s="246" t="s">
        <v>143</v>
      </c>
      <c r="AT108" s="246" t="s">
        <v>120</v>
      </c>
      <c r="AU108" s="246" t="s">
        <v>133</v>
      </c>
      <c r="AY108" s="246" t="s">
        <v>117</v>
      </c>
      <c r="BE108" s="247">
        <f>IF(N108="základní",J108,0)</f>
        <v>0</v>
      </c>
      <c r="BF108" s="247">
        <f>IF(N108="snížená",J108,0)</f>
        <v>0</v>
      </c>
      <c r="BG108" s="247">
        <f>IF(N108="zákl. přenesená",J108,0)</f>
        <v>0</v>
      </c>
      <c r="BH108" s="247">
        <f>IF(N108="sníž. přenesená",J108,0)</f>
        <v>0</v>
      </c>
      <c r="BI108" s="247">
        <f>IF(N108="nulová",J108,0)</f>
        <v>0</v>
      </c>
      <c r="BJ108" s="246" t="s">
        <v>84</v>
      </c>
      <c r="BK108" s="247">
        <f>ROUND(I108*H108,2)</f>
        <v>0</v>
      </c>
      <c r="BL108" s="246" t="s">
        <v>143</v>
      </c>
      <c r="BM108" s="246" t="s">
        <v>275</v>
      </c>
    </row>
    <row r="109" spans="2:65" s="241" customFormat="1" ht="27">
      <c r="B109" s="242"/>
      <c r="D109" s="288" t="s">
        <v>210</v>
      </c>
      <c r="F109" s="287" t="s">
        <v>274</v>
      </c>
      <c r="I109" s="286"/>
      <c r="L109" s="242"/>
      <c r="M109" s="285"/>
      <c r="T109" s="284"/>
      <c r="AT109" s="246" t="s">
        <v>210</v>
      </c>
      <c r="AU109" s="246" t="s">
        <v>133</v>
      </c>
    </row>
    <row r="110" spans="2:65" s="241" customFormat="1" ht="16.5" customHeight="1">
      <c r="B110" s="242"/>
      <c r="C110" s="259" t="s">
        <v>8</v>
      </c>
      <c r="D110" s="259" t="s">
        <v>120</v>
      </c>
      <c r="E110" s="258" t="s">
        <v>273</v>
      </c>
      <c r="F110" s="253" t="s">
        <v>272</v>
      </c>
      <c r="G110" s="257" t="s">
        <v>167</v>
      </c>
      <c r="H110" s="256">
        <v>10</v>
      </c>
      <c r="I110" s="255"/>
      <c r="J110" s="254">
        <f>ROUND(I110*H110,2)</f>
        <v>0</v>
      </c>
      <c r="K110" s="253" t="s">
        <v>232</v>
      </c>
      <c r="L110" s="242"/>
      <c r="M110" s="252" t="s">
        <v>1</v>
      </c>
      <c r="N110" s="273" t="s">
        <v>41</v>
      </c>
      <c r="P110" s="272">
        <f>O110*H110</f>
        <v>0</v>
      </c>
      <c r="Q110" s="272">
        <v>0</v>
      </c>
      <c r="R110" s="272">
        <f>Q110*H110</f>
        <v>0</v>
      </c>
      <c r="S110" s="272">
        <v>0</v>
      </c>
      <c r="T110" s="271">
        <f>S110*H110</f>
        <v>0</v>
      </c>
      <c r="AR110" s="246" t="s">
        <v>143</v>
      </c>
      <c r="AT110" s="246" t="s">
        <v>120</v>
      </c>
      <c r="AU110" s="246" t="s">
        <v>133</v>
      </c>
      <c r="AY110" s="246" t="s">
        <v>117</v>
      </c>
      <c r="BE110" s="247">
        <f>IF(N110="základní",J110,0)</f>
        <v>0</v>
      </c>
      <c r="BF110" s="247">
        <f>IF(N110="snížená",J110,0)</f>
        <v>0</v>
      </c>
      <c r="BG110" s="247">
        <f>IF(N110="zákl. přenesená",J110,0)</f>
        <v>0</v>
      </c>
      <c r="BH110" s="247">
        <f>IF(N110="sníž. přenesená",J110,0)</f>
        <v>0</v>
      </c>
      <c r="BI110" s="247">
        <f>IF(N110="nulová",J110,0)</f>
        <v>0</v>
      </c>
      <c r="BJ110" s="246" t="s">
        <v>84</v>
      </c>
      <c r="BK110" s="247">
        <f>ROUND(I110*H110,2)</f>
        <v>0</v>
      </c>
      <c r="BL110" s="246" t="s">
        <v>143</v>
      </c>
      <c r="BM110" s="246" t="s">
        <v>271</v>
      </c>
    </row>
    <row r="111" spans="2:65" s="241" customFormat="1" ht="16.5" customHeight="1">
      <c r="B111" s="242"/>
      <c r="C111" s="259" t="s">
        <v>124</v>
      </c>
      <c r="D111" s="259" t="s">
        <v>120</v>
      </c>
      <c r="E111" s="258" t="s">
        <v>270</v>
      </c>
      <c r="F111" s="253" t="s">
        <v>269</v>
      </c>
      <c r="G111" s="257" t="s">
        <v>167</v>
      </c>
      <c r="H111" s="256">
        <v>2</v>
      </c>
      <c r="I111" s="255"/>
      <c r="J111" s="254">
        <f>ROUND(I111*H111,2)</f>
        <v>0</v>
      </c>
      <c r="K111" s="253" t="s">
        <v>232</v>
      </c>
      <c r="L111" s="242"/>
      <c r="M111" s="252" t="s">
        <v>1</v>
      </c>
      <c r="N111" s="273" t="s">
        <v>41</v>
      </c>
      <c r="P111" s="272">
        <f>O111*H111</f>
        <v>0</v>
      </c>
      <c r="Q111" s="272">
        <v>0</v>
      </c>
      <c r="R111" s="272">
        <f>Q111*H111</f>
        <v>0</v>
      </c>
      <c r="S111" s="272">
        <v>0</v>
      </c>
      <c r="T111" s="271">
        <f>S111*H111</f>
        <v>0</v>
      </c>
      <c r="AR111" s="246" t="s">
        <v>143</v>
      </c>
      <c r="AT111" s="246" t="s">
        <v>120</v>
      </c>
      <c r="AU111" s="246" t="s">
        <v>133</v>
      </c>
      <c r="AY111" s="246" t="s">
        <v>117</v>
      </c>
      <c r="BE111" s="247">
        <f>IF(N111="základní",J111,0)</f>
        <v>0</v>
      </c>
      <c r="BF111" s="247">
        <f>IF(N111="snížená",J111,0)</f>
        <v>0</v>
      </c>
      <c r="BG111" s="247">
        <f>IF(N111="zákl. přenesená",J111,0)</f>
        <v>0</v>
      </c>
      <c r="BH111" s="247">
        <f>IF(N111="sníž. přenesená",J111,0)</f>
        <v>0</v>
      </c>
      <c r="BI111" s="247">
        <f>IF(N111="nulová",J111,0)</f>
        <v>0</v>
      </c>
      <c r="BJ111" s="246" t="s">
        <v>84</v>
      </c>
      <c r="BK111" s="247">
        <f>ROUND(I111*H111,2)</f>
        <v>0</v>
      </c>
      <c r="BL111" s="246" t="s">
        <v>143</v>
      </c>
      <c r="BM111" s="246" t="s">
        <v>268</v>
      </c>
    </row>
    <row r="112" spans="2:65" s="241" customFormat="1" ht="16.5" customHeight="1">
      <c r="B112" s="242"/>
      <c r="C112" s="298" t="s">
        <v>267</v>
      </c>
      <c r="D112" s="298" t="s">
        <v>213</v>
      </c>
      <c r="E112" s="297" t="s">
        <v>266</v>
      </c>
      <c r="F112" s="292" t="s">
        <v>265</v>
      </c>
      <c r="G112" s="296" t="s">
        <v>167</v>
      </c>
      <c r="H112" s="295">
        <v>2</v>
      </c>
      <c r="I112" s="294"/>
      <c r="J112" s="293">
        <f>ROUND(I112*H112,2)</f>
        <v>0</v>
      </c>
      <c r="K112" s="292" t="s">
        <v>1</v>
      </c>
      <c r="L112" s="291"/>
      <c r="M112" s="290" t="s">
        <v>1</v>
      </c>
      <c r="N112" s="289" t="s">
        <v>41</v>
      </c>
      <c r="P112" s="272">
        <f>O112*H112</f>
        <v>0</v>
      </c>
      <c r="Q112" s="272">
        <v>0</v>
      </c>
      <c r="R112" s="272">
        <f>Q112*H112</f>
        <v>0</v>
      </c>
      <c r="S112" s="272">
        <v>0</v>
      </c>
      <c r="T112" s="271">
        <f>S112*H112</f>
        <v>0</v>
      </c>
      <c r="AR112" s="246" t="s">
        <v>214</v>
      </c>
      <c r="AT112" s="246" t="s">
        <v>213</v>
      </c>
      <c r="AU112" s="246" t="s">
        <v>133</v>
      </c>
      <c r="AY112" s="246" t="s">
        <v>117</v>
      </c>
      <c r="BE112" s="247">
        <f>IF(N112="základní",J112,0)</f>
        <v>0</v>
      </c>
      <c r="BF112" s="247">
        <f>IF(N112="snížená",J112,0)</f>
        <v>0</v>
      </c>
      <c r="BG112" s="247">
        <f>IF(N112="zákl. přenesená",J112,0)</f>
        <v>0</v>
      </c>
      <c r="BH112" s="247">
        <f>IF(N112="sníž. přenesená",J112,0)</f>
        <v>0</v>
      </c>
      <c r="BI112" s="247">
        <f>IF(N112="nulová",J112,0)</f>
        <v>0</v>
      </c>
      <c r="BJ112" s="246" t="s">
        <v>84</v>
      </c>
      <c r="BK112" s="247">
        <f>ROUND(I112*H112,2)</f>
        <v>0</v>
      </c>
      <c r="BL112" s="246" t="s">
        <v>143</v>
      </c>
      <c r="BM112" s="246" t="s">
        <v>264</v>
      </c>
    </row>
    <row r="113" spans="2:65" s="241" customFormat="1" ht="27">
      <c r="B113" s="242"/>
      <c r="D113" s="288" t="s">
        <v>210</v>
      </c>
      <c r="F113" s="287" t="s">
        <v>263</v>
      </c>
      <c r="I113" s="286"/>
      <c r="L113" s="242"/>
      <c r="M113" s="285"/>
      <c r="T113" s="284"/>
      <c r="AT113" s="246" t="s">
        <v>210</v>
      </c>
      <c r="AU113" s="246" t="s">
        <v>133</v>
      </c>
    </row>
    <row r="114" spans="2:65" s="241" customFormat="1" ht="25.5" customHeight="1">
      <c r="B114" s="242"/>
      <c r="C114" s="259" t="s">
        <v>262</v>
      </c>
      <c r="D114" s="259" t="s">
        <v>120</v>
      </c>
      <c r="E114" s="258" t="s">
        <v>261</v>
      </c>
      <c r="F114" s="253" t="s">
        <v>260</v>
      </c>
      <c r="G114" s="257" t="s">
        <v>167</v>
      </c>
      <c r="H114" s="256">
        <v>2</v>
      </c>
      <c r="I114" s="255"/>
      <c r="J114" s="254">
        <f>ROUND(I114*H114,2)</f>
        <v>0</v>
      </c>
      <c r="K114" s="253" t="s">
        <v>232</v>
      </c>
      <c r="L114" s="242"/>
      <c r="M114" s="252" t="s">
        <v>1</v>
      </c>
      <c r="N114" s="273" t="s">
        <v>41</v>
      </c>
      <c r="P114" s="272">
        <f>O114*H114</f>
        <v>0</v>
      </c>
      <c r="Q114" s="272">
        <v>0</v>
      </c>
      <c r="R114" s="272">
        <f>Q114*H114</f>
        <v>0</v>
      </c>
      <c r="S114" s="272">
        <v>0</v>
      </c>
      <c r="T114" s="271">
        <f>S114*H114</f>
        <v>0</v>
      </c>
      <c r="AR114" s="246" t="s">
        <v>124</v>
      </c>
      <c r="AT114" s="246" t="s">
        <v>120</v>
      </c>
      <c r="AU114" s="246" t="s">
        <v>133</v>
      </c>
      <c r="AY114" s="246" t="s">
        <v>117</v>
      </c>
      <c r="BE114" s="247">
        <f>IF(N114="základní",J114,0)</f>
        <v>0</v>
      </c>
      <c r="BF114" s="247">
        <f>IF(N114="snížená",J114,0)</f>
        <v>0</v>
      </c>
      <c r="BG114" s="247">
        <f>IF(N114="zákl. přenesená",J114,0)</f>
        <v>0</v>
      </c>
      <c r="BH114" s="247">
        <f>IF(N114="sníž. přenesená",J114,0)</f>
        <v>0</v>
      </c>
      <c r="BI114" s="247">
        <f>IF(N114="nulová",J114,0)</f>
        <v>0</v>
      </c>
      <c r="BJ114" s="246" t="s">
        <v>84</v>
      </c>
      <c r="BK114" s="247">
        <f>ROUND(I114*H114,2)</f>
        <v>0</v>
      </c>
      <c r="BL114" s="246" t="s">
        <v>124</v>
      </c>
      <c r="BM114" s="246" t="s">
        <v>259</v>
      </c>
    </row>
    <row r="115" spans="2:65" s="241" customFormat="1" ht="16.5" customHeight="1">
      <c r="B115" s="242"/>
      <c r="C115" s="298" t="s">
        <v>258</v>
      </c>
      <c r="D115" s="298" t="s">
        <v>213</v>
      </c>
      <c r="E115" s="297" t="s">
        <v>257</v>
      </c>
      <c r="F115" s="292" t="s">
        <v>256</v>
      </c>
      <c r="G115" s="296" t="s">
        <v>167</v>
      </c>
      <c r="H115" s="295">
        <v>2</v>
      </c>
      <c r="I115" s="294"/>
      <c r="J115" s="293">
        <f>ROUND(I115*H115,2)</f>
        <v>0</v>
      </c>
      <c r="K115" s="292" t="s">
        <v>1</v>
      </c>
      <c r="L115" s="291"/>
      <c r="M115" s="290" t="s">
        <v>1</v>
      </c>
      <c r="N115" s="289" t="s">
        <v>41</v>
      </c>
      <c r="P115" s="272">
        <f>O115*H115</f>
        <v>0</v>
      </c>
      <c r="Q115" s="272">
        <v>0</v>
      </c>
      <c r="R115" s="272">
        <f>Q115*H115</f>
        <v>0</v>
      </c>
      <c r="S115" s="272">
        <v>0</v>
      </c>
      <c r="T115" s="271">
        <f>S115*H115</f>
        <v>0</v>
      </c>
      <c r="AR115" s="246" t="s">
        <v>214</v>
      </c>
      <c r="AT115" s="246" t="s">
        <v>213</v>
      </c>
      <c r="AU115" s="246" t="s">
        <v>133</v>
      </c>
      <c r="AY115" s="246" t="s">
        <v>117</v>
      </c>
      <c r="BE115" s="247">
        <f>IF(N115="základní",J115,0)</f>
        <v>0</v>
      </c>
      <c r="BF115" s="247">
        <f>IF(N115="snížená",J115,0)</f>
        <v>0</v>
      </c>
      <c r="BG115" s="247">
        <f>IF(N115="zákl. přenesená",J115,0)</f>
        <v>0</v>
      </c>
      <c r="BH115" s="247">
        <f>IF(N115="sníž. přenesená",J115,0)</f>
        <v>0</v>
      </c>
      <c r="BI115" s="247">
        <f>IF(N115="nulová",J115,0)</f>
        <v>0</v>
      </c>
      <c r="BJ115" s="246" t="s">
        <v>84</v>
      </c>
      <c r="BK115" s="247">
        <f>ROUND(I115*H115,2)</f>
        <v>0</v>
      </c>
      <c r="BL115" s="246" t="s">
        <v>143</v>
      </c>
      <c r="BM115" s="246" t="s">
        <v>255</v>
      </c>
    </row>
    <row r="116" spans="2:65" s="241" customFormat="1" ht="27">
      <c r="B116" s="242"/>
      <c r="D116" s="288" t="s">
        <v>210</v>
      </c>
      <c r="F116" s="287" t="s">
        <v>254</v>
      </c>
      <c r="I116" s="286"/>
      <c r="L116" s="242"/>
      <c r="M116" s="285"/>
      <c r="T116" s="284"/>
      <c r="AT116" s="246" t="s">
        <v>210</v>
      </c>
      <c r="AU116" s="246" t="s">
        <v>133</v>
      </c>
    </row>
    <row r="117" spans="2:65" s="241" customFormat="1" ht="16.5" customHeight="1">
      <c r="B117" s="242"/>
      <c r="C117" s="259" t="s">
        <v>253</v>
      </c>
      <c r="D117" s="259" t="s">
        <v>120</v>
      </c>
      <c r="E117" s="258" t="s">
        <v>252</v>
      </c>
      <c r="F117" s="253" t="s">
        <v>251</v>
      </c>
      <c r="G117" s="257" t="s">
        <v>239</v>
      </c>
      <c r="H117" s="256">
        <v>65</v>
      </c>
      <c r="I117" s="255"/>
      <c r="J117" s="254">
        <f>ROUND(I117*H117,2)</f>
        <v>0</v>
      </c>
      <c r="K117" s="253" t="s">
        <v>232</v>
      </c>
      <c r="L117" s="242"/>
      <c r="M117" s="252" t="s">
        <v>1</v>
      </c>
      <c r="N117" s="273" t="s">
        <v>41</v>
      </c>
      <c r="P117" s="272">
        <f>O117*H117</f>
        <v>0</v>
      </c>
      <c r="Q117" s="272">
        <v>2.7060000000000001E-2</v>
      </c>
      <c r="R117" s="272">
        <f>Q117*H117</f>
        <v>1.7589000000000001</v>
      </c>
      <c r="S117" s="272">
        <v>0</v>
      </c>
      <c r="T117" s="271">
        <f>S117*H117</f>
        <v>0</v>
      </c>
      <c r="AR117" s="246" t="s">
        <v>143</v>
      </c>
      <c r="AT117" s="246" t="s">
        <v>120</v>
      </c>
      <c r="AU117" s="246" t="s">
        <v>133</v>
      </c>
      <c r="AY117" s="246" t="s">
        <v>117</v>
      </c>
      <c r="BE117" s="247">
        <f>IF(N117="základní",J117,0)</f>
        <v>0</v>
      </c>
      <c r="BF117" s="247">
        <f>IF(N117="snížená",J117,0)</f>
        <v>0</v>
      </c>
      <c r="BG117" s="247">
        <f>IF(N117="zákl. přenesená",J117,0)</f>
        <v>0</v>
      </c>
      <c r="BH117" s="247">
        <f>IF(N117="sníž. přenesená",J117,0)</f>
        <v>0</v>
      </c>
      <c r="BI117" s="247">
        <f>IF(N117="nulová",J117,0)</f>
        <v>0</v>
      </c>
      <c r="BJ117" s="246" t="s">
        <v>84</v>
      </c>
      <c r="BK117" s="247">
        <f>ROUND(I117*H117,2)</f>
        <v>0</v>
      </c>
      <c r="BL117" s="246" t="s">
        <v>143</v>
      </c>
      <c r="BM117" s="246" t="s">
        <v>250</v>
      </c>
    </row>
    <row r="118" spans="2:65" s="241" customFormat="1" ht="67.5">
      <c r="B118" s="242"/>
      <c r="D118" s="288" t="s">
        <v>236</v>
      </c>
      <c r="F118" s="287" t="s">
        <v>237</v>
      </c>
      <c r="I118" s="286"/>
      <c r="L118" s="242"/>
      <c r="M118" s="285"/>
      <c r="T118" s="284"/>
      <c r="AT118" s="246" t="s">
        <v>236</v>
      </c>
      <c r="AU118" s="246" t="s">
        <v>133</v>
      </c>
    </row>
    <row r="119" spans="2:65" s="241" customFormat="1" ht="16.5" customHeight="1">
      <c r="B119" s="242"/>
      <c r="C119" s="259" t="s">
        <v>7</v>
      </c>
      <c r="D119" s="259" t="s">
        <v>120</v>
      </c>
      <c r="E119" s="258" t="s">
        <v>249</v>
      </c>
      <c r="F119" s="253" t="s">
        <v>248</v>
      </c>
      <c r="G119" s="257" t="s">
        <v>239</v>
      </c>
      <c r="H119" s="256">
        <v>325</v>
      </c>
      <c r="I119" s="255"/>
      <c r="J119" s="254">
        <f>ROUND(I119*H119,2)</f>
        <v>0</v>
      </c>
      <c r="K119" s="253" t="s">
        <v>232</v>
      </c>
      <c r="L119" s="242"/>
      <c r="M119" s="252" t="s">
        <v>1</v>
      </c>
      <c r="N119" s="273" t="s">
        <v>41</v>
      </c>
      <c r="P119" s="272">
        <f>O119*H119</f>
        <v>0</v>
      </c>
      <c r="Q119" s="272">
        <v>6.5300000000000002E-3</v>
      </c>
      <c r="R119" s="272">
        <f>Q119*H119</f>
        <v>2.1222500000000002</v>
      </c>
      <c r="S119" s="272">
        <v>0</v>
      </c>
      <c r="T119" s="271">
        <f>S119*H119</f>
        <v>0</v>
      </c>
      <c r="AR119" s="246" t="s">
        <v>124</v>
      </c>
      <c r="AT119" s="246" t="s">
        <v>120</v>
      </c>
      <c r="AU119" s="246" t="s">
        <v>133</v>
      </c>
      <c r="AY119" s="246" t="s">
        <v>117</v>
      </c>
      <c r="BE119" s="247">
        <f>IF(N119="základní",J119,0)</f>
        <v>0</v>
      </c>
      <c r="BF119" s="247">
        <f>IF(N119="snížená",J119,0)</f>
        <v>0</v>
      </c>
      <c r="BG119" s="247">
        <f>IF(N119="zákl. přenesená",J119,0)</f>
        <v>0</v>
      </c>
      <c r="BH119" s="247">
        <f>IF(N119="sníž. přenesená",J119,0)</f>
        <v>0</v>
      </c>
      <c r="BI119" s="247">
        <f>IF(N119="nulová",J119,0)</f>
        <v>0</v>
      </c>
      <c r="BJ119" s="246" t="s">
        <v>84</v>
      </c>
      <c r="BK119" s="247">
        <f>ROUND(I119*H119,2)</f>
        <v>0</v>
      </c>
      <c r="BL119" s="246" t="s">
        <v>124</v>
      </c>
      <c r="BM119" s="246" t="s">
        <v>247</v>
      </c>
    </row>
    <row r="120" spans="2:65" s="241" customFormat="1" ht="67.5">
      <c r="B120" s="242"/>
      <c r="D120" s="288" t="s">
        <v>236</v>
      </c>
      <c r="F120" s="287" t="s">
        <v>237</v>
      </c>
      <c r="I120" s="286"/>
      <c r="L120" s="242"/>
      <c r="M120" s="285"/>
      <c r="T120" s="284"/>
      <c r="AT120" s="246" t="s">
        <v>236</v>
      </c>
      <c r="AU120" s="246" t="s">
        <v>133</v>
      </c>
    </row>
    <row r="121" spans="2:65" s="241" customFormat="1" ht="16.5" customHeight="1">
      <c r="B121" s="242"/>
      <c r="C121" s="259" t="s">
        <v>246</v>
      </c>
      <c r="D121" s="259" t="s">
        <v>120</v>
      </c>
      <c r="E121" s="258" t="s">
        <v>245</v>
      </c>
      <c r="F121" s="253" t="s">
        <v>244</v>
      </c>
      <c r="G121" s="257" t="s">
        <v>239</v>
      </c>
      <c r="H121" s="256">
        <v>25</v>
      </c>
      <c r="I121" s="255"/>
      <c r="J121" s="254">
        <f>ROUND(I121*H121,2)</f>
        <v>0</v>
      </c>
      <c r="K121" s="253" t="s">
        <v>232</v>
      </c>
      <c r="L121" s="242"/>
      <c r="M121" s="252" t="s">
        <v>1</v>
      </c>
      <c r="N121" s="273" t="s">
        <v>41</v>
      </c>
      <c r="P121" s="272">
        <f>O121*H121</f>
        <v>0</v>
      </c>
      <c r="Q121" s="272">
        <v>1.081E-2</v>
      </c>
      <c r="R121" s="272">
        <f>Q121*H121</f>
        <v>0.27024999999999999</v>
      </c>
      <c r="S121" s="272">
        <v>0</v>
      </c>
      <c r="T121" s="271">
        <f>S121*H121</f>
        <v>0</v>
      </c>
      <c r="AR121" s="246" t="s">
        <v>124</v>
      </c>
      <c r="AT121" s="246" t="s">
        <v>120</v>
      </c>
      <c r="AU121" s="246" t="s">
        <v>133</v>
      </c>
      <c r="AY121" s="246" t="s">
        <v>117</v>
      </c>
      <c r="BE121" s="247">
        <f>IF(N121="základní",J121,0)</f>
        <v>0</v>
      </c>
      <c r="BF121" s="247">
        <f>IF(N121="snížená",J121,0)</f>
        <v>0</v>
      </c>
      <c r="BG121" s="247">
        <f>IF(N121="zákl. přenesená",J121,0)</f>
        <v>0</v>
      </c>
      <c r="BH121" s="247">
        <f>IF(N121="sníž. přenesená",J121,0)</f>
        <v>0</v>
      </c>
      <c r="BI121" s="247">
        <f>IF(N121="nulová",J121,0)</f>
        <v>0</v>
      </c>
      <c r="BJ121" s="246" t="s">
        <v>84</v>
      </c>
      <c r="BK121" s="247">
        <f>ROUND(I121*H121,2)</f>
        <v>0</v>
      </c>
      <c r="BL121" s="246" t="s">
        <v>124</v>
      </c>
      <c r="BM121" s="246" t="s">
        <v>243</v>
      </c>
    </row>
    <row r="122" spans="2:65" s="241" customFormat="1" ht="67.5">
      <c r="B122" s="242"/>
      <c r="D122" s="288" t="s">
        <v>236</v>
      </c>
      <c r="F122" s="287" t="s">
        <v>237</v>
      </c>
      <c r="I122" s="286"/>
      <c r="L122" s="242"/>
      <c r="M122" s="285"/>
      <c r="T122" s="284"/>
      <c r="AT122" s="246" t="s">
        <v>236</v>
      </c>
      <c r="AU122" s="246" t="s">
        <v>133</v>
      </c>
    </row>
    <row r="123" spans="2:65" s="241" customFormat="1" ht="16.5" customHeight="1">
      <c r="B123" s="242"/>
      <c r="C123" s="259" t="s">
        <v>242</v>
      </c>
      <c r="D123" s="259" t="s">
        <v>120</v>
      </c>
      <c r="E123" s="258" t="s">
        <v>241</v>
      </c>
      <c r="F123" s="253" t="s">
        <v>240</v>
      </c>
      <c r="G123" s="257" t="s">
        <v>239</v>
      </c>
      <c r="H123" s="256">
        <v>15</v>
      </c>
      <c r="I123" s="255"/>
      <c r="J123" s="254">
        <f>ROUND(I123*H123,2)</f>
        <v>0</v>
      </c>
      <c r="K123" s="253" t="s">
        <v>232</v>
      </c>
      <c r="L123" s="242"/>
      <c r="M123" s="252" t="s">
        <v>1</v>
      </c>
      <c r="N123" s="273" t="s">
        <v>41</v>
      </c>
      <c r="P123" s="272">
        <f>O123*H123</f>
        <v>0</v>
      </c>
      <c r="Q123" s="272">
        <v>1.8780000000000002E-2</v>
      </c>
      <c r="R123" s="272">
        <f>Q123*H123</f>
        <v>0.28170000000000001</v>
      </c>
      <c r="S123" s="272">
        <v>0</v>
      </c>
      <c r="T123" s="271">
        <f>S123*H123</f>
        <v>0</v>
      </c>
      <c r="AR123" s="246" t="s">
        <v>124</v>
      </c>
      <c r="AT123" s="246" t="s">
        <v>120</v>
      </c>
      <c r="AU123" s="246" t="s">
        <v>133</v>
      </c>
      <c r="AY123" s="246" t="s">
        <v>117</v>
      </c>
      <c r="BE123" s="247">
        <f>IF(N123="základní",J123,0)</f>
        <v>0</v>
      </c>
      <c r="BF123" s="247">
        <f>IF(N123="snížená",J123,0)</f>
        <v>0</v>
      </c>
      <c r="BG123" s="247">
        <f>IF(N123="zákl. přenesená",J123,0)</f>
        <v>0</v>
      </c>
      <c r="BH123" s="247">
        <f>IF(N123="sníž. přenesená",J123,0)</f>
        <v>0</v>
      </c>
      <c r="BI123" s="247">
        <f>IF(N123="nulová",J123,0)</f>
        <v>0</v>
      </c>
      <c r="BJ123" s="246" t="s">
        <v>84</v>
      </c>
      <c r="BK123" s="247">
        <f>ROUND(I123*H123,2)</f>
        <v>0</v>
      </c>
      <c r="BL123" s="246" t="s">
        <v>124</v>
      </c>
      <c r="BM123" s="246" t="s">
        <v>238</v>
      </c>
    </row>
    <row r="124" spans="2:65" s="241" customFormat="1" ht="67.5">
      <c r="B124" s="242"/>
      <c r="D124" s="288" t="s">
        <v>236</v>
      </c>
      <c r="F124" s="287" t="s">
        <v>237</v>
      </c>
      <c r="I124" s="286"/>
      <c r="L124" s="242"/>
      <c r="M124" s="285"/>
      <c r="T124" s="284"/>
      <c r="AT124" s="246" t="s">
        <v>236</v>
      </c>
      <c r="AU124" s="246" t="s">
        <v>133</v>
      </c>
    </row>
    <row r="125" spans="2:65" s="241" customFormat="1" ht="16.5" customHeight="1">
      <c r="B125" s="242"/>
      <c r="C125" s="259" t="s">
        <v>235</v>
      </c>
      <c r="D125" s="259" t="s">
        <v>120</v>
      </c>
      <c r="E125" s="258" t="s">
        <v>234</v>
      </c>
      <c r="F125" s="253" t="s">
        <v>233</v>
      </c>
      <c r="G125" s="257" t="s">
        <v>167</v>
      </c>
      <c r="H125" s="256">
        <v>32</v>
      </c>
      <c r="I125" s="255"/>
      <c r="J125" s="254">
        <f>ROUND(I125*H125,2)</f>
        <v>0</v>
      </c>
      <c r="K125" s="253" t="s">
        <v>232</v>
      </c>
      <c r="L125" s="242"/>
      <c r="M125" s="252" t="s">
        <v>1</v>
      </c>
      <c r="N125" s="273" t="s">
        <v>41</v>
      </c>
      <c r="P125" s="272">
        <f>O125*H125</f>
        <v>0</v>
      </c>
      <c r="Q125" s="272">
        <v>0</v>
      </c>
      <c r="R125" s="272">
        <f>Q125*H125</f>
        <v>0</v>
      </c>
      <c r="S125" s="272">
        <v>0</v>
      </c>
      <c r="T125" s="271">
        <f>S125*H125</f>
        <v>0</v>
      </c>
      <c r="AR125" s="246" t="s">
        <v>124</v>
      </c>
      <c r="AT125" s="246" t="s">
        <v>120</v>
      </c>
      <c r="AU125" s="246" t="s">
        <v>133</v>
      </c>
      <c r="AY125" s="246" t="s">
        <v>117</v>
      </c>
      <c r="BE125" s="247">
        <f>IF(N125="základní",J125,0)</f>
        <v>0</v>
      </c>
      <c r="BF125" s="247">
        <f>IF(N125="snížená",J125,0)</f>
        <v>0</v>
      </c>
      <c r="BG125" s="247">
        <f>IF(N125="zákl. přenesená",J125,0)</f>
        <v>0</v>
      </c>
      <c r="BH125" s="247">
        <f>IF(N125="sníž. přenesená",J125,0)</f>
        <v>0</v>
      </c>
      <c r="BI125" s="247">
        <f>IF(N125="nulová",J125,0)</f>
        <v>0</v>
      </c>
      <c r="BJ125" s="246" t="s">
        <v>84</v>
      </c>
      <c r="BK125" s="247">
        <f>ROUND(I125*H125,2)</f>
        <v>0</v>
      </c>
      <c r="BL125" s="246" t="s">
        <v>124</v>
      </c>
      <c r="BM125" s="246" t="s">
        <v>231</v>
      </c>
    </row>
    <row r="126" spans="2:65" s="241" customFormat="1" ht="16.5" customHeight="1">
      <c r="B126" s="242"/>
      <c r="C126" s="298" t="s">
        <v>230</v>
      </c>
      <c r="D126" s="298" t="s">
        <v>213</v>
      </c>
      <c r="E126" s="297" t="s">
        <v>229</v>
      </c>
      <c r="F126" s="292" t="s">
        <v>228</v>
      </c>
      <c r="G126" s="296" t="s">
        <v>167</v>
      </c>
      <c r="H126" s="295">
        <v>6</v>
      </c>
      <c r="I126" s="294"/>
      <c r="J126" s="293">
        <f>ROUND(I126*H126,2)</f>
        <v>0</v>
      </c>
      <c r="K126" s="292" t="s">
        <v>1</v>
      </c>
      <c r="L126" s="291"/>
      <c r="M126" s="290" t="s">
        <v>1</v>
      </c>
      <c r="N126" s="289" t="s">
        <v>41</v>
      </c>
      <c r="P126" s="272">
        <f>O126*H126</f>
        <v>0</v>
      </c>
      <c r="Q126" s="272">
        <v>0</v>
      </c>
      <c r="R126" s="272">
        <f>Q126*H126</f>
        <v>0</v>
      </c>
      <c r="S126" s="272">
        <v>0</v>
      </c>
      <c r="T126" s="271">
        <f>S126*H126</f>
        <v>0</v>
      </c>
      <c r="AR126" s="246" t="s">
        <v>214</v>
      </c>
      <c r="AT126" s="246" t="s">
        <v>213</v>
      </c>
      <c r="AU126" s="246" t="s">
        <v>133</v>
      </c>
      <c r="AY126" s="246" t="s">
        <v>117</v>
      </c>
      <c r="BE126" s="247">
        <f>IF(N126="základní",J126,0)</f>
        <v>0</v>
      </c>
      <c r="BF126" s="247">
        <f>IF(N126="snížená",J126,0)</f>
        <v>0</v>
      </c>
      <c r="BG126" s="247">
        <f>IF(N126="zákl. přenesená",J126,0)</f>
        <v>0</v>
      </c>
      <c r="BH126" s="247">
        <f>IF(N126="sníž. přenesená",J126,0)</f>
        <v>0</v>
      </c>
      <c r="BI126" s="247">
        <f>IF(N126="nulová",J126,0)</f>
        <v>0</v>
      </c>
      <c r="BJ126" s="246" t="s">
        <v>84</v>
      </c>
      <c r="BK126" s="247">
        <f>ROUND(I126*H126,2)</f>
        <v>0</v>
      </c>
      <c r="BL126" s="246" t="s">
        <v>143</v>
      </c>
      <c r="BM126" s="246" t="s">
        <v>227</v>
      </c>
    </row>
    <row r="127" spans="2:65" s="241" customFormat="1" ht="16.5" customHeight="1">
      <c r="B127" s="242"/>
      <c r="C127" s="298" t="s">
        <v>226</v>
      </c>
      <c r="D127" s="298" t="s">
        <v>213</v>
      </c>
      <c r="E127" s="297" t="s">
        <v>225</v>
      </c>
      <c r="F127" s="292" t="s">
        <v>224</v>
      </c>
      <c r="G127" s="296" t="s">
        <v>167</v>
      </c>
      <c r="H127" s="295">
        <v>2</v>
      </c>
      <c r="I127" s="294"/>
      <c r="J127" s="293">
        <f>ROUND(I127*H127,2)</f>
        <v>0</v>
      </c>
      <c r="K127" s="292" t="s">
        <v>1</v>
      </c>
      <c r="L127" s="291"/>
      <c r="M127" s="290" t="s">
        <v>1</v>
      </c>
      <c r="N127" s="289" t="s">
        <v>41</v>
      </c>
      <c r="P127" s="272">
        <f>O127*H127</f>
        <v>0</v>
      </c>
      <c r="Q127" s="272">
        <v>0</v>
      </c>
      <c r="R127" s="272">
        <f>Q127*H127</f>
        <v>0</v>
      </c>
      <c r="S127" s="272">
        <v>0</v>
      </c>
      <c r="T127" s="271">
        <f>S127*H127</f>
        <v>0</v>
      </c>
      <c r="AR127" s="246" t="s">
        <v>214</v>
      </c>
      <c r="AT127" s="246" t="s">
        <v>213</v>
      </c>
      <c r="AU127" s="246" t="s">
        <v>133</v>
      </c>
      <c r="AY127" s="246" t="s">
        <v>117</v>
      </c>
      <c r="BE127" s="247">
        <f>IF(N127="základní",J127,0)</f>
        <v>0</v>
      </c>
      <c r="BF127" s="247">
        <f>IF(N127="snížená",J127,0)</f>
        <v>0</v>
      </c>
      <c r="BG127" s="247">
        <f>IF(N127="zákl. přenesená",J127,0)</f>
        <v>0</v>
      </c>
      <c r="BH127" s="247">
        <f>IF(N127="sníž. přenesená",J127,0)</f>
        <v>0</v>
      </c>
      <c r="BI127" s="247">
        <f>IF(N127="nulová",J127,0)</f>
        <v>0</v>
      </c>
      <c r="BJ127" s="246" t="s">
        <v>84</v>
      </c>
      <c r="BK127" s="247">
        <f>ROUND(I127*H127,2)</f>
        <v>0</v>
      </c>
      <c r="BL127" s="246" t="s">
        <v>143</v>
      </c>
      <c r="BM127" s="246" t="s">
        <v>223</v>
      </c>
    </row>
    <row r="128" spans="2:65" s="241" customFormat="1" ht="27">
      <c r="B128" s="242"/>
      <c r="D128" s="288" t="s">
        <v>210</v>
      </c>
      <c r="F128" s="287" t="s">
        <v>222</v>
      </c>
      <c r="I128" s="286"/>
      <c r="L128" s="242"/>
      <c r="M128" s="285"/>
      <c r="T128" s="284"/>
      <c r="AT128" s="246" t="s">
        <v>210</v>
      </c>
      <c r="AU128" s="246" t="s">
        <v>133</v>
      </c>
    </row>
    <row r="129" spans="2:65" s="241" customFormat="1" ht="16.5" customHeight="1">
      <c r="B129" s="242"/>
      <c r="C129" s="298" t="s">
        <v>221</v>
      </c>
      <c r="D129" s="298" t="s">
        <v>213</v>
      </c>
      <c r="E129" s="297" t="s">
        <v>220</v>
      </c>
      <c r="F129" s="292" t="s">
        <v>219</v>
      </c>
      <c r="G129" s="296" t="s">
        <v>167</v>
      </c>
      <c r="H129" s="295">
        <v>24</v>
      </c>
      <c r="I129" s="294"/>
      <c r="J129" s="293">
        <f>ROUND(I129*H129,2)</f>
        <v>0</v>
      </c>
      <c r="K129" s="292" t="s">
        <v>1</v>
      </c>
      <c r="L129" s="291"/>
      <c r="M129" s="290" t="s">
        <v>1</v>
      </c>
      <c r="N129" s="289" t="s">
        <v>41</v>
      </c>
      <c r="P129" s="272">
        <f>O129*H129</f>
        <v>0</v>
      </c>
      <c r="Q129" s="272">
        <v>0</v>
      </c>
      <c r="R129" s="272">
        <f>Q129*H129</f>
        <v>0</v>
      </c>
      <c r="S129" s="272">
        <v>0</v>
      </c>
      <c r="T129" s="271">
        <f>S129*H129</f>
        <v>0</v>
      </c>
      <c r="AR129" s="246" t="s">
        <v>214</v>
      </c>
      <c r="AT129" s="246" t="s">
        <v>213</v>
      </c>
      <c r="AU129" s="246" t="s">
        <v>133</v>
      </c>
      <c r="AY129" s="246" t="s">
        <v>117</v>
      </c>
      <c r="BE129" s="247">
        <f>IF(N129="základní",J129,0)</f>
        <v>0</v>
      </c>
      <c r="BF129" s="247">
        <f>IF(N129="snížená",J129,0)</f>
        <v>0</v>
      </c>
      <c r="BG129" s="247">
        <f>IF(N129="zákl. přenesená",J129,0)</f>
        <v>0</v>
      </c>
      <c r="BH129" s="247">
        <f>IF(N129="sníž. přenesená",J129,0)</f>
        <v>0</v>
      </c>
      <c r="BI129" s="247">
        <f>IF(N129="nulová",J129,0)</f>
        <v>0</v>
      </c>
      <c r="BJ129" s="246" t="s">
        <v>84</v>
      </c>
      <c r="BK129" s="247">
        <f>ROUND(I129*H129,2)</f>
        <v>0</v>
      </c>
      <c r="BL129" s="246" t="s">
        <v>143</v>
      </c>
      <c r="BM129" s="246" t="s">
        <v>218</v>
      </c>
    </row>
    <row r="130" spans="2:65" s="241" customFormat="1" ht="16.5" customHeight="1">
      <c r="B130" s="242"/>
      <c r="C130" s="298" t="s">
        <v>217</v>
      </c>
      <c r="D130" s="298" t="s">
        <v>213</v>
      </c>
      <c r="E130" s="297" t="s">
        <v>216</v>
      </c>
      <c r="F130" s="292" t="s">
        <v>215</v>
      </c>
      <c r="G130" s="296" t="s">
        <v>167</v>
      </c>
      <c r="H130" s="295">
        <v>2</v>
      </c>
      <c r="I130" s="294"/>
      <c r="J130" s="293">
        <f>ROUND(I130*H130,2)</f>
        <v>0</v>
      </c>
      <c r="K130" s="292" t="s">
        <v>1</v>
      </c>
      <c r="L130" s="291"/>
      <c r="M130" s="290" t="s">
        <v>1</v>
      </c>
      <c r="N130" s="289" t="s">
        <v>41</v>
      </c>
      <c r="P130" s="272">
        <f>O130*H130</f>
        <v>0</v>
      </c>
      <c r="Q130" s="272">
        <v>0</v>
      </c>
      <c r="R130" s="272">
        <f>Q130*H130</f>
        <v>0</v>
      </c>
      <c r="S130" s="272">
        <v>0</v>
      </c>
      <c r="T130" s="271">
        <f>S130*H130</f>
        <v>0</v>
      </c>
      <c r="AR130" s="246" t="s">
        <v>214</v>
      </c>
      <c r="AT130" s="246" t="s">
        <v>213</v>
      </c>
      <c r="AU130" s="246" t="s">
        <v>133</v>
      </c>
      <c r="AY130" s="246" t="s">
        <v>117</v>
      </c>
      <c r="BE130" s="247">
        <f>IF(N130="základní",J130,0)</f>
        <v>0</v>
      </c>
      <c r="BF130" s="247">
        <f>IF(N130="snížená",J130,0)</f>
        <v>0</v>
      </c>
      <c r="BG130" s="247">
        <f>IF(N130="zákl. přenesená",J130,0)</f>
        <v>0</v>
      </c>
      <c r="BH130" s="247">
        <f>IF(N130="sníž. přenesená",J130,0)</f>
        <v>0</v>
      </c>
      <c r="BI130" s="247">
        <f>IF(N130="nulová",J130,0)</f>
        <v>0</v>
      </c>
      <c r="BJ130" s="246" t="s">
        <v>84</v>
      </c>
      <c r="BK130" s="247">
        <f>ROUND(I130*H130,2)</f>
        <v>0</v>
      </c>
      <c r="BL130" s="246" t="s">
        <v>143</v>
      </c>
      <c r="BM130" s="246" t="s">
        <v>212</v>
      </c>
    </row>
    <row r="131" spans="2:65" s="241" customFormat="1" ht="27">
      <c r="B131" s="242"/>
      <c r="D131" s="288" t="s">
        <v>210</v>
      </c>
      <c r="F131" s="287" t="s">
        <v>211</v>
      </c>
      <c r="I131" s="286"/>
      <c r="L131" s="242"/>
      <c r="M131" s="285"/>
      <c r="T131" s="284"/>
      <c r="AT131" s="246" t="s">
        <v>210</v>
      </c>
      <c r="AU131" s="246" t="s">
        <v>133</v>
      </c>
    </row>
    <row r="132" spans="2:65" s="274" customFormat="1" ht="21.6" customHeight="1">
      <c r="B132" s="281"/>
      <c r="D132" s="276" t="s">
        <v>75</v>
      </c>
      <c r="E132" s="276" t="s">
        <v>209</v>
      </c>
      <c r="F132" s="276" t="s">
        <v>209</v>
      </c>
      <c r="I132" s="283"/>
      <c r="J132" s="282">
        <f>BK132</f>
        <v>0</v>
      </c>
      <c r="L132" s="281"/>
      <c r="M132" s="280"/>
      <c r="P132" s="279">
        <f>SUM(P133:P142)</f>
        <v>0</v>
      </c>
      <c r="R132" s="279">
        <f>SUM(R133:R142)</f>
        <v>0</v>
      </c>
      <c r="T132" s="278">
        <f>SUM(T133:T142)</f>
        <v>0</v>
      </c>
      <c r="AR132" s="276" t="s">
        <v>84</v>
      </c>
      <c r="AT132" s="277" t="s">
        <v>75</v>
      </c>
      <c r="AU132" s="277" t="s">
        <v>133</v>
      </c>
      <c r="AY132" s="276" t="s">
        <v>117</v>
      </c>
      <c r="BK132" s="275">
        <f>SUM(BK133:BK142)</f>
        <v>0</v>
      </c>
    </row>
    <row r="133" spans="2:65" s="241" customFormat="1" ht="16.5" customHeight="1">
      <c r="B133" s="242"/>
      <c r="C133" s="259" t="s">
        <v>208</v>
      </c>
      <c r="D133" s="259" t="s">
        <v>120</v>
      </c>
      <c r="E133" s="258" t="s">
        <v>207</v>
      </c>
      <c r="F133" s="253" t="s">
        <v>206</v>
      </c>
      <c r="G133" s="257" t="s">
        <v>193</v>
      </c>
      <c r="H133" s="256">
        <v>50</v>
      </c>
      <c r="I133" s="255"/>
      <c r="J133" s="254">
        <f t="shared" ref="J133:J142" si="0">ROUND(I133*H133,2)</f>
        <v>0</v>
      </c>
      <c r="K133" s="253" t="s">
        <v>1</v>
      </c>
      <c r="L133" s="242"/>
      <c r="M133" s="252" t="s">
        <v>1</v>
      </c>
      <c r="N133" s="273" t="s">
        <v>41</v>
      </c>
      <c r="P133" s="272">
        <f t="shared" ref="P133:P142" si="1">O133*H133</f>
        <v>0</v>
      </c>
      <c r="Q133" s="272">
        <v>0</v>
      </c>
      <c r="R133" s="272">
        <f t="shared" ref="R133:R142" si="2">Q133*H133</f>
        <v>0</v>
      </c>
      <c r="S133" s="272">
        <v>0</v>
      </c>
      <c r="T133" s="271">
        <f t="shared" ref="T133:T142" si="3">S133*H133</f>
        <v>0</v>
      </c>
      <c r="AR133" s="246" t="s">
        <v>143</v>
      </c>
      <c r="AT133" s="246" t="s">
        <v>120</v>
      </c>
      <c r="AU133" s="246" t="s">
        <v>143</v>
      </c>
      <c r="AY133" s="246" t="s">
        <v>117</v>
      </c>
      <c r="BE133" s="247">
        <f t="shared" ref="BE133:BE142" si="4">IF(N133="základní",J133,0)</f>
        <v>0</v>
      </c>
      <c r="BF133" s="247">
        <f t="shared" ref="BF133:BF142" si="5">IF(N133="snížená",J133,0)</f>
        <v>0</v>
      </c>
      <c r="BG133" s="247">
        <f t="shared" ref="BG133:BG142" si="6">IF(N133="zákl. přenesená",J133,0)</f>
        <v>0</v>
      </c>
      <c r="BH133" s="247">
        <f t="shared" ref="BH133:BH142" si="7">IF(N133="sníž. přenesená",J133,0)</f>
        <v>0</v>
      </c>
      <c r="BI133" s="247">
        <f t="shared" ref="BI133:BI142" si="8">IF(N133="nulová",J133,0)</f>
        <v>0</v>
      </c>
      <c r="BJ133" s="246" t="s">
        <v>84</v>
      </c>
      <c r="BK133" s="247">
        <f t="shared" ref="BK133:BK142" si="9">ROUND(I133*H133,2)</f>
        <v>0</v>
      </c>
      <c r="BL133" s="246" t="s">
        <v>143</v>
      </c>
      <c r="BM133" s="246" t="s">
        <v>205</v>
      </c>
    </row>
    <row r="134" spans="2:65" s="241" customFormat="1" ht="16.5" customHeight="1">
      <c r="B134" s="242"/>
      <c r="C134" s="259" t="s">
        <v>204</v>
      </c>
      <c r="D134" s="259" t="s">
        <v>120</v>
      </c>
      <c r="E134" s="258" t="s">
        <v>203</v>
      </c>
      <c r="F134" s="253" t="s">
        <v>202</v>
      </c>
      <c r="G134" s="257" t="s">
        <v>193</v>
      </c>
      <c r="H134" s="256">
        <v>100</v>
      </c>
      <c r="I134" s="255"/>
      <c r="J134" s="254">
        <f t="shared" si="0"/>
        <v>0</v>
      </c>
      <c r="K134" s="253" t="s">
        <v>1</v>
      </c>
      <c r="L134" s="242"/>
      <c r="M134" s="252" t="s">
        <v>1</v>
      </c>
      <c r="N134" s="273" t="s">
        <v>41</v>
      </c>
      <c r="P134" s="272">
        <f t="shared" si="1"/>
        <v>0</v>
      </c>
      <c r="Q134" s="272">
        <v>0</v>
      </c>
      <c r="R134" s="272">
        <f t="shared" si="2"/>
        <v>0</v>
      </c>
      <c r="S134" s="272">
        <v>0</v>
      </c>
      <c r="T134" s="271">
        <f t="shared" si="3"/>
        <v>0</v>
      </c>
      <c r="AR134" s="246" t="s">
        <v>143</v>
      </c>
      <c r="AT134" s="246" t="s">
        <v>120</v>
      </c>
      <c r="AU134" s="246" t="s">
        <v>143</v>
      </c>
      <c r="AY134" s="246" t="s">
        <v>117</v>
      </c>
      <c r="BE134" s="247">
        <f t="shared" si="4"/>
        <v>0</v>
      </c>
      <c r="BF134" s="247">
        <f t="shared" si="5"/>
        <v>0</v>
      </c>
      <c r="BG134" s="247">
        <f t="shared" si="6"/>
        <v>0</v>
      </c>
      <c r="BH134" s="247">
        <f t="shared" si="7"/>
        <v>0</v>
      </c>
      <c r="BI134" s="247">
        <f t="shared" si="8"/>
        <v>0</v>
      </c>
      <c r="BJ134" s="246" t="s">
        <v>84</v>
      </c>
      <c r="BK134" s="247">
        <f t="shared" si="9"/>
        <v>0</v>
      </c>
      <c r="BL134" s="246" t="s">
        <v>143</v>
      </c>
      <c r="BM134" s="246" t="s">
        <v>201</v>
      </c>
    </row>
    <row r="135" spans="2:65" s="241" customFormat="1" ht="16.5" customHeight="1">
      <c r="B135" s="242"/>
      <c r="C135" s="259" t="s">
        <v>200</v>
      </c>
      <c r="D135" s="259" t="s">
        <v>120</v>
      </c>
      <c r="E135" s="258" t="s">
        <v>199</v>
      </c>
      <c r="F135" s="253" t="s">
        <v>198</v>
      </c>
      <c r="G135" s="257" t="s">
        <v>193</v>
      </c>
      <c r="H135" s="256">
        <v>125</v>
      </c>
      <c r="I135" s="255"/>
      <c r="J135" s="254">
        <f t="shared" si="0"/>
        <v>0</v>
      </c>
      <c r="K135" s="253" t="s">
        <v>1</v>
      </c>
      <c r="L135" s="242"/>
      <c r="M135" s="252" t="s">
        <v>1</v>
      </c>
      <c r="N135" s="273" t="s">
        <v>41</v>
      </c>
      <c r="P135" s="272">
        <f t="shared" si="1"/>
        <v>0</v>
      </c>
      <c r="Q135" s="272">
        <v>0</v>
      </c>
      <c r="R135" s="272">
        <f t="shared" si="2"/>
        <v>0</v>
      </c>
      <c r="S135" s="272">
        <v>0</v>
      </c>
      <c r="T135" s="271">
        <f t="shared" si="3"/>
        <v>0</v>
      </c>
      <c r="AR135" s="246" t="s">
        <v>143</v>
      </c>
      <c r="AT135" s="246" t="s">
        <v>120</v>
      </c>
      <c r="AU135" s="246" t="s">
        <v>143</v>
      </c>
      <c r="AY135" s="246" t="s">
        <v>117</v>
      </c>
      <c r="BE135" s="247">
        <f t="shared" si="4"/>
        <v>0</v>
      </c>
      <c r="BF135" s="247">
        <f t="shared" si="5"/>
        <v>0</v>
      </c>
      <c r="BG135" s="247">
        <f t="shared" si="6"/>
        <v>0</v>
      </c>
      <c r="BH135" s="247">
        <f t="shared" si="7"/>
        <v>0</v>
      </c>
      <c r="BI135" s="247">
        <f t="shared" si="8"/>
        <v>0</v>
      </c>
      <c r="BJ135" s="246" t="s">
        <v>84</v>
      </c>
      <c r="BK135" s="247">
        <f t="shared" si="9"/>
        <v>0</v>
      </c>
      <c r="BL135" s="246" t="s">
        <v>143</v>
      </c>
      <c r="BM135" s="246" t="s">
        <v>197</v>
      </c>
    </row>
    <row r="136" spans="2:65" s="241" customFormat="1" ht="16.5" customHeight="1">
      <c r="B136" s="242"/>
      <c r="C136" s="259" t="s">
        <v>196</v>
      </c>
      <c r="D136" s="259" t="s">
        <v>120</v>
      </c>
      <c r="E136" s="258" t="s">
        <v>195</v>
      </c>
      <c r="F136" s="253" t="s">
        <v>194</v>
      </c>
      <c r="G136" s="257" t="s">
        <v>193</v>
      </c>
      <c r="H136" s="256">
        <v>50</v>
      </c>
      <c r="I136" s="255"/>
      <c r="J136" s="254">
        <f t="shared" si="0"/>
        <v>0</v>
      </c>
      <c r="K136" s="253" t="s">
        <v>1</v>
      </c>
      <c r="L136" s="242"/>
      <c r="M136" s="252" t="s">
        <v>1</v>
      </c>
      <c r="N136" s="273" t="s">
        <v>41</v>
      </c>
      <c r="P136" s="272">
        <f t="shared" si="1"/>
        <v>0</v>
      </c>
      <c r="Q136" s="272">
        <v>0</v>
      </c>
      <c r="R136" s="272">
        <f t="shared" si="2"/>
        <v>0</v>
      </c>
      <c r="S136" s="272">
        <v>0</v>
      </c>
      <c r="T136" s="271">
        <f t="shared" si="3"/>
        <v>0</v>
      </c>
      <c r="AR136" s="246" t="s">
        <v>143</v>
      </c>
      <c r="AT136" s="246" t="s">
        <v>120</v>
      </c>
      <c r="AU136" s="246" t="s">
        <v>143</v>
      </c>
      <c r="AY136" s="246" t="s">
        <v>117</v>
      </c>
      <c r="BE136" s="247">
        <f t="shared" si="4"/>
        <v>0</v>
      </c>
      <c r="BF136" s="247">
        <f t="shared" si="5"/>
        <v>0</v>
      </c>
      <c r="BG136" s="247">
        <f t="shared" si="6"/>
        <v>0</v>
      </c>
      <c r="BH136" s="247">
        <f t="shared" si="7"/>
        <v>0</v>
      </c>
      <c r="BI136" s="247">
        <f t="shared" si="8"/>
        <v>0</v>
      </c>
      <c r="BJ136" s="246" t="s">
        <v>84</v>
      </c>
      <c r="BK136" s="247">
        <f t="shared" si="9"/>
        <v>0</v>
      </c>
      <c r="BL136" s="246" t="s">
        <v>143</v>
      </c>
      <c r="BM136" s="246" t="s">
        <v>192</v>
      </c>
    </row>
    <row r="137" spans="2:65" s="241" customFormat="1" ht="16.5" customHeight="1">
      <c r="B137" s="242"/>
      <c r="C137" s="259" t="s">
        <v>191</v>
      </c>
      <c r="D137" s="259" t="s">
        <v>120</v>
      </c>
      <c r="E137" s="258" t="s">
        <v>190</v>
      </c>
      <c r="F137" s="253" t="s">
        <v>189</v>
      </c>
      <c r="G137" s="257" t="s">
        <v>176</v>
      </c>
      <c r="H137" s="256">
        <v>1</v>
      </c>
      <c r="I137" s="255"/>
      <c r="J137" s="254">
        <f t="shared" si="0"/>
        <v>0</v>
      </c>
      <c r="K137" s="253" t="s">
        <v>1</v>
      </c>
      <c r="L137" s="242"/>
      <c r="M137" s="252" t="s">
        <v>1</v>
      </c>
      <c r="N137" s="273" t="s">
        <v>41</v>
      </c>
      <c r="P137" s="272">
        <f t="shared" si="1"/>
        <v>0</v>
      </c>
      <c r="Q137" s="272">
        <v>0</v>
      </c>
      <c r="R137" s="272">
        <f t="shared" si="2"/>
        <v>0</v>
      </c>
      <c r="S137" s="272">
        <v>0</v>
      </c>
      <c r="T137" s="271">
        <f t="shared" si="3"/>
        <v>0</v>
      </c>
      <c r="AR137" s="246" t="s">
        <v>143</v>
      </c>
      <c r="AT137" s="246" t="s">
        <v>120</v>
      </c>
      <c r="AU137" s="246" t="s">
        <v>143</v>
      </c>
      <c r="AY137" s="246" t="s">
        <v>117</v>
      </c>
      <c r="BE137" s="247">
        <f t="shared" si="4"/>
        <v>0</v>
      </c>
      <c r="BF137" s="247">
        <f t="shared" si="5"/>
        <v>0</v>
      </c>
      <c r="BG137" s="247">
        <f t="shared" si="6"/>
        <v>0</v>
      </c>
      <c r="BH137" s="247">
        <f t="shared" si="7"/>
        <v>0</v>
      </c>
      <c r="BI137" s="247">
        <f t="shared" si="8"/>
        <v>0</v>
      </c>
      <c r="BJ137" s="246" t="s">
        <v>84</v>
      </c>
      <c r="BK137" s="247">
        <f t="shared" si="9"/>
        <v>0</v>
      </c>
      <c r="BL137" s="246" t="s">
        <v>143</v>
      </c>
      <c r="BM137" s="246" t="s">
        <v>188</v>
      </c>
    </row>
    <row r="138" spans="2:65" s="241" customFormat="1" ht="16.5" customHeight="1">
      <c r="B138" s="242"/>
      <c r="C138" s="259" t="s">
        <v>187</v>
      </c>
      <c r="D138" s="259" t="s">
        <v>120</v>
      </c>
      <c r="E138" s="258" t="s">
        <v>186</v>
      </c>
      <c r="F138" s="253" t="s">
        <v>185</v>
      </c>
      <c r="G138" s="257" t="s">
        <v>176</v>
      </c>
      <c r="H138" s="256">
        <v>1</v>
      </c>
      <c r="I138" s="255"/>
      <c r="J138" s="254">
        <f t="shared" si="0"/>
        <v>0</v>
      </c>
      <c r="K138" s="253" t="s">
        <v>1</v>
      </c>
      <c r="L138" s="242"/>
      <c r="M138" s="252" t="s">
        <v>1</v>
      </c>
      <c r="N138" s="273" t="s">
        <v>41</v>
      </c>
      <c r="P138" s="272">
        <f t="shared" si="1"/>
        <v>0</v>
      </c>
      <c r="Q138" s="272">
        <v>0</v>
      </c>
      <c r="R138" s="272">
        <f t="shared" si="2"/>
        <v>0</v>
      </c>
      <c r="S138" s="272">
        <v>0</v>
      </c>
      <c r="T138" s="271">
        <f t="shared" si="3"/>
        <v>0</v>
      </c>
      <c r="AR138" s="246" t="s">
        <v>143</v>
      </c>
      <c r="AT138" s="246" t="s">
        <v>120</v>
      </c>
      <c r="AU138" s="246" t="s">
        <v>143</v>
      </c>
      <c r="AY138" s="246" t="s">
        <v>117</v>
      </c>
      <c r="BE138" s="247">
        <f t="shared" si="4"/>
        <v>0</v>
      </c>
      <c r="BF138" s="247">
        <f t="shared" si="5"/>
        <v>0</v>
      </c>
      <c r="BG138" s="247">
        <f t="shared" si="6"/>
        <v>0</v>
      </c>
      <c r="BH138" s="247">
        <f t="shared" si="7"/>
        <v>0</v>
      </c>
      <c r="BI138" s="247">
        <f t="shared" si="8"/>
        <v>0</v>
      </c>
      <c r="BJ138" s="246" t="s">
        <v>84</v>
      </c>
      <c r="BK138" s="247">
        <f t="shared" si="9"/>
        <v>0</v>
      </c>
      <c r="BL138" s="246" t="s">
        <v>143</v>
      </c>
      <c r="BM138" s="246" t="s">
        <v>184</v>
      </c>
    </row>
    <row r="139" spans="2:65" s="241" customFormat="1" ht="16.5" customHeight="1">
      <c r="B139" s="242"/>
      <c r="C139" s="259" t="s">
        <v>183</v>
      </c>
      <c r="D139" s="259" t="s">
        <v>120</v>
      </c>
      <c r="E139" s="258" t="s">
        <v>182</v>
      </c>
      <c r="F139" s="253" t="s">
        <v>181</v>
      </c>
      <c r="G139" s="257" t="s">
        <v>176</v>
      </c>
      <c r="H139" s="256">
        <v>1</v>
      </c>
      <c r="I139" s="255"/>
      <c r="J139" s="254">
        <f t="shared" si="0"/>
        <v>0</v>
      </c>
      <c r="K139" s="253" t="s">
        <v>1</v>
      </c>
      <c r="L139" s="242"/>
      <c r="M139" s="252" t="s">
        <v>1</v>
      </c>
      <c r="N139" s="273" t="s">
        <v>41</v>
      </c>
      <c r="P139" s="272">
        <f t="shared" si="1"/>
        <v>0</v>
      </c>
      <c r="Q139" s="272">
        <v>0</v>
      </c>
      <c r="R139" s="272">
        <f t="shared" si="2"/>
        <v>0</v>
      </c>
      <c r="S139" s="272">
        <v>0</v>
      </c>
      <c r="T139" s="271">
        <f t="shared" si="3"/>
        <v>0</v>
      </c>
      <c r="AR139" s="246" t="s">
        <v>143</v>
      </c>
      <c r="AT139" s="246" t="s">
        <v>120</v>
      </c>
      <c r="AU139" s="246" t="s">
        <v>143</v>
      </c>
      <c r="AY139" s="246" t="s">
        <v>117</v>
      </c>
      <c r="BE139" s="247">
        <f t="shared" si="4"/>
        <v>0</v>
      </c>
      <c r="BF139" s="247">
        <f t="shared" si="5"/>
        <v>0</v>
      </c>
      <c r="BG139" s="247">
        <f t="shared" si="6"/>
        <v>0</v>
      </c>
      <c r="BH139" s="247">
        <f t="shared" si="7"/>
        <v>0</v>
      </c>
      <c r="BI139" s="247">
        <f t="shared" si="8"/>
        <v>0</v>
      </c>
      <c r="BJ139" s="246" t="s">
        <v>84</v>
      </c>
      <c r="BK139" s="247">
        <f t="shared" si="9"/>
        <v>0</v>
      </c>
      <c r="BL139" s="246" t="s">
        <v>143</v>
      </c>
      <c r="BM139" s="246" t="s">
        <v>180</v>
      </c>
    </row>
    <row r="140" spans="2:65" s="241" customFormat="1" ht="16.5" customHeight="1">
      <c r="B140" s="242"/>
      <c r="C140" s="259" t="s">
        <v>179</v>
      </c>
      <c r="D140" s="259" t="s">
        <v>120</v>
      </c>
      <c r="E140" s="258" t="s">
        <v>178</v>
      </c>
      <c r="F140" s="253" t="s">
        <v>177</v>
      </c>
      <c r="G140" s="257" t="s">
        <v>176</v>
      </c>
      <c r="H140" s="256">
        <v>1</v>
      </c>
      <c r="I140" s="255"/>
      <c r="J140" s="254">
        <f t="shared" si="0"/>
        <v>0</v>
      </c>
      <c r="K140" s="253" t="s">
        <v>1</v>
      </c>
      <c r="L140" s="242"/>
      <c r="M140" s="252" t="s">
        <v>1</v>
      </c>
      <c r="N140" s="273" t="s">
        <v>41</v>
      </c>
      <c r="P140" s="272">
        <f t="shared" si="1"/>
        <v>0</v>
      </c>
      <c r="Q140" s="272">
        <v>0</v>
      </c>
      <c r="R140" s="272">
        <f t="shared" si="2"/>
        <v>0</v>
      </c>
      <c r="S140" s="272">
        <v>0</v>
      </c>
      <c r="T140" s="271">
        <f t="shared" si="3"/>
        <v>0</v>
      </c>
      <c r="AR140" s="246" t="s">
        <v>143</v>
      </c>
      <c r="AT140" s="246" t="s">
        <v>120</v>
      </c>
      <c r="AU140" s="246" t="s">
        <v>143</v>
      </c>
      <c r="AY140" s="246" t="s">
        <v>117</v>
      </c>
      <c r="BE140" s="247">
        <f t="shared" si="4"/>
        <v>0</v>
      </c>
      <c r="BF140" s="247">
        <f t="shared" si="5"/>
        <v>0</v>
      </c>
      <c r="BG140" s="247">
        <f t="shared" si="6"/>
        <v>0</v>
      </c>
      <c r="BH140" s="247">
        <f t="shared" si="7"/>
        <v>0</v>
      </c>
      <c r="BI140" s="247">
        <f t="shared" si="8"/>
        <v>0</v>
      </c>
      <c r="BJ140" s="246" t="s">
        <v>84</v>
      </c>
      <c r="BK140" s="247">
        <f t="shared" si="9"/>
        <v>0</v>
      </c>
      <c r="BL140" s="246" t="s">
        <v>143</v>
      </c>
      <c r="BM140" s="246" t="s">
        <v>175</v>
      </c>
    </row>
    <row r="141" spans="2:65" s="241" customFormat="1" ht="16.5" customHeight="1">
      <c r="B141" s="242"/>
      <c r="C141" s="259" t="s">
        <v>174</v>
      </c>
      <c r="D141" s="259" t="s">
        <v>120</v>
      </c>
      <c r="E141" s="258" t="s">
        <v>173</v>
      </c>
      <c r="F141" s="253" t="s">
        <v>172</v>
      </c>
      <c r="G141" s="257" t="s">
        <v>136</v>
      </c>
      <c r="H141" s="256">
        <v>100</v>
      </c>
      <c r="I141" s="255"/>
      <c r="J141" s="254">
        <f t="shared" si="0"/>
        <v>0</v>
      </c>
      <c r="K141" s="253" t="s">
        <v>1</v>
      </c>
      <c r="L141" s="242"/>
      <c r="M141" s="252" t="s">
        <v>1</v>
      </c>
      <c r="N141" s="273" t="s">
        <v>41</v>
      </c>
      <c r="P141" s="272">
        <f t="shared" si="1"/>
        <v>0</v>
      </c>
      <c r="Q141" s="272">
        <v>0</v>
      </c>
      <c r="R141" s="272">
        <f t="shared" si="2"/>
        <v>0</v>
      </c>
      <c r="S141" s="272">
        <v>0</v>
      </c>
      <c r="T141" s="271">
        <f t="shared" si="3"/>
        <v>0</v>
      </c>
      <c r="AR141" s="246" t="s">
        <v>143</v>
      </c>
      <c r="AT141" s="246" t="s">
        <v>120</v>
      </c>
      <c r="AU141" s="246" t="s">
        <v>143</v>
      </c>
      <c r="AY141" s="246" t="s">
        <v>117</v>
      </c>
      <c r="BE141" s="247">
        <f t="shared" si="4"/>
        <v>0</v>
      </c>
      <c r="BF141" s="247">
        <f t="shared" si="5"/>
        <v>0</v>
      </c>
      <c r="BG141" s="247">
        <f t="shared" si="6"/>
        <v>0</v>
      </c>
      <c r="BH141" s="247">
        <f t="shared" si="7"/>
        <v>0</v>
      </c>
      <c r="BI141" s="247">
        <f t="shared" si="8"/>
        <v>0</v>
      </c>
      <c r="BJ141" s="246" t="s">
        <v>84</v>
      </c>
      <c r="BK141" s="247">
        <f t="shared" si="9"/>
        <v>0</v>
      </c>
      <c r="BL141" s="246" t="s">
        <v>143</v>
      </c>
      <c r="BM141" s="246" t="s">
        <v>171</v>
      </c>
    </row>
    <row r="142" spans="2:65" s="241" customFormat="1" ht="16.5" customHeight="1">
      <c r="B142" s="242"/>
      <c r="C142" s="259" t="s">
        <v>170</v>
      </c>
      <c r="D142" s="259" t="s">
        <v>120</v>
      </c>
      <c r="E142" s="258" t="s">
        <v>169</v>
      </c>
      <c r="F142" s="253" t="s">
        <v>168</v>
      </c>
      <c r="G142" s="257" t="s">
        <v>167</v>
      </c>
      <c r="H142" s="256">
        <v>28</v>
      </c>
      <c r="I142" s="255"/>
      <c r="J142" s="254">
        <f t="shared" si="0"/>
        <v>0</v>
      </c>
      <c r="K142" s="253" t="s">
        <v>1</v>
      </c>
      <c r="L142" s="242"/>
      <c r="M142" s="252" t="s">
        <v>1</v>
      </c>
      <c r="N142" s="273" t="s">
        <v>41</v>
      </c>
      <c r="P142" s="272">
        <f t="shared" si="1"/>
        <v>0</v>
      </c>
      <c r="Q142" s="272">
        <v>0</v>
      </c>
      <c r="R142" s="272">
        <f t="shared" si="2"/>
        <v>0</v>
      </c>
      <c r="S142" s="272">
        <v>0</v>
      </c>
      <c r="T142" s="271">
        <f t="shared" si="3"/>
        <v>0</v>
      </c>
      <c r="AR142" s="246" t="s">
        <v>143</v>
      </c>
      <c r="AT142" s="246" t="s">
        <v>120</v>
      </c>
      <c r="AU142" s="246" t="s">
        <v>143</v>
      </c>
      <c r="AY142" s="246" t="s">
        <v>117</v>
      </c>
      <c r="BE142" s="247">
        <f t="shared" si="4"/>
        <v>0</v>
      </c>
      <c r="BF142" s="247">
        <f t="shared" si="5"/>
        <v>0</v>
      </c>
      <c r="BG142" s="247">
        <f t="shared" si="6"/>
        <v>0</v>
      </c>
      <c r="BH142" s="247">
        <f t="shared" si="7"/>
        <v>0</v>
      </c>
      <c r="BI142" s="247">
        <f t="shared" si="8"/>
        <v>0</v>
      </c>
      <c r="BJ142" s="246" t="s">
        <v>84</v>
      </c>
      <c r="BK142" s="247">
        <f t="shared" si="9"/>
        <v>0</v>
      </c>
      <c r="BL142" s="246" t="s">
        <v>143</v>
      </c>
      <c r="BM142" s="246" t="s">
        <v>166</v>
      </c>
    </row>
    <row r="143" spans="2:65" s="260" customFormat="1" ht="37.5" customHeight="1">
      <c r="B143" s="267"/>
      <c r="D143" s="262" t="s">
        <v>75</v>
      </c>
      <c r="E143" s="270" t="s">
        <v>165</v>
      </c>
      <c r="F143" s="270" t="s">
        <v>164</v>
      </c>
      <c r="I143" s="269"/>
      <c r="J143" s="268">
        <f>BK143</f>
        <v>0</v>
      </c>
      <c r="L143" s="267"/>
      <c r="M143" s="266"/>
      <c r="P143" s="265">
        <f>P144</f>
        <v>0</v>
      </c>
      <c r="R143" s="265">
        <f>R144</f>
        <v>0</v>
      </c>
      <c r="T143" s="264">
        <f>T144</f>
        <v>0</v>
      </c>
      <c r="AR143" s="262" t="s">
        <v>143</v>
      </c>
      <c r="AT143" s="263" t="s">
        <v>75</v>
      </c>
      <c r="AU143" s="263" t="s">
        <v>76</v>
      </c>
      <c r="AY143" s="262" t="s">
        <v>117</v>
      </c>
      <c r="BK143" s="261">
        <f>BK144</f>
        <v>0</v>
      </c>
    </row>
    <row r="144" spans="2:65" s="241" customFormat="1" ht="16.5" customHeight="1">
      <c r="B144" s="242"/>
      <c r="C144" s="259" t="s">
        <v>163</v>
      </c>
      <c r="D144" s="259" t="s">
        <v>120</v>
      </c>
      <c r="E144" s="258" t="s">
        <v>162</v>
      </c>
      <c r="F144" s="253" t="s">
        <v>161</v>
      </c>
      <c r="G144" s="257" t="s">
        <v>160</v>
      </c>
      <c r="H144" s="256">
        <v>20</v>
      </c>
      <c r="I144" s="255"/>
      <c r="J144" s="254">
        <f>ROUND(I144*H144,2)</f>
        <v>0</v>
      </c>
      <c r="K144" s="253" t="s">
        <v>159</v>
      </c>
      <c r="L144" s="242"/>
      <c r="M144" s="252" t="s">
        <v>1</v>
      </c>
      <c r="N144" s="251" t="s">
        <v>41</v>
      </c>
      <c r="O144" s="250"/>
      <c r="P144" s="249">
        <f>O144*H144</f>
        <v>0</v>
      </c>
      <c r="Q144" s="249">
        <v>0</v>
      </c>
      <c r="R144" s="249">
        <f>Q144*H144</f>
        <v>0</v>
      </c>
      <c r="S144" s="249">
        <v>0</v>
      </c>
      <c r="T144" s="248">
        <f>S144*H144</f>
        <v>0</v>
      </c>
      <c r="AR144" s="246" t="s">
        <v>158</v>
      </c>
      <c r="AT144" s="246" t="s">
        <v>120</v>
      </c>
      <c r="AU144" s="246" t="s">
        <v>84</v>
      </c>
      <c r="AY144" s="246" t="s">
        <v>117</v>
      </c>
      <c r="BE144" s="247">
        <f>IF(N144="základní",J144,0)</f>
        <v>0</v>
      </c>
      <c r="BF144" s="247">
        <f>IF(N144="snížená",J144,0)</f>
        <v>0</v>
      </c>
      <c r="BG144" s="247">
        <f>IF(N144="zákl. přenesená",J144,0)</f>
        <v>0</v>
      </c>
      <c r="BH144" s="247">
        <f>IF(N144="sníž. přenesená",J144,0)</f>
        <v>0</v>
      </c>
      <c r="BI144" s="247">
        <f>IF(N144="nulová",J144,0)</f>
        <v>0</v>
      </c>
      <c r="BJ144" s="246" t="s">
        <v>84</v>
      </c>
      <c r="BK144" s="247">
        <f>ROUND(I144*H144,2)</f>
        <v>0</v>
      </c>
      <c r="BL144" s="246" t="s">
        <v>158</v>
      </c>
      <c r="BM144" s="246" t="s">
        <v>157</v>
      </c>
    </row>
    <row r="145" spans="2:12" s="241" customFormat="1" ht="6.95" customHeight="1">
      <c r="B145" s="245"/>
      <c r="C145" s="243"/>
      <c r="D145" s="243"/>
      <c r="E145" s="243"/>
      <c r="F145" s="243"/>
      <c r="G145" s="243"/>
      <c r="H145" s="243"/>
      <c r="I145" s="244"/>
      <c r="J145" s="243"/>
      <c r="K145" s="243"/>
      <c r="L145" s="242"/>
    </row>
  </sheetData>
  <sheetProtection algorithmName="SHA-512" hashValue="Wo+Y0VM4hlUhO/UsRHpmjRorJ2bYRyYC2mIjow4CFCq35snHK2I3aEJHDaysQ+vd+aVX1k0Svunkzo4zc5E+YA==" saltValue="RCc+Tkr5kL9lL9p7S7YwCG2ox1TOGAQZv5DNuDc0J1PuF3rTHfMoVMXlubKdiagZaOyRsDIGK7k3WG05K7si7Q==" spinCount="100000" sheet="1" objects="1" scenarios="1" formatColumns="0" formatRows="0" autoFilter="0"/>
  <autoFilter ref="C81:K144" xr:uid="{00000000-0009-0000-0000-000002000000}"/>
  <mergeCells count="10">
    <mergeCell ref="J51:J52"/>
    <mergeCell ref="E72:H72"/>
    <mergeCell ref="E74:H74"/>
    <mergeCell ref="G1:H1"/>
    <mergeCell ref="L2:V2"/>
    <mergeCell ref="E7:H7"/>
    <mergeCell ref="E9:H9"/>
    <mergeCell ref="E24:H24"/>
    <mergeCell ref="E45:H45"/>
    <mergeCell ref="E47:H47"/>
  </mergeCells>
  <hyperlinks>
    <hyperlink ref="F1:G1" location="C2" display="1) Krycí list soupisu" xr:uid="{7B093DEE-AF2A-4A92-8E61-54E093F442A2}"/>
    <hyperlink ref="G1:H1" location="C54" display="2) Rekapitulace" xr:uid="{5C489EFD-AE81-4E7D-B6F7-1C10E736859A}"/>
    <hyperlink ref="J1" location="C81" display="3) Soupis prací" xr:uid="{918B8D5F-77BC-4769-A983-B715D71B1FA4}"/>
    <hyperlink ref="L1:V1" location="'Rekapitulace stavby'!C2" display="Rekapitulace stavby" xr:uid="{97576DCF-79D8-413D-94B8-54770FF01557}"/>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51C7-1411-49B8-9D3C-8864C887664C}">
  <dimension ref="A1:K205"/>
  <sheetViews>
    <sheetView showGridLines="0" tabSelected="1" view="pageBreakPreview" topLeftCell="A10" zoomScale="150" zoomScaleNormal="150" zoomScaleSheetLayoutView="150" zoomScalePageLayoutView="120" workbookViewId="0">
      <selection activeCell="E18" sqref="E18"/>
    </sheetView>
  </sheetViews>
  <sheetFormatPr defaultColWidth="8.6640625" defaultRowHeight="12.75"/>
  <cols>
    <col min="1" max="1" width="4.1640625" style="381" customWidth="1"/>
    <col min="2" max="2" width="49" style="381" customWidth="1"/>
    <col min="3" max="3" width="3.33203125" style="381" customWidth="1"/>
    <col min="4" max="4" width="8" style="381" customWidth="1"/>
    <col min="5" max="8" width="10.6640625" style="381" customWidth="1"/>
    <col min="9" max="10" width="10.1640625" style="381" hidden="1" customWidth="1"/>
    <col min="11" max="16384" width="8.6640625" style="381"/>
  </cols>
  <sheetData>
    <row r="1" spans="1:11">
      <c r="A1" s="416"/>
      <c r="B1" s="416" t="s">
        <v>453</v>
      </c>
      <c r="C1" s="415"/>
      <c r="D1" s="415"/>
      <c r="E1" s="513" t="s">
        <v>361</v>
      </c>
      <c r="F1" s="513"/>
      <c r="G1" s="513" t="s">
        <v>360</v>
      </c>
      <c r="H1" s="513"/>
      <c r="I1" s="432">
        <v>1.2</v>
      </c>
      <c r="J1" s="432">
        <v>4.9000000000000004</v>
      </c>
    </row>
    <row r="2" spans="1:11">
      <c r="A2" s="414" t="s">
        <v>359</v>
      </c>
      <c r="B2" s="433" t="s">
        <v>358</v>
      </c>
      <c r="C2" s="412" t="s">
        <v>374</v>
      </c>
      <c r="D2" s="411" t="s">
        <v>373</v>
      </c>
      <c r="E2" s="412" t="s">
        <v>372</v>
      </c>
      <c r="F2" s="411" t="s">
        <v>357</v>
      </c>
      <c r="G2" s="412" t="s">
        <v>372</v>
      </c>
      <c r="H2" s="411" t="s">
        <v>357</v>
      </c>
      <c r="I2" s="386" t="s">
        <v>361</v>
      </c>
      <c r="J2" s="386" t="s">
        <v>360</v>
      </c>
    </row>
    <row r="3" spans="1:11">
      <c r="A3" s="410">
        <f>1</f>
        <v>1</v>
      </c>
      <c r="B3" s="430" t="s">
        <v>452</v>
      </c>
      <c r="C3" s="425" t="s">
        <v>239</v>
      </c>
      <c r="D3" s="424">
        <v>0</v>
      </c>
      <c r="E3" s="423"/>
      <c r="F3" s="422">
        <f t="shared" ref="F3:F20" si="0">PRODUCT(D3,E3)</f>
        <v>0</v>
      </c>
      <c r="G3" s="423"/>
      <c r="H3" s="422">
        <f t="shared" ref="H3:H20" si="1">PRODUCT(D3,G3)</f>
        <v>0</v>
      </c>
      <c r="I3" s="421">
        <v>70</v>
      </c>
      <c r="J3" s="420">
        <v>5.2</v>
      </c>
      <c r="K3" s="420"/>
    </row>
    <row r="4" spans="1:11">
      <c r="A4" s="410">
        <f t="shared" ref="A4:A24" si="2">(SUM(A3,1))</f>
        <v>2</v>
      </c>
      <c r="B4" s="437" t="s">
        <v>451</v>
      </c>
      <c r="C4" s="425" t="s">
        <v>239</v>
      </c>
      <c r="D4" s="424">
        <v>0</v>
      </c>
      <c r="E4" s="423"/>
      <c r="F4" s="422">
        <f t="shared" si="0"/>
        <v>0</v>
      </c>
      <c r="G4" s="423"/>
      <c r="H4" s="422">
        <f t="shared" si="1"/>
        <v>0</v>
      </c>
      <c r="I4" s="421">
        <v>23</v>
      </c>
      <c r="J4" s="420">
        <v>2.9</v>
      </c>
      <c r="K4" s="420"/>
    </row>
    <row r="5" spans="1:11">
      <c r="A5" s="410">
        <f t="shared" si="2"/>
        <v>3</v>
      </c>
      <c r="B5" s="437" t="s">
        <v>450</v>
      </c>
      <c r="C5" s="425" t="s">
        <v>239</v>
      </c>
      <c r="D5" s="424">
        <v>0</v>
      </c>
      <c r="E5" s="423"/>
      <c r="F5" s="422">
        <f t="shared" si="0"/>
        <v>0</v>
      </c>
      <c r="G5" s="423"/>
      <c r="H5" s="422">
        <f t="shared" si="1"/>
        <v>0</v>
      </c>
      <c r="I5" s="421">
        <v>14.8</v>
      </c>
      <c r="J5" s="420">
        <v>10.8</v>
      </c>
      <c r="K5" s="420"/>
    </row>
    <row r="6" spans="1:11">
      <c r="A6" s="410">
        <f t="shared" si="2"/>
        <v>4</v>
      </c>
      <c r="B6" s="429" t="s">
        <v>449</v>
      </c>
      <c r="C6" s="428" t="s">
        <v>239</v>
      </c>
      <c r="D6" s="427">
        <v>0</v>
      </c>
      <c r="E6" s="423"/>
      <c r="F6" s="422">
        <f t="shared" si="0"/>
        <v>0</v>
      </c>
      <c r="G6" s="423"/>
      <c r="H6" s="422">
        <f t="shared" si="1"/>
        <v>0</v>
      </c>
      <c r="I6" s="421">
        <v>45.2</v>
      </c>
      <c r="J6" s="420">
        <v>2.9</v>
      </c>
      <c r="K6" s="420"/>
    </row>
    <row r="7" spans="1:11">
      <c r="A7" s="410">
        <f t="shared" si="2"/>
        <v>5</v>
      </c>
      <c r="B7" s="430" t="s">
        <v>448</v>
      </c>
      <c r="C7" s="425" t="s">
        <v>276</v>
      </c>
      <c r="D7" s="424">
        <v>0</v>
      </c>
      <c r="E7" s="423"/>
      <c r="F7" s="422">
        <f t="shared" si="0"/>
        <v>0</v>
      </c>
      <c r="G7" s="423"/>
      <c r="H7" s="422">
        <f t="shared" si="1"/>
        <v>0</v>
      </c>
      <c r="I7" s="421">
        <v>9.8000000000000007</v>
      </c>
      <c r="J7" s="420">
        <v>10.8</v>
      </c>
      <c r="K7" s="420"/>
    </row>
    <row r="8" spans="1:11">
      <c r="A8" s="410">
        <f t="shared" si="2"/>
        <v>6</v>
      </c>
      <c r="B8" s="430" t="s">
        <v>447</v>
      </c>
      <c r="C8" s="425" t="s">
        <v>276</v>
      </c>
      <c r="D8" s="424">
        <v>0</v>
      </c>
      <c r="E8" s="423"/>
      <c r="F8" s="422">
        <f t="shared" si="0"/>
        <v>0</v>
      </c>
      <c r="G8" s="423"/>
      <c r="H8" s="422">
        <f t="shared" si="1"/>
        <v>0</v>
      </c>
      <c r="I8" s="421">
        <v>41.8</v>
      </c>
      <c r="J8" s="420">
        <v>10.8</v>
      </c>
      <c r="K8" s="420"/>
    </row>
    <row r="9" spans="1:11">
      <c r="A9" s="410">
        <f t="shared" si="2"/>
        <v>7</v>
      </c>
      <c r="B9" s="430" t="s">
        <v>446</v>
      </c>
      <c r="C9" s="425" t="s">
        <v>276</v>
      </c>
      <c r="D9" s="424">
        <v>0</v>
      </c>
      <c r="E9" s="423"/>
      <c r="F9" s="422">
        <f t="shared" si="0"/>
        <v>0</v>
      </c>
      <c r="G9" s="423"/>
      <c r="H9" s="422">
        <f t="shared" si="1"/>
        <v>0</v>
      </c>
      <c r="I9" s="421">
        <v>25.8</v>
      </c>
      <c r="J9" s="420">
        <v>15.6</v>
      </c>
      <c r="K9" s="420"/>
    </row>
    <row r="10" spans="1:11">
      <c r="A10" s="410">
        <f t="shared" si="2"/>
        <v>8</v>
      </c>
      <c r="B10" s="430" t="s">
        <v>445</v>
      </c>
      <c r="C10" s="425" t="s">
        <v>276</v>
      </c>
      <c r="D10" s="424">
        <v>0</v>
      </c>
      <c r="E10" s="423"/>
      <c r="F10" s="422">
        <f t="shared" si="0"/>
        <v>0</v>
      </c>
      <c r="G10" s="423"/>
      <c r="H10" s="422">
        <f t="shared" si="1"/>
        <v>0</v>
      </c>
      <c r="I10" s="421">
        <v>25.8</v>
      </c>
      <c r="J10" s="420">
        <v>15.6</v>
      </c>
      <c r="K10" s="420"/>
    </row>
    <row r="11" spans="1:11">
      <c r="A11" s="410">
        <f t="shared" si="2"/>
        <v>9</v>
      </c>
      <c r="B11" s="430" t="s">
        <v>444</v>
      </c>
      <c r="C11" s="425" t="s">
        <v>276</v>
      </c>
      <c r="D11" s="424">
        <v>0</v>
      </c>
      <c r="E11" s="423"/>
      <c r="F11" s="422">
        <f t="shared" si="0"/>
        <v>0</v>
      </c>
      <c r="G11" s="423"/>
      <c r="H11" s="422">
        <f t="shared" si="1"/>
        <v>0</v>
      </c>
      <c r="I11" s="421">
        <v>45</v>
      </c>
      <c r="J11" s="420">
        <v>10.8</v>
      </c>
      <c r="K11" s="420"/>
    </row>
    <row r="12" spans="1:11">
      <c r="A12" s="410">
        <f t="shared" si="2"/>
        <v>10</v>
      </c>
      <c r="B12" s="430" t="s">
        <v>443</v>
      </c>
      <c r="C12" s="425" t="s">
        <v>276</v>
      </c>
      <c r="D12" s="424">
        <v>0</v>
      </c>
      <c r="E12" s="423"/>
      <c r="F12" s="422">
        <f t="shared" si="0"/>
        <v>0</v>
      </c>
      <c r="G12" s="423"/>
      <c r="H12" s="422">
        <f t="shared" si="1"/>
        <v>0</v>
      </c>
      <c r="I12" s="421">
        <v>15</v>
      </c>
      <c r="J12" s="420">
        <v>15.6</v>
      </c>
      <c r="K12" s="420"/>
    </row>
    <row r="13" spans="1:11">
      <c r="A13" s="410">
        <f t="shared" si="2"/>
        <v>11</v>
      </c>
      <c r="B13" s="430" t="s">
        <v>442</v>
      </c>
      <c r="C13" s="425" t="s">
        <v>276</v>
      </c>
      <c r="D13" s="424">
        <v>0</v>
      </c>
      <c r="E13" s="423"/>
      <c r="F13" s="422">
        <f t="shared" si="0"/>
        <v>0</v>
      </c>
      <c r="G13" s="423"/>
      <c r="H13" s="422">
        <f t="shared" si="1"/>
        <v>0</v>
      </c>
      <c r="I13" s="421">
        <v>27</v>
      </c>
      <c r="J13" s="420">
        <v>15.6</v>
      </c>
      <c r="K13" s="420"/>
    </row>
    <row r="14" spans="1:11">
      <c r="A14" s="410">
        <f t="shared" si="2"/>
        <v>12</v>
      </c>
      <c r="B14" s="430" t="s">
        <v>441</v>
      </c>
      <c r="C14" s="425" t="s">
        <v>276</v>
      </c>
      <c r="D14" s="424">
        <v>0</v>
      </c>
      <c r="E14" s="423"/>
      <c r="F14" s="422">
        <f t="shared" si="0"/>
        <v>0</v>
      </c>
      <c r="G14" s="423"/>
      <c r="H14" s="422">
        <f t="shared" si="1"/>
        <v>0</v>
      </c>
      <c r="I14" s="421">
        <v>28</v>
      </c>
      <c r="J14" s="420">
        <v>10.8</v>
      </c>
      <c r="K14" s="420"/>
    </row>
    <row r="15" spans="1:11">
      <c r="A15" s="410">
        <f t="shared" si="2"/>
        <v>13</v>
      </c>
      <c r="B15" s="426" t="s">
        <v>440</v>
      </c>
      <c r="C15" s="425" t="s">
        <v>276</v>
      </c>
      <c r="D15" s="424">
        <v>0</v>
      </c>
      <c r="E15" s="423"/>
      <c r="F15" s="422">
        <f t="shared" si="0"/>
        <v>0</v>
      </c>
      <c r="G15" s="423"/>
      <c r="H15" s="422">
        <f t="shared" si="1"/>
        <v>0</v>
      </c>
      <c r="I15" s="420">
        <v>150</v>
      </c>
      <c r="J15" s="420">
        <v>21</v>
      </c>
      <c r="K15" s="420"/>
    </row>
    <row r="16" spans="1:11">
      <c r="A16" s="410">
        <f t="shared" si="2"/>
        <v>14</v>
      </c>
      <c r="B16" s="430" t="s">
        <v>439</v>
      </c>
      <c r="C16" s="425" t="s">
        <v>276</v>
      </c>
      <c r="D16" s="424">
        <v>0</v>
      </c>
      <c r="E16" s="423"/>
      <c r="F16" s="422">
        <f t="shared" si="0"/>
        <v>0</v>
      </c>
      <c r="G16" s="423"/>
      <c r="H16" s="422">
        <f t="shared" si="1"/>
        <v>0</v>
      </c>
      <c r="I16" s="421">
        <v>172.9</v>
      </c>
      <c r="J16" s="420">
        <v>10.8</v>
      </c>
      <c r="K16" s="420"/>
    </row>
    <row r="17" spans="1:11">
      <c r="A17" s="410">
        <f t="shared" si="2"/>
        <v>15</v>
      </c>
      <c r="B17" s="430" t="s">
        <v>438</v>
      </c>
      <c r="C17" s="425" t="s">
        <v>276</v>
      </c>
      <c r="D17" s="424">
        <v>0</v>
      </c>
      <c r="E17" s="423"/>
      <c r="F17" s="422">
        <f t="shared" si="0"/>
        <v>0</v>
      </c>
      <c r="G17" s="423"/>
      <c r="H17" s="422">
        <f t="shared" si="1"/>
        <v>0</v>
      </c>
      <c r="I17" s="421">
        <v>29</v>
      </c>
      <c r="J17" s="420">
        <v>15.6</v>
      </c>
      <c r="K17" s="420"/>
    </row>
    <row r="18" spans="1:11">
      <c r="A18" s="410">
        <f t="shared" si="2"/>
        <v>16</v>
      </c>
      <c r="B18" s="430" t="s">
        <v>437</v>
      </c>
      <c r="C18" s="425" t="s">
        <v>276</v>
      </c>
      <c r="D18" s="424">
        <v>0</v>
      </c>
      <c r="E18" s="423"/>
      <c r="F18" s="422">
        <f t="shared" si="0"/>
        <v>0</v>
      </c>
      <c r="G18" s="423"/>
      <c r="H18" s="422">
        <f t="shared" si="1"/>
        <v>0</v>
      </c>
      <c r="I18" s="421">
        <v>36.700000000000003</v>
      </c>
      <c r="J18" s="420">
        <v>14.8</v>
      </c>
      <c r="K18" s="420"/>
    </row>
    <row r="19" spans="1:11">
      <c r="A19" s="410">
        <f t="shared" si="2"/>
        <v>17</v>
      </c>
      <c r="B19" s="430" t="s">
        <v>436</v>
      </c>
      <c r="C19" s="425" t="s">
        <v>276</v>
      </c>
      <c r="D19" s="424">
        <v>0</v>
      </c>
      <c r="E19" s="423"/>
      <c r="F19" s="422">
        <f t="shared" si="0"/>
        <v>0</v>
      </c>
      <c r="G19" s="423"/>
      <c r="H19" s="422">
        <f t="shared" si="1"/>
        <v>0</v>
      </c>
      <c r="I19" s="421">
        <v>20.399999999999999</v>
      </c>
      <c r="J19" s="420">
        <v>14.8</v>
      </c>
      <c r="K19" s="420"/>
    </row>
    <row r="20" spans="1:11" ht="16.5">
      <c r="A20" s="410">
        <f t="shared" si="2"/>
        <v>18</v>
      </c>
      <c r="B20" s="430" t="s">
        <v>435</v>
      </c>
      <c r="C20" s="425" t="s">
        <v>160</v>
      </c>
      <c r="D20" s="424">
        <v>0</v>
      </c>
      <c r="E20" s="423"/>
      <c r="F20" s="422">
        <f t="shared" si="0"/>
        <v>0</v>
      </c>
      <c r="G20" s="423"/>
      <c r="H20" s="422">
        <f t="shared" si="1"/>
        <v>0</v>
      </c>
      <c r="I20" s="421">
        <v>120</v>
      </c>
      <c r="J20" s="420">
        <f>350/$J$1</f>
        <v>71.428571428571416</v>
      </c>
      <c r="K20" s="420"/>
    </row>
    <row r="21" spans="1:11">
      <c r="A21" s="406">
        <f t="shared" si="2"/>
        <v>19</v>
      </c>
      <c r="B21" s="403"/>
      <c r="C21" s="405"/>
      <c r="D21" s="405"/>
      <c r="E21" s="405"/>
      <c r="F21" s="404">
        <f>SUM(F3:F20)</f>
        <v>0</v>
      </c>
      <c r="G21" s="403"/>
      <c r="H21" s="404">
        <f>SUM(H3:H20)</f>
        <v>0</v>
      </c>
    </row>
    <row r="22" spans="1:11">
      <c r="A22" s="401">
        <f t="shared" si="2"/>
        <v>20</v>
      </c>
      <c r="B22" s="400" t="s">
        <v>365</v>
      </c>
      <c r="C22" s="397"/>
      <c r="D22" s="399">
        <v>3</v>
      </c>
      <c r="E22" s="397" t="s">
        <v>363</v>
      </c>
      <c r="F22" s="419">
        <f>ROUND(F21*D22*0.01,1)</f>
        <v>0</v>
      </c>
      <c r="G22" s="397"/>
      <c r="H22" s="396"/>
    </row>
    <row r="23" spans="1:11">
      <c r="A23" s="401">
        <f t="shared" si="2"/>
        <v>21</v>
      </c>
      <c r="B23" s="400" t="s">
        <v>364</v>
      </c>
      <c r="C23" s="397"/>
      <c r="D23" s="399">
        <v>6</v>
      </c>
      <c r="E23" s="397" t="s">
        <v>363</v>
      </c>
      <c r="F23" s="398"/>
      <c r="G23" s="397"/>
      <c r="H23" s="419">
        <f>ROUND(H21*D23*0.01,1)</f>
        <v>0</v>
      </c>
    </row>
    <row r="24" spans="1:11">
      <c r="A24" s="395">
        <f t="shared" si="2"/>
        <v>22</v>
      </c>
      <c r="B24" s="394" t="s">
        <v>356</v>
      </c>
      <c r="C24" s="393"/>
      <c r="D24" s="393"/>
      <c r="E24" s="393"/>
      <c r="F24" s="417">
        <f>SUM(F21:F23)</f>
        <v>0</v>
      </c>
      <c r="G24" s="418"/>
      <c r="H24" s="417">
        <f>SUM(H21:H23)</f>
        <v>0</v>
      </c>
    </row>
    <row r="25" spans="1:11">
      <c r="B25" s="448"/>
      <c r="C25" s="397"/>
      <c r="D25" s="397"/>
      <c r="E25" s="397"/>
      <c r="F25" s="447"/>
      <c r="G25" s="397"/>
      <c r="H25" s="447"/>
    </row>
    <row r="26" spans="1:11">
      <c r="B26" s="448"/>
      <c r="C26" s="397"/>
      <c r="D26" s="397"/>
      <c r="E26" s="397"/>
      <c r="F26" s="447"/>
      <c r="G26" s="397"/>
      <c r="H26" s="447"/>
    </row>
    <row r="28" spans="1:11">
      <c r="A28" s="416"/>
      <c r="B28" s="416" t="s">
        <v>434</v>
      </c>
      <c r="C28" s="415"/>
      <c r="D28" s="415"/>
      <c r="E28" s="513" t="s">
        <v>361</v>
      </c>
      <c r="F28" s="513"/>
      <c r="G28" s="513" t="s">
        <v>360</v>
      </c>
      <c r="H28" s="513"/>
      <c r="I28" s="432"/>
      <c r="J28" s="432"/>
    </row>
    <row r="29" spans="1:11">
      <c r="A29" s="414" t="s">
        <v>359</v>
      </c>
      <c r="B29" s="433" t="s">
        <v>358</v>
      </c>
      <c r="C29" s="412" t="s">
        <v>374</v>
      </c>
      <c r="D29" s="411" t="s">
        <v>373</v>
      </c>
      <c r="E29" s="412" t="s">
        <v>372</v>
      </c>
      <c r="F29" s="411" t="s">
        <v>357</v>
      </c>
      <c r="G29" s="412" t="s">
        <v>372</v>
      </c>
      <c r="H29" s="411" t="s">
        <v>357</v>
      </c>
      <c r="I29" s="386"/>
      <c r="J29" s="386"/>
    </row>
    <row r="30" spans="1:11">
      <c r="A30" s="410">
        <f>(SUM(A24,1))</f>
        <v>23</v>
      </c>
      <c r="B30" s="437" t="s">
        <v>433</v>
      </c>
      <c r="C30" s="428" t="s">
        <v>276</v>
      </c>
      <c r="D30" s="427">
        <v>4</v>
      </c>
      <c r="E30" s="423"/>
      <c r="F30" s="422"/>
      <c r="G30" s="423"/>
      <c r="H30" s="446"/>
      <c r="I30" s="420">
        <v>86.9</v>
      </c>
      <c r="J30" s="420">
        <v>34.5</v>
      </c>
    </row>
    <row r="31" spans="1:11">
      <c r="A31" s="410">
        <f t="shared" ref="A31:A54" si="3">(SUM(A30,1))</f>
        <v>24</v>
      </c>
      <c r="B31" s="437" t="s">
        <v>432</v>
      </c>
      <c r="C31" s="428" t="s">
        <v>276</v>
      </c>
      <c r="D31" s="427">
        <v>0</v>
      </c>
      <c r="E31" s="423"/>
      <c r="F31" s="422"/>
      <c r="G31" s="423"/>
      <c r="H31" s="422"/>
      <c r="I31" s="420">
        <v>40</v>
      </c>
      <c r="J31" s="420">
        <v>18.2</v>
      </c>
    </row>
    <row r="32" spans="1:11">
      <c r="A32" s="410">
        <f t="shared" si="3"/>
        <v>25</v>
      </c>
      <c r="B32" s="429" t="s">
        <v>431</v>
      </c>
      <c r="C32" s="428" t="s">
        <v>239</v>
      </c>
      <c r="D32" s="427">
        <v>20</v>
      </c>
      <c r="E32" s="423"/>
      <c r="F32" s="422"/>
      <c r="G32" s="423"/>
      <c r="H32" s="422"/>
      <c r="I32" s="420">
        <v>13.5</v>
      </c>
      <c r="J32" s="420">
        <v>4.0999999999999996</v>
      </c>
    </row>
    <row r="33" spans="1:10">
      <c r="A33" s="410">
        <f t="shared" si="3"/>
        <v>26</v>
      </c>
      <c r="B33" s="429" t="s">
        <v>430</v>
      </c>
      <c r="C33" s="428" t="s">
        <v>239</v>
      </c>
      <c r="D33" s="427">
        <v>20</v>
      </c>
      <c r="E33" s="423"/>
      <c r="F33" s="422"/>
      <c r="G33" s="423"/>
      <c r="H33" s="422"/>
      <c r="I33" s="420">
        <v>18.2</v>
      </c>
      <c r="J33" s="420">
        <v>4.2</v>
      </c>
    </row>
    <row r="34" spans="1:10">
      <c r="A34" s="410">
        <f t="shared" si="3"/>
        <v>27</v>
      </c>
      <c r="B34" s="429" t="s">
        <v>429</v>
      </c>
      <c r="C34" s="428" t="s">
        <v>239</v>
      </c>
      <c r="D34" s="427">
        <v>0</v>
      </c>
      <c r="E34" s="423"/>
      <c r="F34" s="422"/>
      <c r="G34" s="423"/>
      <c r="H34" s="422"/>
      <c r="I34" s="420">
        <v>18.2</v>
      </c>
      <c r="J34" s="420">
        <v>8.6999999999999993</v>
      </c>
    </row>
    <row r="35" spans="1:10">
      <c r="A35" s="410">
        <f t="shared" si="3"/>
        <v>28</v>
      </c>
      <c r="B35" s="429" t="s">
        <v>428</v>
      </c>
      <c r="C35" s="428" t="s">
        <v>239</v>
      </c>
      <c r="D35" s="427">
        <v>0</v>
      </c>
      <c r="E35" s="423"/>
      <c r="F35" s="422"/>
      <c r="G35" s="423"/>
      <c r="H35" s="422"/>
      <c r="I35" s="420">
        <v>55.4</v>
      </c>
      <c r="J35" s="420">
        <v>8.8000000000000007</v>
      </c>
    </row>
    <row r="36" spans="1:10">
      <c r="A36" s="410">
        <f t="shared" si="3"/>
        <v>29</v>
      </c>
      <c r="B36" s="429" t="s">
        <v>427</v>
      </c>
      <c r="C36" s="428" t="s">
        <v>239</v>
      </c>
      <c r="D36" s="427">
        <v>10</v>
      </c>
      <c r="E36" s="423"/>
      <c r="F36" s="422"/>
      <c r="G36" s="423"/>
      <c r="H36" s="422"/>
      <c r="I36" s="420">
        <v>100</v>
      </c>
      <c r="J36" s="420">
        <v>9.3000000000000007</v>
      </c>
    </row>
    <row r="37" spans="1:10">
      <c r="A37" s="410">
        <f t="shared" si="3"/>
        <v>30</v>
      </c>
      <c r="B37" s="429" t="s">
        <v>426</v>
      </c>
      <c r="C37" s="428" t="s">
        <v>239</v>
      </c>
      <c r="D37" s="427">
        <v>40</v>
      </c>
      <c r="E37" s="423"/>
      <c r="F37" s="422"/>
      <c r="G37" s="423"/>
      <c r="H37" s="422"/>
      <c r="I37" s="421">
        <f>164*1.5</f>
        <v>246</v>
      </c>
      <c r="J37" s="420">
        <v>33.5</v>
      </c>
    </row>
    <row r="38" spans="1:10">
      <c r="A38" s="410">
        <f t="shared" si="3"/>
        <v>31</v>
      </c>
      <c r="B38" s="429" t="s">
        <v>425</v>
      </c>
      <c r="C38" s="428" t="s">
        <v>239</v>
      </c>
      <c r="D38" s="427">
        <v>60</v>
      </c>
      <c r="E38" s="423"/>
      <c r="F38" s="422"/>
      <c r="G38" s="423"/>
      <c r="H38" s="422"/>
      <c r="I38" s="421">
        <f>112*1.5</f>
        <v>168</v>
      </c>
      <c r="J38" s="420">
        <v>30.5</v>
      </c>
    </row>
    <row r="39" spans="1:10">
      <c r="A39" s="410">
        <f t="shared" si="3"/>
        <v>32</v>
      </c>
      <c r="B39" s="429" t="s">
        <v>424</v>
      </c>
      <c r="C39" s="428" t="s">
        <v>239</v>
      </c>
      <c r="D39" s="427">
        <v>200</v>
      </c>
      <c r="E39" s="423"/>
      <c r="F39" s="422"/>
      <c r="G39" s="423"/>
      <c r="H39" s="422"/>
      <c r="I39" s="421">
        <v>11.86</v>
      </c>
      <c r="J39" s="420">
        <v>5.2</v>
      </c>
    </row>
    <row r="40" spans="1:10">
      <c r="A40" s="410">
        <f t="shared" si="3"/>
        <v>33</v>
      </c>
      <c r="B40" s="429" t="s">
        <v>423</v>
      </c>
      <c r="C40" s="428" t="s">
        <v>239</v>
      </c>
      <c r="D40" s="427">
        <v>0</v>
      </c>
      <c r="E40" s="423"/>
      <c r="F40" s="422"/>
      <c r="G40" s="423"/>
      <c r="H40" s="422"/>
      <c r="I40" s="421">
        <v>18.850000000000001</v>
      </c>
      <c r="J40" s="420">
        <v>5.2</v>
      </c>
    </row>
    <row r="41" spans="1:10">
      <c r="A41" s="410">
        <f t="shared" si="3"/>
        <v>34</v>
      </c>
      <c r="B41" s="429" t="s">
        <v>422</v>
      </c>
      <c r="C41" s="428" t="s">
        <v>239</v>
      </c>
      <c r="D41" s="427">
        <v>50</v>
      </c>
      <c r="E41" s="423"/>
      <c r="F41" s="422"/>
      <c r="G41" s="423"/>
      <c r="H41" s="422"/>
      <c r="I41" s="420">
        <v>29.82</v>
      </c>
      <c r="J41" s="420">
        <v>5.2</v>
      </c>
    </row>
    <row r="42" spans="1:10">
      <c r="A42" s="410">
        <f t="shared" si="3"/>
        <v>35</v>
      </c>
      <c r="B42" s="429" t="s">
        <v>421</v>
      </c>
      <c r="C42" s="428" t="s">
        <v>239</v>
      </c>
      <c r="D42" s="427">
        <v>100</v>
      </c>
      <c r="E42" s="423"/>
      <c r="F42" s="422"/>
      <c r="G42" s="423"/>
      <c r="H42" s="422"/>
      <c r="I42" s="421">
        <v>55.88</v>
      </c>
      <c r="J42" s="420">
        <v>6</v>
      </c>
    </row>
    <row r="43" spans="1:10">
      <c r="A43" s="410">
        <f t="shared" si="3"/>
        <v>36</v>
      </c>
      <c r="B43" s="429" t="s">
        <v>420</v>
      </c>
      <c r="C43" s="428" t="s">
        <v>276</v>
      </c>
      <c r="D43" s="427">
        <v>2</v>
      </c>
      <c r="E43" s="423"/>
      <c r="F43" s="422"/>
      <c r="G43" s="423"/>
      <c r="H43" s="422"/>
      <c r="I43" s="420">
        <v>127</v>
      </c>
      <c r="J43" s="420">
        <v>21.5</v>
      </c>
    </row>
    <row r="44" spans="1:10">
      <c r="A44" s="410">
        <f t="shared" si="3"/>
        <v>37</v>
      </c>
      <c r="B44" s="429" t="s">
        <v>419</v>
      </c>
      <c r="C44" s="428" t="s">
        <v>276</v>
      </c>
      <c r="D44" s="427">
        <v>0</v>
      </c>
      <c r="E44" s="423"/>
      <c r="F44" s="422"/>
      <c r="G44" s="423"/>
      <c r="H44" s="422"/>
      <c r="I44" s="420">
        <f>80.29+18.36+29.36</f>
        <v>128.01</v>
      </c>
      <c r="J44" s="420">
        <v>7.5</v>
      </c>
    </row>
    <row r="45" spans="1:10">
      <c r="A45" s="410">
        <f t="shared" si="3"/>
        <v>38</v>
      </c>
      <c r="B45" s="444" t="s">
        <v>418</v>
      </c>
      <c r="C45" s="443" t="s">
        <v>276</v>
      </c>
      <c r="D45" s="442">
        <v>2</v>
      </c>
      <c r="E45" s="423"/>
      <c r="F45" s="422"/>
      <c r="G45" s="423"/>
      <c r="H45" s="422"/>
      <c r="I45" s="420">
        <v>107.3</v>
      </c>
      <c r="J45" s="420">
        <v>16.7</v>
      </c>
    </row>
    <row r="46" spans="1:10">
      <c r="A46" s="410">
        <f t="shared" si="3"/>
        <v>39</v>
      </c>
      <c r="B46" s="429" t="s">
        <v>417</v>
      </c>
      <c r="C46" s="428" t="s">
        <v>276</v>
      </c>
      <c r="D46" s="427">
        <v>0</v>
      </c>
      <c r="E46" s="423"/>
      <c r="F46" s="422"/>
      <c r="G46" s="423"/>
      <c r="H46" s="422"/>
      <c r="I46" s="420">
        <f>175.8+46.2+21.9</f>
        <v>243.9</v>
      </c>
      <c r="J46" s="420">
        <v>11.8</v>
      </c>
    </row>
    <row r="47" spans="1:10">
      <c r="A47" s="410">
        <f t="shared" si="3"/>
        <v>40</v>
      </c>
      <c r="B47" s="444" t="s">
        <v>416</v>
      </c>
      <c r="C47" s="443" t="s">
        <v>366</v>
      </c>
      <c r="D47" s="442">
        <v>0</v>
      </c>
      <c r="E47" s="423"/>
      <c r="F47" s="445"/>
      <c r="G47" s="423"/>
      <c r="H47" s="445"/>
      <c r="I47" s="420">
        <v>1000</v>
      </c>
      <c r="J47" s="420">
        <v>100</v>
      </c>
    </row>
    <row r="48" spans="1:10">
      <c r="A48" s="410">
        <f t="shared" si="3"/>
        <v>41</v>
      </c>
      <c r="B48" s="444" t="s">
        <v>415</v>
      </c>
      <c r="C48" s="443" t="s">
        <v>276</v>
      </c>
      <c r="D48" s="442">
        <v>4</v>
      </c>
      <c r="E48" s="423"/>
      <c r="F48" s="422"/>
      <c r="G48" s="423"/>
      <c r="H48" s="422"/>
      <c r="I48" s="420">
        <v>0</v>
      </c>
      <c r="J48" s="420">
        <v>17.399999999999999</v>
      </c>
    </row>
    <row r="49" spans="1:10">
      <c r="A49" s="410">
        <f t="shared" si="3"/>
        <v>42</v>
      </c>
      <c r="B49" s="444" t="s">
        <v>414</v>
      </c>
      <c r="C49" s="443" t="s">
        <v>276</v>
      </c>
      <c r="D49" s="442">
        <v>0</v>
      </c>
      <c r="E49" s="423"/>
      <c r="F49" s="422"/>
      <c r="G49" s="423"/>
      <c r="H49" s="422"/>
      <c r="I49" s="420">
        <v>0</v>
      </c>
      <c r="J49" s="420">
        <v>17.399999999999999</v>
      </c>
    </row>
    <row r="50" spans="1:10">
      <c r="A50" s="410">
        <f t="shared" si="3"/>
        <v>43</v>
      </c>
      <c r="B50" s="441" t="s">
        <v>413</v>
      </c>
      <c r="C50" s="440" t="s">
        <v>193</v>
      </c>
      <c r="D50" s="439">
        <v>5</v>
      </c>
      <c r="E50" s="423"/>
      <c r="F50" s="438"/>
      <c r="G50" s="423"/>
      <c r="H50" s="438"/>
      <c r="I50" s="420">
        <v>10.5</v>
      </c>
      <c r="J50" s="420">
        <v>0</v>
      </c>
    </row>
    <row r="51" spans="1:10">
      <c r="A51" s="406">
        <f t="shared" si="3"/>
        <v>44</v>
      </c>
      <c r="B51" s="403"/>
      <c r="C51" s="405"/>
      <c r="D51" s="405"/>
      <c r="E51" s="405"/>
      <c r="F51" s="404">
        <f>SUM(F30:F50)</f>
        <v>0</v>
      </c>
      <c r="G51" s="403"/>
      <c r="H51" s="404">
        <f>SUM(H30:H50)</f>
        <v>0</v>
      </c>
    </row>
    <row r="52" spans="1:10">
      <c r="A52" s="401">
        <f t="shared" si="3"/>
        <v>45</v>
      </c>
      <c r="B52" s="400" t="s">
        <v>365</v>
      </c>
      <c r="C52" s="397"/>
      <c r="D52" s="399">
        <v>3</v>
      </c>
      <c r="E52" s="397" t="s">
        <v>363</v>
      </c>
      <c r="F52" s="419">
        <f>ROUND(F51*D52*0.01,1)</f>
        <v>0</v>
      </c>
      <c r="G52" s="397"/>
      <c r="H52" s="396"/>
    </row>
    <row r="53" spans="1:10">
      <c r="A53" s="401">
        <f t="shared" si="3"/>
        <v>46</v>
      </c>
      <c r="B53" s="400" t="s">
        <v>364</v>
      </c>
      <c r="C53" s="397"/>
      <c r="D53" s="399">
        <v>15</v>
      </c>
      <c r="E53" s="397" t="s">
        <v>363</v>
      </c>
      <c r="F53" s="398"/>
      <c r="G53" s="397"/>
      <c r="H53" s="419">
        <f>ROUND(H51*D53*0.01,1)</f>
        <v>0</v>
      </c>
    </row>
    <row r="54" spans="1:10">
      <c r="A54" s="395">
        <f t="shared" si="3"/>
        <v>47</v>
      </c>
      <c r="B54" s="394" t="s">
        <v>356</v>
      </c>
      <c r="C54" s="393"/>
      <c r="D54" s="393"/>
      <c r="E54" s="393"/>
      <c r="F54" s="417">
        <f>SUM(F51:F53)</f>
        <v>0</v>
      </c>
      <c r="G54" s="418"/>
      <c r="H54" s="417">
        <f>SUM(H51:H53)</f>
        <v>0</v>
      </c>
    </row>
    <row r="58" spans="1:10">
      <c r="A58" s="416"/>
      <c r="B58" s="416" t="s">
        <v>412</v>
      </c>
      <c r="C58" s="415"/>
      <c r="D58" s="415"/>
      <c r="E58" s="513" t="s">
        <v>361</v>
      </c>
      <c r="F58" s="513"/>
      <c r="G58" s="513" t="s">
        <v>360</v>
      </c>
      <c r="H58" s="513"/>
    </row>
    <row r="59" spans="1:10">
      <c r="A59" s="414" t="s">
        <v>359</v>
      </c>
      <c r="B59" s="433" t="s">
        <v>358</v>
      </c>
      <c r="C59" s="412" t="s">
        <v>374</v>
      </c>
      <c r="D59" s="411" t="s">
        <v>373</v>
      </c>
      <c r="E59" s="412" t="s">
        <v>372</v>
      </c>
      <c r="F59" s="411" t="s">
        <v>357</v>
      </c>
      <c r="G59" s="412" t="s">
        <v>372</v>
      </c>
      <c r="H59" s="411" t="s">
        <v>357</v>
      </c>
      <c r="I59" s="386" t="s">
        <v>361</v>
      </c>
      <c r="J59" s="386" t="s">
        <v>360</v>
      </c>
    </row>
    <row r="60" spans="1:10" ht="16.5">
      <c r="A60" s="410">
        <f>(SUM(A54,1))</f>
        <v>48</v>
      </c>
      <c r="B60" s="430" t="s">
        <v>411</v>
      </c>
      <c r="C60" s="425" t="s">
        <v>276</v>
      </c>
      <c r="D60" s="424">
        <v>0</v>
      </c>
      <c r="E60" s="423"/>
      <c r="F60" s="422"/>
      <c r="G60" s="423"/>
      <c r="H60" s="422"/>
      <c r="I60" s="420">
        <v>5000</v>
      </c>
      <c r="J60" s="420">
        <v>150</v>
      </c>
    </row>
    <row r="61" spans="1:10" ht="16.5">
      <c r="A61" s="410">
        <f t="shared" ref="A61:A87" si="4">(SUM(A60,1))</f>
        <v>49</v>
      </c>
      <c r="B61" s="430" t="s">
        <v>410</v>
      </c>
      <c r="C61" s="425" t="s">
        <v>276</v>
      </c>
      <c r="D61" s="424">
        <v>0</v>
      </c>
      <c r="E61" s="423"/>
      <c r="F61" s="422"/>
      <c r="G61" s="423"/>
      <c r="H61" s="422"/>
      <c r="I61" s="420">
        <v>4000</v>
      </c>
      <c r="J61" s="420">
        <v>100</v>
      </c>
    </row>
    <row r="62" spans="1:10">
      <c r="A62" s="410">
        <f t="shared" si="4"/>
        <v>50</v>
      </c>
      <c r="B62" s="437" t="s">
        <v>409</v>
      </c>
      <c r="C62" s="425" t="s">
        <v>276</v>
      </c>
      <c r="D62" s="424">
        <v>0</v>
      </c>
      <c r="E62" s="423"/>
      <c r="F62" s="422"/>
      <c r="G62" s="423"/>
      <c r="H62" s="422"/>
      <c r="I62" s="421">
        <v>1888</v>
      </c>
      <c r="J62" s="420">
        <v>34</v>
      </c>
    </row>
    <row r="63" spans="1:10">
      <c r="A63" s="410">
        <f t="shared" si="4"/>
        <v>51</v>
      </c>
      <c r="B63" s="437" t="s">
        <v>408</v>
      </c>
      <c r="C63" s="425" t="s">
        <v>276</v>
      </c>
      <c r="D63" s="424">
        <v>0</v>
      </c>
      <c r="E63" s="423"/>
      <c r="F63" s="422"/>
      <c r="G63" s="423"/>
      <c r="H63" s="422"/>
      <c r="I63" s="421">
        <v>1010</v>
      </c>
      <c r="J63" s="420">
        <v>34</v>
      </c>
    </row>
    <row r="64" spans="1:10">
      <c r="A64" s="410">
        <f t="shared" si="4"/>
        <v>52</v>
      </c>
      <c r="B64" s="430" t="s">
        <v>407</v>
      </c>
      <c r="C64" s="425" t="s">
        <v>276</v>
      </c>
      <c r="D64" s="424">
        <v>2</v>
      </c>
      <c r="E64" s="423"/>
      <c r="F64" s="422"/>
      <c r="G64" s="423"/>
      <c r="H64" s="422"/>
      <c r="I64" s="421">
        <v>10930</v>
      </c>
      <c r="J64" s="420">
        <v>68</v>
      </c>
    </row>
    <row r="65" spans="1:10">
      <c r="A65" s="410">
        <f t="shared" si="4"/>
        <v>53</v>
      </c>
      <c r="B65" s="430" t="s">
        <v>406</v>
      </c>
      <c r="C65" s="425" t="s">
        <v>276</v>
      </c>
      <c r="D65" s="424">
        <v>0</v>
      </c>
      <c r="E65" s="423"/>
      <c r="F65" s="422"/>
      <c r="G65" s="423"/>
      <c r="H65" s="422"/>
      <c r="I65" s="421">
        <v>3373</v>
      </c>
      <c r="J65" s="420">
        <v>68</v>
      </c>
    </row>
    <row r="66" spans="1:10">
      <c r="A66" s="410">
        <f t="shared" si="4"/>
        <v>54</v>
      </c>
      <c r="B66" s="430" t="s">
        <v>405</v>
      </c>
      <c r="C66" s="425" t="s">
        <v>276</v>
      </c>
      <c r="D66" s="424">
        <v>0</v>
      </c>
      <c r="E66" s="423"/>
      <c r="F66" s="422"/>
      <c r="G66" s="423"/>
      <c r="H66" s="422"/>
      <c r="I66" s="421">
        <v>773</v>
      </c>
      <c r="J66" s="420">
        <v>34</v>
      </c>
    </row>
    <row r="67" spans="1:10">
      <c r="A67" s="410">
        <f t="shared" si="4"/>
        <v>55</v>
      </c>
      <c r="B67" s="430" t="s">
        <v>404</v>
      </c>
      <c r="C67" s="425" t="s">
        <v>276</v>
      </c>
      <c r="D67" s="424">
        <v>2</v>
      </c>
      <c r="E67" s="423"/>
      <c r="F67" s="422"/>
      <c r="G67" s="423"/>
      <c r="H67" s="422"/>
      <c r="I67" s="421">
        <v>689</v>
      </c>
      <c r="J67" s="420">
        <v>34</v>
      </c>
    </row>
    <row r="68" spans="1:10">
      <c r="A68" s="410">
        <f t="shared" si="4"/>
        <v>56</v>
      </c>
      <c r="B68" s="430" t="s">
        <v>403</v>
      </c>
      <c r="C68" s="425" t="s">
        <v>276</v>
      </c>
      <c r="D68" s="424">
        <v>2</v>
      </c>
      <c r="E68" s="423"/>
      <c r="F68" s="422"/>
      <c r="G68" s="423"/>
      <c r="H68" s="422"/>
      <c r="I68" s="421">
        <v>552</v>
      </c>
      <c r="J68" s="420">
        <v>34</v>
      </c>
    </row>
    <row r="69" spans="1:10">
      <c r="A69" s="410">
        <f t="shared" si="4"/>
        <v>57</v>
      </c>
      <c r="B69" s="430" t="s">
        <v>402</v>
      </c>
      <c r="C69" s="425" t="s">
        <v>276</v>
      </c>
      <c r="D69" s="424">
        <v>0</v>
      </c>
      <c r="E69" s="423"/>
      <c r="F69" s="422"/>
      <c r="G69" s="423"/>
      <c r="H69" s="422"/>
      <c r="I69" s="421">
        <v>218</v>
      </c>
      <c r="J69" s="420">
        <v>17</v>
      </c>
    </row>
    <row r="70" spans="1:10">
      <c r="A70" s="410">
        <f t="shared" si="4"/>
        <v>58</v>
      </c>
      <c r="B70" s="430" t="s">
        <v>401</v>
      </c>
      <c r="C70" s="425" t="s">
        <v>276</v>
      </c>
      <c r="D70" s="424">
        <v>0</v>
      </c>
      <c r="E70" s="423"/>
      <c r="F70" s="422"/>
      <c r="G70" s="423"/>
      <c r="H70" s="422"/>
      <c r="I70" s="421">
        <v>190</v>
      </c>
      <c r="J70" s="420">
        <v>17</v>
      </c>
    </row>
    <row r="71" spans="1:10">
      <c r="A71" s="410">
        <f t="shared" si="4"/>
        <v>59</v>
      </c>
      <c r="B71" s="430" t="s">
        <v>400</v>
      </c>
      <c r="C71" s="425" t="s">
        <v>276</v>
      </c>
      <c r="D71" s="424">
        <v>0</v>
      </c>
      <c r="E71" s="423"/>
      <c r="F71" s="422"/>
      <c r="G71" s="423"/>
      <c r="H71" s="422"/>
      <c r="I71" s="421">
        <v>129</v>
      </c>
      <c r="J71" s="420">
        <v>17</v>
      </c>
    </row>
    <row r="72" spans="1:10">
      <c r="A72" s="410">
        <f t="shared" si="4"/>
        <v>60</v>
      </c>
      <c r="B72" s="430" t="s">
        <v>399</v>
      </c>
      <c r="C72" s="425" t="s">
        <v>276</v>
      </c>
      <c r="D72" s="424">
        <v>0</v>
      </c>
      <c r="E72" s="423"/>
      <c r="F72" s="422"/>
      <c r="G72" s="423"/>
      <c r="H72" s="422"/>
      <c r="I72" s="421">
        <v>149</v>
      </c>
      <c r="J72" s="420">
        <v>17</v>
      </c>
    </row>
    <row r="73" spans="1:10">
      <c r="A73" s="410">
        <f t="shared" si="4"/>
        <v>61</v>
      </c>
      <c r="B73" s="430" t="s">
        <v>398</v>
      </c>
      <c r="C73" s="425" t="s">
        <v>276</v>
      </c>
      <c r="D73" s="424">
        <v>0</v>
      </c>
      <c r="E73" s="423"/>
      <c r="F73" s="422"/>
      <c r="G73" s="423"/>
      <c r="H73" s="422"/>
      <c r="I73" s="420">
        <v>179</v>
      </c>
      <c r="J73" s="420">
        <v>18</v>
      </c>
    </row>
    <row r="74" spans="1:10">
      <c r="A74" s="410">
        <f t="shared" si="4"/>
        <v>62</v>
      </c>
      <c r="B74" s="430" t="s">
        <v>397</v>
      </c>
      <c r="C74" s="425" t="s">
        <v>276</v>
      </c>
      <c r="D74" s="424">
        <v>0</v>
      </c>
      <c r="E74" s="423"/>
      <c r="F74" s="422"/>
      <c r="G74" s="423"/>
      <c r="H74" s="422"/>
      <c r="I74" s="420">
        <v>359</v>
      </c>
      <c r="J74" s="420">
        <v>18</v>
      </c>
    </row>
    <row r="75" spans="1:10">
      <c r="A75" s="410">
        <f t="shared" si="4"/>
        <v>63</v>
      </c>
      <c r="B75" s="430" t="s">
        <v>396</v>
      </c>
      <c r="C75" s="425" t="s">
        <v>276</v>
      </c>
      <c r="D75" s="424">
        <v>0</v>
      </c>
      <c r="E75" s="423"/>
      <c r="F75" s="422"/>
      <c r="G75" s="423"/>
      <c r="H75" s="422"/>
      <c r="I75" s="420">
        <v>1249</v>
      </c>
      <c r="J75" s="420">
        <v>125</v>
      </c>
    </row>
    <row r="76" spans="1:10" ht="16.5">
      <c r="A76" s="410">
        <f t="shared" si="4"/>
        <v>64</v>
      </c>
      <c r="B76" s="430" t="s">
        <v>395</v>
      </c>
      <c r="C76" s="425" t="s">
        <v>276</v>
      </c>
      <c r="D76" s="424">
        <v>0</v>
      </c>
      <c r="E76" s="423"/>
      <c r="F76" s="422"/>
      <c r="G76" s="423"/>
      <c r="H76" s="422"/>
      <c r="I76" s="420">
        <v>1650</v>
      </c>
      <c r="J76" s="420">
        <v>125</v>
      </c>
    </row>
    <row r="77" spans="1:10">
      <c r="A77" s="410">
        <f t="shared" si="4"/>
        <v>65</v>
      </c>
      <c r="B77" s="430" t="s">
        <v>394</v>
      </c>
      <c r="C77" s="425" t="s">
        <v>276</v>
      </c>
      <c r="D77" s="424">
        <v>2</v>
      </c>
      <c r="E77" s="423"/>
      <c r="F77" s="422"/>
      <c r="G77" s="423"/>
      <c r="H77" s="422"/>
      <c r="I77" s="421">
        <v>1675</v>
      </c>
      <c r="J77" s="420">
        <v>34</v>
      </c>
    </row>
    <row r="78" spans="1:10">
      <c r="A78" s="410">
        <f t="shared" si="4"/>
        <v>66</v>
      </c>
      <c r="B78" s="430" t="s">
        <v>393</v>
      </c>
      <c r="C78" s="425" t="s">
        <v>276</v>
      </c>
      <c r="D78" s="424">
        <v>2</v>
      </c>
      <c r="E78" s="423"/>
      <c r="F78" s="422"/>
      <c r="G78" s="423"/>
      <c r="H78" s="422"/>
      <c r="I78" s="421">
        <v>1962</v>
      </c>
      <c r="J78" s="420">
        <v>34</v>
      </c>
    </row>
    <row r="79" spans="1:10">
      <c r="A79" s="410">
        <f t="shared" si="4"/>
        <v>67</v>
      </c>
      <c r="B79" s="430" t="s">
        <v>392</v>
      </c>
      <c r="C79" s="425" t="s">
        <v>276</v>
      </c>
      <c r="D79" s="424">
        <v>0</v>
      </c>
      <c r="E79" s="423"/>
      <c r="F79" s="422"/>
      <c r="G79" s="423"/>
      <c r="H79" s="422"/>
      <c r="I79" s="421">
        <v>2083</v>
      </c>
      <c r="J79" s="420">
        <v>34</v>
      </c>
    </row>
    <row r="80" spans="1:10">
      <c r="A80" s="410">
        <f t="shared" si="4"/>
        <v>68</v>
      </c>
      <c r="B80" s="430" t="s">
        <v>391</v>
      </c>
      <c r="C80" s="425" t="s">
        <v>276</v>
      </c>
      <c r="D80" s="424">
        <v>0</v>
      </c>
      <c r="E80" s="423"/>
      <c r="F80" s="422"/>
      <c r="G80" s="423"/>
      <c r="H80" s="422"/>
      <c r="I80" s="421">
        <v>1419</v>
      </c>
      <c r="J80" s="420">
        <v>34</v>
      </c>
    </row>
    <row r="81" spans="1:10">
      <c r="A81" s="410">
        <f t="shared" si="4"/>
        <v>69</v>
      </c>
      <c r="B81" s="430" t="s">
        <v>390</v>
      </c>
      <c r="C81" s="425" t="s">
        <v>276</v>
      </c>
      <c r="D81" s="424">
        <v>8</v>
      </c>
      <c r="E81" s="423"/>
      <c r="F81" s="422"/>
      <c r="G81" s="423"/>
      <c r="H81" s="422"/>
      <c r="I81" s="421">
        <v>0</v>
      </c>
      <c r="J81" s="420">
        <v>17.399999999999999</v>
      </c>
    </row>
    <row r="82" spans="1:10">
      <c r="A82" s="410">
        <f t="shared" si="4"/>
        <v>70</v>
      </c>
      <c r="B82" s="430" t="s">
        <v>389</v>
      </c>
      <c r="C82" s="425" t="s">
        <v>276</v>
      </c>
      <c r="D82" s="424">
        <v>0</v>
      </c>
      <c r="E82" s="423"/>
      <c r="F82" s="422"/>
      <c r="G82" s="423"/>
      <c r="H82" s="422"/>
      <c r="I82" s="421">
        <v>0</v>
      </c>
      <c r="J82" s="420">
        <v>58.5</v>
      </c>
    </row>
    <row r="83" spans="1:10">
      <c r="A83" s="410">
        <f t="shared" si="4"/>
        <v>71</v>
      </c>
      <c r="B83" s="430" t="s">
        <v>388</v>
      </c>
      <c r="C83" s="425" t="s">
        <v>366</v>
      </c>
      <c r="D83" s="424">
        <v>0</v>
      </c>
      <c r="E83" s="423"/>
      <c r="F83" s="422"/>
      <c r="G83" s="423"/>
      <c r="H83" s="422"/>
      <c r="I83" s="421">
        <v>1500</v>
      </c>
      <c r="J83" s="420">
        <v>150</v>
      </c>
    </row>
    <row r="84" spans="1:10">
      <c r="A84" s="406">
        <f t="shared" si="4"/>
        <v>72</v>
      </c>
      <c r="B84" s="403"/>
      <c r="C84" s="405"/>
      <c r="D84" s="405"/>
      <c r="E84" s="405"/>
      <c r="F84" s="404">
        <f>SUM(F60:F83)</f>
        <v>0</v>
      </c>
      <c r="G84" s="403"/>
      <c r="H84" s="404">
        <f>SUM(H60:H83)</f>
        <v>0</v>
      </c>
    </row>
    <row r="85" spans="1:10">
      <c r="A85" s="401">
        <f t="shared" si="4"/>
        <v>73</v>
      </c>
      <c r="B85" s="400" t="s">
        <v>365</v>
      </c>
      <c r="C85" s="397"/>
      <c r="D85" s="399">
        <v>3</v>
      </c>
      <c r="E85" s="397" t="s">
        <v>363</v>
      </c>
      <c r="F85" s="419">
        <f>ROUND(F84*D85*0.01,1)</f>
        <v>0</v>
      </c>
      <c r="G85" s="397"/>
      <c r="H85" s="396"/>
    </row>
    <row r="86" spans="1:10">
      <c r="A86" s="401">
        <f t="shared" si="4"/>
        <v>74</v>
      </c>
      <c r="B86" s="400" t="s">
        <v>364</v>
      </c>
      <c r="C86" s="397"/>
      <c r="D86" s="399">
        <v>6</v>
      </c>
      <c r="E86" s="397" t="s">
        <v>363</v>
      </c>
      <c r="F86" s="398"/>
      <c r="G86" s="397"/>
      <c r="H86" s="419">
        <f>ROUND(H84*D86*0.01,1)</f>
        <v>0</v>
      </c>
    </row>
    <row r="87" spans="1:10">
      <c r="A87" s="395">
        <f t="shared" si="4"/>
        <v>75</v>
      </c>
      <c r="B87" s="394" t="s">
        <v>356</v>
      </c>
      <c r="C87" s="393"/>
      <c r="D87" s="393"/>
      <c r="E87" s="393"/>
      <c r="F87" s="417">
        <f>SUM(F84:F86)</f>
        <v>0</v>
      </c>
      <c r="G87" s="418"/>
      <c r="H87" s="417">
        <f>SUM(H84:H86)</f>
        <v>0</v>
      </c>
    </row>
    <row r="92" spans="1:10">
      <c r="B92" s="416" t="s">
        <v>387</v>
      </c>
      <c r="C92" s="415"/>
      <c r="D92" s="415"/>
      <c r="E92" s="513" t="s">
        <v>361</v>
      </c>
      <c r="F92" s="513"/>
      <c r="G92" s="513" t="s">
        <v>360</v>
      </c>
      <c r="H92" s="513"/>
      <c r="I92" s="420"/>
      <c r="J92" s="420"/>
    </row>
    <row r="93" spans="1:10">
      <c r="A93" s="414" t="s">
        <v>359</v>
      </c>
      <c r="B93" s="433" t="s">
        <v>358</v>
      </c>
      <c r="C93" s="412" t="s">
        <v>374</v>
      </c>
      <c r="D93" s="411" t="s">
        <v>373</v>
      </c>
      <c r="E93" s="412" t="s">
        <v>372</v>
      </c>
      <c r="F93" s="411" t="s">
        <v>357</v>
      </c>
      <c r="G93" s="412" t="s">
        <v>372</v>
      </c>
      <c r="H93" s="411" t="s">
        <v>357</v>
      </c>
      <c r="I93" s="386"/>
      <c r="J93" s="386"/>
    </row>
    <row r="94" spans="1:10" ht="16.5">
      <c r="A94" s="410">
        <f>(SUM(A87,1))</f>
        <v>76</v>
      </c>
      <c r="B94" s="436" t="s">
        <v>386</v>
      </c>
      <c r="C94" s="428" t="s">
        <v>276</v>
      </c>
      <c r="D94" s="427">
        <v>14</v>
      </c>
      <c r="E94" s="423"/>
      <c r="F94" s="422"/>
      <c r="G94" s="423"/>
      <c r="H94" s="422"/>
      <c r="I94" s="421">
        <f>1900+800</f>
        <v>2700</v>
      </c>
      <c r="J94" s="420">
        <v>65</v>
      </c>
    </row>
    <row r="95" spans="1:10" ht="16.5">
      <c r="A95" s="410">
        <f t="shared" ref="A95:A104" si="5">(SUM(A94,1))</f>
        <v>77</v>
      </c>
      <c r="B95" s="436" t="s">
        <v>385</v>
      </c>
      <c r="C95" s="428" t="s">
        <v>276</v>
      </c>
      <c r="D95" s="427">
        <v>2</v>
      </c>
      <c r="E95" s="423"/>
      <c r="F95" s="422"/>
      <c r="G95" s="423"/>
      <c r="H95" s="422"/>
      <c r="I95" s="421">
        <f>2200+800</f>
        <v>3000</v>
      </c>
      <c r="J95" s="420">
        <v>65</v>
      </c>
    </row>
    <row r="96" spans="1:10" ht="16.5">
      <c r="A96" s="410">
        <f t="shared" si="5"/>
        <v>78</v>
      </c>
      <c r="B96" s="436" t="s">
        <v>384</v>
      </c>
      <c r="C96" s="428" t="s">
        <v>276</v>
      </c>
      <c r="D96" s="427">
        <v>0</v>
      </c>
      <c r="E96" s="423"/>
      <c r="F96" s="422"/>
      <c r="G96" s="423"/>
      <c r="H96" s="422"/>
      <c r="I96" s="421">
        <f>2900+800</f>
        <v>3700</v>
      </c>
      <c r="J96" s="420">
        <v>65</v>
      </c>
    </row>
    <row r="97" spans="1:10" ht="16.5">
      <c r="A97" s="410">
        <f t="shared" si="5"/>
        <v>79</v>
      </c>
      <c r="B97" s="436" t="s">
        <v>383</v>
      </c>
      <c r="C97" s="428" t="s">
        <v>276</v>
      </c>
      <c r="D97" s="427">
        <v>4</v>
      </c>
      <c r="E97" s="423"/>
      <c r="F97" s="422"/>
      <c r="G97" s="423"/>
      <c r="H97" s="422"/>
      <c r="I97" s="421">
        <f>3100+800</f>
        <v>3900</v>
      </c>
      <c r="J97" s="420">
        <v>65</v>
      </c>
    </row>
    <row r="98" spans="1:10" ht="16.5">
      <c r="A98" s="410">
        <f t="shared" si="5"/>
        <v>80</v>
      </c>
      <c r="B98" s="436" t="s">
        <v>382</v>
      </c>
      <c r="C98" s="428" t="s">
        <v>276</v>
      </c>
      <c r="D98" s="427">
        <v>0</v>
      </c>
      <c r="E98" s="423"/>
      <c r="F98" s="422"/>
      <c r="G98" s="423"/>
      <c r="H98" s="422"/>
      <c r="I98" s="421">
        <v>2700</v>
      </c>
      <c r="J98" s="420">
        <v>45</v>
      </c>
    </row>
    <row r="99" spans="1:10">
      <c r="A99" s="410">
        <f t="shared" si="5"/>
        <v>81</v>
      </c>
      <c r="B99" s="435" t="s">
        <v>381</v>
      </c>
      <c r="C99" s="425" t="s">
        <v>276</v>
      </c>
      <c r="D99" s="424">
        <v>4</v>
      </c>
      <c r="E99" s="423"/>
      <c r="F99" s="422"/>
      <c r="G99" s="423"/>
      <c r="H99" s="422"/>
      <c r="I99" s="421">
        <v>2100</v>
      </c>
      <c r="J99" s="420">
        <v>65</v>
      </c>
    </row>
    <row r="100" spans="1:10" ht="16.5">
      <c r="A100" s="410">
        <f t="shared" si="5"/>
        <v>82</v>
      </c>
      <c r="B100" s="434" t="s">
        <v>380</v>
      </c>
      <c r="C100" s="425" t="s">
        <v>276</v>
      </c>
      <c r="D100" s="424">
        <v>6</v>
      </c>
      <c r="E100" s="423"/>
      <c r="F100" s="422"/>
      <c r="G100" s="423"/>
      <c r="H100" s="422"/>
      <c r="I100" s="421">
        <v>390</v>
      </c>
      <c r="J100" s="420">
        <v>45</v>
      </c>
    </row>
    <row r="101" spans="1:10">
      <c r="A101" s="406">
        <f t="shared" si="5"/>
        <v>83</v>
      </c>
      <c r="B101" s="403"/>
      <c r="C101" s="405"/>
      <c r="D101" s="405"/>
      <c r="E101" s="405"/>
      <c r="F101" s="404">
        <f>SUM(F94:F100)</f>
        <v>0</v>
      </c>
      <c r="G101" s="403"/>
      <c r="H101" s="404">
        <f>SUM(H94:H100)</f>
        <v>0</v>
      </c>
    </row>
    <row r="102" spans="1:10">
      <c r="A102" s="401">
        <f t="shared" si="5"/>
        <v>84</v>
      </c>
      <c r="B102" s="400" t="s">
        <v>365</v>
      </c>
      <c r="C102" s="397"/>
      <c r="D102" s="399">
        <v>3</v>
      </c>
      <c r="E102" s="397" t="s">
        <v>363</v>
      </c>
      <c r="F102" s="419">
        <f>ROUND(F101*D102*0.01,1)</f>
        <v>0</v>
      </c>
      <c r="G102" s="397"/>
      <c r="H102" s="396"/>
    </row>
    <row r="103" spans="1:10">
      <c r="A103" s="401">
        <f t="shared" si="5"/>
        <v>85</v>
      </c>
      <c r="B103" s="400" t="s">
        <v>379</v>
      </c>
      <c r="C103" s="397"/>
      <c r="D103" s="399">
        <v>10</v>
      </c>
      <c r="E103" s="397" t="s">
        <v>363</v>
      </c>
      <c r="F103" s="398"/>
      <c r="G103" s="397"/>
      <c r="H103" s="419">
        <f>ROUND(H101*D103*0.01,1)</f>
        <v>0</v>
      </c>
    </row>
    <row r="104" spans="1:10">
      <c r="A104" s="395">
        <f t="shared" si="5"/>
        <v>86</v>
      </c>
      <c r="B104" s="394" t="s">
        <v>356</v>
      </c>
      <c r="C104" s="393"/>
      <c r="D104" s="393"/>
      <c r="E104" s="393"/>
      <c r="F104" s="417">
        <f>SUM(F101:F103)</f>
        <v>0</v>
      </c>
      <c r="G104" s="418"/>
      <c r="H104" s="417">
        <f>SUM(H101:H103)</f>
        <v>0</v>
      </c>
    </row>
    <row r="136" spans="1:10">
      <c r="A136" s="416"/>
      <c r="B136" s="416" t="s">
        <v>378</v>
      </c>
      <c r="C136" s="415"/>
      <c r="D136" s="415"/>
      <c r="E136" s="513" t="s">
        <v>361</v>
      </c>
      <c r="F136" s="513"/>
      <c r="G136" s="513" t="s">
        <v>360</v>
      </c>
      <c r="H136" s="513"/>
    </row>
    <row r="137" spans="1:10">
      <c r="A137" s="414" t="s">
        <v>359</v>
      </c>
      <c r="B137" s="433" t="s">
        <v>358</v>
      </c>
      <c r="C137" s="412" t="s">
        <v>374</v>
      </c>
      <c r="D137" s="411" t="s">
        <v>373</v>
      </c>
      <c r="E137" s="412" t="s">
        <v>372</v>
      </c>
      <c r="F137" s="411" t="s">
        <v>357</v>
      </c>
      <c r="G137" s="412" t="s">
        <v>372</v>
      </c>
      <c r="H137" s="411" t="s">
        <v>357</v>
      </c>
      <c r="I137" s="432"/>
      <c r="J137" s="432"/>
    </row>
    <row r="138" spans="1:10" ht="33">
      <c r="A138" s="410">
        <f>(SUM(A104,1))</f>
        <v>87</v>
      </c>
      <c r="B138" s="431" t="s">
        <v>377</v>
      </c>
      <c r="C138" s="425" t="s">
        <v>366</v>
      </c>
      <c r="D138" s="424">
        <v>0</v>
      </c>
      <c r="E138" s="423"/>
      <c r="F138" s="422"/>
      <c r="G138" s="423"/>
      <c r="H138" s="422"/>
      <c r="I138" s="421">
        <v>120000</v>
      </c>
      <c r="J138" s="420">
        <f>20000/$J$1</f>
        <v>4081.6326530612241</v>
      </c>
    </row>
    <row r="139" spans="1:10" ht="57.75">
      <c r="A139" s="410">
        <f>(SUM(A138,1))</f>
        <v>88</v>
      </c>
      <c r="B139" s="431" t="s">
        <v>376</v>
      </c>
      <c r="C139" s="425" t="s">
        <v>366</v>
      </c>
      <c r="D139" s="424">
        <v>0</v>
      </c>
      <c r="E139" s="423"/>
      <c r="F139" s="422"/>
      <c r="G139" s="423"/>
      <c r="H139" s="422"/>
      <c r="I139" s="421">
        <v>35000</v>
      </c>
      <c r="J139" s="420">
        <f>1200/$J$1</f>
        <v>244.89795918367346</v>
      </c>
    </row>
    <row r="140" spans="1:10">
      <c r="A140" s="406">
        <f>(SUM(A139,1))</f>
        <v>89</v>
      </c>
      <c r="B140" s="403"/>
      <c r="C140" s="405"/>
      <c r="D140" s="405"/>
      <c r="E140" s="405"/>
      <c r="F140" s="404">
        <f>SUM(F138:F139)</f>
        <v>0</v>
      </c>
      <c r="G140" s="403"/>
      <c r="H140" s="404">
        <f>SUM(H138:H139)</f>
        <v>0</v>
      </c>
    </row>
    <row r="141" spans="1:10">
      <c r="A141" s="401">
        <f>(SUM(A140,1))</f>
        <v>90</v>
      </c>
      <c r="B141" s="400" t="s">
        <v>365</v>
      </c>
      <c r="C141" s="397"/>
      <c r="D141" s="399">
        <v>0</v>
      </c>
      <c r="E141" s="397" t="s">
        <v>363</v>
      </c>
      <c r="F141" s="419">
        <f>ROUND(F140*D141*0.01,1)</f>
        <v>0</v>
      </c>
      <c r="G141" s="397"/>
      <c r="H141" s="396"/>
    </row>
    <row r="142" spans="1:10">
      <c r="A142" s="401">
        <f>(SUM(A141,1))</f>
        <v>91</v>
      </c>
      <c r="B142" s="400" t="s">
        <v>364</v>
      </c>
      <c r="C142" s="397"/>
      <c r="D142" s="399">
        <v>0</v>
      </c>
      <c r="E142" s="397" t="s">
        <v>363</v>
      </c>
      <c r="F142" s="398"/>
      <c r="G142" s="397"/>
      <c r="H142" s="419">
        <f>ROUND(H140*D142*0.01,1)</f>
        <v>0</v>
      </c>
    </row>
    <row r="143" spans="1:10">
      <c r="A143" s="395">
        <f>(SUM(A142,1))</f>
        <v>92</v>
      </c>
      <c r="B143" s="394" t="s">
        <v>356</v>
      </c>
      <c r="C143" s="393"/>
      <c r="D143" s="393"/>
      <c r="E143" s="393"/>
      <c r="F143" s="417">
        <f>SUM(F140:F142)</f>
        <v>0</v>
      </c>
      <c r="G143" s="418"/>
      <c r="H143" s="417">
        <f>SUM(H140:H142)</f>
        <v>0</v>
      </c>
    </row>
    <row r="147" spans="1:10">
      <c r="A147" s="416"/>
      <c r="B147" s="416" t="s">
        <v>375</v>
      </c>
      <c r="C147" s="415"/>
      <c r="D147" s="415"/>
      <c r="E147" s="513" t="s">
        <v>361</v>
      </c>
      <c r="F147" s="513"/>
      <c r="G147" s="513" t="s">
        <v>360</v>
      </c>
      <c r="H147" s="513"/>
    </row>
    <row r="148" spans="1:10">
      <c r="A148" s="414" t="s">
        <v>359</v>
      </c>
      <c r="B148" s="433" t="s">
        <v>358</v>
      </c>
      <c r="C148" s="412" t="s">
        <v>374</v>
      </c>
      <c r="D148" s="411" t="s">
        <v>373</v>
      </c>
      <c r="E148" s="412" t="s">
        <v>372</v>
      </c>
      <c r="F148" s="411" t="s">
        <v>357</v>
      </c>
      <c r="G148" s="412" t="s">
        <v>372</v>
      </c>
      <c r="H148" s="411" t="s">
        <v>357</v>
      </c>
      <c r="I148" s="432"/>
      <c r="J148" s="432"/>
    </row>
    <row r="149" spans="1:10">
      <c r="A149" s="410">
        <f>(SUM(A143,1))</f>
        <v>93</v>
      </c>
      <c r="B149" s="431" t="s">
        <v>371</v>
      </c>
      <c r="C149" s="425" t="s">
        <v>366</v>
      </c>
      <c r="D149" s="424">
        <v>0</v>
      </c>
      <c r="E149" s="423">
        <f>ROUND(I149*$I$1,1)</f>
        <v>0</v>
      </c>
      <c r="F149" s="422">
        <f>PRODUCT(D149,E149)</f>
        <v>0</v>
      </c>
      <c r="G149" s="423"/>
      <c r="H149" s="422">
        <f>PRODUCT(D149,G149)</f>
        <v>0</v>
      </c>
      <c r="I149" s="421">
        <v>0</v>
      </c>
      <c r="J149" s="420">
        <f>4000/$J$1</f>
        <v>816.32653061224482</v>
      </c>
    </row>
    <row r="150" spans="1:10">
      <c r="A150" s="410">
        <f t="shared" ref="A150:A157" si="6">(SUM(A149,1))</f>
        <v>94</v>
      </c>
      <c r="B150" s="430" t="s">
        <v>370</v>
      </c>
      <c r="C150" s="425" t="s">
        <v>160</v>
      </c>
      <c r="D150" s="424">
        <v>0</v>
      </c>
      <c r="E150" s="423">
        <f>ROUND(I150*$I$1,1)</f>
        <v>0</v>
      </c>
      <c r="F150" s="422">
        <f>PRODUCT(D150,E150)</f>
        <v>0</v>
      </c>
      <c r="G150" s="423"/>
      <c r="H150" s="422">
        <f>PRODUCT(D150,G150)</f>
        <v>0</v>
      </c>
      <c r="I150" s="421">
        <v>0</v>
      </c>
      <c r="J150" s="420">
        <f>350/$J$1</f>
        <v>71.428571428571416</v>
      </c>
    </row>
    <row r="151" spans="1:10">
      <c r="A151" s="410">
        <f t="shared" si="6"/>
        <v>95</v>
      </c>
      <c r="B151" s="430" t="s">
        <v>369</v>
      </c>
      <c r="C151" s="425" t="s">
        <v>160</v>
      </c>
      <c r="D151" s="424">
        <v>0</v>
      </c>
      <c r="E151" s="423">
        <f>ROUND(I151*$I$1,1)</f>
        <v>0</v>
      </c>
      <c r="F151" s="422">
        <f>PRODUCT(D151,E151)</f>
        <v>0</v>
      </c>
      <c r="G151" s="423"/>
      <c r="H151" s="422">
        <f>PRODUCT(D151,G151)</f>
        <v>0</v>
      </c>
      <c r="I151" s="421">
        <v>0</v>
      </c>
      <c r="J151" s="420">
        <f>350/$J$1</f>
        <v>71.428571428571416</v>
      </c>
    </row>
    <row r="152" spans="1:10">
      <c r="A152" s="410">
        <f t="shared" si="6"/>
        <v>96</v>
      </c>
      <c r="B152" s="429" t="s">
        <v>368</v>
      </c>
      <c r="C152" s="428" t="s">
        <v>366</v>
      </c>
      <c r="D152" s="427">
        <v>0</v>
      </c>
      <c r="E152" s="423">
        <f>ROUND(I152*$I$1,1)</f>
        <v>0</v>
      </c>
      <c r="F152" s="422">
        <f>PRODUCT(D152,E152)</f>
        <v>0</v>
      </c>
      <c r="G152" s="423"/>
      <c r="H152" s="422">
        <f>PRODUCT(D152,G152)</f>
        <v>0</v>
      </c>
      <c r="I152" s="421">
        <v>0</v>
      </c>
      <c r="J152" s="420">
        <f>15000/$J$1</f>
        <v>3061.2244897959181</v>
      </c>
    </row>
    <row r="153" spans="1:10">
      <c r="A153" s="410">
        <f t="shared" si="6"/>
        <v>97</v>
      </c>
      <c r="B153" s="426" t="s">
        <v>367</v>
      </c>
      <c r="C153" s="425" t="s">
        <v>366</v>
      </c>
      <c r="D153" s="424">
        <v>0</v>
      </c>
      <c r="E153" s="423">
        <f>ROUND(I153*$I$1,1)</f>
        <v>0</v>
      </c>
      <c r="F153" s="422">
        <f>PRODUCT(D153,E153)</f>
        <v>0</v>
      </c>
      <c r="G153" s="423"/>
      <c r="H153" s="422">
        <f>PRODUCT(D153,G153)</f>
        <v>0</v>
      </c>
      <c r="I153" s="421">
        <v>0</v>
      </c>
      <c r="J153" s="420">
        <f>9000/$J$1</f>
        <v>1836.7346938775509</v>
      </c>
    </row>
    <row r="154" spans="1:10">
      <c r="A154" s="406">
        <f t="shared" si="6"/>
        <v>98</v>
      </c>
      <c r="B154" s="403"/>
      <c r="C154" s="405"/>
      <c r="D154" s="405"/>
      <c r="E154" s="405"/>
      <c r="F154" s="404">
        <f>SUM(F149:F153)</f>
        <v>0</v>
      </c>
      <c r="G154" s="403"/>
      <c r="H154" s="404">
        <f>SUM(H149:H153)</f>
        <v>0</v>
      </c>
    </row>
    <row r="155" spans="1:10">
      <c r="A155" s="401">
        <f t="shared" si="6"/>
        <v>99</v>
      </c>
      <c r="B155" s="400" t="s">
        <v>365</v>
      </c>
      <c r="C155" s="397"/>
      <c r="D155" s="399">
        <v>0</v>
      </c>
      <c r="E155" s="397" t="s">
        <v>363</v>
      </c>
      <c r="F155" s="419">
        <f>ROUND(F154*D155*0.01,1)</f>
        <v>0</v>
      </c>
      <c r="G155" s="397"/>
      <c r="H155" s="396"/>
    </row>
    <row r="156" spans="1:10">
      <c r="A156" s="401">
        <f t="shared" si="6"/>
        <v>100</v>
      </c>
      <c r="B156" s="400" t="s">
        <v>364</v>
      </c>
      <c r="C156" s="397"/>
      <c r="D156" s="399">
        <v>0</v>
      </c>
      <c r="E156" s="397" t="s">
        <v>363</v>
      </c>
      <c r="F156" s="398"/>
      <c r="G156" s="397"/>
      <c r="H156" s="419">
        <f>ROUND(H154*D156*0.01,1)</f>
        <v>0</v>
      </c>
    </row>
    <row r="157" spans="1:10">
      <c r="A157" s="395">
        <f t="shared" si="6"/>
        <v>101</v>
      </c>
      <c r="B157" s="394" t="s">
        <v>356</v>
      </c>
      <c r="C157" s="393"/>
      <c r="D157" s="393"/>
      <c r="E157" s="393"/>
      <c r="F157" s="417">
        <f>SUM(F154:F156)</f>
        <v>0</v>
      </c>
      <c r="G157" s="418"/>
      <c r="H157" s="417">
        <f>SUM(H154:H156)</f>
        <v>0</v>
      </c>
    </row>
    <row r="181" spans="1:8" ht="13.5" thickBot="1">
      <c r="A181" s="382"/>
      <c r="B181" s="382"/>
      <c r="C181" s="382"/>
      <c r="D181" s="382"/>
      <c r="E181" s="382"/>
      <c r="F181" s="382"/>
      <c r="G181" s="382"/>
      <c r="H181" s="382"/>
    </row>
    <row r="182" spans="1:8" ht="13.5" thickTop="1"/>
    <row r="183" spans="1:8">
      <c r="B183" s="416" t="s">
        <v>362</v>
      </c>
      <c r="C183" s="415"/>
      <c r="D183" s="415"/>
      <c r="E183" s="513" t="s">
        <v>361</v>
      </c>
      <c r="F183" s="513"/>
      <c r="G183" s="513" t="s">
        <v>360</v>
      </c>
      <c r="H183" s="513"/>
    </row>
    <row r="184" spans="1:8">
      <c r="A184" s="414" t="s">
        <v>359</v>
      </c>
      <c r="B184" s="508" t="s">
        <v>358</v>
      </c>
      <c r="C184" s="509"/>
      <c r="D184" s="510"/>
      <c r="E184" s="413"/>
      <c r="F184" s="411" t="s">
        <v>357</v>
      </c>
      <c r="G184" s="412"/>
      <c r="H184" s="411" t="s">
        <v>357</v>
      </c>
    </row>
    <row r="185" spans="1:8">
      <c r="A185" s="410">
        <f>(SUM(A157,1))</f>
        <v>102</v>
      </c>
      <c r="B185" s="409" t="str">
        <f>B1</f>
        <v>Hromosvody, uzemnění,pospojení</v>
      </c>
      <c r="C185" s="408"/>
      <c r="D185" s="407">
        <v>21</v>
      </c>
      <c r="E185" s="511">
        <f>F24</f>
        <v>0</v>
      </c>
      <c r="F185" s="512"/>
      <c r="G185" s="511">
        <f>H24</f>
        <v>0</v>
      </c>
      <c r="H185" s="512"/>
    </row>
    <row r="186" spans="1:8">
      <c r="A186" s="410">
        <f>(SUM(A185,1))</f>
        <v>103</v>
      </c>
      <c r="B186" s="409" t="str">
        <f>B28</f>
        <v>Napojení osvětlení, VZT, žaluzií, loga, hodin</v>
      </c>
      <c r="C186" s="408"/>
      <c r="D186" s="407">
        <v>21</v>
      </c>
      <c r="E186" s="511">
        <f>F54</f>
        <v>0</v>
      </c>
      <c r="F186" s="512"/>
      <c r="G186" s="511">
        <f>H54</f>
        <v>0</v>
      </c>
      <c r="H186" s="512"/>
    </row>
    <row r="187" spans="1:8">
      <c r="A187" s="410">
        <f>(SUM(A186,1))</f>
        <v>104</v>
      </c>
      <c r="B187" s="409" t="str">
        <f>B58</f>
        <v>Úpravy stávajících rozváděčů</v>
      </c>
      <c r="C187" s="408"/>
      <c r="D187" s="407">
        <v>21</v>
      </c>
      <c r="E187" s="511">
        <f>F87</f>
        <v>0</v>
      </c>
      <c r="F187" s="512"/>
      <c r="G187" s="511">
        <f>H87</f>
        <v>0</v>
      </c>
      <c r="H187" s="512"/>
    </row>
    <row r="188" spans="1:8">
      <c r="A188" s="410">
        <f>(SUM(A187,1))</f>
        <v>105</v>
      </c>
      <c r="B188" s="409" t="str">
        <f>B92</f>
        <v>Svítidla vč. zdrojů a předřadníků</v>
      </c>
      <c r="C188" s="408"/>
      <c r="D188" s="407">
        <v>21</v>
      </c>
      <c r="E188" s="511">
        <f>F104</f>
        <v>0</v>
      </c>
      <c r="F188" s="512"/>
      <c r="G188" s="511">
        <f>H104</f>
        <v>0</v>
      </c>
      <c r="H188" s="512"/>
    </row>
    <row r="189" spans="1:8">
      <c r="A189" s="410">
        <f>(SUM(A188,1))</f>
        <v>106</v>
      </c>
      <c r="B189" s="409" t="str">
        <f>B136</f>
        <v>Dodávky</v>
      </c>
      <c r="C189" s="408"/>
      <c r="D189" s="407">
        <v>21</v>
      </c>
      <c r="E189" s="511">
        <f>F143</f>
        <v>0</v>
      </c>
      <c r="F189" s="512"/>
      <c r="G189" s="511">
        <f>H143</f>
        <v>0</v>
      </c>
      <c r="H189" s="512"/>
    </row>
    <row r="190" spans="1:8">
      <c r="A190" s="410">
        <f>(SUM(A189,1))</f>
        <v>107</v>
      </c>
      <c r="B190" s="409" t="str">
        <f>B147</f>
        <v>HZS, PD, revize</v>
      </c>
      <c r="C190" s="408"/>
      <c r="D190" s="407">
        <v>21</v>
      </c>
      <c r="E190" s="511">
        <f>F157</f>
        <v>0</v>
      </c>
      <c r="F190" s="512"/>
      <c r="G190" s="511">
        <f>H157</f>
        <v>0</v>
      </c>
      <c r="H190" s="512"/>
    </row>
    <row r="191" spans="1:8">
      <c r="A191" s="406"/>
      <c r="B191" s="403"/>
      <c r="C191" s="405"/>
      <c r="D191" s="405"/>
      <c r="E191" s="405"/>
      <c r="F191" s="404"/>
      <c r="G191" s="403"/>
      <c r="H191" s="402"/>
    </row>
    <row r="192" spans="1:8">
      <c r="A192" s="401"/>
      <c r="B192" s="400"/>
      <c r="C192" s="397"/>
      <c r="D192" s="399"/>
      <c r="E192" s="397"/>
      <c r="F192" s="398"/>
      <c r="G192" s="397"/>
      <c r="H192" s="396"/>
    </row>
    <row r="193" spans="1:11">
      <c r="A193" s="395">
        <f>(SUM(A190,1))</f>
        <v>108</v>
      </c>
      <c r="B193" s="394" t="s">
        <v>356</v>
      </c>
      <c r="C193" s="393"/>
      <c r="D193" s="393"/>
      <c r="E193" s="515">
        <f>SUM(E185:F190)</f>
        <v>0</v>
      </c>
      <c r="F193" s="516"/>
      <c r="G193" s="517">
        <f>SUM(G185:H190)</f>
        <v>0</v>
      </c>
      <c r="H193" s="516"/>
    </row>
    <row r="196" spans="1:11">
      <c r="A196" s="386">
        <f>(SUM(A193,1))</f>
        <v>109</v>
      </c>
      <c r="B196" s="384" t="s">
        <v>355</v>
      </c>
      <c r="C196" s="384"/>
      <c r="D196" s="384"/>
      <c r="E196" s="518">
        <f>SUM(E193:H193)</f>
        <v>0</v>
      </c>
      <c r="F196" s="518"/>
      <c r="G196" s="392" t="s">
        <v>354</v>
      </c>
    </row>
    <row r="197" spans="1:11">
      <c r="B197" s="388"/>
      <c r="K197" s="391"/>
    </row>
    <row r="199" spans="1:11">
      <c r="B199" s="390">
        <f>E199+G199</f>
        <v>0</v>
      </c>
      <c r="C199" s="388"/>
      <c r="D199" s="387">
        <v>15</v>
      </c>
      <c r="E199" s="519">
        <f>SUM(SUMIF(D183:D190,D199,E183:E190),SUMIF(D183:D190,D199,G183:G190))</f>
        <v>0</v>
      </c>
      <c r="F199" s="519"/>
      <c r="G199" s="520">
        <f>CEILING(E199*D199/100,0.1)</f>
        <v>0</v>
      </c>
      <c r="H199" s="521"/>
    </row>
    <row r="200" spans="1:11">
      <c r="B200" s="389">
        <f>E200+G200</f>
        <v>0</v>
      </c>
      <c r="C200" s="388"/>
      <c r="D200" s="387">
        <v>21</v>
      </c>
      <c r="E200" s="519">
        <f>SUM(SUMIF(D183:D190,D200,E183:E190),SUMIF(D183:D190,D200,G183:G190))</f>
        <v>0</v>
      </c>
      <c r="F200" s="519"/>
      <c r="G200" s="520">
        <f>CEILING(E200*D200/100,0.1)</f>
        <v>0</v>
      </c>
      <c r="H200" s="521"/>
    </row>
    <row r="203" spans="1:11">
      <c r="A203" s="386">
        <f>(SUM(A196,1))</f>
        <v>110</v>
      </c>
      <c r="B203" s="385" t="s">
        <v>353</v>
      </c>
      <c r="E203" s="514">
        <f>SUM(B199:B200)</f>
        <v>0</v>
      </c>
      <c r="F203" s="514"/>
      <c r="G203" s="384" t="s">
        <v>352</v>
      </c>
    </row>
    <row r="204" spans="1:11" ht="13.5" thickBot="1">
      <c r="A204" s="382"/>
      <c r="B204" s="383"/>
      <c r="C204" s="382"/>
      <c r="D204" s="382"/>
      <c r="E204" s="382"/>
      <c r="F204" s="382"/>
      <c r="G204" s="382"/>
      <c r="H204" s="382"/>
    </row>
    <row r="205" spans="1:11" ht="13.5" thickTop="1"/>
  </sheetData>
  <mergeCells count="35">
    <mergeCell ref="E183:F183"/>
    <mergeCell ref="G183:H183"/>
    <mergeCell ref="E203:F203"/>
    <mergeCell ref="E193:F193"/>
    <mergeCell ref="G193:H193"/>
    <mergeCell ref="E190:F190"/>
    <mergeCell ref="G190:H190"/>
    <mergeCell ref="E196:F196"/>
    <mergeCell ref="E199:F199"/>
    <mergeCell ref="G199:H199"/>
    <mergeCell ref="E200:F200"/>
    <mergeCell ref="G200:H200"/>
    <mergeCell ref="E189:F189"/>
    <mergeCell ref="G189:H189"/>
    <mergeCell ref="E1:F1"/>
    <mergeCell ref="E92:F92"/>
    <mergeCell ref="G92:H92"/>
    <mergeCell ref="G1:H1"/>
    <mergeCell ref="E28:F28"/>
    <mergeCell ref="G28:H28"/>
    <mergeCell ref="E58:F58"/>
    <mergeCell ref="G58:H58"/>
    <mergeCell ref="E188:F188"/>
    <mergeCell ref="G188:H188"/>
    <mergeCell ref="E147:F147"/>
    <mergeCell ref="G147:H147"/>
    <mergeCell ref="E136:F136"/>
    <mergeCell ref="G136:H136"/>
    <mergeCell ref="B184:D184"/>
    <mergeCell ref="E186:F186"/>
    <mergeCell ref="G186:H186"/>
    <mergeCell ref="E187:F187"/>
    <mergeCell ref="G187:H187"/>
    <mergeCell ref="E185:F185"/>
    <mergeCell ref="G185:H185"/>
  </mergeCells>
  <printOptions horizontalCentered="1"/>
  <pageMargins left="0.39374999999999999" right="0.39374999999999999" top="0.59027779999999996" bottom="0.78749999999999998" header="0.39374999999999999" footer="0.39374999999999999"/>
  <pageSetup paperSize="9" orientation="portrait" r:id="rId1"/>
  <headerFooter alignWithMargins="0">
    <oddHeader>&amp;C&amp;6Elektroinstalace - &amp;"Arial CE,Tučné"Zateplení SPŠ Trutnov, ulice Horská 618, Trutnov - VDUCHOTECHNIKA</oddHeader>
    <oddFooter>&amp;L&amp;6Vypracoval :
Roman Hladík&amp;C&amp;6Stránka &amp;P z &amp;N&amp;R&amp;6Datum vytvoření - 21.1.2019
Datum tisku -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14</vt:i4>
      </vt:variant>
    </vt:vector>
  </HeadingPairs>
  <TitlesOfParts>
    <vt:vector size="18" baseType="lpstr">
      <vt:lpstr>Rekapitulace stavby</vt:lpstr>
      <vt:lpstr>TRUTNOV 2 - SO-02-Vlastní...</vt:lpstr>
      <vt:lpstr>D.1.4.3 - Vzduchotechnika</vt:lpstr>
      <vt:lpstr>EL-VZT</vt:lpstr>
      <vt:lpstr>'D.1.4.3 - Vzduchotechnika'!Názvy_tisku</vt:lpstr>
      <vt:lpstr>'Rekapitulace stavby'!Názvy_tisku</vt:lpstr>
      <vt:lpstr>'TRUTNOV 2 - SO-02-Vlastní...'!Názvy_tisku</vt:lpstr>
      <vt:lpstr>'D.1.4.3 - Vzduchotechnika'!Oblast_tisku</vt:lpstr>
      <vt:lpstr>'EL-VZT'!Oblast_tisku</vt:lpstr>
      <vt:lpstr>'Rekapitulace stavby'!Oblast_tisku</vt:lpstr>
      <vt:lpstr>'TRUTNOV 2 - SO-02-Vlastní...'!Oblast_tisku</vt:lpstr>
      <vt:lpstr>'EL-VZT'!Rozpočet1</vt:lpstr>
      <vt:lpstr>'EL-VZT'!Rozpočet1_42</vt:lpstr>
      <vt:lpstr>'EL-VZT'!Rozpočet1_78</vt:lpstr>
      <vt:lpstr>'EL-VZT'!Rozpočet1_82</vt:lpstr>
      <vt:lpstr>'EL-VZT'!Rozpočet1_92</vt:lpstr>
      <vt:lpstr>'EL-VZT'!Rozpočet1_94</vt:lpstr>
      <vt:lpstr>'EL-VZT'!Rozpočet1_95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Nun</dc:creator>
  <cp:lastModifiedBy>Eva Hájková</cp:lastModifiedBy>
  <dcterms:created xsi:type="dcterms:W3CDTF">2019-10-22T07:17:26Z</dcterms:created>
  <dcterms:modified xsi:type="dcterms:W3CDTF">2019-10-29T13:14:34Z</dcterms:modified>
</cp:coreProperties>
</file>