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externalLinks/externalLink1.xml" ContentType="application/vnd.openxmlformats-officedocument.spreadsheetml.externalLink+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130"/>
  <workbookPr/>
  <bookViews>
    <workbookView xWindow="65440" yWindow="65440" windowWidth="19392" windowHeight="10392" activeTab="0"/>
  </bookViews>
  <sheets>
    <sheet name="Rekapitulace stavby" sheetId="1" r:id="rId1"/>
    <sheet name="TRUTNOV 1 - SO-01-Vlastní..." sheetId="2" r:id="rId2"/>
    <sheet name="D.1.4.1 - Ústřední vytápění" sheetId="3" r:id="rId3"/>
    <sheet name="D.1.4.5 - Zdravotní technika" sheetId="4" r:id="rId4"/>
    <sheet name="Ú-EL" sheetId="5" r:id="rId5"/>
    <sheet name="VV-EL" sheetId="6" r:id="rId6"/>
  </sheets>
  <externalReferences>
    <externalReference r:id="rId9"/>
  </externalReferences>
  <definedNames>
    <definedName name="_xlnm._FilterDatabase" localSheetId="2" hidden="1">'D.1.4.1 - Ústřední vytápění'!$C$82:$K$138</definedName>
    <definedName name="_xlnm._FilterDatabase" localSheetId="3" hidden="1">'D.1.4.5 - Zdravotní technika'!$C$85:$K$151</definedName>
    <definedName name="_xlnm._FilterDatabase" localSheetId="1" hidden="1">'TRUTNOV 1 - SO-01-Vlastní...'!$C$146:$K$687</definedName>
    <definedName name="_xlnm.Print_Area" localSheetId="2">'D.1.4.1 - Ústřední vytápění'!$C$4:$J$36,'D.1.4.1 - Ústřední vytápění'!$C$42:$J$64,'D.1.4.1 - Ústřední vytápění'!$C$70:$K$138</definedName>
    <definedName name="_xlnm.Print_Area" localSheetId="3">'D.1.4.5 - Zdravotní technika'!$C$4:$J$36,'D.1.4.5 - Zdravotní technika'!$C$42:$J$67,'D.1.4.5 - Zdravotní technika'!$C$73:$K$151</definedName>
    <definedName name="_xlnm.Print_Area" localSheetId="0">'Rekapitulace stavby'!$D$4:$AO$76,'Rekapitulace stavby'!$C$82:$AQ$96</definedName>
    <definedName name="_xlnm.Print_Area" localSheetId="1">'TRUTNOV 1 - SO-01-Vlastní...'!$C$4:$J$76,'TRUTNOV 1 - SO-01-Vlastní...'!$C$82:$J$128,'TRUTNOV 1 - SO-01-Vlastní...'!$C$134:$K$687</definedName>
    <definedName name="_xlnm.Print_Area" localSheetId="5">'VV-EL'!$A$1:$H$205</definedName>
    <definedName name="Rozpočet1" localSheetId="5">'VV-EL'!$B$2:$F$2</definedName>
    <definedName name="Rozpočet1_1" localSheetId="5">#REF!</definedName>
    <definedName name="Rozpočet1_10" localSheetId="5">#REF!</definedName>
    <definedName name="Rozpočet1_11" localSheetId="5">#REF!</definedName>
    <definedName name="Rozpočet1_12" localSheetId="5">#REF!</definedName>
    <definedName name="Rozpočet1_13" localSheetId="5">#REF!</definedName>
    <definedName name="Rozpočet1_14" localSheetId="5">#REF!</definedName>
    <definedName name="Rozpočet1_15" localSheetId="5">#REF!</definedName>
    <definedName name="Rozpočet1_16" localSheetId="5">#REF!</definedName>
    <definedName name="Rozpočet1_17" localSheetId="5">#REF!</definedName>
    <definedName name="Rozpočet1_18" localSheetId="5">#REF!</definedName>
    <definedName name="Rozpočet1_19" localSheetId="5">#REF!</definedName>
    <definedName name="Rozpočet1_2" localSheetId="5">#REF!</definedName>
    <definedName name="Rozpočet1_20" localSheetId="5">#REF!</definedName>
    <definedName name="Rozpočet1_21" localSheetId="5">#REF!</definedName>
    <definedName name="Rozpočet1_22" localSheetId="5">#REF!</definedName>
    <definedName name="Rozpočet1_23" localSheetId="5">#REF!</definedName>
    <definedName name="Rozpočet1_24" localSheetId="5">#REF!</definedName>
    <definedName name="Rozpočet1_25" localSheetId="5">#REF!</definedName>
    <definedName name="Rozpočet1_26" localSheetId="5">#REF!</definedName>
    <definedName name="Rozpočet1_27" localSheetId="5">#REF!</definedName>
    <definedName name="Rozpočet1_28" localSheetId="5">#REF!</definedName>
    <definedName name="Rozpočet1_29" localSheetId="5">#REF!</definedName>
    <definedName name="Rozpočet1_3" localSheetId="5">#REF!</definedName>
    <definedName name="Rozpočet1_30" localSheetId="5">#REF!</definedName>
    <definedName name="Rozpočet1_31" localSheetId="5">#REF!</definedName>
    <definedName name="Rozpočet1_32" localSheetId="5">#REF!</definedName>
    <definedName name="Rozpočet1_33" localSheetId="5">#REF!</definedName>
    <definedName name="Rozpočet1_34" localSheetId="5">#REF!</definedName>
    <definedName name="Rozpočet1_35" localSheetId="5">#REF!</definedName>
    <definedName name="Rozpočet1_36" localSheetId="5">#REF!</definedName>
    <definedName name="Rozpočet1_37" localSheetId="5">#REF!</definedName>
    <definedName name="Rozpočet1_38" localSheetId="5">#REF!</definedName>
    <definedName name="Rozpočet1_39" localSheetId="5">#REF!</definedName>
    <definedName name="Rozpočet1_4" localSheetId="5">#REF!</definedName>
    <definedName name="Rozpočet1_40" localSheetId="5">#REF!</definedName>
    <definedName name="Rozpočet1_41" localSheetId="5">#REF!</definedName>
    <definedName name="Rozpočet1_42" localSheetId="5">'VV-EL'!$B$184:$F$184</definedName>
    <definedName name="Rozpočet1_43" localSheetId="5">#REF!</definedName>
    <definedName name="Rozpočet1_44" localSheetId="5">#REF!</definedName>
    <definedName name="Rozpočet1_5" localSheetId="5">#REF!</definedName>
    <definedName name="Rozpočet1_6" localSheetId="5">#REF!</definedName>
    <definedName name="Rozpočet1_7" localSheetId="5">#REF!</definedName>
    <definedName name="Rozpočet1_78" localSheetId="5">'VV-EL'!$B$148:$F$148</definedName>
    <definedName name="Rozpočet1_79" localSheetId="5">#REF!</definedName>
    <definedName name="Rozpočet1_8" localSheetId="5">#REF!</definedName>
    <definedName name="Rozpočet1_80" localSheetId="5">#REF!</definedName>
    <definedName name="Rozpočet1_81" localSheetId="5">#REF!</definedName>
    <definedName name="Rozpočet1_82" localSheetId="5">'VV-EL'!$B$29:$F$29</definedName>
    <definedName name="Rozpočet1_9" localSheetId="5">#REF!</definedName>
    <definedName name="Rozpočet1_92" localSheetId="5">'VV-EL'!$B$93:$F$93</definedName>
    <definedName name="Rozpočet1_94" localSheetId="5">'VV-EL'!$B$59:$F$59</definedName>
    <definedName name="Rozpočet1_95" localSheetId="5">'VV-EL'!$B$137:$F$137</definedName>
    <definedName name="_xlnm.Print_Titles" localSheetId="0">'Rekapitulace stavby'!$92:$92</definedName>
    <definedName name="_xlnm.Print_Titles" localSheetId="1">'TRUTNOV 1 - SO-01-Vlastní...'!$146:$146</definedName>
    <definedName name="_xlnm.Print_Titles" localSheetId="2">'D.1.4.1 - Ústřední vytápění'!$82:$82</definedName>
    <definedName name="_xlnm.Print_Titles" localSheetId="3">'D.1.4.5 - Zdravotní technika'!$85:$85</definedName>
  </definedNames>
  <calcPr calcId="191029"/>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0000000}" name="Rozpočet12121111"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 xmlns:xr16="http://schemas.microsoft.com/office/spreadsheetml/2017/revision16" xmlns="http://schemas.openxmlformats.org/spreadsheetml/2006/main" id="2" xr16:uid="{00000000-0015-0000-FFFF-FFFF01000000}" name="Rozpočet1212121"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 xmlns:xr16="http://schemas.microsoft.com/office/spreadsheetml/2017/revision16" xmlns="http://schemas.openxmlformats.org/spreadsheetml/2006/main" id="3" xr16:uid="{00000000-0015-0000-FFFF-FFFF02000000}" name="Rozpočet1231211"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 xmlns:xr16="http://schemas.microsoft.com/office/spreadsheetml/2017/revision16" xmlns="http://schemas.openxmlformats.org/spreadsheetml/2006/main" id="4" xr16:uid="{00000000-0015-0000-FFFF-FFFF03000000}" name="Rozpočet12321"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 xmlns:xr16="http://schemas.microsoft.com/office/spreadsheetml/2017/revision16" xmlns="http://schemas.openxmlformats.org/spreadsheetml/2006/main" id="5" xr16:uid="{00000000-0015-0000-FFFF-FFFF04000000}" name="Rozpočet13211"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 xmlns:xr16="http://schemas.microsoft.com/office/spreadsheetml/2017/revision16" xmlns="http://schemas.openxmlformats.org/spreadsheetml/2006/main" id="6" xr16:uid="{00000000-0015-0000-FFFF-FFFF05000000}" name="Rozpočet1652211"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 xmlns:xr16="http://schemas.microsoft.com/office/spreadsheetml/2017/revision16" xmlns="http://schemas.openxmlformats.org/spreadsheetml/2006/main" id="7" xr16:uid="{00000000-0015-0000-FFFF-FFFF06000000}" name="Rozpočet18311411"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s>
</file>

<file path=xl/sharedStrings.xml><?xml version="1.0" encoding="utf-8"?>
<sst xmlns="http://schemas.openxmlformats.org/spreadsheetml/2006/main" count="8442" uniqueCount="1805">
  <si>
    <t>Export Komplet</t>
  </si>
  <si>
    <t/>
  </si>
  <si>
    <t>2.0</t>
  </si>
  <si>
    <t>False</t>
  </si>
  <si>
    <t>{065bde56-dc4f-4624-bc5c-c0be8dccdcfd}</t>
  </si>
  <si>
    <t>&gt;&gt;  skryté sloupce  &lt;&lt;</t>
  </si>
  <si>
    <t>0,01</t>
  </si>
  <si>
    <t>21</t>
  </si>
  <si>
    <t>15</t>
  </si>
  <si>
    <t>REKAPITULACE STAVBY</t>
  </si>
  <si>
    <t>v ---  níže se nacházejí doplnkové a pomocné údaje k sestavám  --- v</t>
  </si>
  <si>
    <t>Návod na vyplnění</t>
  </si>
  <si>
    <t>0,001</t>
  </si>
  <si>
    <t>Kód:</t>
  </si>
  <si>
    <t>TRUTNOV-A</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</si>
  <si>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</si>
  <si>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</si>
  <si>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Zateplení SPŠ</t>
  </si>
  <si>
    <t>KSO:</t>
  </si>
  <si>
    <t>CC-CZ:</t>
  </si>
  <si>
    <t>Místo:</t>
  </si>
  <si>
    <t>Trutnov,Horská 618</t>
  </si>
  <si>
    <t>Datum:</t>
  </si>
  <si>
    <t>10. 12. 2018</t>
  </si>
  <si>
    <t>Zadavatel:</t>
  </si>
  <si>
    <t>IČ:</t>
  </si>
  <si>
    <t>SPŠ Trutnov,Školní 101</t>
  </si>
  <si>
    <t>DIČ:</t>
  </si>
  <si>
    <t>Uchazeč:</t>
  </si>
  <si>
    <t>Vyplň údaj</t>
  </si>
  <si>
    <t>Projektant:</t>
  </si>
  <si>
    <t>Energy Benefit Centre a.s. Praha</t>
  </si>
  <si>
    <t>True</t>
  </si>
  <si>
    <t>Zpracovatel:</t>
  </si>
  <si>
    <t>Ing.Pavel Michálek</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</si>
  <si>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</si>
  <si>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</si>
  <si>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</si>
  <si>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</si>
  <si>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</si>
  <si>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</si>
  <si>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</si>
  <si>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</si>
  <si>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</si>
  <si>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</si>
  <si>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</si>
  <si>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</si>
  <si>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</si>
  <si>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</si>
  <si>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</si>
  <si>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</si>
  <si>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</si>
  <si>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</si>
  <si>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</si>
  <si>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</si>
  <si>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</si>
  <si>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</si>
  <si>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</si>
  <si>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</si>
  <si>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</si>
  <si>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</si>
  <si>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</si>
  <si>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</si>
  <si>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</si>
  <si>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</si>
  <si>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</si>
  <si>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</si>
  <si>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</si>
  <si>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</si>
  <si>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</si>
  <si>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</si>
  <si>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</si>
  <si>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</si>
  <si>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</si>
  <si>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</si>
  <si>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</si>
  <si>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</si>
  <si>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</si>
  <si>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</si>
  <si>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</si>
  <si>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</si>
  <si>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TRUTNOV 1</t>
  </si>
  <si>
    <t>SO-01-Vlastní objekt</t>
  </si>
  <si>
    <t>STA</t>
  </si>
  <si>
    <t>1</t>
  </si>
  <si>
    <t>{48eac224-b0a3-40cf-94c1-dbe4ccdd6212}</t>
  </si>
  <si>
    <t>2</t>
  </si>
  <si>
    <t>KRYCÍ LIST SOUPISU PRACÍ</t>
  </si>
  <si>
    <t>Objekt:</t>
  </si>
  <si>
    <t>TRUTNOV 1 - SO-01-Vlastní objekt</t>
  </si>
  <si>
    <t>REKAPITULACE ČLENĚNÍ SOUPISU PRACÍ</t>
  </si>
  <si>
    <t>Kód dílu - Popis</t>
  </si>
  <si>
    <t>Cena celkem [CZK]</t>
  </si>
  <si>
    <t>Náklady ze soupisu prací</t>
  </si>
  <si>
    <t>-1</t>
  </si>
  <si>
    <t>HSV - Práce a dodávky HSV</t>
  </si>
  <si>
    <t xml:space="preserve">    1 - Zemní práce</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</si>
  <si>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</si>
  <si>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</si>
  <si>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</si>
  <si>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</si>
  <si>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</si>
  <si>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</si>
  <si>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</si>
  <si>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</si>
  <si>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</si>
  <si>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</si>
  <si>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</si>
  <si>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t>
  </si>
  <si>
    <t xml:space="preserve">    731 - Ústřední vytápění - kotelny</t>
  </si>
  <si>
    <t xml:space="preserve">    741 - Elektroinstalace - silnoproud</t>
  </si>
  <si>
    <t xml:space="preserve">    751 - Vzduchotechnika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</si>
  <si>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</si>
  <si>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</si>
  <si>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</si>
  <si>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</si>
  <si>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</si>
  <si>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</si>
  <si>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781 - Dokončovací práce - obklady</t>
  </si>
  <si>
    <t xml:space="preserve">    783 - Dokončovací práce - nátěry</t>
  </si>
  <si>
    <t xml:space="preserve">    784 - Dokončovací práce - malby a tapety</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</si>
  <si>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</si>
  <si>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</si>
  <si>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</si>
  <si>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</si>
  <si>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</si>
  <si>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</si>
  <si>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</si>
  <si>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</si>
  <si>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</si>
  <si>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</si>
  <si>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</si>
  <si>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</si>
  <si>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</si>
  <si>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</si>
  <si>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</si>
  <si>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</si>
  <si>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</si>
  <si>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</si>
  <si>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</si>
  <si>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</si>
  <si>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</si>
  <si>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</si>
  <si>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</si>
  <si>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113106343</t>
  </si>
  <si>
    <t>Rozebrání dlažeb při překopech komunikací pro pěší ze zámkové dlažby strojně pl do 15 m2</t>
  </si>
  <si>
    <t>m2</t>
  </si>
  <si>
    <t>CS ÚRS 2018 01</t>
  </si>
  <si>
    <t>4</t>
  </si>
  <si>
    <t>937061418</t>
  </si>
  <si>
    <t>VV</t>
  </si>
  <si>
    <t>0,9*(4,9+13,33+6,885)</t>
  </si>
  <si>
    <t>113107122</t>
  </si>
  <si>
    <t>Odstranění podkladu z kameniva drceného tl 200 mm ručně</t>
  </si>
  <si>
    <t>1216564664</t>
  </si>
  <si>
    <t>"část okapového chodníčku"  (4,32+3,4+1,42+1,21+6,56+0,86+1,61+9,56)*0,5</t>
  </si>
  <si>
    <t>3</t>
  </si>
  <si>
    <t>113151111</t>
  </si>
  <si>
    <t>Rozebrání zpevněných ploch ze silničních dílců</t>
  </si>
  <si>
    <t>-346317732</t>
  </si>
  <si>
    <t>20,87*2,0</t>
  </si>
  <si>
    <t>132201101</t>
  </si>
  <si>
    <t>Hloubení rýh š do 600 mm v hornině tř. 3 objemu do 100 m3</t>
  </si>
  <si>
    <t>m3</t>
  </si>
  <si>
    <t>1954339878</t>
  </si>
  <si>
    <t>"okapový chodník"  154,12*0,6</t>
  </si>
  <si>
    <t>5</t>
  </si>
  <si>
    <t>174101101</t>
  </si>
  <si>
    <t>Zásyp jam, šachet rýh nebo kolem objektů sypaninou se zhutněním</t>
  </si>
  <si>
    <t>1117466980</t>
  </si>
  <si>
    <t>Svislé a kompletní konstrukce</t>
  </si>
  <si>
    <t>6</t>
  </si>
  <si>
    <t>310238211</t>
  </si>
  <si>
    <t>Zazdívka otvorů pl do 1 m2 ve zdivu nadzákladovém cihlami pálenými na MVC</t>
  </si>
  <si>
    <t>-150417887</t>
  </si>
  <si>
    <t>0,44*1,5*0,375*2+0,9*0,615*0,375+1,0*2,75*0,375-0,58*1,5*0,375+0,9*0,7*0,375*2</t>
  </si>
  <si>
    <t>7</t>
  </si>
  <si>
    <t>311235151</t>
  </si>
  <si>
    <t>Zdivo jednovrstvé z cihel broušených do P10 na tenkovrstvou maltu tl 300 mm</t>
  </si>
  <si>
    <t>-59094103</t>
  </si>
  <si>
    <t>"dozdívky štítů"  145,606+47,196</t>
  </si>
  <si>
    <t>8</t>
  </si>
  <si>
    <t>317121101</t>
  </si>
  <si>
    <t>Montáž prefabrikovaných překladů délky do 1500 mm</t>
  </si>
  <si>
    <t>kus</t>
  </si>
  <si>
    <t>-1205849692</t>
  </si>
  <si>
    <t>9</t>
  </si>
  <si>
    <t>317121102</t>
  </si>
  <si>
    <t>Montáž prefabrikovaných překladů délky do 2200 mm</t>
  </si>
  <si>
    <t>2119898884</t>
  </si>
  <si>
    <t>10</t>
  </si>
  <si>
    <t>M</t>
  </si>
  <si>
    <t>59321210</t>
  </si>
  <si>
    <t>překlad železobetonový RZP vylehčený 119x14x14 cm</t>
  </si>
  <si>
    <t>-239034655</t>
  </si>
  <si>
    <t>10,0*1,01</t>
  </si>
  <si>
    <t>11</t>
  </si>
  <si>
    <t>59321211</t>
  </si>
  <si>
    <t>překlad železobetonový RZP vylehčený 149x14x14 cm</t>
  </si>
  <si>
    <t>1608977264</t>
  </si>
  <si>
    <t>12</t>
  </si>
  <si>
    <t>59321159</t>
  </si>
  <si>
    <t>překlad železobetonový RZP vylehčený 209x14x24 cm</t>
  </si>
  <si>
    <t>-963019382</t>
  </si>
  <si>
    <t>13</t>
  </si>
  <si>
    <t>319201321</t>
  </si>
  <si>
    <t>Vyrovnání nerovného povrchu zdiva tl do 30 mm maltou</t>
  </si>
  <si>
    <t>-1715548626</t>
  </si>
  <si>
    <t>14</t>
  </si>
  <si>
    <t>160664209</t>
  </si>
  <si>
    <t>"skladba S04b" 256,69*0,6</t>
  </si>
  <si>
    <t>Vodorovné konstrukce</t>
  </si>
  <si>
    <t>417351115</t>
  </si>
  <si>
    <t>Zřízení bednění ztužujících věnců</t>
  </si>
  <si>
    <t>-1180371708</t>
  </si>
  <si>
    <t>270,64*2*0,3</t>
  </si>
  <si>
    <t>16</t>
  </si>
  <si>
    <t>417351116</t>
  </si>
  <si>
    <t>Odstranění bednění ztužujících věnců</t>
  </si>
  <si>
    <t>-2106972757</t>
  </si>
  <si>
    <t>17</t>
  </si>
  <si>
    <t>417388116</t>
  </si>
  <si>
    <t>Ztužující věnec keramických stropů tl 29 cm pro vnější zdi š 36,5 cm</t>
  </si>
  <si>
    <t>m</t>
  </si>
  <si>
    <t>939768083</t>
  </si>
  <si>
    <t>Komunikace pozemní</t>
  </si>
  <si>
    <t>18</t>
  </si>
  <si>
    <t>596211110</t>
  </si>
  <si>
    <t>Kladení zámkové dlažby komunikací pro pěší tl 60 mm skupiny A pl do 50 m2</t>
  </si>
  <si>
    <t>1825391632</t>
  </si>
  <si>
    <t>"skladba F05b"  22,604</t>
  </si>
  <si>
    <t>Úpravy povrchů, podlahy a osazování výplní</t>
  </si>
  <si>
    <t>19</t>
  </si>
  <si>
    <t>612142001</t>
  </si>
  <si>
    <t>Potažení vnitřních stěn sklovláknitým pletivem vtlačeným do tenkovrstvé hmoty</t>
  </si>
  <si>
    <t>-769236153</t>
  </si>
  <si>
    <t>"věnce"  270,64*0,3</t>
  </si>
  <si>
    <t>20</t>
  </si>
  <si>
    <t>612315302</t>
  </si>
  <si>
    <t>Vápenná štuková omítka ostění nebo nadpraží</t>
  </si>
  <si>
    <t>1232015432</t>
  </si>
  <si>
    <t>612321141</t>
  </si>
  <si>
    <t>Vápenocementová omítka štuková dvouvrstvá vnitřních stěn nanášená ručně</t>
  </si>
  <si>
    <t>-473039935</t>
  </si>
  <si>
    <t>145,606+47,196</t>
  </si>
  <si>
    <t>22</t>
  </si>
  <si>
    <t>612321191</t>
  </si>
  <si>
    <t>Příplatek k vápenocementové omítce vnitřních stěn za každých dalších 5 mm tloušťky ručně</t>
  </si>
  <si>
    <t>-377429561</t>
  </si>
  <si>
    <t>23</t>
  </si>
  <si>
    <t>621142001</t>
  </si>
  <si>
    <t>Potažení vnějších podhledů sklovláknitým pletivem vtlačeným do tenkovrstvé hmoty</t>
  </si>
  <si>
    <t>-262228584</t>
  </si>
  <si>
    <t>"skladba C01a"  2,5*1,0</t>
  </si>
  <si>
    <t>24</t>
  </si>
  <si>
    <t>621221041</t>
  </si>
  <si>
    <t>Montáž kontaktního zateplení vnějších podhledů z minerální vlny s podélnou orientací tl přes 160 mm</t>
  </si>
  <si>
    <t>-728189440</t>
  </si>
  <si>
    <t>"skladba S06" 4,65</t>
  </si>
  <si>
    <t>25</t>
  </si>
  <si>
    <t>63151539</t>
  </si>
  <si>
    <t>deska izolační minerální kontaktních fasád podélné vlákno λ=0,036 tl 180mm</t>
  </si>
  <si>
    <t>652915105</t>
  </si>
  <si>
    <t>4,65*1,02 'Přepočtené koeficientem množství</t>
  </si>
  <si>
    <t>26</t>
  </si>
  <si>
    <t>621325102</t>
  </si>
  <si>
    <t>Oprava vnější vápenocementové hladké omítky složitosti 1 podhledů v rozsahu do 30%</t>
  </si>
  <si>
    <t>-694648804</t>
  </si>
  <si>
    <t>27</t>
  </si>
  <si>
    <t>621531021</t>
  </si>
  <si>
    <t>Tenkovrstvá silikonová zrnitá omítka tl. 2,0 mm včetně penetrace vnějších podhledů</t>
  </si>
  <si>
    <t>932888966</t>
  </si>
  <si>
    <t>28</t>
  </si>
  <si>
    <t>622143004</t>
  </si>
  <si>
    <t>Montáž omítkových samolepících začišťovacích profilů pro spojení s okenním rámem</t>
  </si>
  <si>
    <t>1085402471</t>
  </si>
  <si>
    <t>2,55+2,22*2+1,5*3+2,75*6+1,02+2,75*2+1,0+2,75*2+1,48</t>
  </si>
  <si>
    <t>2,2*2+1,8+2,1*2+1,0*2+2,1*4+0,9*2+2,1*4+1,5*50+2,1*100</t>
  </si>
  <si>
    <t>1,5*2+2,1*4+2,4*4+1,8*8+1,5*11+1,8*22+1,2*4+1,8*8+0,9*13</t>
  </si>
  <si>
    <t>1,8*26+0,9*2+1,8*4+1,5*5+1,5*10+0,58*8+1,5*16+0,9*16</t>
  </si>
  <si>
    <t>1,2*32+1,2*3+0,6*6+0,9+0,6*2+649,93</t>
  </si>
  <si>
    <t>Součet</t>
  </si>
  <si>
    <t>29</t>
  </si>
  <si>
    <t>59051476</t>
  </si>
  <si>
    <t>profil okenní začišťovací se sklovláknitou armovací tkaninou 9 mm/2,4 m</t>
  </si>
  <si>
    <t>1879811470</t>
  </si>
  <si>
    <t>1299,86*1,05 'Přepočtené koeficientem množství</t>
  </si>
  <si>
    <t>30</t>
  </si>
  <si>
    <t>622211011</t>
  </si>
  <si>
    <t>Montáž kontaktního zateplení vnějších stěn z polystyrénových desek tl do 80 mm</t>
  </si>
  <si>
    <t>-2072422865</t>
  </si>
  <si>
    <t xml:space="preserve">"skladba S01b"  </t>
  </si>
  <si>
    <t>"pohled jižní" 1,4*1,8+5,8*3,2*2+0,9*0,15</t>
  </si>
  <si>
    <t>"pohled západní"0,9*2,1*2</t>
  </si>
  <si>
    <t>31</t>
  </si>
  <si>
    <t>28375933</t>
  </si>
  <si>
    <t>deska EPS 70 fasádní λ=0,039 tl 50mm</t>
  </si>
  <si>
    <t>-107756765</t>
  </si>
  <si>
    <t>43,555*1,02 'Přepočtené koeficientem množství</t>
  </si>
  <si>
    <t>32</t>
  </si>
  <si>
    <t>622211031</t>
  </si>
  <si>
    <t>Montáž kontaktního zateplení vnějších stěn z polystyrénových desek tl do 160 mm</t>
  </si>
  <si>
    <t>-894464281</t>
  </si>
  <si>
    <t>"skladba S03a,S03b"  0,4*(13,56+6,32+1,2+25,45+9,2+2,0+8,67+5,59+4,6+21,68+13,01+20,89+2,47+19,01+20,98+13,01+55,22+1,2+10,16+2,47)</t>
  </si>
  <si>
    <t>33</t>
  </si>
  <si>
    <t>28376384</t>
  </si>
  <si>
    <t>deska z polystyrénu XPS, hrana polodrážková a hladký povrch s vyšší odolností  m3</t>
  </si>
  <si>
    <t>-1875407464</t>
  </si>
  <si>
    <t>102,676*0,16*1,02</t>
  </si>
  <si>
    <t>34</t>
  </si>
  <si>
    <t>622211041</t>
  </si>
  <si>
    <t>Montáž kontaktního zateplení vnějších stěn z polystyrénových desek tl do 200 mm</t>
  </si>
  <si>
    <t>-835357753</t>
  </si>
  <si>
    <t xml:space="preserve">"skladba S01a" </t>
  </si>
  <si>
    <t>"pohled severní" 2,0*3,77+(9,84+6,6+7,11)*7,0+24,84*3,77</t>
  </si>
  <si>
    <t>20,89*7,0-0,9*1,2*4-1,5*1,5*2-1,48*2,2-1,5*1,8*9-1,5*2,75</t>
  </si>
  <si>
    <t>-0,9*1,2*4-1,5*2,1-0,9*1,2*4-0,9*1,8*3-1,8*2,1-0,9*1,2*4</t>
  </si>
  <si>
    <t>-1,5*2,1*2</t>
  </si>
  <si>
    <t>"pohled jižní" 25,45*3,77+4,6*7,0+(8,75+6,075+0,375)*7,0</t>
  </si>
  <si>
    <t>20,98*7,0-1,5*1,8-0,9*0,6-1,02*2,75-1,5*1,8-2,4*1,8*4</t>
  </si>
  <si>
    <t>-1,5*2,1*7-1,5*2,1*8-0,9*2,1-1,5*2,1*9-1,5*2,1*9</t>
  </si>
  <si>
    <t>"pohled západní" 10,16*2,52+6,3*4,0+6,4*2,5*0,5</t>
  </si>
  <si>
    <t>9,2*3,41+5,59*3,54+12,91*4,04</t>
  </si>
  <si>
    <t>-1,5*1,5*2-1,2*1,8*2-1,0*2,1-0,9*1,8*2-1,2*1,8*2</t>
  </si>
  <si>
    <t>"pohled východní" 2,47*3,54*2+19,01*3,41-0,9*1,8*10-1,0*2,1</t>
  </si>
  <si>
    <t xml:space="preserve">"skladba S02a"  </t>
  </si>
  <si>
    <t>"pohled západní" 13,56*3,4+8,67*3,11-0,58*1,5*7-1,0*2,75-1,2*0,6*2</t>
  </si>
  <si>
    <t>"pohled severní" (1,2+7,13)*3,77-2,55*2,22</t>
  </si>
  <si>
    <t>"pohled jižní"  6,32*3,77-0,58*1,5-1,5*1,5</t>
  </si>
  <si>
    <t xml:space="preserve">"skladba S05a" </t>
  </si>
  <si>
    <t>"pohled severní"  55,52*0,33+21,66*0,33</t>
  </si>
  <si>
    <t>"pohled jižní" 25,45*0,33+20,98*0,33*2</t>
  </si>
  <si>
    <t>"pohled východní" 8,15*2,8</t>
  </si>
  <si>
    <t>"pohled západní" 12,9*0,48+12,9*2,55*0,5+13,5*0,48+13,5*2,88*0,5+9,0*0,33+12,9*0,55+12,9*2,55*0,5</t>
  </si>
  <si>
    <t>35</t>
  </si>
  <si>
    <t>28375953</t>
  </si>
  <si>
    <t>deska EPS 70 fasádní λ=0,039 tl 180mm</t>
  </si>
  <si>
    <t>-538386480</t>
  </si>
  <si>
    <t>1052,753*1,02 'Přepočtené koeficientem množství</t>
  </si>
  <si>
    <t>36</t>
  </si>
  <si>
    <t>622221031</t>
  </si>
  <si>
    <t>Montáž kontaktního zateplení vnějších stěn z minerální vlny s podélnou orientací vláken tl do 160 mm</t>
  </si>
  <si>
    <t>-900893698</t>
  </si>
  <si>
    <t xml:space="preserve">"skladba S01c"  </t>
  </si>
  <si>
    <t>"pohled východní" 13,01*7,0*2-1,57*2,08*2-1,5*2,1*3*2</t>
  </si>
  <si>
    <t>37</t>
  </si>
  <si>
    <t>-852538414</t>
  </si>
  <si>
    <t>156,709*1,02 'Přepočtené koeficientem množství</t>
  </si>
  <si>
    <t>38</t>
  </si>
  <si>
    <t>622221041</t>
  </si>
  <si>
    <t>Montáž kontaktního zateplení vnějších stěn z minerální vlny s podélnou orientací tl přes 160 mm</t>
  </si>
  <si>
    <t>624938911</t>
  </si>
  <si>
    <t xml:space="preserve">"skladba S05b"  </t>
  </si>
  <si>
    <t>"pohled východní"  13,01*0,53*2+13,1*2,55*0,5*2</t>
  </si>
  <si>
    <t>39</t>
  </si>
  <si>
    <t>-602544875</t>
  </si>
  <si>
    <t>47,196*1,02 'Přepočtené koeficientem množství</t>
  </si>
  <si>
    <t>40</t>
  </si>
  <si>
    <t>622252001</t>
  </si>
  <si>
    <t>Montáž zakládacích soklových lišt kontaktního zateplení</t>
  </si>
  <si>
    <t>-603119472</t>
  </si>
  <si>
    <t>41</t>
  </si>
  <si>
    <t>59051655</t>
  </si>
  <si>
    <t>lišta soklová Al s okapničkou zakládací U 18cm 0,95/200cm</t>
  </si>
  <si>
    <t>1345956440</t>
  </si>
  <si>
    <t>256,69*1,05 'Přepočtené koeficientem množství</t>
  </si>
  <si>
    <t>42</t>
  </si>
  <si>
    <t>622252002</t>
  </si>
  <si>
    <t>Montáž ostatních lišt kontaktního zateplení</t>
  </si>
  <si>
    <t>-1930689278</t>
  </si>
  <si>
    <t>649,93+3,87*9+7,48*5</t>
  </si>
  <si>
    <t>43</t>
  </si>
  <si>
    <t>59051486</t>
  </si>
  <si>
    <t>lišta rohová PVC 10/15cm s tkaninou</t>
  </si>
  <si>
    <t>-1529880023</t>
  </si>
  <si>
    <t>722,16*1,05 'Přepočtené koeficientem množství</t>
  </si>
  <si>
    <t>44</t>
  </si>
  <si>
    <t>622325102</t>
  </si>
  <si>
    <t>Oprava vnější vápenocementové hladké omítky složitosti 1 stěn v rozsahu do 30%</t>
  </si>
  <si>
    <t>-513405607</t>
  </si>
  <si>
    <t>45</t>
  </si>
  <si>
    <t>622511111</t>
  </si>
  <si>
    <t>Tenkovrstvá akrylátová mozaiková střednězrnná omítka včetně penetrace vnějších stěn</t>
  </si>
  <si>
    <t>-1685067514</t>
  </si>
  <si>
    <t>46</t>
  </si>
  <si>
    <t>622531021</t>
  </si>
  <si>
    <t>Tenkovrstvá silikonová zrnitá omítka tl. 2,0 mm včetně penetrace vnějších stěn</t>
  </si>
  <si>
    <t>-1191113834</t>
  </si>
  <si>
    <t>47</t>
  </si>
  <si>
    <t>1635249427</t>
  </si>
  <si>
    <t>48</t>
  </si>
  <si>
    <t>306430240</t>
  </si>
  <si>
    <t>49</t>
  </si>
  <si>
    <t>-1443394095</t>
  </si>
  <si>
    <t>"skladba S06" 1,5*1,0+0,9*3,5</t>
  </si>
  <si>
    <t>50</t>
  </si>
  <si>
    <t>629991011</t>
  </si>
  <si>
    <t>Zakrytí výplní otvorů a svislých ploch fólií přilepenou lepící páskou</t>
  </si>
  <si>
    <t>2059033647</t>
  </si>
  <si>
    <t>1,5*2,1*52+2,4*1,8*4+1,5*1,8*11+1,2*1,8*4+0,9*1,8*13</t>
  </si>
  <si>
    <t>0,9*1,8*2+1,5*1,5*5+0,58*1,5*8+0,9*1,2*16+1,2*0,6*3</t>
  </si>
  <si>
    <t>0,9*0,6+2,55*2,22+1,5*2,75*3+1,02*2,75+1,0*2,75+1,48*2,2</t>
  </si>
  <si>
    <t>1,8*2,1+1,0*2,1*2+0,9*2,1*2+320,517</t>
  </si>
  <si>
    <t>51</t>
  </si>
  <si>
    <t>629995101</t>
  </si>
  <si>
    <t>Očištění vnějších ploch tlakovou vodou</t>
  </si>
  <si>
    <t>-1344253325</t>
  </si>
  <si>
    <t>52</t>
  </si>
  <si>
    <t>632450123</t>
  </si>
  <si>
    <t>Vyrovnávací cementový potěr tl do 40 mm ze suchých směsí provedený v pásu</t>
  </si>
  <si>
    <t>-605889510</t>
  </si>
  <si>
    <t>"parapety oken " 0,4*174,59</t>
  </si>
  <si>
    <t>53</t>
  </si>
  <si>
    <t>632450133</t>
  </si>
  <si>
    <t>Vyrovnávací cementový potěr tl do 40 mm ze suchých směsí provedený v ploše</t>
  </si>
  <si>
    <t>-1972122553</t>
  </si>
  <si>
    <t>"skladba C01a" 2,5*1,0</t>
  </si>
  <si>
    <t>54</t>
  </si>
  <si>
    <t>632451441</t>
  </si>
  <si>
    <t>Doplnění cementového potěru hlazeného pl do 1 m2 tl do 40 mm</t>
  </si>
  <si>
    <t>-919213740</t>
  </si>
  <si>
    <t>"místn. č.A103"  1,0*0,35</t>
  </si>
  <si>
    <t>55</t>
  </si>
  <si>
    <t>635111232</t>
  </si>
  <si>
    <t>Násyp pod podlahy z drobného kameniva 0-4 se zhutněním</t>
  </si>
  <si>
    <t>1824595561</t>
  </si>
  <si>
    <t>"skladba F04b" 131,516*0,1</t>
  </si>
  <si>
    <t>56</t>
  </si>
  <si>
    <t>635111241</t>
  </si>
  <si>
    <t>Násyp pod podlahy z hrubého kameniva 8-16 se zhutněním</t>
  </si>
  <si>
    <t>-1125336210</t>
  </si>
  <si>
    <t>"skladba F04b" 131,516*0,05</t>
  </si>
  <si>
    <t>57</t>
  </si>
  <si>
    <t>637121112</t>
  </si>
  <si>
    <t>Okapový chodník z kačírku tl 150 mm s udusáním</t>
  </si>
  <si>
    <t>-1019578813</t>
  </si>
  <si>
    <t>58</t>
  </si>
  <si>
    <t>637211122</t>
  </si>
  <si>
    <t>Okapový chodník z betonových dlaždic tl 60 mm kladených do písku se zalitím spár MC</t>
  </si>
  <si>
    <t>770083255</t>
  </si>
  <si>
    <t>"skladba F04b"  131,516</t>
  </si>
  <si>
    <t>59</t>
  </si>
  <si>
    <t>637311122</t>
  </si>
  <si>
    <t>Okapový chodník z betonových chodníkových obrubníků stojatých lože beton</t>
  </si>
  <si>
    <t>-1327959616</t>
  </si>
  <si>
    <t>"skladba F04b"  263,0</t>
  </si>
  <si>
    <t>Ostatní konstrukce a práce, bourání</t>
  </si>
  <si>
    <t>60</t>
  </si>
  <si>
    <t>941111122</t>
  </si>
  <si>
    <t>Montáž lešení řadového trubkového lehkého s podlahami zatížení do 200 kg/m2 š do 1,2 m v do 25 m</t>
  </si>
  <si>
    <t>933213782</t>
  </si>
  <si>
    <t>(320,517+4,65+47,196+102,676+1073,808+156,709)*1,15</t>
  </si>
  <si>
    <t>61</t>
  </si>
  <si>
    <t>941111222</t>
  </si>
  <si>
    <t>Příplatek k lešení řadovému trubkovému lehkému s podlahami š 1,2 m v 25 m za první a ZKD den použití</t>
  </si>
  <si>
    <t>1495518891</t>
  </si>
  <si>
    <t>1961,389*60</t>
  </si>
  <si>
    <t>62</t>
  </si>
  <si>
    <t>941111822</t>
  </si>
  <si>
    <t>Demontáž lešení řadového trubkového lehkého s podlahami zatížení do 200 kg/m2 š do 1,2 m v do 25 m</t>
  </si>
  <si>
    <t>-154907873</t>
  </si>
  <si>
    <t>63</t>
  </si>
  <si>
    <t>944511111</t>
  </si>
  <si>
    <t>Montáž ochranné sítě z textilie z umělých vláken</t>
  </si>
  <si>
    <t>385690148</t>
  </si>
  <si>
    <t>1961,389</t>
  </si>
  <si>
    <t>64</t>
  </si>
  <si>
    <t>944511211</t>
  </si>
  <si>
    <t>Příplatek k ochranné síti za první a ZKD den použití</t>
  </si>
  <si>
    <t>92341033</t>
  </si>
  <si>
    <t>65</t>
  </si>
  <si>
    <t>944511811</t>
  </si>
  <si>
    <t>Demontáž ochranné sítě z textilie z umělých vláken</t>
  </si>
  <si>
    <t>-1931700614</t>
  </si>
  <si>
    <t>66</t>
  </si>
  <si>
    <t>949101111</t>
  </si>
  <si>
    <t>Lešení pomocné pro objekty pozemních staveb s lešeňovou podlahou v do 1,9 m zatížení do 150 kg/m2</t>
  </si>
  <si>
    <t>-354748764</t>
  </si>
  <si>
    <t>"vnitřní štíty"  13,01*1,2*4+15,6*1,2*2</t>
  </si>
  <si>
    <t>67</t>
  </si>
  <si>
    <t>962032231</t>
  </si>
  <si>
    <t>Bourání zdiva z cihel pálených nebo vápenopískových na MV nebo MVC přes 1 m3</t>
  </si>
  <si>
    <t>1658350088</t>
  </si>
  <si>
    <t>"stáv. atika" 0,33*0,375*(13,3+6,82+1,2+25,845+25,985)</t>
  </si>
  <si>
    <t>0,33*0,375*(6,32+1,2+8,39+4,86+9,4+5,4+4,2+21,6*2+12,65*2)</t>
  </si>
  <si>
    <t>0,33*0,375*(21,6*2+12,65*2+9,93++6,74+4,055)</t>
  </si>
  <si>
    <t>68</t>
  </si>
  <si>
    <t>962032314</t>
  </si>
  <si>
    <t>Bourání pilířů cihelných z dutých nebo plných cihel pálených i nepálených na jakoukoli maltu</t>
  </si>
  <si>
    <t>-1204970313</t>
  </si>
  <si>
    <t>"1NP-svod dešťové kanalizace "  0,45*0,45*3,03</t>
  </si>
  <si>
    <t>69</t>
  </si>
  <si>
    <t>962081131</t>
  </si>
  <si>
    <t>Bourání příček ze skleněných tvárnic tl do 100 mm</t>
  </si>
  <si>
    <t>-1949038692</t>
  </si>
  <si>
    <t>"1NP"1,57*2,06*2</t>
  </si>
  <si>
    <t>70</t>
  </si>
  <si>
    <t>963051113</t>
  </si>
  <si>
    <t>Bourání ŽB stropů deskových tl přes 80 mm</t>
  </si>
  <si>
    <t>303656058</t>
  </si>
  <si>
    <t>"skladba C01b"  1,8*0,925*0,12</t>
  </si>
  <si>
    <t>71</t>
  </si>
  <si>
    <t>965002</t>
  </si>
  <si>
    <t xml:space="preserve">Odstranění betonových květináčů </t>
  </si>
  <si>
    <t>ks</t>
  </si>
  <si>
    <t>1396296431</t>
  </si>
  <si>
    <t>72</t>
  </si>
  <si>
    <t>965042231</t>
  </si>
  <si>
    <t>Bourání podkladů pod dlažby nebo mazanin betonových nebo z litého asfaltu tl přes 100 mm pl do 4 m2</t>
  </si>
  <si>
    <t>1134197133</t>
  </si>
  <si>
    <t>"skladba F06b"  4,06*0,9*0,2</t>
  </si>
  <si>
    <t>73</t>
  </si>
  <si>
    <t>965081353</t>
  </si>
  <si>
    <t>Bourání podlah z dlaždic betonových, teracových nebo čedičových tl přes 40 mm plochy přes 1 m2</t>
  </si>
  <si>
    <t>-1341959596</t>
  </si>
  <si>
    <t xml:space="preserve">"skladba F04b" </t>
  </si>
  <si>
    <t>0,5*(5,1+2,7+5,8+1,5+4,5+19,0+9,55+3,0+10,2+5,1+2,23+22,0)</t>
  </si>
  <si>
    <t>0,5*(13,65+13,85+2,97+7,54+19,37+13,805+13,65+14,0+3,0)</t>
  </si>
  <si>
    <t>5,705*1,5+6,675*4,0</t>
  </si>
  <si>
    <t>74</t>
  </si>
  <si>
    <t>967031132</t>
  </si>
  <si>
    <t>Přisekání rovných ostění v cihelném zdivu na MV nebo MVC</t>
  </si>
  <si>
    <t>-552367549</t>
  </si>
  <si>
    <t>0,4*(2,55+2,22*2)+0,4*(1,5+2,75*2)*3+0,4*(1,02+2,75*2)</t>
  </si>
  <si>
    <t>0,4*(1,0+2,75*2)+0,4*(1,48+2,2*2)+0,4*(1,8+2,1*2)</t>
  </si>
  <si>
    <t>0,4*(1,0+2,1*2)*2+0,4*(0,9+2,1*2)*2</t>
  </si>
  <si>
    <t>0,4*(1,5+2,1*2)*52+0,4*(2,4+1,8*2)*4+0,4*(1,5+1,8*2)*11</t>
  </si>
  <si>
    <t>0,4*(1,2+1,8*2)*4+0,4*(0,9+1,8*2)*13+0,4*(0,9+1,8*2)*2</t>
  </si>
  <si>
    <t>0,4*1,5*3*5+0,4*(0,58+1,5*2)*8+0,4*(0,9+1,2*2)*16</t>
  </si>
  <si>
    <t>0,4*(1,2+0,6*2)*3+0,4*(0,9+0,6*2)</t>
  </si>
  <si>
    <t>75</t>
  </si>
  <si>
    <t>968062374</t>
  </si>
  <si>
    <t>Vybourání dřevěných rámů oken zdvojených včetně křídel pl do 1 m2</t>
  </si>
  <si>
    <t>990358250</t>
  </si>
  <si>
    <t>1,2*0,6*3+0,9*0,6+0,44*1,5*2+0,58*1,5</t>
  </si>
  <si>
    <t>76</t>
  </si>
  <si>
    <t>968062375</t>
  </si>
  <si>
    <t>Vybourání dřevěných rámů oken zdvojených včetně křídel pl do 2 m2</t>
  </si>
  <si>
    <t>969444859</t>
  </si>
  <si>
    <t>0,9*1,8*13+0,9*1,8*2+0,9*1,2*16</t>
  </si>
  <si>
    <t>77</t>
  </si>
  <si>
    <t>968062376</t>
  </si>
  <si>
    <t>Vybourání dřevěných rámů oken zdvojených včetně křídel pl do 4 m2</t>
  </si>
  <si>
    <t>-1548046597</t>
  </si>
  <si>
    <t>1,5*2,1*52+1,5*1,8*11+1,2*1,8*4+1,5*1,5*5+1,2*0,6*3</t>
  </si>
  <si>
    <t>78</t>
  </si>
  <si>
    <t>968062377</t>
  </si>
  <si>
    <t>Vybourání dřevěných rámů oken zdvojených včetně křídel pl přes 4 m2</t>
  </si>
  <si>
    <t>-1391099977</t>
  </si>
  <si>
    <t>2,4*1,8*4</t>
  </si>
  <si>
    <t>79</t>
  </si>
  <si>
    <t>968082021</t>
  </si>
  <si>
    <t>Vybourání plastových zárubní dveří plochy do 2 m2</t>
  </si>
  <si>
    <t>2104313803</t>
  </si>
  <si>
    <t>0,9*2,1*2+0,9*2,24*2</t>
  </si>
  <si>
    <t>80</t>
  </si>
  <si>
    <t>968082022</t>
  </si>
  <si>
    <t>Vybourání plastových zárubní dveří plochy do 4 m2</t>
  </si>
  <si>
    <t>-1806936230</t>
  </si>
  <si>
    <t>1,5*2,75*3+1,02*2,75*2+1,48*2,2+1,8*2,1+1,0*2,1*2+1,0*2,76</t>
  </si>
  <si>
    <t>81</t>
  </si>
  <si>
    <t>968082032</t>
  </si>
  <si>
    <t>Vybourání plastových vrat plochy přes 5 m2</t>
  </si>
  <si>
    <t>1822404216</t>
  </si>
  <si>
    <t>2,55*2,22</t>
  </si>
  <si>
    <t>82</t>
  </si>
  <si>
    <t>971033561</t>
  </si>
  <si>
    <t>Vybourání otvorů ve zdivu cihelném pl do 1 m2 na MVC nebo MV tl do 600 mm</t>
  </si>
  <si>
    <t>563236035</t>
  </si>
  <si>
    <t>"1NP" 0,44*1,5*0,375*2+1,0*2,75*0,375-0,58*1,5*0,375+0,6*0,7*0,375</t>
  </si>
  <si>
    <t>83</t>
  </si>
  <si>
    <t>973042251</t>
  </si>
  <si>
    <t>Vysekání kapes ve zdivu z betonu pl do 0,10 m2 hl do 300 mm</t>
  </si>
  <si>
    <t>918493091</t>
  </si>
  <si>
    <t>84</t>
  </si>
  <si>
    <t>974031666</t>
  </si>
  <si>
    <t>Vysekání rýh ve zdivu cihelném pro vtahování nosníků hl do 150 mm v do 250 mm</t>
  </si>
  <si>
    <t>-1773099773</t>
  </si>
  <si>
    <t>1,3*3*2+1,4*3+1,3*3</t>
  </si>
  <si>
    <t>85</t>
  </si>
  <si>
    <t>978015341</t>
  </si>
  <si>
    <t>Otlučení (osekání) vnější vápenné nebo vápenocementové omítky stupně členitosti 1 a 2 rozsahu do 30%</t>
  </si>
  <si>
    <t>-1658440468</t>
  </si>
  <si>
    <t xml:space="preserve">"skladba SO 1a"  </t>
  </si>
  <si>
    <t>"pohled severní"  (9,48+6,96+6,75)*7,1+25,2*3,87+1,2*3,87</t>
  </si>
  <si>
    <t>20,89*7,1+3,1*3,87</t>
  </si>
  <si>
    <t>"pohled jižní" 25,45*3,87+4,6*3,87+21,5*7,1+20,98*7,1</t>
  </si>
  <si>
    <t>"pohled západní" 10,16*3,87+9,56*3,87+5,59*3,87+2,32*3,87+12,56*3,23*2</t>
  </si>
  <si>
    <t>"pohled východní" 12,65*7,1+2,37*3,4+17,0*3,4+12,65*7,1</t>
  </si>
  <si>
    <t>86</t>
  </si>
  <si>
    <t>182446972</t>
  </si>
  <si>
    <t>"skladba C01a"  2,5*0,925</t>
  </si>
  <si>
    <t>87</t>
  </si>
  <si>
    <t>978059541</t>
  </si>
  <si>
    <t>Odsekání a odebrání obkladů stěn z vnitřních obkládaček plochy přes 1 m2</t>
  </si>
  <si>
    <t>-411259813</t>
  </si>
  <si>
    <t>88</t>
  </si>
  <si>
    <t>978059641</t>
  </si>
  <si>
    <t>Odsekání a odebrání obkladů stěn z vnějších obkládaček plochy přes 1 m2</t>
  </si>
  <si>
    <t>-2122240379</t>
  </si>
  <si>
    <t xml:space="preserve">"skladba S02"  </t>
  </si>
  <si>
    <t>"pohled severní" 6,77*3,87-2,55*2,22</t>
  </si>
  <si>
    <t>"pohled jižní" 6,32*3,87-0,58*1,5-1,5*1,5</t>
  </si>
  <si>
    <t>"pohled západní" 13,2*3,87+1,8*3,87+8,67*3,87-0,58*1,5*6</t>
  </si>
  <si>
    <t>-1,0*2,76-1,2*0,6*2</t>
  </si>
  <si>
    <t>"sokl" 0,3*(1,2+25,45+9,56+5,59+4,6+2,32+21,5+12,65+2,37)</t>
  </si>
  <si>
    <t>0,3*(7,04+19,37+20,89+12,65+6,75+6,96+2,47+9,48+10,16)</t>
  </si>
  <si>
    <t>0,3*(25,2+1,2)</t>
  </si>
  <si>
    <t>89</t>
  </si>
  <si>
    <t>981011316</t>
  </si>
  <si>
    <t>Demolice budov zděných na MVC podíl konstrukcí do 35 % postupným rozebíráním</t>
  </si>
  <si>
    <t>-1460260184</t>
  </si>
  <si>
    <t>"skladba S1b" 2,0*1,5*1,5*2</t>
  </si>
  <si>
    <t>997</t>
  </si>
  <si>
    <t>Přesun sutě</t>
  </si>
  <si>
    <t>90</t>
  </si>
  <si>
    <t>997013113</t>
  </si>
  <si>
    <t>Vnitrostaveništní doprava suti a vybouraných hmot pro budovy v do 12 m s použitím mechanizace</t>
  </si>
  <si>
    <t>t</t>
  </si>
  <si>
    <t>607877599</t>
  </si>
  <si>
    <t>91</t>
  </si>
  <si>
    <t>997013501</t>
  </si>
  <si>
    <t>Odvoz suti a vybouraných hmot na skládku nebo meziskládku do 1 km se složením</t>
  </si>
  <si>
    <t>998634592</t>
  </si>
  <si>
    <t>92</t>
  </si>
  <si>
    <t>997013509</t>
  </si>
  <si>
    <t>Příplatek k odvozu suti a vybouraných hmot na skládku ZKD 1 km přes 1 km</t>
  </si>
  <si>
    <t>1397449713</t>
  </si>
  <si>
    <t>460,929*14</t>
  </si>
  <si>
    <t>93</t>
  </si>
  <si>
    <t>997013831</t>
  </si>
  <si>
    <t>Poplatek za uložení na skládce (skládkovné) stavebního odpadu směsného kód odpadu 170 904</t>
  </si>
  <si>
    <t>446712355</t>
  </si>
  <si>
    <t>998</t>
  </si>
  <si>
    <t>Přesun hmot</t>
  </si>
  <si>
    <t>94</t>
  </si>
  <si>
    <t>998011002</t>
  </si>
  <si>
    <t>Přesun hmot pro budovy zděné v do 12 m</t>
  </si>
  <si>
    <t>-1851166037</t>
  </si>
  <si>
    <t>PSV</t>
  </si>
  <si>
    <t>Práce a dodávky PSV</t>
  </si>
  <si>
    <t>711</t>
  </si>
  <si>
    <t>Izolace proti vodě, vlhkosti a plynům</t>
  </si>
  <si>
    <t>95</t>
  </si>
  <si>
    <t>711112001</t>
  </si>
  <si>
    <t>Provedení izolace proti zemní vlhkosti svislé za studena nátěrem penetračním</t>
  </si>
  <si>
    <t>-2121832198</t>
  </si>
  <si>
    <t>"skladba S04b"  256,69*0,6</t>
  </si>
  <si>
    <t>96</t>
  </si>
  <si>
    <t>11163150</t>
  </si>
  <si>
    <t>lak asfaltový penetrační</t>
  </si>
  <si>
    <t>-75983141</t>
  </si>
  <si>
    <t>154,014*0,00035 'Přepočtené koeficientem množství</t>
  </si>
  <si>
    <t>97</t>
  </si>
  <si>
    <t>711142559</t>
  </si>
  <si>
    <t>Provedení izolace proti zemní vlhkosti pásy přitavením svislé NAIP</t>
  </si>
  <si>
    <t>704879527</t>
  </si>
  <si>
    <t>256,69*0,6</t>
  </si>
  <si>
    <t>98</t>
  </si>
  <si>
    <t>62833158</t>
  </si>
  <si>
    <t>pás asfaltový s minerálním posypem tl 4mm s vložkou ze skelné tkaniny 200g/m2</t>
  </si>
  <si>
    <t>-464204207</t>
  </si>
  <si>
    <t>154,014*1,2 'Přepočtené koeficientem množství</t>
  </si>
  <si>
    <t>99</t>
  </si>
  <si>
    <t>711491172</t>
  </si>
  <si>
    <t>Provedení izolace proti tlakové vodě vodorovné z textilií vrstva ochranná</t>
  </si>
  <si>
    <t>2108254327</t>
  </si>
  <si>
    <t>100</t>
  </si>
  <si>
    <t>69311006</t>
  </si>
  <si>
    <t>geotextilie tkaná PP 15kN/m</t>
  </si>
  <si>
    <t>-1710333975</t>
  </si>
  <si>
    <t>154,014*1,05 'Přepočtené koeficientem množství</t>
  </si>
  <si>
    <t>101</t>
  </si>
  <si>
    <t>711491173</t>
  </si>
  <si>
    <t>Provedení izolace proti tlakové vodě vodorovné z nopové folie</t>
  </si>
  <si>
    <t>-927911099</t>
  </si>
  <si>
    <t>102</t>
  </si>
  <si>
    <t>28323024</t>
  </si>
  <si>
    <t>fólie drenážní nopová v 8mm tl 0,4mm š 0,5m</t>
  </si>
  <si>
    <t>-334564121</t>
  </si>
  <si>
    <t>103</t>
  </si>
  <si>
    <t>711491176</t>
  </si>
  <si>
    <t>Připevnění vodorovné izolace proti tlakové vodě ukončovací lištou</t>
  </si>
  <si>
    <t>438057424</t>
  </si>
  <si>
    <t>104</t>
  </si>
  <si>
    <t>28323009</t>
  </si>
  <si>
    <t>lišta ukončovací pro drenážní fólie profilované</t>
  </si>
  <si>
    <t>-1728910315</t>
  </si>
  <si>
    <t>105</t>
  </si>
  <si>
    <t>998711202</t>
  </si>
  <si>
    <t>Přesun hmot procentní pro izolace proti vodě, vlhkosti a plynům v objektech v do 12 m</t>
  </si>
  <si>
    <t>%</t>
  </si>
  <si>
    <t>-1266169529</t>
  </si>
  <si>
    <t>712</t>
  </si>
  <si>
    <t>Povlakové krytiny</t>
  </si>
  <si>
    <t>106</t>
  </si>
  <si>
    <t>712300831</t>
  </si>
  <si>
    <t>Odstranění povlakové krytiny střech do 10° jednovrstvé</t>
  </si>
  <si>
    <t>-1878601181</t>
  </si>
  <si>
    <t>"skladba C02"  136,771</t>
  </si>
  <si>
    <t>107</t>
  </si>
  <si>
    <t>712300832</t>
  </si>
  <si>
    <t>Odstranění povlakové krytiny střech do 10° dvouvrstvé</t>
  </si>
  <si>
    <t>159394509</t>
  </si>
  <si>
    <t>108</t>
  </si>
  <si>
    <t>712300833</t>
  </si>
  <si>
    <t>Odstranění povlakové krytiny střech do 10° třívrstvé</t>
  </si>
  <si>
    <t>-471229667</t>
  </si>
  <si>
    <t>109</t>
  </si>
  <si>
    <t>712311101</t>
  </si>
  <si>
    <t>Provedení povlakové krytiny střech do 10° za studena lakem penetračním nebo asfaltovým</t>
  </si>
  <si>
    <t>-1708348634</t>
  </si>
  <si>
    <t>"skladba R04" 72,09*1,1</t>
  </si>
  <si>
    <t>110</t>
  </si>
  <si>
    <t>-1294077869</t>
  </si>
  <si>
    <t>79,299*0,0003 'Přepočtené koeficientem množství</t>
  </si>
  <si>
    <t>111</t>
  </si>
  <si>
    <t>712341559</t>
  </si>
  <si>
    <t>Provedení povlakové krytiny střech do 10° pásy NAIP přitavením v plné ploše</t>
  </si>
  <si>
    <t>1554972491</t>
  </si>
  <si>
    <t>"skladba R04"  72,09*2*1,1</t>
  </si>
  <si>
    <t>112</t>
  </si>
  <si>
    <t>62851000</t>
  </si>
  <si>
    <t>pás asfaltový modifikovaný za studena samolepící podkladní tl. 2 mm na střešní systémy</t>
  </si>
  <si>
    <t>1080139687</t>
  </si>
  <si>
    <t>158,598*0,5</t>
  </si>
  <si>
    <t>113</t>
  </si>
  <si>
    <t>621590732</t>
  </si>
  <si>
    <t>114</t>
  </si>
  <si>
    <t>712990813</t>
  </si>
  <si>
    <t>Odstranění povlakové krytiny střech do 10° násypu nebo nánosu tloušťky do 100 mm</t>
  </si>
  <si>
    <t>1340709369</t>
  </si>
  <si>
    <t>"skladba R01"  1222,7</t>
  </si>
  <si>
    <t>115</t>
  </si>
  <si>
    <t>998712202</t>
  </si>
  <si>
    <t>Přesun hmot procentní pro krytiny povlakové v objektech v do 12 m</t>
  </si>
  <si>
    <t>-1116646505</t>
  </si>
  <si>
    <t>713</t>
  </si>
  <si>
    <t>Izolace tepelné</t>
  </si>
  <si>
    <t>116</t>
  </si>
  <si>
    <t>713110831</t>
  </si>
  <si>
    <t>Odstranění tepelné izolace stropů přibité nebo nastřelené z vláknitých materiálů tl do 100 mm</t>
  </si>
  <si>
    <t>-1033863341</t>
  </si>
  <si>
    <t>"skladba C02" 136,771</t>
  </si>
  <si>
    <t>117</t>
  </si>
  <si>
    <t>713111121</t>
  </si>
  <si>
    <t>Montáž izolace tepelné spodem stropů s uchycením drátem rohoží, pásů, dílců, desek</t>
  </si>
  <si>
    <t>-1818144925</t>
  </si>
  <si>
    <t>"skladba C02" 289,2+147,12</t>
  </si>
  <si>
    <t>118</t>
  </si>
  <si>
    <t>63148154.ISV</t>
  </si>
  <si>
    <t>Isover UNI 100mm, λD = 0,035 (W·m-1·K-1),1200 x 600 x1000 mm, velmi kvalitní univerzální izolace z čedičových vláken, vhodná zejména mezi a pod krokve.</t>
  </si>
  <si>
    <t>832274801</t>
  </si>
  <si>
    <t>218,16*1,02 'Přepočtené koeficientem množství</t>
  </si>
  <si>
    <t>119</t>
  </si>
  <si>
    <t>63148157.ISV</t>
  </si>
  <si>
    <t>Isover UNI 160mm, λD = 0,035 (W·m-1·K-1),1200 x 600 x 160 mm, velmi kvalitní univerzální izolace z čedičových vláken, vhodná zejména mezi a pod krokve.</t>
  </si>
  <si>
    <t>1773164459</t>
  </si>
  <si>
    <t>120</t>
  </si>
  <si>
    <t>713122111</t>
  </si>
  <si>
    <t>Parotěsná vrstva pro pochozí půdy vodorovná</t>
  </si>
  <si>
    <t>-790856893</t>
  </si>
  <si>
    <t>"schema C03"  940,7</t>
  </si>
  <si>
    <t>121</t>
  </si>
  <si>
    <t>713122124</t>
  </si>
  <si>
    <t xml:space="preserve">Nosný rošt z EPS trámců pro pochozí půdy tl 260mm </t>
  </si>
  <si>
    <t>-25991196</t>
  </si>
  <si>
    <t>"skladba C03"  651,5+12,0*12,05*2</t>
  </si>
  <si>
    <t>122</t>
  </si>
  <si>
    <t>713122133</t>
  </si>
  <si>
    <t>Izolace tepelná vkládaná mezi rošt z EPS pochozí půdy dvouvrstvá tl 240 mm</t>
  </si>
  <si>
    <t>-1133413596</t>
  </si>
  <si>
    <t>"skladba C03"  940,7</t>
  </si>
  <si>
    <t>123</t>
  </si>
  <si>
    <t>713122135</t>
  </si>
  <si>
    <t>Izolace tepelná vkládaná mezi rošt z EPS pochozí půdy dvouvrstvá tl 360mm</t>
  </si>
  <si>
    <t>-528671807</t>
  </si>
  <si>
    <t>124</t>
  </si>
  <si>
    <t>713131141</t>
  </si>
  <si>
    <t>Montáž izolace tepelné stěn a základů lepením celoplošně rohoží, pásů, dílců, desek</t>
  </si>
  <si>
    <t>-2079854012</t>
  </si>
  <si>
    <t>125</t>
  </si>
  <si>
    <t>756718266</t>
  </si>
  <si>
    <t>154,14*0,16*1,02</t>
  </si>
  <si>
    <t>126</t>
  </si>
  <si>
    <t>713140811</t>
  </si>
  <si>
    <t>Odstranění tepelné izolace střech nadstřešní volně kladené z vláknitých materiálů tl do 100 mm</t>
  </si>
  <si>
    <t>-1607751617</t>
  </si>
  <si>
    <t>"schema R01"  1222,7</t>
  </si>
  <si>
    <t>127</t>
  </si>
  <si>
    <t>998713202</t>
  </si>
  <si>
    <t>Přesun hmot procentní pro izolace tepelné v objektech v do 12 m</t>
  </si>
  <si>
    <t>-445100667</t>
  </si>
  <si>
    <t>721</t>
  </si>
  <si>
    <t xml:space="preserve">Zdravotechnika </t>
  </si>
  <si>
    <t>128</t>
  </si>
  <si>
    <t>721001</t>
  </si>
  <si>
    <t xml:space="preserve">Demontáž větracích hlavic </t>
  </si>
  <si>
    <t>1821966121</t>
  </si>
  <si>
    <t>129</t>
  </si>
  <si>
    <t>721002</t>
  </si>
  <si>
    <t>Zemní práce,zasakovací box</t>
  </si>
  <si>
    <t>kpl</t>
  </si>
  <si>
    <t>1537225171</t>
  </si>
  <si>
    <t>130</t>
  </si>
  <si>
    <t>721003</t>
  </si>
  <si>
    <t>D+M vnitřní a venkovní rozvody ZTI vč.zemních prací</t>
  </si>
  <si>
    <t>506870389</t>
  </si>
  <si>
    <t>131</t>
  </si>
  <si>
    <t>721210823</t>
  </si>
  <si>
    <t>Demontáž vpustí střešních DN 125</t>
  </si>
  <si>
    <t>575481189</t>
  </si>
  <si>
    <t>132</t>
  </si>
  <si>
    <t>721242116</t>
  </si>
  <si>
    <t>Lapač střešních splavenin z PP se zápachovou klapkou a lapacím košem DN 125</t>
  </si>
  <si>
    <t>1728552334</t>
  </si>
  <si>
    <t>"schema č.X/01"  14</t>
  </si>
  <si>
    <t>731</t>
  </si>
  <si>
    <t>Ústřední vytápění - kotelny</t>
  </si>
  <si>
    <t>133</t>
  </si>
  <si>
    <t>731001</t>
  </si>
  <si>
    <t>ÚT-rozvody,armatury,otopná tělesa</t>
  </si>
  <si>
    <t>-369630548</t>
  </si>
  <si>
    <t>741</t>
  </si>
  <si>
    <t>Elektroinstalace - silnoproud</t>
  </si>
  <si>
    <t>134</t>
  </si>
  <si>
    <t>741001</t>
  </si>
  <si>
    <t xml:space="preserve">EI-hromosvod,napojení VZD a žaluzií ,úpravy rozvaděče,svítidla </t>
  </si>
  <si>
    <t>180987542</t>
  </si>
  <si>
    <t>751</t>
  </si>
  <si>
    <t>Vzduchotechnika</t>
  </si>
  <si>
    <t>135</t>
  </si>
  <si>
    <t>751311833</t>
  </si>
  <si>
    <t>Demontáž ventilačních mřížek stěnové D do 300 mm</t>
  </si>
  <si>
    <t>1044014611</t>
  </si>
  <si>
    <t>762</t>
  </si>
  <si>
    <t>Konstrukce tesařské</t>
  </si>
  <si>
    <t>136</t>
  </si>
  <si>
    <t>762001</t>
  </si>
  <si>
    <t xml:space="preserve">D+M konstrukce střechy z dřevěných vazníků typ Kasper </t>
  </si>
  <si>
    <t>1240218949</t>
  </si>
  <si>
    <t>137</t>
  </si>
  <si>
    <t>762002</t>
  </si>
  <si>
    <t xml:space="preserve">D+M podbití okrajů sedlových střeh z palubek na P+D vč. 2x lakování +ochranný nátěr proti dřev. houbím a škůdcům </t>
  </si>
  <si>
    <t>-216428233</t>
  </si>
  <si>
    <t>10,2+12,1+15,7+4,2+48,4+19,7+53,0+18,0+26,5+5,7+2,8+1,5</t>
  </si>
  <si>
    <t>8,2+3,1+5,8+2,2+2,1+3,2+2,6+1,4+2,4+3,6+0,4</t>
  </si>
  <si>
    <t>138</t>
  </si>
  <si>
    <t>762003</t>
  </si>
  <si>
    <t xml:space="preserve">Demontáž dřevěné nosné konstrukce ploché střechy </t>
  </si>
  <si>
    <t>1983909643</t>
  </si>
  <si>
    <t>"skladba R03"  46,085</t>
  </si>
  <si>
    <t>139</t>
  </si>
  <si>
    <t>762004</t>
  </si>
  <si>
    <t xml:space="preserve">D+M konstrukce lehké obvodové stěny z ocel. prvků U 8 obedněno deskami OSB tl.18mm </t>
  </si>
  <si>
    <t>796547022</t>
  </si>
  <si>
    <t>140</t>
  </si>
  <si>
    <t>762083121</t>
  </si>
  <si>
    <t>Impregnace řeziva proti dřevokaznému hmyzu, houbám a plísním máčením třída ohrožení 1 a 2</t>
  </si>
  <si>
    <t>1479736103</t>
  </si>
  <si>
    <t>141</t>
  </si>
  <si>
    <t>762332131</t>
  </si>
  <si>
    <t>Montáž vázaných kcí krovů pravidelných z hraněného řeziva průřezové plochy do 120 cm2</t>
  </si>
  <si>
    <t>-1848385833</t>
  </si>
  <si>
    <t>17,8</t>
  </si>
  <si>
    <t>142</t>
  </si>
  <si>
    <t>762332132</t>
  </si>
  <si>
    <t>Montáž vázaných kcí krovů pravidelných z hraněného řeziva průřezové plochy do 224 cm2</t>
  </si>
  <si>
    <t>-1509589458</t>
  </si>
  <si>
    <t>25,63+25,59+21,2*2+14,8*2+9,44+6,52+6,4*2+6,32+1,8+8,5*2</t>
  </si>
  <si>
    <t>3,2*10+2,4*9+1,0*15</t>
  </si>
  <si>
    <t>143</t>
  </si>
  <si>
    <t>762332134</t>
  </si>
  <si>
    <t>Montáž vázaných kcí krovů pravidelných z hraněného řeziva průřezové plochy do 450 cm2</t>
  </si>
  <si>
    <t>-324725</t>
  </si>
  <si>
    <t>8,05+1,8</t>
  </si>
  <si>
    <t>144</t>
  </si>
  <si>
    <t>60512011</t>
  </si>
  <si>
    <t>řezivo jehličnaté hranol jakost I nad 120cm2</t>
  </si>
  <si>
    <t>-1857302887</t>
  </si>
  <si>
    <t>(8,05+1,8)*0,2*0,16*1,1</t>
  </si>
  <si>
    <t>(25,63+25,59+21,2*2+14,8*2+9,44+6,52+6,4*2+6,32+1,8)*0,14*0,14*1,1</t>
  </si>
  <si>
    <t>17,8*0,1*0,06*1,1+8,5*2*0,1*0,18*1,1+(3,2*10+2,4*9+1,0*15)*0,1*0,14*1,1</t>
  </si>
  <si>
    <t>145</t>
  </si>
  <si>
    <t>762341014</t>
  </si>
  <si>
    <t>Bednění střech rovných z desek OSB tl 18 mm na sraz šroubovaných na krokve</t>
  </si>
  <si>
    <t>-1869607059</t>
  </si>
  <si>
    <t>146</t>
  </si>
  <si>
    <t>762341016</t>
  </si>
  <si>
    <t>Bednění střech rovných z desek OSB tl 22 mm na sraz šroubovaných na krokve</t>
  </si>
  <si>
    <t>2063269849</t>
  </si>
  <si>
    <t>"skladba R04"  72,09*1,1</t>
  </si>
  <si>
    <t>147</t>
  </si>
  <si>
    <t>762341811</t>
  </si>
  <si>
    <t>Demontáž bednění střech z prken</t>
  </si>
  <si>
    <t>-1571432310</t>
  </si>
  <si>
    <t>"skladba R03" 8,39*2,5+9,3*2,7</t>
  </si>
  <si>
    <t>148</t>
  </si>
  <si>
    <t>762342441</t>
  </si>
  <si>
    <t>Montáž lišt trojúhelníkových nebo kontralatí na střechách sklonu do 60°</t>
  </si>
  <si>
    <t>-1230409460</t>
  </si>
  <si>
    <t>8,5*68+7,5*84+3,5*19+3,2*10+2,4*9+1,1*11</t>
  </si>
  <si>
    <t>149</t>
  </si>
  <si>
    <t>60514114</t>
  </si>
  <si>
    <t>řezivo jehličnaté latě střešní impregnované dl 4 m</t>
  </si>
  <si>
    <t>2046412449</t>
  </si>
  <si>
    <t>1340,2*0,04*0,06*1,1</t>
  </si>
  <si>
    <t>150</t>
  </si>
  <si>
    <t>762395000</t>
  </si>
  <si>
    <t>Spojovací prostředky pro montáž krovu, bednění, laťování, světlíky, klíny</t>
  </si>
  <si>
    <t>1690511638</t>
  </si>
  <si>
    <t>5,31+3,538</t>
  </si>
  <si>
    <t>151</t>
  </si>
  <si>
    <t>762421026</t>
  </si>
  <si>
    <t>Obložení stropu z desek OSB tl 22 mm nebroušených na pero a drážku šroubovaných</t>
  </si>
  <si>
    <t>-1733775829</t>
  </si>
  <si>
    <t>"skladba C03" 651,5</t>
  </si>
  <si>
    <t>152</t>
  </si>
  <si>
    <t>762495000</t>
  </si>
  <si>
    <t>Spojovací prostředky pro montáž olištování, obložení stropů, střešních podhledů a stěn</t>
  </si>
  <si>
    <t>-1919681385</t>
  </si>
  <si>
    <t>153</t>
  </si>
  <si>
    <t>762512225</t>
  </si>
  <si>
    <t>Montáž podlahové kce podkladové z desek dřevotřískových nebo cementotřískových lepených na dřevo</t>
  </si>
  <si>
    <t>-1931826156</t>
  </si>
  <si>
    <t>154</t>
  </si>
  <si>
    <t>60721521</t>
  </si>
  <si>
    <t>deska dřevotřísková typ S třída E1 jakost I tl 19mm</t>
  </si>
  <si>
    <t>1044698662</t>
  </si>
  <si>
    <t>651,5*1,08 'Přepočtené koeficientem množství</t>
  </si>
  <si>
    <t>155</t>
  </si>
  <si>
    <t>762811811</t>
  </si>
  <si>
    <t>Demontáž záklopů stropů z hrubých prken tl do 32 mm</t>
  </si>
  <si>
    <t>26034992</t>
  </si>
  <si>
    <t>156</t>
  </si>
  <si>
    <t>998762202</t>
  </si>
  <si>
    <t>Přesun hmot procentní pro kce tesařské v objektech v do 12 m</t>
  </si>
  <si>
    <t>749918565</t>
  </si>
  <si>
    <t>763</t>
  </si>
  <si>
    <t>Konstrukce suché výstavby</t>
  </si>
  <si>
    <t>157</t>
  </si>
  <si>
    <t>763131411</t>
  </si>
  <si>
    <t>SDK podhled desky 1xA 12,5 bez TI dvouvrstvá spodní kce profil CD+UD</t>
  </si>
  <si>
    <t>-671161904</t>
  </si>
  <si>
    <t>"skladba C02"  147,12</t>
  </si>
  <si>
    <t>"skladba C04-1NP" +9,5*1,8*2+3,5*2,2*2</t>
  </si>
  <si>
    <t>"2NP" 8,425*1,8*2+3,525*2,4*2+1,625*2,075*2</t>
  </si>
  <si>
    <t>158</t>
  </si>
  <si>
    <t>763131714</t>
  </si>
  <si>
    <t>SDK podhled základní penetrační nátěr</t>
  </si>
  <si>
    <t>1001146528</t>
  </si>
  <si>
    <t>250,714</t>
  </si>
  <si>
    <t>159</t>
  </si>
  <si>
    <t>763131751</t>
  </si>
  <si>
    <t>Montáž parotěsné zábrany do SDK podhledu</t>
  </si>
  <si>
    <t>-1857555217</t>
  </si>
  <si>
    <t>641,59</t>
  </si>
  <si>
    <t>160</t>
  </si>
  <si>
    <t>28329336</t>
  </si>
  <si>
    <t>fólie podstřešní parotěsná s reflexní Al vrstvou 160 g/m2 (1,5 x 50 m)</t>
  </si>
  <si>
    <t>-1164209811</t>
  </si>
  <si>
    <t>641,59*1,1 'Přepočtené koeficientem množství</t>
  </si>
  <si>
    <t>161</t>
  </si>
  <si>
    <t>998763402</t>
  </si>
  <si>
    <t>Přesun hmot procentní pro sádrokartonové konstrukce v objektech v do 12 m</t>
  </si>
  <si>
    <t>1503225166</t>
  </si>
  <si>
    <t>764</t>
  </si>
  <si>
    <t>Konstrukce klempířské</t>
  </si>
  <si>
    <t>162</t>
  </si>
  <si>
    <t>764001831</t>
  </si>
  <si>
    <t xml:space="preserve">Demontáž krytiny z taškových tabulí do suti vč. podkladní lepenky </t>
  </si>
  <si>
    <t>-673718741</t>
  </si>
  <si>
    <t>"schema R02"  14,21*5,0+7,07*3,2+4,86*1,5+11,795*2,4</t>
  </si>
  <si>
    <t>7,82*3,2</t>
  </si>
  <si>
    <t>"skladba R03"  9,3*2,7+8,39*2,5</t>
  </si>
  <si>
    <t>163</t>
  </si>
  <si>
    <t>764002811</t>
  </si>
  <si>
    <t>Demontáž okapového plechu do suti v krytině povlakové</t>
  </si>
  <si>
    <t>854822920</t>
  </si>
  <si>
    <t>6,74+4,055+9,93+3,055+0,36+7,07+3,055+0,36</t>
  </si>
  <si>
    <t>164</t>
  </si>
  <si>
    <t>764002841</t>
  </si>
  <si>
    <t>Demontáž oplechování horních ploch zdí a nadezdívek do suti</t>
  </si>
  <si>
    <t>-108847473</t>
  </si>
  <si>
    <t>270,6</t>
  </si>
  <si>
    <t>165</t>
  </si>
  <si>
    <t>764002851</t>
  </si>
  <si>
    <t>Demontáž oplechování parapetů do suti</t>
  </si>
  <si>
    <t>354978469</t>
  </si>
  <si>
    <t>2,55*4+1,65*70+1,35*7+1,05*32+0,73*8</t>
  </si>
  <si>
    <t>166</t>
  </si>
  <si>
    <t>764004801</t>
  </si>
  <si>
    <t>Demontáž podokapního žlabu do suti</t>
  </si>
  <si>
    <t>-1272039562</t>
  </si>
  <si>
    <t>14,21+17,8</t>
  </si>
  <si>
    <t>167</t>
  </si>
  <si>
    <t>764004861</t>
  </si>
  <si>
    <t>Demontáž svodu do suti</t>
  </si>
  <si>
    <t>84104156</t>
  </si>
  <si>
    <t>3,0*2</t>
  </si>
  <si>
    <t>168</t>
  </si>
  <si>
    <t>764021423</t>
  </si>
  <si>
    <t xml:space="preserve">Dilatační připojovací lišta z Al plechu včetně tmelení rš 160mm </t>
  </si>
  <si>
    <t>-48315714</t>
  </si>
  <si>
    <t>"schema K14"  52,0</t>
  </si>
  <si>
    <t>169</t>
  </si>
  <si>
    <t>764121481</t>
  </si>
  <si>
    <t>Krytina železobetonových desek z Al plechu</t>
  </si>
  <si>
    <t>-1914645643</t>
  </si>
  <si>
    <t>"schema K09"  4,3*1,12</t>
  </si>
  <si>
    <t>170</t>
  </si>
  <si>
    <t>764212634</t>
  </si>
  <si>
    <t>Oplechování štítu závětrnou lištou z Pz s povrchovou úpravou rš 330 mm</t>
  </si>
  <si>
    <t>-1299433392</t>
  </si>
  <si>
    <t>"schema K10"  5,0</t>
  </si>
  <si>
    <t>171</t>
  </si>
  <si>
    <t>764212663</t>
  </si>
  <si>
    <t>Oplechování rovné okapové hrany z Pz s povrchovou úpravou rš 250 mm</t>
  </si>
  <si>
    <t>1439109581</t>
  </si>
  <si>
    <t>"schema K11"  14,2</t>
  </si>
  <si>
    <t>172</t>
  </si>
  <si>
    <t>764213657</t>
  </si>
  <si>
    <t>Sněhový rozražeč krytiny z Pz s povrchovou úpravou</t>
  </si>
  <si>
    <t>-1128429099</t>
  </si>
  <si>
    <t>"schema Z/02"  354</t>
  </si>
  <si>
    <t>173</t>
  </si>
  <si>
    <t>764216644</t>
  </si>
  <si>
    <t>Oplechování rovných parapetů celoplošně lepené z Pz s povrchovou úpravou rš 300 mm</t>
  </si>
  <si>
    <t>1244546268</t>
  </si>
  <si>
    <t>"schema K01-K05"  2,55*4+1,65*72+1,35*8+1,05*35</t>
  </si>
  <si>
    <t>174</t>
  </si>
  <si>
    <t>764221405</t>
  </si>
  <si>
    <t>Oplechování větraného hřebene s větrací mřížkou z Al plechu rš 400 mm</t>
  </si>
  <si>
    <t>-1002441770</t>
  </si>
  <si>
    <t>"schema K18" 81,0</t>
  </si>
  <si>
    <t>175</t>
  </si>
  <si>
    <t>764221411</t>
  </si>
  <si>
    <t>Oplechování nevětraného hřebene z Al plechu-držák hřebene</t>
  </si>
  <si>
    <t>-197643456</t>
  </si>
  <si>
    <t>"schema K19,K20"  81,0+42,0</t>
  </si>
  <si>
    <t>176</t>
  </si>
  <si>
    <t>764221417</t>
  </si>
  <si>
    <t>Oplechování nevětraného hřebene z Al plechu z hřebenáčů</t>
  </si>
  <si>
    <t>-600322698</t>
  </si>
  <si>
    <t>"schema K21"  10,1</t>
  </si>
  <si>
    <t>177</t>
  </si>
  <si>
    <t>764222404</t>
  </si>
  <si>
    <t>Oplechování štítu závětrnou lištou z Al plechu rš 330 mm</t>
  </si>
  <si>
    <t>1845131181</t>
  </si>
  <si>
    <t>"schema K17"  95,0</t>
  </si>
  <si>
    <t>178</t>
  </si>
  <si>
    <t>764222433</t>
  </si>
  <si>
    <t>Oplechování rovné okapové hrany z Al plechu rš 250 mm</t>
  </si>
  <si>
    <t>-1286108520</t>
  </si>
  <si>
    <t>"schema K23"  201,0</t>
  </si>
  <si>
    <t>179</t>
  </si>
  <si>
    <t>764222435</t>
  </si>
  <si>
    <t>Oplechování rovné okapové hrany z Al plechu rš 400 mm</t>
  </si>
  <si>
    <t>-1639902670</t>
  </si>
  <si>
    <t>"schema K22"  201,0</t>
  </si>
  <si>
    <t>180</t>
  </si>
  <si>
    <t>764224411</t>
  </si>
  <si>
    <t>Oplechování horních ploch a nadezdívek (atik) bez rohů z Al plechu mechanicky kotvené rš  přes 800mm</t>
  </si>
  <si>
    <t>-783203922</t>
  </si>
  <si>
    <t>"schema K06"  0,86*(5,9+4,3)</t>
  </si>
  <si>
    <t>181</t>
  </si>
  <si>
    <t>764311616</t>
  </si>
  <si>
    <t>Lemování rovných zdí střech s krytinou skládanou z Pz s povrchovou úpravou rš 570mm</t>
  </si>
  <si>
    <t>-544958497</t>
  </si>
  <si>
    <t>"schema K08"  5,9</t>
  </si>
  <si>
    <t>182</t>
  </si>
  <si>
    <t>491645665</t>
  </si>
  <si>
    <t>"schema K12"  1,1</t>
  </si>
  <si>
    <t>183</t>
  </si>
  <si>
    <t>764321414</t>
  </si>
  <si>
    <t xml:space="preserve">Lemování rovných zdí střech s krytinou skládanou z Al plechu rš 280-320mm </t>
  </si>
  <si>
    <t>-1595124246</t>
  </si>
  <si>
    <t>"schema K15,K16"  32,0+20,0</t>
  </si>
  <si>
    <t>184</t>
  </si>
  <si>
    <t>764321416</t>
  </si>
  <si>
    <t xml:space="preserve">Lemování rovných zdí střech s krytinou skládanou z Al plechu rš 450mm </t>
  </si>
  <si>
    <t>-556593777</t>
  </si>
  <si>
    <t>"schema K13"  2,0</t>
  </si>
  <si>
    <t>185</t>
  </si>
  <si>
    <t>764324412</t>
  </si>
  <si>
    <t>Lemování prostupů střech s krytinou skládanou nebo plechovou bez lišty z Al plechu</t>
  </si>
  <si>
    <t>-282365831</t>
  </si>
  <si>
    <t>"schema K29"  3,0*0,5*2</t>
  </si>
  <si>
    <t>186</t>
  </si>
  <si>
    <t>764521403</t>
  </si>
  <si>
    <t>Žlab podokapní půlkruhový z Al plechu rš 250 mm</t>
  </si>
  <si>
    <t>1144515529</t>
  </si>
  <si>
    <t>"schema K25"   216,0</t>
  </si>
  <si>
    <t>187</t>
  </si>
  <si>
    <t>764528422</t>
  </si>
  <si>
    <t>Svody kruhové včetně objímek, kolen, odskoků z Al plechu průměru 100 mm</t>
  </si>
  <si>
    <t>1987062200</t>
  </si>
  <si>
    <t>"schema K26"  90,0</t>
  </si>
  <si>
    <t>188</t>
  </si>
  <si>
    <t>998764202</t>
  </si>
  <si>
    <t>Přesun hmot procentní pro konstrukce klempířské v objektech v do 12 m</t>
  </si>
  <si>
    <t>373530254</t>
  </si>
  <si>
    <t>765</t>
  </si>
  <si>
    <t>Krytina skládaná</t>
  </si>
  <si>
    <t>189</t>
  </si>
  <si>
    <t>765001</t>
  </si>
  <si>
    <t xml:space="preserve">D+M hladká plechová krytina materiál hliník lakovaný barva šedá vč. strukturované separační rohože ,odvětrávacích tašek a prostupových manžet </t>
  </si>
  <si>
    <t>1535910019</t>
  </si>
  <si>
    <t>"schema R01-R03"  22,1*7,47*4+33,78*8,45+32,77*8,45</t>
  </si>
  <si>
    <t>10,23*3,3+7,02*3,5+5,775*2,2+8,34*2,0+9,025*2,5</t>
  </si>
  <si>
    <t>190</t>
  </si>
  <si>
    <t>998765202</t>
  </si>
  <si>
    <t>Přesun hmot procentní pro krytiny skládané v objektech v do 12 m</t>
  </si>
  <si>
    <t>-1153216652</t>
  </si>
  <si>
    <t>766</t>
  </si>
  <si>
    <t>Konstrukce truhlářské</t>
  </si>
  <si>
    <t>191</t>
  </si>
  <si>
    <t>766001</t>
  </si>
  <si>
    <t xml:space="preserve">D+M větrací mřížka plastová 200/200mm vč. síťky proti hmyzu a protidešťové žaluzie barva bílá </t>
  </si>
  <si>
    <t>-834118642</t>
  </si>
  <si>
    <t>"schema č.X/02"  1</t>
  </si>
  <si>
    <t>192</t>
  </si>
  <si>
    <t>766002</t>
  </si>
  <si>
    <t>dtto,avšak 150/150mm</t>
  </si>
  <si>
    <t>-215527187</t>
  </si>
  <si>
    <t>"schema X/03"  10</t>
  </si>
  <si>
    <t>193</t>
  </si>
  <si>
    <t>766003</t>
  </si>
  <si>
    <t xml:space="preserve">D+M plastová dvířka bílá 200/200mm </t>
  </si>
  <si>
    <t>1335547888</t>
  </si>
  <si>
    <t>"schema X/04"  3</t>
  </si>
  <si>
    <t>194</t>
  </si>
  <si>
    <t>766004</t>
  </si>
  <si>
    <t xml:space="preserve">D+M okna plastová ext. modrá ,int. bílá zasklení izolačním trojsklem vč. kování a parotěsné a paropropustné okenní pásky </t>
  </si>
  <si>
    <t>-1450307526</t>
  </si>
  <si>
    <t>"schema W01-W13"  1,5*2,1*52+2,4*1,8*4+1,5*1,8*11+1,2*1,8*4</t>
  </si>
  <si>
    <t>0,9*1,8*14+1,5*1,5*5+0,9*1,5*2+0,9*1,2*16</t>
  </si>
  <si>
    <t>1,2*0,6*3+0,9*0,6+0,6*0,6*12</t>
  </si>
  <si>
    <t>195</t>
  </si>
  <si>
    <t>766421821</t>
  </si>
  <si>
    <t>Demontáž truhlářského obložení podhledů z palubek</t>
  </si>
  <si>
    <t>-1541299690</t>
  </si>
  <si>
    <t>"skladba C02"  23,32+9,71+12,21+4,3*1,4+7,04*2,07+34,4*1,6+7,68*2,07+14,9</t>
  </si>
  <si>
    <t>196</t>
  </si>
  <si>
    <t>766421822</t>
  </si>
  <si>
    <t>Demontáž truhlářského obložení podhledů podkladových roštů</t>
  </si>
  <si>
    <t>-1774523823</t>
  </si>
  <si>
    <t>197</t>
  </si>
  <si>
    <t>766441812</t>
  </si>
  <si>
    <t>Demontáž parapetních desek dřevěných nebo plastových šířky přes 30 cm délky do 1,0 m</t>
  </si>
  <si>
    <t>1111995040</t>
  </si>
  <si>
    <t>198</t>
  </si>
  <si>
    <t>766441822</t>
  </si>
  <si>
    <t>Demontáž parapetních desek dřevěných nebo plastových šířky přes 30 cm délky přes 1,0 m</t>
  </si>
  <si>
    <t>1338341476</t>
  </si>
  <si>
    <t>199</t>
  </si>
  <si>
    <t>766694122</t>
  </si>
  <si>
    <t>Montáž parapetních dřevěných nebo plastových šířky přes 30 cm délky do 1,6 m</t>
  </si>
  <si>
    <t>-1659067136</t>
  </si>
  <si>
    <t>200</t>
  </si>
  <si>
    <t>766694123</t>
  </si>
  <si>
    <t>Montáž parapetních dřevěných nebo plastových šířky přes 30 cm délky do 2,6 m</t>
  </si>
  <si>
    <t>1669186066</t>
  </si>
  <si>
    <t>201</t>
  </si>
  <si>
    <t>60794105</t>
  </si>
  <si>
    <t>deska parapetní dřevotřísková vnitřní 0,4 x 1 m</t>
  </si>
  <si>
    <t>1402556058</t>
  </si>
  <si>
    <t>202</t>
  </si>
  <si>
    <t>60794106</t>
  </si>
  <si>
    <t>deska parapetní dřevotřísková vnitřní 0,45 x 1 m</t>
  </si>
  <si>
    <t>-1303686434</t>
  </si>
  <si>
    <t>1,6*6</t>
  </si>
  <si>
    <t>203</t>
  </si>
  <si>
    <t>998766202</t>
  </si>
  <si>
    <t>Přesun hmot procentní pro konstrukce truhlářské v objektech v do 12 m</t>
  </si>
  <si>
    <t>993224440</t>
  </si>
  <si>
    <t>767</t>
  </si>
  <si>
    <t>Konstrukce zámečnické</t>
  </si>
  <si>
    <t>204</t>
  </si>
  <si>
    <t>767001</t>
  </si>
  <si>
    <t xml:space="preserve">D+M kotvící prvek do zateplovacího systému z tvrzeného EPS nebo PU 125/180mm </t>
  </si>
  <si>
    <t>-1628600673</t>
  </si>
  <si>
    <t>"schema X/05"  2</t>
  </si>
  <si>
    <t>205</t>
  </si>
  <si>
    <t>767002</t>
  </si>
  <si>
    <t xml:space="preserve">D+M nerezová poštovní schránka </t>
  </si>
  <si>
    <t>-558409090</t>
  </si>
  <si>
    <t>"schema X/06"  1</t>
  </si>
  <si>
    <t>206</t>
  </si>
  <si>
    <t>767003</t>
  </si>
  <si>
    <t xml:space="preserve">D+M dilatační profil do zateplovacího systému </t>
  </si>
  <si>
    <t>bm</t>
  </si>
  <si>
    <t>1267441053</t>
  </si>
  <si>
    <t>"schema X/07"  46,0</t>
  </si>
  <si>
    <t>207</t>
  </si>
  <si>
    <t>767004</t>
  </si>
  <si>
    <t xml:space="preserve">D+M venkovní hliníkové lamelové žaluzie vč. podomítkové schránky a vodících lišt elektron. ovládané </t>
  </si>
  <si>
    <t>626278485</t>
  </si>
  <si>
    <t>"schema P1/01-P1/05"  1,5*2,1*48+1,5*2,1*2+2,4*1,8*4</t>
  </si>
  <si>
    <t>1,5*1,8*2+1,2*1,8*4+1,5*1,5</t>
  </si>
  <si>
    <t>208</t>
  </si>
  <si>
    <t>767005</t>
  </si>
  <si>
    <t xml:space="preserve">D+M okno hliníkové zasklené izolačním trojsklem s pož. odolností EI 15 DP1 vč.kování </t>
  </si>
  <si>
    <t>-1223671161</t>
  </si>
  <si>
    <t>"schema W02,W07"  1,5*2,1*2+0,9*1,8*2</t>
  </si>
  <si>
    <t>209</t>
  </si>
  <si>
    <t>767006</t>
  </si>
  <si>
    <t>D+M stahovací kovové schody zateplené s PO EW 15 DP 3 vč. kování  700/1400mm</t>
  </si>
  <si>
    <t>-861049817</t>
  </si>
  <si>
    <t>"schema W14"  3</t>
  </si>
  <si>
    <t>210</t>
  </si>
  <si>
    <t>767007</t>
  </si>
  <si>
    <t xml:space="preserve">D+M vrata garážová z hliníku lamelová vč. kování 2550/2220mm barva šedá </t>
  </si>
  <si>
    <t>-735317485</t>
  </si>
  <si>
    <t>"schema D01" 1</t>
  </si>
  <si>
    <t>211</t>
  </si>
  <si>
    <t>767008</t>
  </si>
  <si>
    <t xml:space="preserve">D+M dveře vchodové 2kř. materiál hliník šedý zasklení izolační dvojsklo bezpečnostní vč. kování 1500/2750mm </t>
  </si>
  <si>
    <t>-597312347</t>
  </si>
  <si>
    <t>"schema D02,D03" 3</t>
  </si>
  <si>
    <t>212</t>
  </si>
  <si>
    <t>767009</t>
  </si>
  <si>
    <t xml:space="preserve">D+M dveře venkovní vchodové 1kř. hliníkové vč. zárubně a kování s nadsvětlíkem 1000/2750mm </t>
  </si>
  <si>
    <t>1679758004</t>
  </si>
  <si>
    <t>"schema D04"   2</t>
  </si>
  <si>
    <t>213</t>
  </si>
  <si>
    <t>767010</t>
  </si>
  <si>
    <t xml:space="preserve">D+M dveře vchodové 2kř. s rámovou zárubní hliníkové v vč. kování sklo izolační  bezpečnostní 1480/2200mm </t>
  </si>
  <si>
    <t>-564337518</t>
  </si>
  <si>
    <t>"schema D07"  1</t>
  </si>
  <si>
    <t>214</t>
  </si>
  <si>
    <t>767011</t>
  </si>
  <si>
    <t>dtto,avšak 1800/2100mm</t>
  </si>
  <si>
    <t>-336279310</t>
  </si>
  <si>
    <t>215</t>
  </si>
  <si>
    <t>767012</t>
  </si>
  <si>
    <t xml:space="preserve">D+M dveře venkovní vchodové 1kř. hliníkové s rámovou zárubní zasklené sklem bezpečnostním 1000/2100mm </t>
  </si>
  <si>
    <t>-64338884</t>
  </si>
  <si>
    <t>"schema D08"  2</t>
  </si>
  <si>
    <t>216</t>
  </si>
  <si>
    <t>767014</t>
  </si>
  <si>
    <t xml:space="preserve">D+M hliníková žaluzie vnitřní s vodícími lanky barva stříbrná ruční ovládání </t>
  </si>
  <si>
    <t>1470659835</t>
  </si>
  <si>
    <t>"schema P2/01,P2/02"  0,6*1,2*4+1,4*0,6*2+0,7*1,1*2</t>
  </si>
  <si>
    <t>217</t>
  </si>
  <si>
    <t>767015</t>
  </si>
  <si>
    <t xml:space="preserve">D+M systémová lávka pro revizi střechy lakovaný pozink. plech šířka 250mm délka 500mm </t>
  </si>
  <si>
    <t>-1759525132</t>
  </si>
  <si>
    <t>"schema Z/01"  48</t>
  </si>
  <si>
    <t>218</t>
  </si>
  <si>
    <t>767016</t>
  </si>
  <si>
    <t>D+M atypická dvířka do zatepl. systému lakovaný pozink. plech 900/700mm</t>
  </si>
  <si>
    <t>83982876</t>
  </si>
  <si>
    <t>"schema Z/03"  1</t>
  </si>
  <si>
    <t>219</t>
  </si>
  <si>
    <t>767017</t>
  </si>
  <si>
    <t xml:space="preserve">D+M bezpečnostní kotvící lanový systém s oky nerezová ocel </t>
  </si>
  <si>
    <t>875594155</t>
  </si>
  <si>
    <t>"schema Z/04"71,0</t>
  </si>
  <si>
    <t>220</t>
  </si>
  <si>
    <t>767018</t>
  </si>
  <si>
    <t>D+M bezpečnostní kotvící bod kotvení do stěny  nerezová ocel</t>
  </si>
  <si>
    <t>-314855621</t>
  </si>
  <si>
    <t>"schema Z/05"   12</t>
  </si>
  <si>
    <t>221</t>
  </si>
  <si>
    <t>767019</t>
  </si>
  <si>
    <t>D+M ocelová výměna pro ŽB panely se zákl. nátěrem  I č.160 a L 160/100/10mm</t>
  </si>
  <si>
    <t>kg</t>
  </si>
  <si>
    <t>2005979473</t>
  </si>
  <si>
    <t>"schema Z/06"  781,0</t>
  </si>
  <si>
    <t>222</t>
  </si>
  <si>
    <t>767020</t>
  </si>
  <si>
    <t xml:space="preserve">D+M ocelová vaznice ve spojovacím krčku UPN 160 se zákl. nátěrem </t>
  </si>
  <si>
    <t>-1154791650</t>
  </si>
  <si>
    <t>"schema Z/07"  337,0</t>
  </si>
  <si>
    <t>223</t>
  </si>
  <si>
    <t>767021</t>
  </si>
  <si>
    <t xml:space="preserve">D+M ocelový rošt pro lehkou obvodovou stěnu  z UPE 80 vč.zákl. nátěru </t>
  </si>
  <si>
    <t>1098883553</t>
  </si>
  <si>
    <t>"schema Z/08"  182,6</t>
  </si>
  <si>
    <t>224</t>
  </si>
  <si>
    <t>767022</t>
  </si>
  <si>
    <t xml:space="preserve">D+M pomocná OK při zpětné montáži stáv. schodiště vč.zákl. nátěru </t>
  </si>
  <si>
    <t>2011352731</t>
  </si>
  <si>
    <t>"schema Z/09"  542,0</t>
  </si>
  <si>
    <t>225</t>
  </si>
  <si>
    <t>767023</t>
  </si>
  <si>
    <t>Demontáž a opětovná montáž schodiště  vč. zábradlí s novým nátěrem</t>
  </si>
  <si>
    <t>-1728561073</t>
  </si>
  <si>
    <t>226</t>
  </si>
  <si>
    <t>767024</t>
  </si>
  <si>
    <t xml:space="preserve">Demontáž krytů na radiátory </t>
  </si>
  <si>
    <t>772907392</t>
  </si>
  <si>
    <t>240,0</t>
  </si>
  <si>
    <t>227</t>
  </si>
  <si>
    <t>767025</t>
  </si>
  <si>
    <t xml:space="preserve">Demontáž solárních panelů vč. pomocné OK </t>
  </si>
  <si>
    <t>-1195931644</t>
  </si>
  <si>
    <t>7,0*1,0</t>
  </si>
  <si>
    <t>228</t>
  </si>
  <si>
    <t>767026</t>
  </si>
  <si>
    <t>Demontáž OK s názvem a logem školy</t>
  </si>
  <si>
    <t>1604621372</t>
  </si>
  <si>
    <t>229</t>
  </si>
  <si>
    <t>767810811</t>
  </si>
  <si>
    <t>Demontáž mřížek větracích ocelových čtyřhranných nebo kruhových</t>
  </si>
  <si>
    <t>-1959865649</t>
  </si>
  <si>
    <t>230</t>
  </si>
  <si>
    <t>767832802</t>
  </si>
  <si>
    <t>Demontáž venkovních požárních žebříků bez ochranného koše</t>
  </si>
  <si>
    <t>-2127160213</t>
  </si>
  <si>
    <t>4,2*3</t>
  </si>
  <si>
    <t>231</t>
  </si>
  <si>
    <t>998767202</t>
  </si>
  <si>
    <t>Přesun hmot procentní pro zámečnické konstrukce v objektech v do 12 m</t>
  </si>
  <si>
    <t>-1759767453</t>
  </si>
  <si>
    <t>781</t>
  </si>
  <si>
    <t>Dokončovací práce - obklady</t>
  </si>
  <si>
    <t>232</t>
  </si>
  <si>
    <t>781674113</t>
  </si>
  <si>
    <t>Montáž obkladů parapetů šířky do 380 mm z dlaždic keramických lepených flexibilním lepidlem</t>
  </si>
  <si>
    <t>48966633</t>
  </si>
  <si>
    <t>1,5*7*2+0,9*14*2+0,9*2*2+1,5*4*2+0,9*2*2+0,9*14*2+1,2*3*2+0,9</t>
  </si>
  <si>
    <t>233</t>
  </si>
  <si>
    <t>59761039</t>
  </si>
  <si>
    <t>obkládačky keramické koupelnové (bílé i barevné) přes 22 do 25 ks/m2</t>
  </si>
  <si>
    <t>1844063862</t>
  </si>
  <si>
    <t>98,7*0,38*1,1</t>
  </si>
  <si>
    <t>234</t>
  </si>
  <si>
    <t>998781202</t>
  </si>
  <si>
    <t>Přesun hmot procentní pro obklady keramické v objektech v do 12 m</t>
  </si>
  <si>
    <t>-2146948425</t>
  </si>
  <si>
    <t>783</t>
  </si>
  <si>
    <t>Dokončovací práce - nátěry</t>
  </si>
  <si>
    <t>235</t>
  </si>
  <si>
    <t>783823145</t>
  </si>
  <si>
    <t>Penetrační silikonový nátěr lícového zdiva</t>
  </si>
  <si>
    <t>554159799</t>
  </si>
  <si>
    <t>102,676+1052,753-145,606</t>
  </si>
  <si>
    <t>784</t>
  </si>
  <si>
    <t>Dokončovací práce - malby a tapety</t>
  </si>
  <si>
    <t>236</t>
  </si>
  <si>
    <t>784121001</t>
  </si>
  <si>
    <t>Oškrabání malby v mísnostech výšky do 3,80 m</t>
  </si>
  <si>
    <t>CS ÚRS 2019 02</t>
  </si>
  <si>
    <t>-433684819</t>
  </si>
  <si>
    <t>237</t>
  </si>
  <si>
    <t>784181101</t>
  </si>
  <si>
    <t>Základní akrylátová jednonásobná penetrace podkladu v místnostech výšky do 3,80m</t>
  </si>
  <si>
    <t>496034568</t>
  </si>
  <si>
    <t>259,972+145,606+47,196+391,0+245,0+302,0+89,0+245,0*2+(391,0+245,0+302,0+89,0)*2,8</t>
  </si>
  <si>
    <t>245,0*2*2,7</t>
  </si>
  <si>
    <t>238</t>
  </si>
  <si>
    <t>784221101</t>
  </si>
  <si>
    <t>Dvojnásobné bílé malby  ze směsí za sucha dobře otěruvzdorných v místnostech do 3,80 m</t>
  </si>
  <si>
    <t>883959322</t>
  </si>
  <si>
    <t>HZS</t>
  </si>
  <si>
    <t>Hodinové zúčtovací sazby</t>
  </si>
  <si>
    <t>239</t>
  </si>
  <si>
    <t>HZS1292</t>
  </si>
  <si>
    <t>Hodinová zúčtovací sazba stavební dělník-stěhování nábytku a kompletní zakrytí vybavení učeben a kabinetů</t>
  </si>
  <si>
    <t>hod</t>
  </si>
  <si>
    <t>512</t>
  </si>
  <si>
    <t>-228066433</t>
  </si>
  <si>
    <t>240</t>
  </si>
  <si>
    <t>HZS1301</t>
  </si>
  <si>
    <t>Hodinová zúčtovací sazba zedník+stavební výpomocné práce profesí</t>
  </si>
  <si>
    <t>254466275</t>
  </si>
  <si>
    <t>VRN</t>
  </si>
  <si>
    <t>Vedlejší rozpočtové náklady</t>
  </si>
  <si>
    <t>VRN1</t>
  </si>
  <si>
    <t>Průzkumné, geodetické a projektové práce</t>
  </si>
  <si>
    <t>241</t>
  </si>
  <si>
    <t>012002000</t>
  </si>
  <si>
    <t xml:space="preserve">Geodetické práce-vytýčení inžen. sítí </t>
  </si>
  <si>
    <t>soubor</t>
  </si>
  <si>
    <t>1024</t>
  </si>
  <si>
    <t>182123561</t>
  </si>
  <si>
    <t>242</t>
  </si>
  <si>
    <t>013002000</t>
  </si>
  <si>
    <t>Projektové práce-dokumentace skutečného provedení</t>
  </si>
  <si>
    <t>214252248</t>
  </si>
  <si>
    <t>VRN3</t>
  </si>
  <si>
    <t>Zařízení staveniště</t>
  </si>
  <si>
    <t>243</t>
  </si>
  <si>
    <t>032002000</t>
  </si>
  <si>
    <t>Vybavení staveniště-mobilní WC,sklad,kancelář,zdvihací mechanizmy</t>
  </si>
  <si>
    <t>-1614921091</t>
  </si>
  <si>
    <t>244</t>
  </si>
  <si>
    <t>033002000</t>
  </si>
  <si>
    <t>Připojení staveniště na inženýrské sítě-voda,elektro</t>
  </si>
  <si>
    <t>-1058757374</t>
  </si>
  <si>
    <t>245</t>
  </si>
  <si>
    <t>034002000</t>
  </si>
  <si>
    <t xml:space="preserve">Zabezpečení staveniště-provizorní oplocení. výkopové práce </t>
  </si>
  <si>
    <t>-826254944</t>
  </si>
  <si>
    <t>246</t>
  </si>
  <si>
    <t>039002000</t>
  </si>
  <si>
    <t>Zrušení zařízení staveniště</t>
  </si>
  <si>
    <t>-885199680</t>
  </si>
  <si>
    <t>VRN4</t>
  </si>
  <si>
    <t>Inženýrská činnost</t>
  </si>
  <si>
    <t>247</t>
  </si>
  <si>
    <t>043002000</t>
  </si>
  <si>
    <t>Zkoušky a ostatní měření</t>
  </si>
  <si>
    <t>1397215074</t>
  </si>
  <si>
    <t>-553624413</t>
  </si>
  <si>
    <t>CS ÚRS 2016 01</t>
  </si>
  <si>
    <t>Hodinová zúčtovací sazba montér vzduchotechniky a chlazení odborný</t>
  </si>
  <si>
    <t>HZS3212</t>
  </si>
  <si>
    <t>1026218701</t>
  </si>
  <si>
    <t>Přesun hmot tonážní pro vzduchotechniku v objektech v do 12 m</t>
  </si>
  <si>
    <t>998751101</t>
  </si>
  <si>
    <t>849065973</t>
  </si>
  <si>
    <t xml:space="preserve">Klimatizační potrubí Trubky Trubice Párová trubka 1/4 palce 3/8 palce + Izolační trubka s dělícím povrchem z měděných trubek </t>
  </si>
  <si>
    <t>751999201</t>
  </si>
  <si>
    <t>-1424688965</t>
  </si>
  <si>
    <t>Venkovní jednotka 1+1 a vnitřní  klimatizační jendotka o výkonu 2,5kW v setu</t>
  </si>
  <si>
    <t>751999101</t>
  </si>
  <si>
    <t>198274440</t>
  </si>
  <si>
    <t>dílenská dokumentace + dokumentace skutečného stavu</t>
  </si>
  <si>
    <t>751999051</t>
  </si>
  <si>
    <t>268485703</t>
  </si>
  <si>
    <t>Montážní a kotevní materiál</t>
  </si>
  <si>
    <t>751999037</t>
  </si>
  <si>
    <t>2139107570</t>
  </si>
  <si>
    <t>M2</t>
  </si>
  <si>
    <t>Lešení - výška podl. do 3.0m + plošina</t>
  </si>
  <si>
    <t>751999036</t>
  </si>
  <si>
    <t>1551233743</t>
  </si>
  <si>
    <t>Zprovoznění a zaregulování klimatizačního systému</t>
  </si>
  <si>
    <t>751999031</t>
  </si>
  <si>
    <t>717447520</t>
  </si>
  <si>
    <t>CS ÚRS 2017 01</t>
  </si>
  <si>
    <t>Montáž dvojice měděného potrubí předizolovaného 6-10 (1/4" x 3/8")</t>
  </si>
  <si>
    <t>751791121</t>
  </si>
  <si>
    <t>1360685179</t>
  </si>
  <si>
    <t>Montáž klimatizační jednotky venkovní s jednofázovým napájením (do 2 vnitřních jednotek)</t>
  </si>
  <si>
    <t>751721111</t>
  </si>
  <si>
    <t>-1782807620</t>
  </si>
  <si>
    <t>Montáž klimatizační jednotky vnitřní nástěnné o výkonu 3,5 kW</t>
  </si>
  <si>
    <t>751711111</t>
  </si>
  <si>
    <t>-92443923</t>
  </si>
  <si>
    <t>CS ÚRS 2015 01</t>
  </si>
  <si>
    <t>Tlakové a pevnostní zkoušky</t>
  </si>
  <si>
    <t>733291103</t>
  </si>
  <si>
    <t>162093235</t>
  </si>
  <si>
    <t>Chladivové propojení venkovních jednotek</t>
  </si>
  <si>
    <t>733291102</t>
  </si>
  <si>
    <t>701468039</t>
  </si>
  <si>
    <t>chladivo, plnění, oživení, vakuování</t>
  </si>
  <si>
    <t>PSC</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</si>
  <si>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</si>
  <si>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-1081744363</t>
  </si>
  <si>
    <t>Přesun hmot tonážní pro otopná tělesa v objektech v do 6 m</t>
  </si>
  <si>
    <t>998735101</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</si>
  <si>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</si>
  <si>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1765768830</t>
  </si>
  <si>
    <t>Odvzdušnění otopných těles</t>
  </si>
  <si>
    <t>735191905</t>
  </si>
  <si>
    <t xml:space="preserve">Poznámka k souboru cen:
1. Ceny lze použít pro jakýkoli způsob připojení. </t>
  </si>
  <si>
    <t>-2062306801</t>
  </si>
  <si>
    <t>Otopné těleso panelové dvoudeskové 2 přídavné přestupní plochy výška/délka 500/1000 mm výkon 1452 W</t>
  </si>
  <si>
    <t>735151557</t>
  </si>
  <si>
    <t>-544724751</t>
  </si>
  <si>
    <t>Otopné těleso panelové dvoudeskové 2 přídavné přestupní plochy výška/délka 400/1200 mm výkon 1459 W</t>
  </si>
  <si>
    <t>735151539</t>
  </si>
  <si>
    <t>518909230</t>
  </si>
  <si>
    <t>Vyregulování ventilu nebo kohoutu dvojregulačního s termostatickým ovládáním</t>
  </si>
  <si>
    <t>735000912</t>
  </si>
  <si>
    <t>Ústřední vytápění - otopná tělesa</t>
  </si>
  <si>
    <t>735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</si>
  <si>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</si>
  <si>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1788542606</t>
  </si>
  <si>
    <t>Přesun hmot tonážní pro armatury v objektech v do 6 m</t>
  </si>
  <si>
    <t>998734101</t>
  </si>
  <si>
    <t>-289994691</t>
  </si>
  <si>
    <t>Kohout kulový přímý G 3/4 PN 42 do 185°C plnoprůtokový s koulí DADO vnitřní závit</t>
  </si>
  <si>
    <t>734292773</t>
  </si>
  <si>
    <t>-1012603189</t>
  </si>
  <si>
    <t>Kohout plnící a vypouštěcí G 1/2 PN 10 do 90°C závitový</t>
  </si>
  <si>
    <t>734291123</t>
  </si>
  <si>
    <t>-1613129353</t>
  </si>
  <si>
    <t>Šroubení regulační radiátorové rohové G 1/2 bez vypouštění</t>
  </si>
  <si>
    <t>734261412</t>
  </si>
  <si>
    <t xml:space="preserve">Poznámka k souboru cen:
1. V cenách -0101 až -0105 nejsou započteny náklady na dodávku a montáž měřící a vypouštěcí armatury.Tyto se oceňují samostatně souborem cen 734 49 1101 až -1105. </t>
  </si>
  <si>
    <t>-21974445</t>
  </si>
  <si>
    <t>Termostatická hlavice kapalinová PN 10 do 110°C otopných těles VK</t>
  </si>
  <si>
    <t>734221682</t>
  </si>
  <si>
    <t>-1156334788</t>
  </si>
  <si>
    <t>Ventil závitový termostatický rohový jednoregulační G 1/2x16 bez hlavice pro rozvod z CU nebo UH</t>
  </si>
  <si>
    <t>734221542</t>
  </si>
  <si>
    <t>Ústřední vytápění - armatury</t>
  </si>
  <si>
    <t>734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</si>
  <si>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</si>
  <si>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1821071194</t>
  </si>
  <si>
    <t>Přesun hmot tonážní pro rozvody potrubí v objektech v do 6 m</t>
  </si>
  <si>
    <t>998733101</t>
  </si>
  <si>
    <t xml:space="preserve">Poznámka k souboru cen:
1. V cenách -1211 až -1256 jsou započteny i náklady na dodání tepelně izolačních trubic. </t>
  </si>
  <si>
    <t>1865542891</t>
  </si>
  <si>
    <t>Ochrana potrubí ústředního vytápění termoizolačními trubicemi z PE tl do 25 mm DN do 22 mm</t>
  </si>
  <si>
    <t>733811251</t>
  </si>
  <si>
    <t>-517989410</t>
  </si>
  <si>
    <t>Zkouška těsnosti potrubí měděné do D 35x1,5</t>
  </si>
  <si>
    <t>733291101</t>
  </si>
  <si>
    <t>350914597</t>
  </si>
  <si>
    <t>Příplatek k potrubí měděnému za zhotovení přípojky z trubek měděných D 15x1</t>
  </si>
  <si>
    <t>733224222</t>
  </si>
  <si>
    <t>1318089240</t>
  </si>
  <si>
    <t>Potrubí měděné polotvrdé spojované tvrdým pájením D 22x1</t>
  </si>
  <si>
    <t>733222204</t>
  </si>
  <si>
    <t>-886996404</t>
  </si>
  <si>
    <t>Potrubí měděné polotvrdé spojované tvrdým pájením D 18x1</t>
  </si>
  <si>
    <t>733222203</t>
  </si>
  <si>
    <t>-1256095153</t>
  </si>
  <si>
    <t>Potrubí měděné polotvrdé spojované tvrdým pájením D 15x1</t>
  </si>
  <si>
    <t>733222202</t>
  </si>
  <si>
    <t>1132182660</t>
  </si>
  <si>
    <t>Navaření odbočky na potrubí ocelové závitové DN 20</t>
  </si>
  <si>
    <t>733191924</t>
  </si>
  <si>
    <t>Ústřední vytápění - rozvodné potrubí</t>
  </si>
  <si>
    <t>733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</si>
  <si>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</si>
  <si>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-133747074</t>
  </si>
  <si>
    <t>Přesun hmot tonážní pro vnitřní kanalizace v objektech v do 6 m</t>
  </si>
  <si>
    <t>998721101</t>
  </si>
  <si>
    <t>286915995</t>
  </si>
  <si>
    <t>Zápachová uzávěrka nástěnná pro pračku a myčku DN 40</t>
  </si>
  <si>
    <t>721226521</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</si>
  <si>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</si>
  <si>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1660069416</t>
  </si>
  <si>
    <t>Potrubí kanalizační z PE připojovací DN 40</t>
  </si>
  <si>
    <t>721173722</t>
  </si>
  <si>
    <t>238922912</t>
  </si>
  <si>
    <t>Potrubí z PP propojení potrubí DN 40</t>
  </si>
  <si>
    <t>721171912</t>
  </si>
  <si>
    <t>Zdravotechnika - vnitřní kanalizace</t>
  </si>
  <si>
    <t>Hmotnost
celkem [t]</t>
  </si>
  <si>
    <t>J. hmotnost
[t]</t>
  </si>
  <si>
    <t>Poznámka</t>
  </si>
  <si>
    <t xml:space="preserve">    735 - Ústřední vytápění - otopná tělesa</t>
  </si>
  <si>
    <t xml:space="preserve">    734 - Ústřední vytápění - armatury</t>
  </si>
  <si>
    <t xml:space="preserve">    733 - Ústřední vytápění - rozvodné potrubí</t>
  </si>
  <si>
    <t xml:space="preserve">    721 - Zdravotechnika - vnitřní kanalizace</t>
  </si>
  <si>
    <t xml:space="preserve"> </t>
  </si>
  <si>
    <t>10. 1. 2019</t>
  </si>
  <si>
    <t>Horská 618, 541 01 Trutnov</t>
  </si>
  <si>
    <t>D.1.4.1 - Ústřední vytápění</t>
  </si>
  <si>
    <t>Zateplení SPŠ Trutnov, ulice Horská 618, 541 01 Trutnov</t>
  </si>
  <si>
    <t>KRYCÍ LIST SOUPISU</t>
  </si>
  <si>
    <t>{2c35db07-c455-4884-b1c9-6257b1e2422c}</t>
  </si>
  <si>
    <t>Rekapitulace stavby</t>
  </si>
  <si>
    <t>Zpět na list:</t>
  </si>
  <si>
    <t>3) Soupis prací</t>
  </si>
  <si>
    <t>2) Rekapitulace</t>
  </si>
  <si>
    <t>1) Krycí list soupisu</t>
  </si>
  <si>
    <t>List obsahuje:</t>
  </si>
  <si>
    <t>975687988</t>
  </si>
  <si>
    <t xml:space="preserve">Poznámka k souboru cen:
1. V ceně -0123 není započteno dodání média; jeho dodávka se oceňuje ve specifikaci. </t>
  </si>
  <si>
    <t>-920033119</t>
  </si>
  <si>
    <t>Zkouška těsnosti potrubí kanalizace kouřem do DN 300</t>
  </si>
  <si>
    <t>721290123</t>
  </si>
  <si>
    <t>1302327966</t>
  </si>
  <si>
    <t>Potrubí kanalizační z PVC SN 4 dešťové DN 160</t>
  </si>
  <si>
    <t>721173317</t>
  </si>
  <si>
    <t>2114820474</t>
  </si>
  <si>
    <t>Potrubí kanalizační z PVC SN 4 dešťové DN 125</t>
  </si>
  <si>
    <t>721173316</t>
  </si>
  <si>
    <t>734322475</t>
  </si>
  <si>
    <t>Potrubí kanalizační z PVC SN 4 dešťové DN 110</t>
  </si>
  <si>
    <t>721173315</t>
  </si>
  <si>
    <t>-1470615053</t>
  </si>
  <si>
    <t>Přesun hmot pro trubní vedení z trub z plastických hmot otevřený výkop</t>
  </si>
  <si>
    <t>998276101</t>
  </si>
  <si>
    <t>-1217336466</t>
  </si>
  <si>
    <t>Přesun hmot pro pozemní komunikace s krytem dlážděným</t>
  </si>
  <si>
    <t>998223011</t>
  </si>
  <si>
    <t xml:space="preserve"> Přesun hmot</t>
  </si>
  <si>
    <t>-1804629831</t>
  </si>
  <si>
    <t>Nakládání vybouraných hmot na dopravní prostředky pro vodorovnou dopravu</t>
  </si>
  <si>
    <t>997221612</t>
  </si>
  <si>
    <t>-2110502223</t>
  </si>
  <si>
    <t>Nakládání suti na dopravní prostředky pro vodorovnou dopravu</t>
  </si>
  <si>
    <t>997221611</t>
  </si>
  <si>
    <t>2006018168</t>
  </si>
  <si>
    <t>Vodorovná doprava vybouraných hmot do 1 km</t>
  </si>
  <si>
    <t>997221571</t>
  </si>
  <si>
    <t>-399752492</t>
  </si>
  <si>
    <t>Vodorovná doprava suti z kusových materiálů do 1 km</t>
  </si>
  <si>
    <t>997221561</t>
  </si>
  <si>
    <t>1371737988</t>
  </si>
  <si>
    <t>Lože pod obrubníky, krajníky nebo obruby z dlažebních kostek z betonu prostého</t>
  </si>
  <si>
    <t>916991121</t>
  </si>
  <si>
    <t>-326323094</t>
  </si>
  <si>
    <t>Osazení chodníkového obrubníku betonového stojatého s boční opěrou do lože z betonu prostého</t>
  </si>
  <si>
    <t>916231213</t>
  </si>
  <si>
    <t>-194264009</t>
  </si>
  <si>
    <t>Obetonování plastové šachty z polypropylenu betonem prostým tř. C 20/25 otevřený výkop</t>
  </si>
  <si>
    <t>899620141</t>
  </si>
  <si>
    <t xml:space="preserve">Poznámka k souboru cen:
1. V cenách jsou započteny i náklady na zhutněnou vyrovnávací násypnou vrstvu ze štěrku 16/32 tl. 200 mm. 2. V cenách -2113 až – 2236 jsou započteny i náklady na: a) dvě vstupní hrdla (nátoky) v dimenzi DN 160/315 b) šachtový adaptér DN 600/315, šachtovou rouru a poklop s prstencem. 3. V cenách nejsou započteny náklady na: a) fixování zasakovacích boxů obsypem, který se oceňuje cenami souboru 174.0-11 zásyp sypaninou z jakékoliv horniny katalogu 800-1 Zemní práce části A01, b) napojení stávajícího kanalizačního potrubí, c) dodání dešťové šachty pro zasakovací boxy a retenci. Tyto se oceňují cenami souboru cen 894 81-2... této části katalogu. </t>
  </si>
  <si>
    <t>-514263534</t>
  </si>
  <si>
    <t>Zasakovací box z polypropylenu PP bez revize pro vsakování jednořadová galerie objemu do 50 m3</t>
  </si>
  <si>
    <t>895971114</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</si>
  <si>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</si>
  <si>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1335240750</t>
  </si>
  <si>
    <t>Revizní a čistící šachta z PP DN 400 poklop plastový pochůzí pro zatížení 1,5 t</t>
  </si>
  <si>
    <t>894812051</t>
  </si>
  <si>
    <t>-1665506171</t>
  </si>
  <si>
    <t>Příplatek k rourám revizní a čistící šachty z PP DN 400 za uříznutí šachtové roury</t>
  </si>
  <si>
    <t>894812041</t>
  </si>
  <si>
    <t>-1455291970</t>
  </si>
  <si>
    <t>Revizní a čistící šachta z PP DN 400 šachtová roura korugovaná bez hrdla světlé hloubky 1500 mm</t>
  </si>
  <si>
    <t>894812032</t>
  </si>
  <si>
    <t>-1945342685</t>
  </si>
  <si>
    <t>Revizní a čistící šachta z PP šachtové dno DN 400/150 pravý a levý přítok</t>
  </si>
  <si>
    <t>894812003</t>
  </si>
  <si>
    <t>Trubní vedení</t>
  </si>
  <si>
    <t>1429392966</t>
  </si>
  <si>
    <t>Kladení zámkové dlažby pozemních komunikací tl 100 mm skupiny A pl přes 300 m2</t>
  </si>
  <si>
    <t>596212313</t>
  </si>
  <si>
    <t>-1998330759</t>
  </si>
  <si>
    <t>Podklad ze směsi stmelené cementem SC C 8/10 (KSC I) tl 120 mm</t>
  </si>
  <si>
    <t>567122111</t>
  </si>
  <si>
    <t>-2141073505</t>
  </si>
  <si>
    <t>Podklad ze štěrkodrtě ŠD tl 200 mm</t>
  </si>
  <si>
    <t>564861111</t>
  </si>
  <si>
    <t xml:space="preserve">Poznámka k souboru cen:
1. V ceně jsou započteny náklady na zhotovení záznamu o prohlídce a protokolu prohlídky. </t>
  </si>
  <si>
    <t>-899841766</t>
  </si>
  <si>
    <t>Monitoring stoky jakékoli výšky na stávající kanalizaci</t>
  </si>
  <si>
    <t>359901212</t>
  </si>
  <si>
    <t xml:space="preserve">Poznámka k souboru cen:
1. Cena je určena pro konečné vyčištění stok před předáním a převzetím. </t>
  </si>
  <si>
    <t>508941354</t>
  </si>
  <si>
    <t>Vyčištění stok</t>
  </si>
  <si>
    <t>359901111</t>
  </si>
  <si>
    <t>1484403195</t>
  </si>
  <si>
    <t>Úprava pláně v hornině tř. 1 až 4 se zhutněním</t>
  </si>
  <si>
    <t>181951102</t>
  </si>
  <si>
    <t>-1605572867</t>
  </si>
  <si>
    <t>Plošná úprava terénu do 500 m2 zemina tř 1 až 4 nerovnosti do +/- 100 mm v rovinně a svahu do 1:5</t>
  </si>
  <si>
    <t>181111111</t>
  </si>
  <si>
    <t>-1774788656</t>
  </si>
  <si>
    <t>-1452104429</t>
  </si>
  <si>
    <t>Poplatek za uložení odpadu ze sypaniny na skládce (skládkovné)</t>
  </si>
  <si>
    <t>17120121</t>
  </si>
  <si>
    <t>-266015905</t>
  </si>
  <si>
    <t>Uložení sypaniny na skládky</t>
  </si>
  <si>
    <t>171201201</t>
  </si>
  <si>
    <t>-1528522019</t>
  </si>
  <si>
    <t>Nakládání výkopku z hornin tř. 1 až 4 přes 100 m3</t>
  </si>
  <si>
    <t>167101102</t>
  </si>
  <si>
    <t>479606394</t>
  </si>
  <si>
    <t>Příplatek k vodorovnému přemístění výkopku/sypaniny z horniny tř. 1 až 4 ZKD 1000 m přes 10000 m</t>
  </si>
  <si>
    <t>162701109</t>
  </si>
  <si>
    <t>-1566819547</t>
  </si>
  <si>
    <t>Vodorovné přemístění do 10000 m výkopku/sypaniny z horniny tř. 1 až 4</t>
  </si>
  <si>
    <t>162701105</t>
  </si>
  <si>
    <t>-1724684463</t>
  </si>
  <si>
    <t>Svislé přemístění výkopku z horniny tř. 1 až 4 hl výkopu do 2,5 m</t>
  </si>
  <si>
    <t>161101101</t>
  </si>
  <si>
    <t>-1846954027</t>
  </si>
  <si>
    <t>Odstranění příložného pažení a rozepření stěn rýh hl do 2 m</t>
  </si>
  <si>
    <t>151101111</t>
  </si>
  <si>
    <t>-1324806933</t>
  </si>
  <si>
    <t>Příplatek za lepivost k hloubení rýh š do 600 mm v hornině tř. 4</t>
  </si>
  <si>
    <t>132301109</t>
  </si>
  <si>
    <t>-2118670777</t>
  </si>
  <si>
    <t>Zřízení příložného pažení a rozepření stěn rýh hl do 2 m</t>
  </si>
  <si>
    <t>151101101</t>
  </si>
  <si>
    <t>1530852117</t>
  </si>
  <si>
    <t>Hloubení šachet v hornině tř. 4 objemu do 100 m3</t>
  </si>
  <si>
    <t>133301101</t>
  </si>
  <si>
    <t>-1704383551</t>
  </si>
  <si>
    <t>Hloubení rýh š do 600 mm v hornině tř. 4 objemu do 100 m3</t>
  </si>
  <si>
    <t>132301101</t>
  </si>
  <si>
    <t>-411500895</t>
  </si>
  <si>
    <t>Hloubení jam zapažených v hornině tř. 4 objemu do 100 m3</t>
  </si>
  <si>
    <t>131301201</t>
  </si>
  <si>
    <t>-432859984</t>
  </si>
  <si>
    <t>Příplatek za ztížení vykopávky v blízkosti podzemního vedení</t>
  </si>
  <si>
    <t>130001101</t>
  </si>
  <si>
    <t>-1592334857</t>
  </si>
  <si>
    <t>Sejmutí ornice s přemístěním na vzdálenost do 100 m</t>
  </si>
  <si>
    <t>121101102</t>
  </si>
  <si>
    <t>160120587</t>
  </si>
  <si>
    <t>Vytrhání obrub krajníků obrubníků stojatých</t>
  </si>
  <si>
    <t>113202111</t>
  </si>
  <si>
    <t>-759477496</t>
  </si>
  <si>
    <t>Odstranění podkladu pl do 50 m2 z kameniva drceného tl 300 mm</t>
  </si>
  <si>
    <t>113107123</t>
  </si>
  <si>
    <t xml:space="preserve"> Zemní práce</t>
  </si>
  <si>
    <t xml:space="preserve">    998 -  Přesun hmot</t>
  </si>
  <si>
    <t xml:space="preserve">    8 - Trubní vedení</t>
  </si>
  <si>
    <t xml:space="preserve">    1 -  Zemní práce</t>
  </si>
  <si>
    <t>D.1.4.5 - Zdravotní technika</t>
  </si>
  <si>
    <t>{27844f9c-62d2-44ec-a419-4c46dfd4871b}</t>
  </si>
  <si>
    <t>Vypracoval : Roman Hladík</t>
  </si>
  <si>
    <t>Cena položek je uvedena vč. recyklačních poplatků</t>
  </si>
  <si>
    <t>Je-li v rozpočtu (nebo ve výkazu) uveden výrobek nebo konstrukce či její prvek ukazující na konkrétního výrobce je tuto skutečnost třeba jednoznačně chápat jako příklad z možných variant z důvodu jasné specifikace technické a uživatelské parametrizace prvku, výrobku, systému nebo konstrukce s tím, že konečné použití konkrétního výrobku, prvku, systému nebo konstrukce (z možné variace výrobců nebo dodavatelů) při průkazném splnění deklarovaných nebo popisem stanovených technických specifikací a technických a  uživatelských standardů je na zhotoviteli stavby.</t>
  </si>
  <si>
    <t>Poznámka :</t>
  </si>
  <si>
    <t>Výkaz výměr - Specifikace neobsahuje :</t>
  </si>
  <si>
    <t>Investor:</t>
  </si>
  <si>
    <t>Akce:</t>
  </si>
  <si>
    <t>Elektroinstalace</t>
  </si>
  <si>
    <t>Výkaz výměr - Specifikace</t>
  </si>
  <si>
    <t>vč. DPH</t>
  </si>
  <si>
    <t>Celková cena</t>
  </si>
  <si>
    <t>bez DPH</t>
  </si>
  <si>
    <t>Celkem materiál a montáž</t>
  </si>
  <si>
    <t>Celkem</t>
  </si>
  <si>
    <t>celkem</t>
  </si>
  <si>
    <t>Název položky</t>
  </si>
  <si>
    <t>č.</t>
  </si>
  <si>
    <t>montáž</t>
  </si>
  <si>
    <t>materiál</t>
  </si>
  <si>
    <t>Rekapitulace</t>
  </si>
  <si>
    <t>Sekání prostupy a stavební přípomoce (% z montáží)</t>
  </si>
  <si>
    <t>Drobný materiál (% z materálu)</t>
  </si>
  <si>
    <t>set</t>
  </si>
  <si>
    <t>Revize</t>
  </si>
  <si>
    <t>PD skutečného provedení</t>
  </si>
  <si>
    <t>Demontáže a úpravy instalace ve spojovacím krčku a chodbách</t>
  </si>
  <si>
    <t>Demontáže a montáže zařízení spojené s vnějším zateplením</t>
  </si>
  <si>
    <t>Doklady, předávací protokoly, atesty</t>
  </si>
  <si>
    <t>kč/jm</t>
  </si>
  <si>
    <t>množství</t>
  </si>
  <si>
    <t>jm</t>
  </si>
  <si>
    <t>HZS, PD, revize</t>
  </si>
  <si>
    <t>Digitální hodiny do venkovního prostředí s DCF synchronizací vč. přijímače (jednostranné čtyřmístné exteriérové digitální hodiny (IP65), autonomní, minutovými impulsy 24 VDC, rozměry (Š x V x H) 1250 x 350 x 85 mm, čitelnost na vzdálenost 100 m, barva číslic červená, výška číslic 250 mm, možnost střídavého zobrazení údajů, po připojení teplotního čidla možnost zobrazení teploty, nástěnná montáž na výklopnou konzolu, rám hodin z hliníkových profilů, povrchová úprava komaxit, napájení 100 - 240 VAC, součástí dodávky IR dálkový ovladač)</t>
  </si>
  <si>
    <t>Světelný nápis na štítové stěně (nápis Střední průmyslová škola + logo., materiál: hliník 3D písmo, nasvícení dozadu, 9.800x500mm + logo průměr 1170mm), instalace vč. šablon a lešení (spodní hrana max 4m, lepeno na fasádu, vč. kotvícího matariálu a dopravy</t>
  </si>
  <si>
    <t>Dodávky</t>
  </si>
  <si>
    <t>Sekání, prostupy a stavební přípomoce (% z montáží)</t>
  </si>
  <si>
    <t>"R" typ: Svítidlo nástěnné, E27, 1x26W, IP44, plastové se skleněným stínítkem a plastovou mřížkou, 180x110mm</t>
  </si>
  <si>
    <t>Univerzální nouzový modul pro LED panely s volným driverem, 1 hod, 340x120x50mm</t>
  </si>
  <si>
    <t>"K" typ: Svítidlo kruhové, LED 11W, 880 lm, d=280mm, h=120mm, IP43, opálový skleněný kryt, kovová základna vč. zdrojů, nástěnné, vč. senzoru</t>
  </si>
  <si>
    <t>"A" typ: Svítidlo LED 54W, 5650 lm, AL rám, prizma kryt, IP40, 50000hod, vestavné (1200x300mm), vč. AL rámu pro povrchovou montáž</t>
  </si>
  <si>
    <t>"B" typ: Svítidlo LED 35W, 4000 lm, AL rám, prizma kryt, IP40, 50000hod, vestavné (1200x300mm), vč. AL rámu pro povrchovou montáž</t>
  </si>
  <si>
    <t>"E" typ: Svítidlo LED 26W, 2600 lm, AL rám, prizma kryt, IP40, 50000hod, vestavné (600x300mm) vč. AL rámu pro povrchovou montáž</t>
  </si>
  <si>
    <t>"F" typ: Svítidlo LED 17W, 1750 lm, AL rám, prizma kryt, IP40, 50000hod, vestavné (600x300mm), vč. AL rámu pro povrchovou montáž</t>
  </si>
  <si>
    <t>Svítidla vč. zdrojů a předřadníků</t>
  </si>
  <si>
    <t>Přípojnice PE, N, HOP, Lišty DIN, propojovací přípojnice 63A/3P, svorky, štítky, vodiče</t>
  </si>
  <si>
    <t>Ukončení kabelů v rozváděči do 4x50</t>
  </si>
  <si>
    <t>Ukončení kabelů v rozváděči do 4x10</t>
  </si>
  <si>
    <t>Stykač 40A (AC1), 4p, 230V, DIN</t>
  </si>
  <si>
    <t>Proudový chránič s nadproudovou ochr. B6A/0,03/2 (typ AC)</t>
  </si>
  <si>
    <t>Proudový chránič s nadproudovou ochr. B10A/0,03/2 (typ AC)</t>
  </si>
  <si>
    <t>Proudový chránič s nadproudovou ochr. B16A/0,03/2 (typ AC)</t>
  </si>
  <si>
    <t>Spínací hodiny digitální, dvoukanálové, astroprogram + GPS souřadnice, 230V/16A vč. nastavení (vhodné jako náhrada soumrakového spínače a časových hodin)</t>
  </si>
  <si>
    <t>Spínací hodiny digitální, týdenní, jednokanálové, 230V/16A vč. nastavení</t>
  </si>
  <si>
    <t>Jistič 1D4A 10kA</t>
  </si>
  <si>
    <t>Jistič 1B6A 10kA</t>
  </si>
  <si>
    <t>Jistič 1B10A 10kA</t>
  </si>
  <si>
    <t>Jistič 1B16A 10kA</t>
  </si>
  <si>
    <t>Jistič 1C16A 10kA</t>
  </si>
  <si>
    <t>Jistič 1C20A 10kA</t>
  </si>
  <si>
    <t>Jistič 3B16A 10kA</t>
  </si>
  <si>
    <t>Jistič 3C16A 10kA</t>
  </si>
  <si>
    <t>Jistič 3C20A 10kA</t>
  </si>
  <si>
    <t>Svodič přepětí 4p kategorie T2 s výměnnými moduly, In=20kA, Up=1,2kV</t>
  </si>
  <si>
    <t>Svodič přepětí 4p, kategorie T1 a T2, In=30kA(8/20), Up=1,5kV</t>
  </si>
  <si>
    <t>Hlavní vypínač 3P 63A DIN</t>
  </si>
  <si>
    <t>Hlavní vypínač 3P 125A DIN</t>
  </si>
  <si>
    <t>Vkládací konstrukce do stávajícího podružného rozváděče (600x1000) vč. zákrytů, DIN lišt, PE a N svorkovnic, barevný nástřik oceloplechového rámu a dvířek v RAL</t>
  </si>
  <si>
    <t>Vkládací konstrukce do stávajícího pole hlavního rozváděče (800x2000) vč. zákrytů, DIN lišt, PE a N svorkovnic</t>
  </si>
  <si>
    <t>Úpravy stávajících rozváděčů</t>
  </si>
  <si>
    <t>Stavební sádra</t>
  </si>
  <si>
    <t>Montáž - žaluzie, markýza - připojení</t>
  </si>
  <si>
    <t>Montáž - VZT - připojení</t>
  </si>
  <si>
    <t>Požární ucpávky a těsnící materiály</t>
  </si>
  <si>
    <t>Spínač žaluziový pod omítku IP20 vč. kolébky a rám.</t>
  </si>
  <si>
    <t>Vypínač č. 1, 10A/230V IP44 nad omítku</t>
  </si>
  <si>
    <t>Vypínač řaz. 1 230V/10A pod omítku IP20 vč. kolébky a rám.</t>
  </si>
  <si>
    <t>Zásuvka 230V/16A nad omítku IP44</t>
  </si>
  <si>
    <t>Kabel CYKY-J 5x2,5</t>
  </si>
  <si>
    <t>Kabel CYKY-J 5x1,5</t>
  </si>
  <si>
    <t>Kabel CYKY-J 3x2,5</t>
  </si>
  <si>
    <t>Kabel CYKY-J 3x1,5</t>
  </si>
  <si>
    <t>Kabelový žlab - drát 60x60 vč. příslušenství</t>
  </si>
  <si>
    <t>Kabelový žlab - drát 140x60 vč. příslušenství</t>
  </si>
  <si>
    <t>Lišta PVC 60x40 vč. kolen, spojek a koncovek</t>
  </si>
  <si>
    <t>Lišta PVC 40x40 vč. kolen, spojek a koncovek</t>
  </si>
  <si>
    <t>Lišta PVC 13x18 vč. kolen, spojek a koncovek</t>
  </si>
  <si>
    <t>Trubka ohebná PVC, 320N, FX25 samozhášivá vč. kolen, spojek a příchytek</t>
  </si>
  <si>
    <t>Trubka ohebná PVC, 320N, FX16 samozhášivá vč. kolen, spojek a příchytek</t>
  </si>
  <si>
    <t>Krabice lištová hluboká vč. víčka</t>
  </si>
  <si>
    <t>Krabice elinstalační plastová 6455-11P se svorkovnicí a víčkem nad omítku IP54</t>
  </si>
  <si>
    <t>Napojení osvětlení, VZT, žaluzií, loga, hodin</t>
  </si>
  <si>
    <t>Úpravy a posuny stávajících el. zařízení na střeše a fasádě v souvislosti s novou jímací soustavou vč. potřebného materiálu</t>
  </si>
  <si>
    <t>Svorka SR02 páska-páska</t>
  </si>
  <si>
    <t>Svorka SR03 páska-drát</t>
  </si>
  <si>
    <t>Držák OU</t>
  </si>
  <si>
    <t>Ochranný úhelník</t>
  </si>
  <si>
    <t>Izolovaná podpěra (40cm) pro oddálení pom. jímače</t>
  </si>
  <si>
    <t>Podpěra svodu (plast 20mm) + trn min 100 přesah nad tepelnou izolaci</t>
  </si>
  <si>
    <t>Podpěra vedení pro ploché střechy vč. přísl.</t>
  </si>
  <si>
    <t>Svorka univerzální</t>
  </si>
  <si>
    <t>Svorka pro připojení náhodných součástí</t>
  </si>
  <si>
    <t>Svorka ST Okapové potrubí</t>
  </si>
  <si>
    <t>Svorka SK křížová</t>
  </si>
  <si>
    <t>Svorka SZ zkušební</t>
  </si>
  <si>
    <t>Svorka SS spojovací</t>
  </si>
  <si>
    <t>Vodič CY 16 zž</t>
  </si>
  <si>
    <t>Zemnící drát AlMgSi 8</t>
  </si>
  <si>
    <t>Zemnící drát FeZn 10</t>
  </si>
  <si>
    <t>Zemnící pásek FeZn 30x4</t>
  </si>
  <si>
    <t>Hromosvody, uzemnění,pospojení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</si>
</sst>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Kč&quot;_-;\-* #,##0.00\ &quot;Kč&quot;_-;_-* &quot;-&quot;??\ &quot;Kč&quot;_-;_-@_-"/>
    <numFmt numFmtId="164" formatCode="#,##0.00%"/>
    <numFmt numFmtId="165" formatCode="dd\.mm\.yyyy"/>
    <numFmt numFmtId="166" formatCode="#,##0.00000"/>
    <numFmt numFmtId="167" formatCode="#,##0.000"/>
    <numFmt numFmtId="168" formatCode="&quot;DPH &quot;???,???.?0\ &quot;Kč&quot;"/>
    <numFmt numFmtId="169" formatCode="&quot;Základ    &quot;???,???.?0\ &quot;Kč&quot;"/>
    <numFmt numFmtId="170" formatCode="##&quot;% DPH&quot;"/>
    <numFmt numFmtId="171" formatCode="???,???.?0\ &quot;Kč&quot;\ &quot;vč. DPH 21%&quot;"/>
    <numFmt numFmtId="172" formatCode="???,???.?0\ &quot;Kč&quot;\ &quot;vč. DPH 15%&quot;"/>
    <numFmt numFmtId="173" formatCode="&quot;Celková cena     &quot;???,???.?0\ &quot;Kč&quot;\ &quot;vč. DPH 5%&quot;"/>
    <numFmt numFmtId="174" formatCode="_-* #,##0.00\ _K_č_-;\-* #,##0.00\ _K_č_-;_-* &quot;-&quot;??\ _K_č_-;_-@_-"/>
    <numFmt numFmtId="175" formatCode="_-* #,##0.0\ _K_č_-;\-* #,##0.0\ _K_č_-;_-* &quot;-&quot;?\ _K_č_-;_-@_-"/>
  </numFmts>
  <fonts count="6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sz val="8"/>
      <name val="Trebuchet MS"/>
      <family val="2"/>
    </font>
    <font>
      <sz val="8"/>
      <color rgb="FF969696"/>
      <name val="Trebuchet MS"/>
      <family val="2"/>
    </font>
    <font>
      <sz val="8"/>
      <color rgb="FF003366"/>
      <name val="Trebuchet MS"/>
      <family val="2"/>
    </font>
    <font>
      <sz val="12"/>
      <color rgb="FF003366"/>
      <name val="Trebuchet MS"/>
      <family val="2"/>
    </font>
    <font>
      <sz val="10"/>
      <color rgb="FF003366"/>
      <name val="Trebuchet MS"/>
      <family val="2"/>
    </font>
    <font>
      <i/>
      <sz val="7"/>
      <color rgb="FF969696"/>
      <name val="Trebuchet MS"/>
      <family val="2"/>
    </font>
    <font>
      <sz val="7"/>
      <color rgb="FF969696"/>
      <name val="Trebuchet MS"/>
      <family val="2"/>
    </font>
    <font>
      <b/>
      <sz val="8"/>
      <name val="Trebuchet MS"/>
      <family val="2"/>
    </font>
    <font>
      <sz val="8"/>
      <color rgb="FF960000"/>
      <name val="Trebuchet MS"/>
      <family val="2"/>
    </font>
    <font>
      <b/>
      <sz val="12"/>
      <color rgb="FF960000"/>
      <name val="Trebuchet MS"/>
      <family val="2"/>
    </font>
    <font>
      <sz val="9"/>
      <color rgb="FF969696"/>
      <name val="Trebuchet MS"/>
      <family val="2"/>
    </font>
    <font>
      <sz val="9"/>
      <name val="Trebuchet MS"/>
      <family val="2"/>
    </font>
    <font>
      <b/>
      <sz val="12"/>
      <name val="Trebuchet MS"/>
      <family val="2"/>
    </font>
    <font>
      <b/>
      <sz val="16"/>
      <name val="Trebuchet MS"/>
      <family val="2"/>
    </font>
    <font>
      <b/>
      <sz val="12"/>
      <color rgb="FF800000"/>
      <name val="Trebuchet MS"/>
      <family val="2"/>
    </font>
    <font>
      <b/>
      <sz val="10"/>
      <name val="Trebuchet MS"/>
      <family val="2"/>
    </font>
    <font>
      <sz val="8"/>
      <color rgb="FF3366FF"/>
      <name val="Trebuchet MS"/>
      <family val="2"/>
    </font>
    <font>
      <sz val="10"/>
      <color theme="10"/>
      <name val="Trebuchet MS"/>
      <family val="2"/>
    </font>
    <font>
      <sz val="10"/>
      <color rgb="FF960000"/>
      <name val="Trebuchet MS"/>
      <family val="2"/>
    </font>
    <font>
      <sz val="10"/>
      <name val="Trebuchet MS"/>
      <family val="2"/>
    </font>
    <font>
      <sz val="7"/>
      <name val="Arial CE"/>
      <family val="2"/>
    </font>
    <font>
      <b/>
      <u val="single"/>
      <sz val="9"/>
      <name val="Arial CE"/>
      <family val="2"/>
    </font>
    <font>
      <b/>
      <sz val="16"/>
      <name val="Arial CE"/>
      <family val="2"/>
    </font>
    <font>
      <b/>
      <sz val="20"/>
      <name val="Arial CE"/>
      <family val="2"/>
    </font>
    <font>
      <sz val="6"/>
      <name val="Arial CE"/>
      <family val="2"/>
    </font>
    <font>
      <b/>
      <sz val="6"/>
      <name val="Arial CE"/>
      <family val="2"/>
    </font>
  </fonts>
  <fills count="7">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
      <patternFill patternType="solid">
        <fgColor rgb="FFFAE682"/>
        <bgColor indexed="64"/>
      </patternFill>
    </fill>
  </fills>
  <borders count="57">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right style="thin">
        <color rgb="FF000000"/>
      </right>
      <top/>
      <bottom style="thin">
        <color rgb="FF000000"/>
      </bottom>
    </border>
    <border>
      <left/>
      <right style="thin">
        <color rgb="FF000000"/>
      </right>
      <top/>
      <bottom/>
    </border>
    <border>
      <left/>
      <right style="thin">
        <color rgb="FF000000"/>
      </right>
      <top style="thin">
        <color rgb="FF000000"/>
      </top>
      <bottom/>
    </border>
    <border>
      <left/>
      <right style="thin">
        <color rgb="FF000000"/>
      </right>
      <top style="hair">
        <color rgb="FF000000"/>
      </top>
      <bottom style="hair">
        <color rgb="FF000000"/>
      </bottom>
    </border>
    <border>
      <left/>
      <right style="thin">
        <color rgb="FF000000"/>
      </right>
      <top style="hair">
        <color rgb="FF969696"/>
      </top>
      <bottom/>
    </border>
    <border>
      <left/>
      <right/>
      <top/>
      <bottom style="double"/>
    </border>
    <border>
      <left/>
      <right style="thin"/>
      <top/>
      <bottom style="thin"/>
    </border>
    <border>
      <left style="thin"/>
      <right/>
      <top/>
      <bottom style="thin"/>
    </border>
    <border>
      <left/>
      <right/>
      <top/>
      <bottom style="thin"/>
    </border>
    <border>
      <left/>
      <right style="thin"/>
      <top/>
      <bottom/>
    </border>
    <border>
      <left style="thin"/>
      <right/>
      <top/>
      <bottom/>
    </border>
    <border>
      <left/>
      <right style="thin"/>
      <top style="thin"/>
      <bottom/>
    </border>
    <border>
      <left style="thin"/>
      <right/>
      <top style="thin"/>
      <bottom/>
    </border>
    <border>
      <left/>
      <right/>
      <top style="thin"/>
      <bottom/>
    </border>
    <border>
      <left/>
      <right style="thin"/>
      <top style="hair"/>
      <bottom style="hair"/>
    </border>
    <border>
      <left style="thin"/>
      <right/>
      <top style="hair"/>
      <bottom style="hair"/>
    </border>
    <border>
      <left/>
      <right/>
      <top style="hair"/>
      <bottom style="hair"/>
    </border>
    <border>
      <left style="thin"/>
      <right style="thin"/>
      <top style="hair"/>
      <bottom style="hair"/>
    </border>
    <border>
      <left/>
      <right style="thin"/>
      <top style="thin"/>
      <bottom style="thin"/>
    </border>
    <border>
      <left/>
      <right/>
      <top style="thin"/>
      <bottom style="thin"/>
    </border>
    <border>
      <left style="thin"/>
      <right/>
      <top style="thin"/>
      <bottom style="thin"/>
    </border>
    <border>
      <left style="thin"/>
      <right style="thin"/>
      <top style="thin"/>
      <bottom style="thin"/>
    </border>
    <border>
      <left style="hair"/>
      <right style="thin"/>
      <top style="hair"/>
      <bottom style="hair"/>
    </border>
    <border>
      <left style="thin"/>
      <right style="hair"/>
      <top style="hair"/>
      <bottom style="hair"/>
    </border>
    <border>
      <left style="hair"/>
      <right style="thin"/>
      <top/>
      <bottom style="hair"/>
    </border>
    <border>
      <left style="thin"/>
      <right style="hair"/>
      <top/>
      <bottom style="hair"/>
    </border>
    <border>
      <left style="thin"/>
      <right style="thin"/>
      <top/>
      <bottom style="hair"/>
    </border>
    <border>
      <left style="hair"/>
      <right style="thin"/>
      <top style="hair"/>
      <bottom style="thin"/>
    </border>
    <border>
      <left style="thin"/>
      <right style="hair"/>
      <top style="hair"/>
      <bottom style="thin"/>
    </border>
    <border>
      <left style="thin"/>
      <right style="thin"/>
      <top style="hair"/>
      <bottom style="thin"/>
    </border>
    <border>
      <left style="hair"/>
      <right style="thin"/>
      <top style="hair"/>
      <bottom/>
    </border>
    <border>
      <left style="thin"/>
      <right style="hair"/>
      <top style="hair"/>
      <bottom/>
    </border>
    <border>
      <left style="thin"/>
      <right style="thin"/>
      <top style="hair"/>
      <bottom/>
    </border>
    <border>
      <left style="hair"/>
      <right style="thin"/>
      <top style="thin"/>
      <bottom style="hair"/>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xf numFmtId="0" fontId="39" fillId="0" borderId="0">
      <alignment/>
      <protection/>
    </xf>
    <xf numFmtId="0" fontId="3" fillId="0" borderId="0">
      <alignment/>
      <protection/>
    </xf>
  </cellStyleXfs>
  <cellXfs count="48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0" xfId="0" applyFont="1" applyFill="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7"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8" xfId="0" applyNumberFormat="1" applyFont="1" applyBorder="1" applyAlignment="1">
      <alignment vertical="center"/>
    </xf>
    <xf numFmtId="4" fontId="30" fillId="0" borderId="19" xfId="0" applyNumberFormat="1" applyFont="1" applyBorder="1" applyAlignment="1">
      <alignment vertical="center"/>
    </xf>
    <xf numFmtId="166" fontId="30" fillId="0" borderId="19" xfId="0" applyNumberFormat="1" applyFont="1" applyBorder="1" applyAlignment="1">
      <alignment vertical="center"/>
    </xf>
    <xf numFmtId="4" fontId="30" fillId="0" borderId="20" xfId="0" applyNumberFormat="1" applyFont="1" applyBorder="1" applyAlignment="1">
      <alignment vertical="center"/>
    </xf>
    <xf numFmtId="0" fontId="6" fillId="0" borderId="0" xfId="0" applyFont="1" applyAlignment="1">
      <alignment horizontal="left" vertical="center"/>
    </xf>
    <xf numFmtId="0" fontId="0" fillId="0" borderId="0" xfId="0" applyProtection="1">
      <protection locked="0"/>
    </xf>
    <xf numFmtId="0" fontId="0" fillId="0" borderId="2" xfId="0" applyBorder="1" applyProtection="1">
      <protection locked="0"/>
    </xf>
    <xf numFmtId="0" fontId="31"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3" fillId="4" borderId="0" xfId="0" applyFont="1" applyFill="1" applyAlignment="1">
      <alignment horizontal="left" vertical="center"/>
    </xf>
    <xf numFmtId="0" fontId="0" fillId="4" borderId="0" xfId="0" applyFont="1" applyFill="1" applyAlignment="1" applyProtection="1">
      <alignment vertical="center"/>
      <protection locked="0"/>
    </xf>
    <xf numFmtId="0" fontId="23"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0" fontId="7" fillId="0" borderId="19" xfId="0" applyFont="1" applyBorder="1" applyAlignment="1" applyProtection="1">
      <alignment vertical="center"/>
      <protection locked="0"/>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0" fontId="8" fillId="0" borderId="19" xfId="0" applyFont="1" applyBorder="1" applyAlignment="1" applyProtection="1">
      <alignment vertical="center"/>
      <protection locked="0"/>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4" xfId="0" applyFont="1" applyFill="1" applyBorder="1" applyAlignment="1" applyProtection="1">
      <alignment horizontal="center" vertical="center" wrapText="1"/>
      <protection locked="0"/>
    </xf>
    <xf numFmtId="0" fontId="23"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3" fillId="0" borderId="10" xfId="0" applyNumberFormat="1" applyFont="1" applyBorder="1" applyAlignment="1">
      <alignment/>
    </xf>
    <xf numFmtId="166" fontId="33" fillId="0" borderId="11"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7"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2" borderId="17"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167" fontId="23" fillId="2" borderId="22" xfId="0" applyNumberFormat="1" applyFont="1" applyFill="1" applyBorder="1" applyAlignment="1" applyProtection="1">
      <alignment vertical="center"/>
      <protection locked="0"/>
    </xf>
    <xf numFmtId="0" fontId="24" fillId="2" borderId="18" xfId="0" applyFont="1" applyFill="1" applyBorder="1" applyAlignment="1" applyProtection="1">
      <alignment horizontal="left" vertical="center"/>
      <protection locked="0"/>
    </xf>
    <xf numFmtId="0" fontId="24" fillId="0" borderId="19" xfId="0" applyFont="1" applyBorder="1" applyAlignment="1">
      <alignment horizontal="center" vertical="center"/>
    </xf>
    <xf numFmtId="0" fontId="0" fillId="0" borderId="19" xfId="0" applyFont="1" applyBorder="1" applyAlignment="1">
      <alignment vertical="center"/>
    </xf>
    <xf numFmtId="166" fontId="24" fillId="0" borderId="19" xfId="0" applyNumberFormat="1" applyFont="1" applyBorder="1" applyAlignment="1">
      <alignment vertical="center"/>
    </xf>
    <xf numFmtId="166" fontId="24" fillId="0" borderId="20" xfId="0" applyNumberFormat="1" applyFont="1" applyBorder="1" applyAlignment="1">
      <alignment vertical="center"/>
    </xf>
    <xf numFmtId="4" fontId="19" fillId="0" borderId="0" xfId="0" applyNumberFormat="1" applyFont="1" applyAlignment="1">
      <alignment vertical="center"/>
    </xf>
    <xf numFmtId="0" fontId="2" fillId="0" borderId="0" xfId="0"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4" fontId="18" fillId="0" borderId="5" xfId="0" applyNumberFormat="1" applyFont="1" applyBorder="1" applyAlignment="1">
      <alignment vertical="center"/>
    </xf>
    <xf numFmtId="0" fontId="0" fillId="0" borderId="5" xfId="0" applyFont="1" applyBorder="1" applyAlignment="1">
      <alignmen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14" fillId="5" borderId="0" xfId="0" applyFont="1" applyFill="1" applyAlignment="1">
      <alignment horizontal="center" vertical="center"/>
    </xf>
    <xf numFmtId="0" fontId="0" fillId="0" borderId="0" xfId="0"/>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7" xfId="0" applyFont="1" applyFill="1" applyBorder="1" applyAlignment="1">
      <alignment horizontal="center" vertical="center"/>
    </xf>
    <xf numFmtId="0" fontId="23" fillId="4" borderId="7" xfId="0" applyFont="1" applyFill="1" applyBorder="1" applyAlignment="1">
      <alignment horizontal="right" vertical="center"/>
    </xf>
    <xf numFmtId="0" fontId="23" fillId="4" borderId="21" xfId="0" applyFont="1" applyFill="1" applyBorder="1" applyAlignment="1">
      <alignment horizontal="left" vertical="center"/>
    </xf>
    <xf numFmtId="4" fontId="29" fillId="0" borderId="0" xfId="0" applyNumberFormat="1" applyFont="1" applyAlignment="1">
      <alignment vertical="center"/>
    </xf>
    <xf numFmtId="0" fontId="29" fillId="0" borderId="0" xfId="0" applyFont="1" applyAlignment="1">
      <alignment vertical="center"/>
    </xf>
    <xf numFmtId="0" fontId="28" fillId="0" borderId="0" xfId="0" applyFont="1" applyAlignment="1">
      <alignment horizontal="left" vertical="center" wrapText="1"/>
    </xf>
    <xf numFmtId="4" fontId="25" fillId="0" borderId="0" xfId="0" applyNumberFormat="1" applyFont="1" applyAlignment="1">
      <alignment horizontal="right" vertical="center"/>
    </xf>
    <xf numFmtId="4" fontId="25" fillId="0" borderId="0" xfId="0" applyNumberFormat="1" applyFont="1" applyAlignment="1">
      <alignmen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164" fontId="2" fillId="0" borderId="0" xfId="0" applyNumberFormat="1"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9" fillId="0" borderId="0" xfId="21">
      <alignment/>
      <protection/>
    </xf>
    <xf numFmtId="0" fontId="39" fillId="0" borderId="0" xfId="21" applyProtection="1">
      <alignment/>
      <protection locked="0"/>
    </xf>
    <xf numFmtId="0" fontId="39" fillId="0" borderId="0" xfId="21" applyAlignment="1">
      <alignment vertical="center"/>
      <protection/>
    </xf>
    <xf numFmtId="0" fontId="39" fillId="0" borderId="3" xfId="21" applyBorder="1" applyAlignment="1">
      <alignment vertical="center"/>
      <protection/>
    </xf>
    <xf numFmtId="0" fontId="39" fillId="0" borderId="9" xfId="21" applyBorder="1" applyAlignment="1">
      <alignment vertical="center"/>
      <protection/>
    </xf>
    <xf numFmtId="0" fontId="39" fillId="0" borderId="9" xfId="21" applyBorder="1" applyAlignment="1" applyProtection="1">
      <alignment vertical="center"/>
      <protection locked="0"/>
    </xf>
    <xf numFmtId="0" fontId="39" fillId="0" borderId="8" xfId="21" applyBorder="1" applyAlignment="1">
      <alignment vertical="center"/>
      <protection/>
    </xf>
    <xf numFmtId="0" fontId="39" fillId="0" borderId="0" xfId="21" applyAlignment="1">
      <alignment horizontal="left" vertical="center"/>
      <protection/>
    </xf>
    <xf numFmtId="4" fontId="39" fillId="0" borderId="0" xfId="21" applyNumberFormat="1" applyAlignment="1">
      <alignment vertical="center"/>
      <protection/>
    </xf>
    <xf numFmtId="166" fontId="40" fillId="0" borderId="20" xfId="21" applyNumberFormat="1" applyFont="1" applyBorder="1" applyAlignment="1">
      <alignment vertical="center"/>
      <protection/>
    </xf>
    <xf numFmtId="166" fontId="40" fillId="0" borderId="19" xfId="21" applyNumberFormat="1" applyFont="1" applyBorder="1" applyAlignment="1">
      <alignment vertical="center"/>
      <protection/>
    </xf>
    <xf numFmtId="0" fontId="39" fillId="0" borderId="19" xfId="21" applyBorder="1" applyAlignment="1">
      <alignment vertical="center"/>
      <protection/>
    </xf>
    <xf numFmtId="0" fontId="40" fillId="0" borderId="19" xfId="21" applyFont="1" applyBorder="1" applyAlignment="1">
      <alignment horizontal="center" vertical="center"/>
      <protection/>
    </xf>
    <xf numFmtId="0" fontId="40" fillId="2" borderId="22" xfId="21" applyFont="1" applyFill="1" applyBorder="1" applyAlignment="1" applyProtection="1">
      <alignment horizontal="left" vertical="center"/>
      <protection locked="0"/>
    </xf>
    <xf numFmtId="0" fontId="39" fillId="0" borderId="22" xfId="21" applyBorder="1" applyAlignment="1">
      <alignment horizontal="left" vertical="center" wrapText="1"/>
      <protection/>
    </xf>
    <xf numFmtId="4" fontId="39" fillId="0" borderId="22" xfId="21" applyNumberFormat="1" applyBorder="1" applyAlignment="1">
      <alignment vertical="center"/>
      <protection/>
    </xf>
    <xf numFmtId="4" fontId="39" fillId="2" borderId="22" xfId="21" applyNumberFormat="1" applyFill="1" applyBorder="1" applyAlignment="1" applyProtection="1">
      <alignment vertical="center"/>
      <protection locked="0"/>
    </xf>
    <xf numFmtId="167" fontId="39" fillId="0" borderId="22" xfId="21" applyNumberFormat="1" applyBorder="1" applyAlignment="1">
      <alignment vertical="center"/>
      <protection/>
    </xf>
    <xf numFmtId="0" fontId="39" fillId="0" borderId="22" xfId="21" applyBorder="1" applyAlignment="1">
      <alignment horizontal="center" vertical="center" wrapText="1"/>
      <protection/>
    </xf>
    <xf numFmtId="49" fontId="39" fillId="0" borderId="22" xfId="21" applyNumberFormat="1" applyBorder="1" applyAlignment="1">
      <alignment horizontal="left" vertical="center" wrapText="1"/>
      <protection/>
    </xf>
    <xf numFmtId="0" fontId="39" fillId="0" borderId="22" xfId="21" applyBorder="1" applyAlignment="1">
      <alignment horizontal="center" vertical="center"/>
      <protection/>
    </xf>
    <xf numFmtId="0" fontId="41" fillId="0" borderId="0" xfId="21" applyFont="1">
      <alignment/>
      <protection/>
    </xf>
    <xf numFmtId="4" fontId="41" fillId="0" borderId="0" xfId="21" applyNumberFormat="1" applyFont="1" applyAlignment="1">
      <alignment vertical="center"/>
      <protection/>
    </xf>
    <xf numFmtId="0" fontId="41" fillId="0" borderId="0" xfId="21" applyFont="1" applyAlignment="1">
      <alignment horizontal="left"/>
      <protection/>
    </xf>
    <xf numFmtId="0" fontId="41" fillId="0" borderId="0" xfId="21" applyFont="1" applyAlignment="1">
      <alignment horizontal="center"/>
      <protection/>
    </xf>
    <xf numFmtId="166" fontId="41" fillId="0" borderId="12" xfId="21" applyNumberFormat="1" applyFont="1" applyBorder="1">
      <alignment/>
      <protection/>
    </xf>
    <xf numFmtId="166" fontId="41" fillId="0" borderId="0" xfId="21" applyNumberFormat="1" applyFont="1">
      <alignment/>
      <protection/>
    </xf>
    <xf numFmtId="0" fontId="41" fillId="0" borderId="17" xfId="21" applyFont="1" applyBorder="1">
      <alignment/>
      <protection/>
    </xf>
    <xf numFmtId="0" fontId="41" fillId="0" borderId="3" xfId="21" applyFont="1" applyBorder="1">
      <alignment/>
      <protection/>
    </xf>
    <xf numFmtId="4" fontId="42" fillId="0" borderId="0" xfId="21" applyNumberFormat="1" applyFont="1">
      <alignment/>
      <protection/>
    </xf>
    <xf numFmtId="0" fontId="41" fillId="0" borderId="0" xfId="21" applyFont="1" applyProtection="1">
      <alignment/>
      <protection locked="0"/>
    </xf>
    <xf numFmtId="0" fontId="42" fillId="0" borderId="0" xfId="21" applyFont="1" applyAlignment="1">
      <alignment horizontal="left"/>
      <protection/>
    </xf>
    <xf numFmtId="166" fontId="40" fillId="0" borderId="12" xfId="21" applyNumberFormat="1" applyFont="1" applyBorder="1" applyAlignment="1">
      <alignment vertical="center"/>
      <protection/>
    </xf>
    <xf numFmtId="166" fontId="40" fillId="0" borderId="0" xfId="21" applyNumberFormat="1" applyFont="1" applyAlignment="1">
      <alignment vertical="center"/>
      <protection/>
    </xf>
    <xf numFmtId="0" fontId="40" fillId="0" borderId="0" xfId="21" applyFont="1" applyAlignment="1">
      <alignment horizontal="center" vertical="center"/>
      <protection/>
    </xf>
    <xf numFmtId="4" fontId="43" fillId="0" borderId="0" xfId="21" applyNumberFormat="1" applyFont="1">
      <alignment/>
      <protection/>
    </xf>
    <xf numFmtId="0" fontId="43" fillId="0" borderId="0" xfId="21" applyFont="1" applyAlignment="1">
      <alignment horizontal="left"/>
      <protection/>
    </xf>
    <xf numFmtId="0" fontId="39" fillId="0" borderId="12" xfId="21" applyBorder="1" applyAlignment="1">
      <alignment vertical="center"/>
      <protection/>
    </xf>
    <xf numFmtId="0" fontId="39" fillId="0" borderId="17" xfId="21" applyBorder="1" applyAlignment="1">
      <alignment vertical="center"/>
      <protection/>
    </xf>
    <xf numFmtId="0" fontId="39" fillId="0" borderId="0" xfId="21" applyAlignment="1" applyProtection="1">
      <alignment vertical="center"/>
      <protection locked="0"/>
    </xf>
    <xf numFmtId="0" fontId="44" fillId="0" borderId="0" xfId="21" applyFont="1" applyAlignment="1">
      <alignment vertical="center" wrapText="1"/>
      <protection/>
    </xf>
    <xf numFmtId="0" fontId="45" fillId="0" borderId="0" xfId="21" applyFont="1" applyAlignment="1">
      <alignment horizontal="left" vertical="center"/>
      <protection/>
    </xf>
    <xf numFmtId="4" fontId="46" fillId="0" borderId="0" xfId="21" applyNumberFormat="1" applyFont="1" applyAlignment="1">
      <alignment vertical="center"/>
      <protection/>
    </xf>
    <xf numFmtId="166" fontId="47" fillId="0" borderId="11" xfId="21" applyNumberFormat="1" applyFont="1" applyBorder="1">
      <alignment/>
      <protection/>
    </xf>
    <xf numFmtId="0" fontId="39" fillId="0" borderId="10" xfId="21" applyBorder="1" applyAlignment="1">
      <alignment vertical="center"/>
      <protection/>
    </xf>
    <xf numFmtId="166" fontId="47" fillId="0" borderId="10" xfId="21" applyNumberFormat="1" applyFont="1" applyBorder="1">
      <alignment/>
      <protection/>
    </xf>
    <xf numFmtId="0" fontId="39" fillId="0" borderId="16" xfId="21" applyBorder="1" applyAlignment="1">
      <alignment vertical="center"/>
      <protection/>
    </xf>
    <xf numFmtId="4" fontId="48" fillId="0" borderId="0" xfId="21" applyNumberFormat="1" applyFont="1">
      <alignment/>
      <protection/>
    </xf>
    <xf numFmtId="0" fontId="48" fillId="0" borderId="0" xfId="21" applyFont="1" applyAlignment="1">
      <alignment horizontal="left" vertical="center"/>
      <protection/>
    </xf>
    <xf numFmtId="0" fontId="39" fillId="0" borderId="0" xfId="21" applyAlignment="1">
      <alignment horizontal="center" vertical="center" wrapText="1"/>
      <protection/>
    </xf>
    <xf numFmtId="0" fontId="49" fillId="0" borderId="15" xfId="21" applyFont="1" applyBorder="1" applyAlignment="1">
      <alignment horizontal="center" vertical="center" wrapText="1"/>
      <protection/>
    </xf>
    <xf numFmtId="0" fontId="49" fillId="0" borderId="14" xfId="21" applyFont="1" applyBorder="1" applyAlignment="1">
      <alignment horizontal="center" vertical="center" wrapText="1"/>
      <protection/>
    </xf>
    <xf numFmtId="0" fontId="49" fillId="0" borderId="13" xfId="21" applyFont="1" applyBorder="1" applyAlignment="1">
      <alignment horizontal="center" vertical="center" wrapText="1"/>
      <protection/>
    </xf>
    <xf numFmtId="0" fontId="39" fillId="0" borderId="3" xfId="21" applyBorder="1" applyAlignment="1">
      <alignment horizontal="center" vertical="center" wrapText="1"/>
      <protection/>
    </xf>
    <xf numFmtId="0" fontId="50" fillId="4" borderId="15" xfId="21" applyFont="1" applyFill="1" applyBorder="1" applyAlignment="1">
      <alignment horizontal="center" vertical="center" wrapText="1"/>
      <protection/>
    </xf>
    <xf numFmtId="0" fontId="50" fillId="4" borderId="14" xfId="21" applyFont="1" applyFill="1" applyBorder="1" applyAlignment="1">
      <alignment horizontal="center" vertical="center" wrapText="1"/>
      <protection/>
    </xf>
    <xf numFmtId="0" fontId="50" fillId="4" borderId="14" xfId="21" applyFont="1" applyFill="1" applyBorder="1" applyAlignment="1" applyProtection="1">
      <alignment horizontal="center" vertical="center" wrapText="1"/>
      <protection locked="0"/>
    </xf>
    <xf numFmtId="0" fontId="50" fillId="4" borderId="13" xfId="21" applyFont="1" applyFill="1" applyBorder="1" applyAlignment="1">
      <alignment horizontal="center" vertical="center" wrapText="1"/>
      <protection/>
    </xf>
    <xf numFmtId="0" fontId="50" fillId="0" borderId="0" xfId="21" applyFont="1" applyAlignment="1">
      <alignment horizontal="left" vertical="center"/>
      <protection/>
    </xf>
    <xf numFmtId="0" fontId="49" fillId="0" borderId="0" xfId="21" applyFont="1" applyAlignment="1">
      <alignment horizontal="left" vertical="center"/>
      <protection/>
    </xf>
    <xf numFmtId="0" fontId="49" fillId="0" borderId="0" xfId="21" applyFont="1" applyAlignment="1" applyProtection="1">
      <alignment horizontal="left" vertical="center"/>
      <protection locked="0"/>
    </xf>
    <xf numFmtId="165" fontId="50" fillId="0" borderId="0" xfId="21" applyNumberFormat="1" applyFont="1" applyAlignment="1">
      <alignment horizontal="left" vertical="center"/>
      <protection/>
    </xf>
    <xf numFmtId="0" fontId="39" fillId="0" borderId="0" xfId="21" applyAlignment="1">
      <alignment vertical="center"/>
      <protection/>
    </xf>
    <xf numFmtId="0" fontId="51" fillId="0" borderId="0" xfId="21" applyFont="1" applyAlignment="1">
      <alignment horizontal="left" vertical="center" wrapText="1"/>
      <protection/>
    </xf>
    <xf numFmtId="0" fontId="49" fillId="0" borderId="0" xfId="21" applyFont="1" applyAlignment="1">
      <alignment horizontal="left" vertical="center"/>
      <protection/>
    </xf>
    <xf numFmtId="0" fontId="49" fillId="0" borderId="0" xfId="21" applyFont="1" applyAlignment="1">
      <alignment horizontal="left" vertical="center" wrapText="1"/>
      <protection/>
    </xf>
    <xf numFmtId="0" fontId="52" fillId="0" borderId="0" xfId="21" applyFont="1" applyAlignment="1">
      <alignment horizontal="left" vertical="center"/>
      <protection/>
    </xf>
    <xf numFmtId="0" fontId="39" fillId="0" borderId="2" xfId="21" applyBorder="1" applyAlignment="1">
      <alignment vertical="center"/>
      <protection/>
    </xf>
    <xf numFmtId="0" fontId="39" fillId="0" borderId="2" xfId="21" applyBorder="1" applyAlignment="1" applyProtection="1">
      <alignment vertical="center"/>
      <protection locked="0"/>
    </xf>
    <xf numFmtId="0" fontId="39" fillId="0" borderId="1" xfId="21" applyBorder="1" applyAlignment="1">
      <alignment vertical="center"/>
      <protection/>
    </xf>
    <xf numFmtId="0" fontId="39" fillId="0" borderId="23" xfId="21" applyBorder="1" applyAlignment="1">
      <alignment vertical="center"/>
      <protection/>
    </xf>
    <xf numFmtId="0" fontId="39" fillId="0" borderId="24" xfId="21" applyBorder="1" applyAlignment="1">
      <alignment vertical="center"/>
      <protection/>
    </xf>
    <xf numFmtId="0" fontId="42" fillId="0" borderId="0" xfId="21" applyFont="1" applyAlignment="1">
      <alignment vertical="center"/>
      <protection/>
    </xf>
    <xf numFmtId="0" fontId="42" fillId="0" borderId="24" xfId="21" applyFont="1" applyBorder="1" applyAlignment="1">
      <alignment vertical="center"/>
      <protection/>
    </xf>
    <xf numFmtId="4" fontId="42" fillId="0" borderId="19" xfId="21" applyNumberFormat="1" applyFont="1" applyBorder="1" applyAlignment="1">
      <alignment vertical="center"/>
      <protection/>
    </xf>
    <xf numFmtId="0" fontId="42" fillId="0" borderId="19" xfId="21" applyFont="1" applyBorder="1" applyAlignment="1" applyProtection="1">
      <alignment vertical="center"/>
      <protection locked="0"/>
    </xf>
    <xf numFmtId="0" fontId="42" fillId="0" borderId="19" xfId="21" applyFont="1" applyBorder="1" applyAlignment="1">
      <alignment vertical="center"/>
      <protection/>
    </xf>
    <xf numFmtId="0" fontId="42" fillId="0" borderId="19" xfId="21" applyFont="1" applyBorder="1" applyAlignment="1">
      <alignment horizontal="left" vertical="center"/>
      <protection/>
    </xf>
    <xf numFmtId="0" fontId="42" fillId="0" borderId="3" xfId="21" applyFont="1" applyBorder="1" applyAlignment="1">
      <alignment vertical="center"/>
      <protection/>
    </xf>
    <xf numFmtId="0" fontId="43" fillId="0" borderId="0" xfId="21" applyFont="1" applyAlignment="1">
      <alignment vertical="center"/>
      <protection/>
    </xf>
    <xf numFmtId="0" fontId="43" fillId="0" borderId="24" xfId="21" applyFont="1" applyBorder="1" applyAlignment="1">
      <alignment vertical="center"/>
      <protection/>
    </xf>
    <xf numFmtId="4" fontId="43" fillId="0" borderId="19" xfId="21" applyNumberFormat="1" applyFont="1" applyBorder="1" applyAlignment="1">
      <alignment vertical="center"/>
      <protection/>
    </xf>
    <xf numFmtId="0" fontId="43" fillId="0" borderId="19" xfId="21" applyFont="1" applyBorder="1" applyAlignment="1" applyProtection="1">
      <alignment vertical="center"/>
      <protection locked="0"/>
    </xf>
    <xf numFmtId="0" fontId="43" fillId="0" borderId="19" xfId="21" applyFont="1" applyBorder="1" applyAlignment="1">
      <alignment vertical="center"/>
      <protection/>
    </xf>
    <xf numFmtId="0" fontId="43" fillId="0" borderId="19" xfId="21" applyFont="1" applyBorder="1" applyAlignment="1">
      <alignment horizontal="left" vertical="center"/>
      <protection/>
    </xf>
    <xf numFmtId="0" fontId="43" fillId="0" borderId="3" xfId="21" applyFont="1" applyBorder="1" applyAlignment="1">
      <alignment vertical="center"/>
      <protection/>
    </xf>
    <xf numFmtId="4" fontId="48" fillId="0" borderId="0" xfId="21" applyNumberFormat="1" applyFont="1" applyAlignment="1">
      <alignment vertical="center"/>
      <protection/>
    </xf>
    <xf numFmtId="0" fontId="53" fillId="0" borderId="0" xfId="21" applyFont="1" applyAlignment="1">
      <alignment horizontal="left" vertical="center"/>
      <protection/>
    </xf>
    <xf numFmtId="0" fontId="39" fillId="4" borderId="24" xfId="21" applyFill="1" applyBorder="1" applyAlignment="1">
      <alignment vertical="center"/>
      <protection/>
    </xf>
    <xf numFmtId="0" fontId="50" fillId="4" borderId="0" xfId="21" applyFont="1" applyFill="1" applyAlignment="1">
      <alignment horizontal="right" vertical="center"/>
      <protection/>
    </xf>
    <xf numFmtId="0" fontId="39" fillId="4" borderId="0" xfId="21" applyFill="1" applyAlignment="1" applyProtection="1">
      <alignment vertical="center"/>
      <protection locked="0"/>
    </xf>
    <xf numFmtId="0" fontId="39" fillId="4" borderId="0" xfId="21" applyFill="1" applyAlignment="1">
      <alignment vertical="center"/>
      <protection/>
    </xf>
    <xf numFmtId="0" fontId="50" fillId="4" borderId="0" xfId="21" applyFont="1" applyFill="1" applyAlignment="1">
      <alignment horizontal="left" vertical="center"/>
      <protection/>
    </xf>
    <xf numFmtId="0" fontId="39" fillId="0" borderId="0" xfId="21" applyAlignment="1">
      <alignment horizontal="left" vertical="center"/>
      <protection/>
    </xf>
    <xf numFmtId="0" fontId="50" fillId="0" borderId="0" xfId="21" applyFont="1" applyAlignment="1">
      <alignment horizontal="left" vertical="center" wrapText="1"/>
      <protection/>
    </xf>
    <xf numFmtId="0" fontId="39" fillId="0" borderId="25" xfId="21" applyBorder="1" applyAlignment="1">
      <alignment vertical="center"/>
      <protection/>
    </xf>
    <xf numFmtId="0" fontId="39" fillId="4" borderId="26" xfId="21" applyFill="1" applyBorder="1" applyAlignment="1">
      <alignment vertical="center"/>
      <protection/>
    </xf>
    <xf numFmtId="4" fontId="51" fillId="4" borderId="7" xfId="21" applyNumberFormat="1" applyFont="1" applyFill="1" applyBorder="1" applyAlignment="1">
      <alignment vertical="center"/>
      <protection/>
    </xf>
    <xf numFmtId="0" fontId="39" fillId="4" borderId="7" xfId="21" applyFill="1" applyBorder="1" applyAlignment="1" applyProtection="1">
      <alignment vertical="center"/>
      <protection locked="0"/>
    </xf>
    <xf numFmtId="0" fontId="51" fillId="4" borderId="7" xfId="21" applyFont="1" applyFill="1" applyBorder="1" applyAlignment="1">
      <alignment horizontal="center" vertical="center"/>
      <protection/>
    </xf>
    <xf numFmtId="0" fontId="51" fillId="4" borderId="7" xfId="21" applyFont="1" applyFill="1" applyBorder="1" applyAlignment="1">
      <alignment horizontal="right" vertical="center"/>
      <protection/>
    </xf>
    <xf numFmtId="0" fontId="39" fillId="4" borderId="7" xfId="21" applyFill="1" applyBorder="1" applyAlignment="1">
      <alignment vertical="center"/>
      <protection/>
    </xf>
    <xf numFmtId="0" fontId="51" fillId="4" borderId="6" xfId="21" applyFont="1" applyFill="1" applyBorder="1" applyAlignment="1">
      <alignment horizontal="left" vertical="center"/>
      <protection/>
    </xf>
    <xf numFmtId="4" fontId="40" fillId="0" borderId="0" xfId="21" applyNumberFormat="1" applyFont="1" applyAlignment="1">
      <alignment vertical="center"/>
      <protection/>
    </xf>
    <xf numFmtId="164" fontId="40" fillId="0" borderId="0" xfId="21" applyNumberFormat="1" applyFont="1" applyAlignment="1" applyProtection="1">
      <alignment horizontal="right" vertical="center"/>
      <protection locked="0"/>
    </xf>
    <xf numFmtId="0" fontId="40" fillId="0" borderId="0" xfId="21" applyFont="1" applyAlignment="1">
      <alignment horizontal="left" vertical="center"/>
      <protection/>
    </xf>
    <xf numFmtId="0" fontId="40" fillId="0" borderId="0" xfId="21" applyFont="1" applyAlignment="1">
      <alignment horizontal="right" vertical="center"/>
      <protection/>
    </xf>
    <xf numFmtId="0" fontId="40" fillId="0" borderId="0" xfId="21" applyFont="1" applyAlignment="1" applyProtection="1">
      <alignment horizontal="right" vertical="center"/>
      <protection locked="0"/>
    </xf>
    <xf numFmtId="0" fontId="39" fillId="0" borderId="27" xfId="21" applyBorder="1" applyAlignment="1">
      <alignment vertical="center"/>
      <protection/>
    </xf>
    <xf numFmtId="0" fontId="39" fillId="0" borderId="10" xfId="21" applyBorder="1" applyAlignment="1" applyProtection="1">
      <alignment vertical="center"/>
      <protection locked="0"/>
    </xf>
    <xf numFmtId="0" fontId="54" fillId="0" borderId="0" xfId="21" applyFont="1" applyAlignment="1">
      <alignment horizontal="left" vertical="center"/>
      <protection/>
    </xf>
    <xf numFmtId="0" fontId="39" fillId="0" borderId="0" xfId="21" applyAlignment="1">
      <alignment vertical="center" wrapText="1"/>
      <protection/>
    </xf>
    <xf numFmtId="0" fontId="39" fillId="0" borderId="24" xfId="21" applyBorder="1" applyAlignment="1">
      <alignment vertical="center" wrapText="1"/>
      <protection/>
    </xf>
    <xf numFmtId="0" fontId="39" fillId="0" borderId="0" xfId="21" applyAlignment="1" applyProtection="1">
      <alignment vertical="center" wrapText="1"/>
      <protection locked="0"/>
    </xf>
    <xf numFmtId="0" fontId="39" fillId="0" borderId="3" xfId="21" applyBorder="1" applyAlignment="1">
      <alignment vertical="center" wrapText="1"/>
      <protection/>
    </xf>
    <xf numFmtId="0" fontId="39" fillId="0" borderId="24" xfId="21" applyBorder="1">
      <alignment/>
      <protection/>
    </xf>
    <xf numFmtId="0" fontId="39" fillId="0" borderId="3" xfId="21" applyBorder="1">
      <alignment/>
      <protection/>
    </xf>
    <xf numFmtId="0" fontId="55" fillId="0" borderId="0" xfId="21" applyFont="1" applyAlignment="1">
      <alignment horizontal="left" vertical="center"/>
      <protection/>
    </xf>
    <xf numFmtId="0" fontId="39" fillId="0" borderId="25" xfId="21" applyBorder="1">
      <alignment/>
      <protection/>
    </xf>
    <xf numFmtId="0" fontId="39" fillId="0" borderId="2" xfId="21" applyBorder="1">
      <alignment/>
      <protection/>
    </xf>
    <xf numFmtId="0" fontId="39" fillId="0" borderId="2" xfId="21" applyBorder="1" applyProtection="1">
      <alignment/>
      <protection locked="0"/>
    </xf>
    <xf numFmtId="0" fontId="39" fillId="0" borderId="1" xfId="21" applyBorder="1">
      <alignment/>
      <protection/>
    </xf>
    <xf numFmtId="0" fontId="39" fillId="0" borderId="0" xfId="21">
      <alignment/>
      <protection/>
    </xf>
    <xf numFmtId="0" fontId="39" fillId="6" borderId="0" xfId="21" applyFill="1">
      <alignment/>
      <protection/>
    </xf>
    <xf numFmtId="0" fontId="38" fillId="6" borderId="0" xfId="20" applyFill="1"/>
    <xf numFmtId="0" fontId="56" fillId="6" borderId="0" xfId="20" applyFont="1" applyFill="1" applyAlignment="1">
      <alignment vertical="center"/>
    </xf>
    <xf numFmtId="0" fontId="57" fillId="6" borderId="0" xfId="21" applyFont="1" applyFill="1" applyAlignment="1">
      <alignment horizontal="left" vertical="center"/>
      <protection/>
    </xf>
    <xf numFmtId="0" fontId="58" fillId="6" borderId="0" xfId="21" applyFont="1" applyFill="1" applyAlignment="1" applyProtection="1">
      <alignment vertical="center"/>
      <protection locked="0"/>
    </xf>
    <xf numFmtId="0" fontId="56" fillId="6" borderId="0" xfId="20" applyFont="1" applyFill="1" applyAlignment="1">
      <alignment vertical="center"/>
    </xf>
    <xf numFmtId="0" fontId="58" fillId="6" borderId="0" xfId="21" applyFont="1" applyFill="1" applyAlignment="1">
      <alignment vertical="center"/>
      <protection/>
    </xf>
    <xf numFmtId="0" fontId="39" fillId="0" borderId="20" xfId="21" applyBorder="1" applyAlignment="1">
      <alignment vertical="center"/>
      <protection/>
    </xf>
    <xf numFmtId="0" fontId="39" fillId="0" borderId="18" xfId="21" applyBorder="1" applyAlignment="1">
      <alignment vertical="center"/>
      <protection/>
    </xf>
    <xf numFmtId="0" fontId="3" fillId="0" borderId="0" xfId="22">
      <alignment/>
      <protection/>
    </xf>
    <xf numFmtId="0" fontId="59" fillId="0" borderId="0" xfId="22" applyFont="1">
      <alignment/>
      <protection/>
    </xf>
    <xf numFmtId="14" fontId="59" fillId="0" borderId="0" xfId="22" applyNumberFormat="1" applyFont="1">
      <alignment/>
      <protection/>
    </xf>
    <xf numFmtId="49" fontId="3" fillId="0" borderId="0" xfId="22" applyNumberFormat="1">
      <alignment/>
      <protection/>
    </xf>
    <xf numFmtId="49" fontId="59" fillId="0" borderId="0" xfId="22" applyNumberFormat="1" applyFont="1">
      <alignment/>
      <protection/>
    </xf>
    <xf numFmtId="0" fontId="59" fillId="0" borderId="0" xfId="22" applyFont="1" applyAlignment="1">
      <alignment wrapText="1"/>
      <protection/>
    </xf>
    <xf numFmtId="49" fontId="60" fillId="0" borderId="0" xfId="22" applyNumberFormat="1" applyFont="1">
      <alignment/>
      <protection/>
    </xf>
    <xf numFmtId="0" fontId="3" fillId="0" borderId="0" xfId="22" applyAlignment="1">
      <alignment horizontal="centerContinuous"/>
      <protection/>
    </xf>
    <xf numFmtId="0" fontId="5" fillId="0" borderId="0" xfId="22" applyFont="1" applyAlignment="1">
      <alignment horizontal="centerContinuous"/>
      <protection/>
    </xf>
    <xf numFmtId="0" fontId="61" fillId="0" borderId="0" xfId="22" applyFont="1" applyAlignment="1">
      <alignment horizontal="centerContinuous"/>
      <protection/>
    </xf>
    <xf numFmtId="0" fontId="18" fillId="0" borderId="0" xfId="22" applyFont="1" applyAlignment="1">
      <alignment horizontal="centerContinuous"/>
      <protection/>
    </xf>
    <xf numFmtId="0" fontId="15" fillId="0" borderId="0" xfId="22" applyFont="1" applyAlignment="1">
      <alignment horizontal="centerContinuous"/>
      <protection/>
    </xf>
    <xf numFmtId="0" fontId="62" fillId="0" borderId="0" xfId="22" applyFont="1" applyAlignment="1">
      <alignment horizontal="centerContinuous"/>
      <protection/>
    </xf>
    <xf numFmtId="0" fontId="3" fillId="0" borderId="28" xfId="22" applyBorder="1">
      <alignment/>
      <protection/>
    </xf>
    <xf numFmtId="0" fontId="63" fillId="0" borderId="28" xfId="22" applyFont="1" applyBorder="1">
      <alignment/>
      <protection/>
    </xf>
    <xf numFmtId="0" fontId="34" fillId="0" borderId="0" xfId="22" applyFont="1">
      <alignment/>
      <protection/>
    </xf>
    <xf numFmtId="44" fontId="18" fillId="0" borderId="0" xfId="22" applyNumberFormat="1" applyFont="1">
      <alignment/>
      <protection/>
    </xf>
    <xf numFmtId="0" fontId="18" fillId="0" borderId="0" xfId="22" applyFont="1">
      <alignment/>
      <protection/>
    </xf>
    <xf numFmtId="0" fontId="64" fillId="0" borderId="0" xfId="22" applyFont="1" applyAlignment="1">
      <alignment horizontal="center" vertical="center"/>
      <protection/>
    </xf>
    <xf numFmtId="168" fontId="63" fillId="0" borderId="0" xfId="22" applyNumberFormat="1" applyFont="1">
      <alignment/>
      <protection/>
    </xf>
    <xf numFmtId="168" fontId="63" fillId="0" borderId="0" xfId="22" applyNumberFormat="1" applyFont="1" applyAlignment="1">
      <alignment horizontal="right"/>
      <protection/>
    </xf>
    <xf numFmtId="169" fontId="63" fillId="0" borderId="0" xfId="22" applyNumberFormat="1" applyFont="1">
      <alignment/>
      <protection/>
    </xf>
    <xf numFmtId="170" fontId="63" fillId="0" borderId="0" xfId="22" applyNumberFormat="1" applyFont="1" applyAlignment="1">
      <alignment horizontal="right" vertical="center"/>
      <protection/>
    </xf>
    <xf numFmtId="0" fontId="63" fillId="0" borderId="0" xfId="22" applyFont="1">
      <alignment/>
      <protection/>
    </xf>
    <xf numFmtId="171" fontId="64" fillId="0" borderId="0" xfId="22" applyNumberFormat="1" applyFont="1" applyAlignment="1">
      <alignment horizontal="right" vertical="center"/>
      <protection/>
    </xf>
    <xf numFmtId="172" fontId="64" fillId="0" borderId="0" xfId="22" applyNumberFormat="1" applyFont="1" applyAlignment="1">
      <alignment horizontal="right" vertical="center"/>
      <protection/>
    </xf>
    <xf numFmtId="173" fontId="3" fillId="0" borderId="0" xfId="22" applyNumberFormat="1">
      <alignment/>
      <protection/>
    </xf>
    <xf numFmtId="0" fontId="63" fillId="0" borderId="0" xfId="22" applyFont="1">
      <alignment/>
      <protection/>
    </xf>
    <xf numFmtId="0" fontId="64" fillId="0" borderId="0" xfId="22" applyFont="1">
      <alignment/>
      <protection/>
    </xf>
    <xf numFmtId="44" fontId="34" fillId="0" borderId="0" xfId="22" applyNumberFormat="1" applyFont="1">
      <alignment/>
      <protection/>
    </xf>
    <xf numFmtId="0" fontId="34" fillId="0" borderId="0" xfId="22" applyFont="1">
      <alignment/>
      <protection/>
    </xf>
    <xf numFmtId="44" fontId="64" fillId="0" borderId="29" xfId="22" applyNumberFormat="1" applyFont="1" applyBorder="1" applyAlignment="1">
      <alignment vertical="center"/>
      <protection/>
    </xf>
    <xf numFmtId="44" fontId="64" fillId="0" borderId="30" xfId="22" applyNumberFormat="1" applyFont="1" applyBorder="1" applyAlignment="1">
      <alignment vertical="center"/>
      <protection/>
    </xf>
    <xf numFmtId="44" fontId="64" fillId="0" borderId="31" xfId="22" applyNumberFormat="1" applyFont="1" applyBorder="1" applyAlignment="1">
      <alignment vertical="center"/>
      <protection/>
    </xf>
    <xf numFmtId="0" fontId="63" fillId="0" borderId="31" xfId="22" applyFont="1" applyBorder="1" applyAlignment="1">
      <alignment vertical="center"/>
      <protection/>
    </xf>
    <xf numFmtId="0" fontId="64" fillId="0" borderId="30" xfId="22" applyFont="1" applyBorder="1" applyAlignment="1">
      <alignment vertical="center"/>
      <protection/>
    </xf>
    <xf numFmtId="0" fontId="64" fillId="0" borderId="30" xfId="22" applyFont="1" applyBorder="1" applyAlignment="1">
      <alignment horizontal="center" vertical="center"/>
      <protection/>
    </xf>
    <xf numFmtId="0" fontId="63" fillId="0" borderId="32" xfId="22" applyFont="1" applyBorder="1" applyAlignment="1">
      <alignment vertical="center"/>
      <protection/>
    </xf>
    <xf numFmtId="0" fontId="63" fillId="0" borderId="0" xfId="22" applyFont="1" applyAlignment="1">
      <alignment vertical="center"/>
      <protection/>
    </xf>
    <xf numFmtId="174" fontId="63" fillId="0" borderId="32" xfId="22" applyNumberFormat="1" applyFont="1" applyBorder="1" applyAlignment="1">
      <alignment vertical="center"/>
      <protection/>
    </xf>
    <xf numFmtId="1" fontId="63" fillId="0" borderId="0" xfId="22" applyNumberFormat="1" applyFont="1" applyAlignment="1">
      <alignment vertical="center"/>
      <protection/>
    </xf>
    <xf numFmtId="0" fontId="63" fillId="0" borderId="33" xfId="22" applyFont="1" applyBorder="1" applyAlignment="1">
      <alignment vertical="center"/>
      <protection/>
    </xf>
    <xf numFmtId="0" fontId="63" fillId="0" borderId="33" xfId="22" applyFont="1" applyBorder="1" applyAlignment="1">
      <alignment horizontal="center" vertical="center"/>
      <protection/>
    </xf>
    <xf numFmtId="0" fontId="63" fillId="0" borderId="34" xfId="22" applyFont="1" applyBorder="1" applyAlignment="1">
      <alignment vertical="center"/>
      <protection/>
    </xf>
    <xf numFmtId="0" fontId="63" fillId="0" borderId="35" xfId="22" applyFont="1" applyBorder="1" applyAlignment="1">
      <alignment vertical="center"/>
      <protection/>
    </xf>
    <xf numFmtId="44" fontId="63" fillId="0" borderId="34" xfId="22" applyNumberFormat="1" applyFont="1" applyBorder="1" applyAlignment="1">
      <alignment vertical="center"/>
      <protection/>
    </xf>
    <xf numFmtId="0" fontId="63" fillId="0" borderId="36" xfId="22" applyFont="1" applyBorder="1" applyAlignment="1">
      <alignment vertical="center"/>
      <protection/>
    </xf>
    <xf numFmtId="0" fontId="63" fillId="0" borderId="35" xfId="22" applyFont="1" applyBorder="1" applyAlignment="1">
      <alignment horizontal="center" vertical="center"/>
      <protection/>
    </xf>
    <xf numFmtId="44" fontId="63" fillId="0" borderId="37" xfId="22" applyNumberFormat="1" applyFont="1" applyBorder="1" applyAlignment="1">
      <alignment vertical="center"/>
      <protection/>
    </xf>
    <xf numFmtId="44" fontId="63" fillId="0" borderId="38" xfId="22" applyNumberFormat="1" applyFont="1" applyBorder="1" applyAlignment="1">
      <alignment vertical="center"/>
      <protection/>
    </xf>
    <xf numFmtId="170" fontId="63" fillId="0" borderId="37" xfId="22" applyNumberFormat="1" applyFont="1" applyBorder="1" applyAlignment="1">
      <alignment horizontal="right" vertical="center"/>
      <protection/>
    </xf>
    <xf numFmtId="0" fontId="63" fillId="0" borderId="39" xfId="22" applyFont="1" applyBorder="1" applyAlignment="1">
      <alignment horizontal="justify" vertical="center"/>
      <protection/>
    </xf>
    <xf numFmtId="0" fontId="63" fillId="0" borderId="38" xfId="22" applyFont="1" applyBorder="1" applyAlignment="1">
      <alignment horizontal="justify" vertical="center"/>
      <protection/>
    </xf>
    <xf numFmtId="0" fontId="63" fillId="0" borderId="40" xfId="22" applyFont="1" applyBorder="1" applyAlignment="1">
      <alignment horizontal="center" vertical="center"/>
      <protection/>
    </xf>
    <xf numFmtId="0" fontId="64" fillId="0" borderId="41" xfId="22" applyFont="1" applyBorder="1" applyAlignment="1">
      <alignment horizontal="center" vertical="center"/>
      <protection/>
    </xf>
    <xf numFmtId="0" fontId="64" fillId="0" borderId="42" xfId="22" applyFont="1" applyBorder="1" applyAlignment="1">
      <alignment horizontal="center" vertical="center"/>
      <protection/>
    </xf>
    <xf numFmtId="0" fontId="64" fillId="0" borderId="43" xfId="22" applyFont="1" applyBorder="1" applyAlignment="1">
      <alignment horizontal="center" vertical="center"/>
      <protection/>
    </xf>
    <xf numFmtId="0" fontId="3" fillId="0" borderId="41" xfId="22" applyBorder="1" applyAlignment="1">
      <alignment vertical="center"/>
      <protection/>
    </xf>
    <xf numFmtId="0" fontId="3" fillId="0" borderId="42" xfId="22" applyBorder="1" applyAlignment="1">
      <alignment vertical="center"/>
      <protection/>
    </xf>
    <xf numFmtId="0" fontId="64" fillId="0" borderId="43" xfId="22" applyFont="1" applyBorder="1" applyAlignment="1">
      <alignment vertical="center"/>
      <protection/>
    </xf>
    <xf numFmtId="0" fontId="64" fillId="0" borderId="44" xfId="22" applyFont="1" applyBorder="1" applyAlignment="1">
      <alignment horizontal="center" vertical="center"/>
      <protection/>
    </xf>
    <xf numFmtId="0" fontId="34" fillId="0" borderId="31" xfId="22" applyFont="1" applyBorder="1" applyAlignment="1">
      <alignment horizontal="center" vertical="center"/>
      <protection/>
    </xf>
    <xf numFmtId="0" fontId="0" fillId="0" borderId="0" xfId="22" applyFont="1" applyAlignment="1">
      <alignment vertical="center"/>
      <protection/>
    </xf>
    <xf numFmtId="0" fontId="34" fillId="0" borderId="0" xfId="22" applyFont="1" applyAlignment="1">
      <alignment vertical="center"/>
      <protection/>
    </xf>
    <xf numFmtId="44" fontId="64" fillId="0" borderId="29" xfId="22" applyNumberFormat="1" applyFont="1" applyBorder="1" applyAlignment="1">
      <alignment vertical="center"/>
      <protection/>
    </xf>
    <xf numFmtId="0" fontId="63" fillId="0" borderId="30" xfId="22" applyFont="1" applyBorder="1" applyAlignment="1">
      <alignment vertical="center"/>
      <protection/>
    </xf>
    <xf numFmtId="44" fontId="63" fillId="0" borderId="32" xfId="22" applyNumberFormat="1" applyFont="1" applyBorder="1" applyAlignment="1">
      <alignment vertical="center"/>
      <protection/>
    </xf>
    <xf numFmtId="174" fontId="63" fillId="0" borderId="0" xfId="22" applyNumberFormat="1" applyFont="1" applyAlignment="1">
      <alignment vertical="center"/>
      <protection/>
    </xf>
    <xf numFmtId="174" fontId="63" fillId="0" borderId="33" xfId="22" applyNumberFormat="1" applyFont="1" applyBorder="1" applyAlignment="1">
      <alignment vertical="center"/>
      <protection/>
    </xf>
    <xf numFmtId="174" fontId="63" fillId="0" borderId="45" xfId="22" applyNumberFormat="1" applyFont="1" applyBorder="1" applyAlignment="1">
      <alignment vertical="center"/>
      <protection/>
    </xf>
    <xf numFmtId="174" fontId="63" fillId="0" borderId="46" xfId="22" applyNumberFormat="1" applyFont="1" applyBorder="1" applyAlignment="1">
      <alignment vertical="center"/>
      <protection/>
    </xf>
    <xf numFmtId="175" fontId="63" fillId="0" borderId="47" xfId="22" applyNumberFormat="1" applyFont="1" applyBorder="1" applyAlignment="1">
      <alignment vertical="center"/>
      <protection/>
    </xf>
    <xf numFmtId="49" fontId="63" fillId="0" borderId="48" xfId="22" applyNumberFormat="1" applyFont="1" applyBorder="1" applyAlignment="1">
      <alignment horizontal="center" vertical="center"/>
      <protection/>
    </xf>
    <xf numFmtId="49" fontId="63" fillId="0" borderId="49" xfId="22" applyNumberFormat="1" applyFont="1" applyBorder="1" applyAlignment="1">
      <alignment vertical="center"/>
      <protection/>
    </xf>
    <xf numFmtId="175" fontId="63" fillId="0" borderId="45" xfId="22" applyNumberFormat="1" applyFont="1" applyBorder="1" applyAlignment="1">
      <alignment vertical="center"/>
      <protection/>
    </xf>
    <xf numFmtId="49" fontId="63" fillId="0" borderId="46" xfId="22" applyNumberFormat="1" applyFont="1" applyBorder="1" applyAlignment="1">
      <alignment horizontal="center" vertical="center"/>
      <protection/>
    </xf>
    <xf numFmtId="49" fontId="63" fillId="0" borderId="40" xfId="22" applyNumberFormat="1" applyFont="1" applyBorder="1" applyAlignment="1">
      <alignment vertical="center"/>
      <protection/>
    </xf>
    <xf numFmtId="49" fontId="63" fillId="0" borderId="49" xfId="22" applyNumberFormat="1" applyFont="1" applyBorder="1" applyAlignment="1">
      <alignment horizontal="justify" vertical="center"/>
      <protection/>
    </xf>
    <xf numFmtId="0" fontId="63" fillId="0" borderId="49" xfId="22" applyFont="1" applyBorder="1" applyAlignment="1">
      <alignment horizontal="justify" vertical="center"/>
      <protection/>
    </xf>
    <xf numFmtId="0" fontId="63" fillId="0" borderId="0" xfId="22" applyFont="1" applyAlignment="1">
      <alignment horizontal="center"/>
      <protection/>
    </xf>
    <xf numFmtId="0" fontId="64" fillId="0" borderId="44" xfId="22" applyFont="1" applyBorder="1" applyAlignment="1">
      <alignment vertical="center"/>
      <protection/>
    </xf>
    <xf numFmtId="49" fontId="63" fillId="0" borderId="49" xfId="22" applyNumberFormat="1" applyFont="1" applyBorder="1" applyAlignment="1">
      <alignment horizontal="justify" vertical="top" wrapText="1"/>
      <protection/>
    </xf>
    <xf numFmtId="49" fontId="63" fillId="0" borderId="49" xfId="22" applyNumberFormat="1" applyFont="1" applyBorder="1" applyAlignment="1">
      <alignment vertical="top" wrapText="1"/>
      <protection/>
    </xf>
    <xf numFmtId="49" fontId="63" fillId="0" borderId="40" xfId="22" applyNumberFormat="1" applyFont="1" applyBorder="1" applyAlignment="1">
      <alignment vertical="top" wrapText="1"/>
      <protection/>
    </xf>
    <xf numFmtId="49" fontId="63" fillId="0" borderId="40" xfId="22" applyNumberFormat="1" applyFont="1" applyBorder="1" applyAlignment="1">
      <alignment horizontal="justify" vertical="center"/>
      <protection/>
    </xf>
    <xf numFmtId="174" fontId="63" fillId="0" borderId="50" xfId="22" applyNumberFormat="1" applyFont="1" applyBorder="1" applyAlignment="1">
      <alignment vertical="center"/>
      <protection/>
    </xf>
    <xf numFmtId="175" fontId="63" fillId="0" borderId="50" xfId="22" applyNumberFormat="1" applyFont="1" applyBorder="1" applyAlignment="1">
      <alignment vertical="center"/>
      <protection/>
    </xf>
    <xf numFmtId="49" fontId="63" fillId="0" borderId="51" xfId="22" applyNumberFormat="1" applyFont="1" applyBorder="1" applyAlignment="1">
      <alignment horizontal="center" vertical="center"/>
      <protection/>
    </xf>
    <xf numFmtId="49" fontId="63" fillId="0" borderId="52" xfId="22" applyNumberFormat="1" applyFont="1" applyBorder="1" applyAlignment="1">
      <alignment vertical="center"/>
      <protection/>
    </xf>
    <xf numFmtId="175" fontId="63" fillId="0" borderId="53" xfId="22" applyNumberFormat="1" applyFont="1" applyBorder="1" applyAlignment="1">
      <alignment vertical="center"/>
      <protection/>
    </xf>
    <xf numFmtId="49" fontId="63" fillId="0" borderId="54" xfId="22" applyNumberFormat="1" applyFont="1" applyBorder="1" applyAlignment="1">
      <alignment horizontal="center" vertical="center"/>
      <protection/>
    </xf>
    <xf numFmtId="49" fontId="63" fillId="0" borderId="55" xfId="22" applyNumberFormat="1" applyFont="1" applyBorder="1" applyAlignment="1">
      <alignment vertical="center"/>
      <protection/>
    </xf>
    <xf numFmtId="174" fontId="63" fillId="0" borderId="53" xfId="22" applyNumberFormat="1" applyFont="1" applyBorder="1" applyAlignment="1">
      <alignment vertical="center"/>
      <protection/>
    </xf>
    <xf numFmtId="174" fontId="63" fillId="0" borderId="56" xfId="22" applyNumberFormat="1" applyFont="1" applyBorder="1" applyAlignment="1">
      <alignment vertical="center"/>
      <protection/>
    </xf>
    <xf numFmtId="44" fontId="64" fillId="0" borderId="0" xfId="22" applyNumberFormat="1" applyFont="1" applyAlignment="1">
      <alignment vertical="center"/>
      <protection/>
    </xf>
    <xf numFmtId="0" fontId="64" fillId="0" borderId="0" xfId="22" applyFont="1" applyAlignment="1">
      <alignment vertical="center"/>
      <protection/>
    </xf>
  </cellXfs>
  <cellStyles count="9">
    <cellStyle name="Normal" xfId="0"/>
    <cellStyle name="Percent" xfId="15"/>
    <cellStyle name="Currency" xfId="16"/>
    <cellStyle name="Currency [0]" xfId="17"/>
    <cellStyle name="Comma" xfId="18"/>
    <cellStyle name="Comma [0]" xfId="19"/>
    <cellStyle name="Hypertextový odkaz" xfId="20"/>
    <cellStyle name="normální 2" xfId="21"/>
    <cellStyle name="normální 3" xfId="22"/>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connections" Target="connection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93</xdr:row>
      <xdr:rowOff>209550</xdr:rowOff>
    </xdr:from>
    <xdr:ext cx="1000125" cy="0"/>
    <xdr:pic>
      <xdr:nvPicPr>
        <xdr:cNvPr id="2" name="Picture 1" descr="MODUS Q B"/>
        <xdr:cNvPicPr preferRelativeResize="1">
          <a:picLocks noChangeAspect="1"/>
        </xdr:cNvPicPr>
      </xdr:nvPicPr>
      <xdr:blipFill>
        <a:blip r:embed="rId1"/>
        <a:srcRect t="14788" b="16021"/>
        <a:stretch>
          <a:fillRect/>
        </a:stretch>
      </xdr:blipFill>
      <xdr:spPr bwMode="auto">
        <a:xfrm>
          <a:off x="247650" y="14544675"/>
          <a:ext cx="1000125" cy="0"/>
        </a:xfrm>
        <a:prstGeom prst="rect">
          <a:avLst/>
        </a:prstGeom>
        <a:noFill/>
        <a:ln>
          <a:noFill/>
        </a:ln>
      </xdr:spPr>
    </xdr:pic>
    <xdr:clientData/>
  </xdr:oneCellAnchor>
  <xdr:oneCellAnchor>
    <xdr:from>
      <xdr:col>1</xdr:col>
      <xdr:colOff>57150</xdr:colOff>
      <xdr:row>95</xdr:row>
      <xdr:rowOff>209550</xdr:rowOff>
    </xdr:from>
    <xdr:ext cx="1000125" cy="0"/>
    <xdr:pic>
      <xdr:nvPicPr>
        <xdr:cNvPr id="3" name="Picture 1" descr="MODUS Q B"/>
        <xdr:cNvPicPr preferRelativeResize="1">
          <a:picLocks noChangeAspect="1"/>
        </xdr:cNvPicPr>
      </xdr:nvPicPr>
      <xdr:blipFill>
        <a:blip r:embed="rId1"/>
        <a:srcRect t="14788" b="16021"/>
        <a:stretch>
          <a:fillRect/>
        </a:stretch>
      </xdr:blipFill>
      <xdr:spPr bwMode="auto">
        <a:xfrm>
          <a:off x="247650" y="14963775"/>
          <a:ext cx="1000125" cy="0"/>
        </a:xfrm>
        <a:prstGeom prst="rect">
          <a:avLst/>
        </a:prstGeom>
        <a:noFill/>
        <a:ln>
          <a:noFill/>
        </a:ln>
      </xdr:spPr>
    </xdr:pic>
    <xdr:clientData/>
  </xdr:oneCellAnchor>
  <xdr:oneCellAnchor>
    <xdr:from>
      <xdr:col>1</xdr:col>
      <xdr:colOff>57150</xdr:colOff>
      <xdr:row>99</xdr:row>
      <xdr:rowOff>209550</xdr:rowOff>
    </xdr:from>
    <xdr:ext cx="742950" cy="0"/>
    <xdr:pic>
      <xdr:nvPicPr>
        <xdr:cNvPr id="4" name="Picture 7" descr="http://www.svitidla-osvetleni.cz/svitidla-obrazky/t_11571.jpg"/>
        <xdr:cNvPicPr preferRelativeResize="1">
          <a:picLocks noChangeAspect="1"/>
        </xdr:cNvPicPr>
      </xdr:nvPicPr>
      <xdr:blipFill>
        <a:blip r:embed="rId2"/>
        <a:srcRect t="4197" b="16796"/>
        <a:stretch>
          <a:fillRect/>
        </a:stretch>
      </xdr:blipFill>
      <xdr:spPr bwMode="auto">
        <a:xfrm>
          <a:off x="247650" y="15744825"/>
          <a:ext cx="742950" cy="0"/>
        </a:xfrm>
        <a:prstGeom prst="rect">
          <a:avLst/>
        </a:prstGeom>
        <a:noFill/>
        <a:ln>
          <a:noFill/>
        </a:ln>
      </xdr:spPr>
    </xdr:pic>
    <xdr:clientData/>
  </xdr:oneCellAnchor>
  <xdr:oneCellAnchor>
    <xdr:from>
      <xdr:col>1</xdr:col>
      <xdr:colOff>66675</xdr:colOff>
      <xdr:row>97</xdr:row>
      <xdr:rowOff>209550</xdr:rowOff>
    </xdr:from>
    <xdr:ext cx="1247775" cy="0"/>
    <xdr:pic>
      <xdr:nvPicPr>
        <xdr:cNvPr id="5" name="Obrázek 4" descr="Aura 2 929acz - orez.jpg"/>
        <xdr:cNvPicPr preferRelativeResize="1">
          <a:picLocks noChangeAspect="1"/>
        </xdr:cNvPicPr>
      </xdr:nvPicPr>
      <xdr:blipFill>
        <a:blip r:embed="rId3"/>
        <a:stretch>
          <a:fillRect/>
        </a:stretch>
      </xdr:blipFill>
      <xdr:spPr>
        <a:xfrm>
          <a:off x="257175" y="15382875"/>
          <a:ext cx="1247775" cy="0"/>
        </a:xfrm>
        <a:prstGeom prst="rect">
          <a:avLst/>
        </a:prstGeom>
        <a:ln>
          <a:noFill/>
        </a:ln>
      </xdr:spPr>
    </xdr:pic>
    <xdr:clientData/>
  </xdr:oneCellAnchor>
  <xdr:oneCellAnchor>
    <xdr:from>
      <xdr:col>1</xdr:col>
      <xdr:colOff>57150</xdr:colOff>
      <xdr:row>94</xdr:row>
      <xdr:rowOff>209550</xdr:rowOff>
    </xdr:from>
    <xdr:ext cx="1000125" cy="0"/>
    <xdr:pic>
      <xdr:nvPicPr>
        <xdr:cNvPr id="6" name="Picture 1" descr="MODUS Q B"/>
        <xdr:cNvPicPr preferRelativeResize="1">
          <a:picLocks noChangeAspect="1"/>
        </xdr:cNvPicPr>
      </xdr:nvPicPr>
      <xdr:blipFill>
        <a:blip r:embed="rId1"/>
        <a:srcRect t="14788" b="16021"/>
        <a:stretch>
          <a:fillRect/>
        </a:stretch>
      </xdr:blipFill>
      <xdr:spPr bwMode="auto">
        <a:xfrm>
          <a:off x="247650" y="14754225"/>
          <a:ext cx="1000125" cy="0"/>
        </a:xfrm>
        <a:prstGeom prst="rect">
          <a:avLst/>
        </a:prstGeom>
        <a:noFill/>
        <a:ln>
          <a:noFill/>
        </a:ln>
      </xdr:spPr>
    </xdr:pic>
    <xdr:clientData/>
  </xdr:oneCellAnchor>
  <xdr:oneCellAnchor>
    <xdr:from>
      <xdr:col>1</xdr:col>
      <xdr:colOff>57150</xdr:colOff>
      <xdr:row>96</xdr:row>
      <xdr:rowOff>209550</xdr:rowOff>
    </xdr:from>
    <xdr:ext cx="1000125" cy="0"/>
    <xdr:pic>
      <xdr:nvPicPr>
        <xdr:cNvPr id="7" name="Picture 1" descr="MODUS Q B"/>
        <xdr:cNvPicPr preferRelativeResize="1">
          <a:picLocks noChangeAspect="1"/>
        </xdr:cNvPicPr>
      </xdr:nvPicPr>
      <xdr:blipFill>
        <a:blip r:embed="rId1"/>
        <a:srcRect t="14788" b="16021"/>
        <a:stretch>
          <a:fillRect/>
        </a:stretch>
      </xdr:blipFill>
      <xdr:spPr bwMode="auto">
        <a:xfrm>
          <a:off x="247650" y="15173325"/>
          <a:ext cx="1000125" cy="0"/>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irka\Dropbox\JN\Ostatn&#237;\Trutnov\201901\V&#253;kaz_v&#253;m&#283;r_-_Specifikace_-_SP&#352;_Trutnov.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R"/>
      <sheetName val="R-VZT"/>
      <sheetName val="R-Ostatní"/>
      <sheetName val="R-Plný"/>
    </sheetNames>
    <sheetDataSet>
      <sheetData sheetId="0">
        <row r="10">
          <cell r="A10" t="str">
            <v>Zateplení SPŠ Trutnov,</v>
          </cell>
        </row>
        <row r="11">
          <cell r="A11" t="str">
            <v>ulice Horská 618, Trutnov</v>
          </cell>
        </row>
        <row r="14">
          <cell r="A14" t="str">
            <v>SPŠ Trutnov, Školní 101, 541 01 Trutnov</v>
          </cell>
        </row>
        <row r="27">
          <cell r="A27" t="str">
            <v>- kabeláž, dodávku a montáž zařízení VZT a M+R VZT (pouze připojení napájení)</v>
          </cell>
        </row>
        <row r="28">
          <cell r="A28" t="str">
            <v>- </v>
          </cell>
        </row>
        <row r="29">
          <cell r="A29" t="str">
            <v>- předokenní žaluzie a rolety (pouze připojení napájení)</v>
          </cell>
        </row>
        <row r="30">
          <cell r="A30" t="str">
            <v>- </v>
          </cell>
        </row>
        <row r="31">
          <cell r="A31" t="str">
            <v>- zemní a výkopové práce</v>
          </cell>
        </row>
        <row r="54">
          <cell r="A54">
            <v>43486</v>
          </cell>
        </row>
      </sheetData>
      <sheetData sheetId="1" refreshError="1"/>
      <sheetData sheetId="2" refreshError="1"/>
      <sheetData sheetId="3" refreshError="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ozpočet1" connectionId="4" xr16:uid="{00000000-0016-0000-0500-000002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ozpočet1_95" connectionId="1" xr16:uid="{00000000-0016-0000-0500-00000600000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Rozpočet1_82" connectionId="3" xr16:uid="{00000000-0016-0000-0500-000001000000}"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Rozpočet1_94" connectionId="7" xr16:uid="{00000000-0016-0000-0500-000000000000}" autoFormatId="16"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Rozpočet1_92" connectionId="6" xr16:uid="{00000000-0016-0000-0500-000005000000}" autoFormatId="16"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Rozpočet1_42" connectionId="5" xr16:uid="{00000000-0016-0000-0500-000004000000}" autoFormatId="16" applyNumberFormats="0" applyBorderFormats="0" applyFontFormats="1" applyPatternFormats="1"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Rozpočet1_78" connectionId="2" xr16:uid="{00000000-0016-0000-0500-000003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4" Type="http://schemas.openxmlformats.org/officeDocument/2006/relationships/queryTable" Target="../queryTables/queryTable2.xml" /><Relationship Id="rId9" Type="http://schemas.openxmlformats.org/officeDocument/2006/relationships/queryTable" Target="../queryTables/queryTable7.xml" /><Relationship Id="rId3" Type="http://schemas.openxmlformats.org/officeDocument/2006/relationships/queryTable" Target="../queryTables/queryTable1.xml" /><Relationship Id="rId8" Type="http://schemas.openxmlformats.org/officeDocument/2006/relationships/queryTable" Target="../queryTables/queryTable6.xml" /><Relationship Id="rId7" Type="http://schemas.openxmlformats.org/officeDocument/2006/relationships/queryTable" Target="../queryTables/queryTable5.xml" /><Relationship Id="rId6" Type="http://schemas.openxmlformats.org/officeDocument/2006/relationships/queryTable" Target="../queryTables/queryTable4.xml" /><Relationship Id="rId5" Type="http://schemas.openxmlformats.org/officeDocument/2006/relationships/queryTable" Target="../queryTables/queryTable3.xml" /><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7"/>
  <sheetViews>
    <sheetView showGridLines="0" tabSelected="1" workbookViewId="0" topLeftCell="A7"/>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1</v>
      </c>
      <c r="BT1" s="16" t="s">
        <v>3</v>
      </c>
      <c r="BU1" s="16" t="s">
        <v>3</v>
      </c>
      <c r="BV1" s="16" t="s">
        <v>4</v>
      </c>
    </row>
    <row r="2" spans="44:72" s="1" customFormat="1" ht="37" customHeight="1">
      <c r="AR2" s="221" t="s">
        <v>5</v>
      </c>
      <c r="AS2" s="222"/>
      <c r="AT2" s="222"/>
      <c r="AU2" s="222"/>
      <c r="AV2" s="222"/>
      <c r="AW2" s="222"/>
      <c r="AX2" s="222"/>
      <c r="AY2" s="222"/>
      <c r="AZ2" s="222"/>
      <c r="BA2" s="222"/>
      <c r="BB2" s="222"/>
      <c r="BC2" s="222"/>
      <c r="BD2" s="222"/>
      <c r="BE2" s="222"/>
      <c r="BS2" s="17" t="s">
        <v>6</v>
      </c>
      <c r="BT2" s="17" t="s">
        <v>7</v>
      </c>
    </row>
    <row r="3" spans="2:72" s="1" customFormat="1" ht="7"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5" customHeight="1">
      <c r="B4" s="20"/>
      <c r="D4" s="21" t="s">
        <v>9</v>
      </c>
      <c r="AR4" s="20"/>
      <c r="AS4" s="22" t="s">
        <v>10</v>
      </c>
      <c r="BE4" s="23" t="s">
        <v>11</v>
      </c>
      <c r="BS4" s="17" t="s">
        <v>12</v>
      </c>
    </row>
    <row r="5" spans="2:71" s="1" customFormat="1" ht="12" customHeight="1">
      <c r="B5" s="20"/>
      <c r="D5" s="24" t="s">
        <v>13</v>
      </c>
      <c r="K5" s="242" t="s">
        <v>14</v>
      </c>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R5" s="20"/>
      <c r="BE5" s="212" t="s">
        <v>15</v>
      </c>
      <c r="BS5" s="17" t="s">
        <v>6</v>
      </c>
    </row>
    <row r="6" spans="2:71" s="1" customFormat="1" ht="37" customHeight="1">
      <c r="B6" s="20"/>
      <c r="D6" s="26" t="s">
        <v>16</v>
      </c>
      <c r="K6" s="243" t="s">
        <v>17</v>
      </c>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R6" s="20"/>
      <c r="BE6" s="213"/>
      <c r="BS6" s="17" t="s">
        <v>6</v>
      </c>
    </row>
    <row r="7" spans="2:71" s="1" customFormat="1" ht="12" customHeight="1">
      <c r="B7" s="20"/>
      <c r="D7" s="27" t="s">
        <v>18</v>
      </c>
      <c r="K7" s="25" t="s">
        <v>1</v>
      </c>
      <c r="AK7" s="27" t="s">
        <v>19</v>
      </c>
      <c r="AN7" s="25" t="s">
        <v>1</v>
      </c>
      <c r="AR7" s="20"/>
      <c r="BE7" s="213"/>
      <c r="BS7" s="17" t="s">
        <v>6</v>
      </c>
    </row>
    <row r="8" spans="2:71" s="1" customFormat="1" ht="12" customHeight="1">
      <c r="B8" s="20"/>
      <c r="D8" s="27" t="s">
        <v>20</v>
      </c>
      <c r="K8" s="25" t="s">
        <v>21</v>
      </c>
      <c r="AK8" s="27" t="s">
        <v>22</v>
      </c>
      <c r="AN8" s="28" t="s">
        <v>23</v>
      </c>
      <c r="AR8" s="20"/>
      <c r="BE8" s="213"/>
      <c r="BS8" s="17" t="s">
        <v>6</v>
      </c>
    </row>
    <row r="9" spans="2:71" s="1" customFormat="1" ht="14.4" customHeight="1">
      <c r="B9" s="20"/>
      <c r="AR9" s="20"/>
      <c r="BE9" s="213"/>
      <c r="BS9" s="17" t="s">
        <v>6</v>
      </c>
    </row>
    <row r="10" spans="2:71" s="1" customFormat="1" ht="12" customHeight="1">
      <c r="B10" s="20"/>
      <c r="D10" s="27" t="s">
        <v>24</v>
      </c>
      <c r="AK10" s="27" t="s">
        <v>25</v>
      </c>
      <c r="AN10" s="25" t="s">
        <v>1</v>
      </c>
      <c r="AR10" s="20"/>
      <c r="BE10" s="213"/>
      <c r="BS10" s="17" t="s">
        <v>6</v>
      </c>
    </row>
    <row r="11" spans="2:71" s="1" customFormat="1" ht="18.45" customHeight="1">
      <c r="B11" s="20"/>
      <c r="E11" s="25" t="s">
        <v>26</v>
      </c>
      <c r="AK11" s="27" t="s">
        <v>27</v>
      </c>
      <c r="AN11" s="25" t="s">
        <v>1</v>
      </c>
      <c r="AR11" s="20"/>
      <c r="BE11" s="213"/>
      <c r="BS11" s="17" t="s">
        <v>6</v>
      </c>
    </row>
    <row r="12" spans="2:71" s="1" customFormat="1" ht="7" customHeight="1">
      <c r="B12" s="20"/>
      <c r="AR12" s="20"/>
      <c r="BE12" s="213"/>
      <c r="BS12" s="17" t="s">
        <v>6</v>
      </c>
    </row>
    <row r="13" spans="2:71" s="1" customFormat="1" ht="12" customHeight="1">
      <c r="B13" s="20"/>
      <c r="D13" s="27" t="s">
        <v>28</v>
      </c>
      <c r="AK13" s="27" t="s">
        <v>25</v>
      </c>
      <c r="AN13" s="29" t="s">
        <v>29</v>
      </c>
      <c r="AR13" s="20"/>
      <c r="BE13" s="213"/>
      <c r="BS13" s="17" t="s">
        <v>6</v>
      </c>
    </row>
    <row r="14" spans="2:71" ht="12.3">
      <c r="B14" s="20"/>
      <c r="E14" s="244" t="s">
        <v>29</v>
      </c>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7" t="s">
        <v>27</v>
      </c>
      <c r="AN14" s="29" t="s">
        <v>29</v>
      </c>
      <c r="AR14" s="20"/>
      <c r="BE14" s="213"/>
      <c r="BS14" s="17" t="s">
        <v>6</v>
      </c>
    </row>
    <row r="15" spans="2:71" s="1" customFormat="1" ht="7" customHeight="1">
      <c r="B15" s="20"/>
      <c r="AR15" s="20"/>
      <c r="BE15" s="213"/>
      <c r="BS15" s="17" t="s">
        <v>3</v>
      </c>
    </row>
    <row r="16" spans="2:71" s="1" customFormat="1" ht="12" customHeight="1">
      <c r="B16" s="20"/>
      <c r="D16" s="27" t="s">
        <v>30</v>
      </c>
      <c r="AK16" s="27" t="s">
        <v>25</v>
      </c>
      <c r="AN16" s="25" t="s">
        <v>1</v>
      </c>
      <c r="AR16" s="20"/>
      <c r="BE16" s="213"/>
      <c r="BS16" s="17" t="s">
        <v>3</v>
      </c>
    </row>
    <row r="17" spans="2:71" s="1" customFormat="1" ht="18.45" customHeight="1">
      <c r="B17" s="20"/>
      <c r="E17" s="25" t="s">
        <v>31</v>
      </c>
      <c r="AK17" s="27" t="s">
        <v>27</v>
      </c>
      <c r="AN17" s="25" t="s">
        <v>1</v>
      </c>
      <c r="AR17" s="20"/>
      <c r="BE17" s="213"/>
      <c r="BS17" s="17" t="s">
        <v>32</v>
      </c>
    </row>
    <row r="18" spans="2:71" s="1" customFormat="1" ht="7" customHeight="1">
      <c r="B18" s="20"/>
      <c r="AR18" s="20"/>
      <c r="BE18" s="213"/>
      <c r="BS18" s="17" t="s">
        <v>6</v>
      </c>
    </row>
    <row r="19" spans="2:71" s="1" customFormat="1" ht="12" customHeight="1">
      <c r="B19" s="20"/>
      <c r="D19" s="27" t="s">
        <v>33</v>
      </c>
      <c r="AK19" s="27" t="s">
        <v>25</v>
      </c>
      <c r="AN19" s="25" t="s">
        <v>1</v>
      </c>
      <c r="AR19" s="20"/>
      <c r="BE19" s="213"/>
      <c r="BS19" s="17" t="s">
        <v>6</v>
      </c>
    </row>
    <row r="20" spans="2:71" s="1" customFormat="1" ht="18.45" customHeight="1">
      <c r="B20" s="20"/>
      <c r="E20" s="25" t="s">
        <v>34</v>
      </c>
      <c r="AK20" s="27" t="s">
        <v>27</v>
      </c>
      <c r="AN20" s="25" t="s">
        <v>1</v>
      </c>
      <c r="AR20" s="20"/>
      <c r="BE20" s="213"/>
      <c r="BS20" s="17" t="s">
        <v>32</v>
      </c>
    </row>
    <row r="21" spans="2:57" s="1" customFormat="1" ht="7" customHeight="1">
      <c r="B21" s="20"/>
      <c r="AR21" s="20"/>
      <c r="BE21" s="213"/>
    </row>
    <row r="22" spans="2:57" s="1" customFormat="1" ht="12" customHeight="1">
      <c r="B22" s="20"/>
      <c r="D22" s="27" t="s">
        <v>35</v>
      </c>
      <c r="AR22" s="20"/>
      <c r="BE22" s="213"/>
    </row>
    <row r="23" spans="2:57" s="1" customFormat="1" ht="16.5" customHeight="1">
      <c r="B23" s="20"/>
      <c r="E23" s="246" t="s">
        <v>1</v>
      </c>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R23" s="20"/>
      <c r="BE23" s="213"/>
    </row>
    <row r="24" spans="2:57" s="1" customFormat="1" ht="7" customHeight="1">
      <c r="B24" s="20"/>
      <c r="AR24" s="20"/>
      <c r="BE24" s="213"/>
    </row>
    <row r="25" spans="2:57" s="1" customFormat="1" ht="7"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13"/>
    </row>
    <row r="26" spans="1:57" s="2" customFormat="1" ht="25.9" customHeight="1">
      <c r="A26" s="32"/>
      <c r="B26" s="33"/>
      <c r="C26" s="32"/>
      <c r="D26" s="34" t="s">
        <v>36</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15">
        <f>ROUND(AG94,2)</f>
        <v>0</v>
      </c>
      <c r="AL26" s="216"/>
      <c r="AM26" s="216"/>
      <c r="AN26" s="216"/>
      <c r="AO26" s="216"/>
      <c r="AP26" s="32"/>
      <c r="AQ26" s="32"/>
      <c r="AR26" s="33"/>
      <c r="BE26" s="213"/>
    </row>
    <row r="27" spans="1:57" s="2" customFormat="1" ht="7" customHeight="1">
      <c r="A27" s="32"/>
      <c r="B27" s="3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3"/>
      <c r="BE27" s="213"/>
    </row>
    <row r="28" spans="1:57" s="2" customFormat="1" ht="12.3">
      <c r="A28" s="32"/>
      <c r="B28" s="33"/>
      <c r="C28" s="32"/>
      <c r="D28" s="32"/>
      <c r="E28" s="32"/>
      <c r="F28" s="32"/>
      <c r="G28" s="32"/>
      <c r="H28" s="32"/>
      <c r="I28" s="32"/>
      <c r="J28" s="32"/>
      <c r="K28" s="32"/>
      <c r="L28" s="247" t="s">
        <v>37</v>
      </c>
      <c r="M28" s="247"/>
      <c r="N28" s="247"/>
      <c r="O28" s="247"/>
      <c r="P28" s="247"/>
      <c r="Q28" s="32"/>
      <c r="R28" s="32"/>
      <c r="S28" s="32"/>
      <c r="T28" s="32"/>
      <c r="U28" s="32"/>
      <c r="V28" s="32"/>
      <c r="W28" s="247" t="s">
        <v>38</v>
      </c>
      <c r="X28" s="247"/>
      <c r="Y28" s="247"/>
      <c r="Z28" s="247"/>
      <c r="AA28" s="247"/>
      <c r="AB28" s="247"/>
      <c r="AC28" s="247"/>
      <c r="AD28" s="247"/>
      <c r="AE28" s="247"/>
      <c r="AF28" s="32"/>
      <c r="AG28" s="32"/>
      <c r="AH28" s="32"/>
      <c r="AI28" s="32"/>
      <c r="AJ28" s="32"/>
      <c r="AK28" s="247" t="s">
        <v>39</v>
      </c>
      <c r="AL28" s="247"/>
      <c r="AM28" s="247"/>
      <c r="AN28" s="247"/>
      <c r="AO28" s="247"/>
      <c r="AP28" s="32"/>
      <c r="AQ28" s="32"/>
      <c r="AR28" s="33"/>
      <c r="BE28" s="213"/>
    </row>
    <row r="29" spans="2:57" s="3" customFormat="1" ht="14.4" customHeight="1">
      <c r="B29" s="37"/>
      <c r="D29" s="27" t="s">
        <v>40</v>
      </c>
      <c r="F29" s="27" t="s">
        <v>41</v>
      </c>
      <c r="L29" s="248">
        <v>0.21</v>
      </c>
      <c r="M29" s="211"/>
      <c r="N29" s="211"/>
      <c r="O29" s="211"/>
      <c r="P29" s="211"/>
      <c r="W29" s="210">
        <f>ROUND(AZ94,2)</f>
        <v>0</v>
      </c>
      <c r="X29" s="211"/>
      <c r="Y29" s="211"/>
      <c r="Z29" s="211"/>
      <c r="AA29" s="211"/>
      <c r="AB29" s="211"/>
      <c r="AC29" s="211"/>
      <c r="AD29" s="211"/>
      <c r="AE29" s="211"/>
      <c r="AK29" s="210">
        <f>ROUND(AV94,2)</f>
        <v>0</v>
      </c>
      <c r="AL29" s="211"/>
      <c r="AM29" s="211"/>
      <c r="AN29" s="211"/>
      <c r="AO29" s="211"/>
      <c r="AR29" s="37"/>
      <c r="BE29" s="214"/>
    </row>
    <row r="30" spans="2:57" s="3" customFormat="1" ht="14.4" customHeight="1">
      <c r="B30" s="37"/>
      <c r="F30" s="27" t="s">
        <v>42</v>
      </c>
      <c r="L30" s="248">
        <v>0.15</v>
      </c>
      <c r="M30" s="211"/>
      <c r="N30" s="211"/>
      <c r="O30" s="211"/>
      <c r="P30" s="211"/>
      <c r="W30" s="210">
        <f>ROUND(BA94,2)</f>
        <v>0</v>
      </c>
      <c r="X30" s="211"/>
      <c r="Y30" s="211"/>
      <c r="Z30" s="211"/>
      <c r="AA30" s="211"/>
      <c r="AB30" s="211"/>
      <c r="AC30" s="211"/>
      <c r="AD30" s="211"/>
      <c r="AE30" s="211"/>
      <c r="AK30" s="210">
        <f>ROUND(AW94,2)</f>
        <v>0</v>
      </c>
      <c r="AL30" s="211"/>
      <c r="AM30" s="211"/>
      <c r="AN30" s="211"/>
      <c r="AO30" s="211"/>
      <c r="AR30" s="37"/>
      <c r="BE30" s="214"/>
    </row>
    <row r="31" spans="2:57" s="3" customFormat="1" ht="14.4" customHeight="1" hidden="1">
      <c r="B31" s="37"/>
      <c r="F31" s="27" t="s">
        <v>43</v>
      </c>
      <c r="L31" s="248">
        <v>0.21</v>
      </c>
      <c r="M31" s="211"/>
      <c r="N31" s="211"/>
      <c r="O31" s="211"/>
      <c r="P31" s="211"/>
      <c r="W31" s="210">
        <f>ROUND(BB94,2)</f>
        <v>0</v>
      </c>
      <c r="X31" s="211"/>
      <c r="Y31" s="211"/>
      <c r="Z31" s="211"/>
      <c r="AA31" s="211"/>
      <c r="AB31" s="211"/>
      <c r="AC31" s="211"/>
      <c r="AD31" s="211"/>
      <c r="AE31" s="211"/>
      <c r="AK31" s="210">
        <v>0</v>
      </c>
      <c r="AL31" s="211"/>
      <c r="AM31" s="211"/>
      <c r="AN31" s="211"/>
      <c r="AO31" s="211"/>
      <c r="AR31" s="37"/>
      <c r="BE31" s="214"/>
    </row>
    <row r="32" spans="2:57" s="3" customFormat="1" ht="14.4" customHeight="1" hidden="1">
      <c r="B32" s="37"/>
      <c r="F32" s="27" t="s">
        <v>44</v>
      </c>
      <c r="L32" s="248">
        <v>0.15</v>
      </c>
      <c r="M32" s="211"/>
      <c r="N32" s="211"/>
      <c r="O32" s="211"/>
      <c r="P32" s="211"/>
      <c r="W32" s="210">
        <f>ROUND(BC94,2)</f>
        <v>0</v>
      </c>
      <c r="X32" s="211"/>
      <c r="Y32" s="211"/>
      <c r="Z32" s="211"/>
      <c r="AA32" s="211"/>
      <c r="AB32" s="211"/>
      <c r="AC32" s="211"/>
      <c r="AD32" s="211"/>
      <c r="AE32" s="211"/>
      <c r="AK32" s="210">
        <v>0</v>
      </c>
      <c r="AL32" s="211"/>
      <c r="AM32" s="211"/>
      <c r="AN32" s="211"/>
      <c r="AO32" s="211"/>
      <c r="AR32" s="37"/>
      <c r="BE32" s="214"/>
    </row>
    <row r="33" spans="2:57" s="3" customFormat="1" ht="14.4" customHeight="1" hidden="1">
      <c r="B33" s="37"/>
      <c r="F33" s="27" t="s">
        <v>45</v>
      </c>
      <c r="L33" s="248">
        <v>0</v>
      </c>
      <c r="M33" s="211"/>
      <c r="N33" s="211"/>
      <c r="O33" s="211"/>
      <c r="P33" s="211"/>
      <c r="W33" s="210">
        <f>ROUND(BD94,2)</f>
        <v>0</v>
      </c>
      <c r="X33" s="211"/>
      <c r="Y33" s="211"/>
      <c r="Z33" s="211"/>
      <c r="AA33" s="211"/>
      <c r="AB33" s="211"/>
      <c r="AC33" s="211"/>
      <c r="AD33" s="211"/>
      <c r="AE33" s="211"/>
      <c r="AK33" s="210">
        <v>0</v>
      </c>
      <c r="AL33" s="211"/>
      <c r="AM33" s="211"/>
      <c r="AN33" s="211"/>
      <c r="AO33" s="211"/>
      <c r="AR33" s="37"/>
      <c r="BE33" s="214"/>
    </row>
    <row r="34" spans="1:57" s="2" customFormat="1" ht="7" customHeight="1">
      <c r="A34" s="3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3"/>
      <c r="BE34" s="213"/>
    </row>
    <row r="35" spans="1:57" s="2" customFormat="1" ht="25.9" customHeight="1">
      <c r="A35" s="32"/>
      <c r="B35" s="33"/>
      <c r="C35" s="38"/>
      <c r="D35" s="39" t="s">
        <v>46</v>
      </c>
      <c r="E35" s="40"/>
      <c r="F35" s="40"/>
      <c r="G35" s="40"/>
      <c r="H35" s="40"/>
      <c r="I35" s="40"/>
      <c r="J35" s="40"/>
      <c r="K35" s="40"/>
      <c r="L35" s="40"/>
      <c r="M35" s="40"/>
      <c r="N35" s="40"/>
      <c r="O35" s="40"/>
      <c r="P35" s="40"/>
      <c r="Q35" s="40"/>
      <c r="R35" s="40"/>
      <c r="S35" s="40"/>
      <c r="T35" s="41" t="s">
        <v>47</v>
      </c>
      <c r="U35" s="40"/>
      <c r="V35" s="40"/>
      <c r="W35" s="40"/>
      <c r="X35" s="217" t="s">
        <v>48</v>
      </c>
      <c r="Y35" s="218"/>
      <c r="Z35" s="218"/>
      <c r="AA35" s="218"/>
      <c r="AB35" s="218"/>
      <c r="AC35" s="40"/>
      <c r="AD35" s="40"/>
      <c r="AE35" s="40"/>
      <c r="AF35" s="40"/>
      <c r="AG35" s="40"/>
      <c r="AH35" s="40"/>
      <c r="AI35" s="40"/>
      <c r="AJ35" s="40"/>
      <c r="AK35" s="219">
        <f>SUM(AK26:AK33)</f>
        <v>0</v>
      </c>
      <c r="AL35" s="218"/>
      <c r="AM35" s="218"/>
      <c r="AN35" s="218"/>
      <c r="AO35" s="220"/>
      <c r="AP35" s="38"/>
      <c r="AQ35" s="38"/>
      <c r="AR35" s="33"/>
      <c r="BE35" s="32"/>
    </row>
    <row r="36" spans="1:57" s="2" customFormat="1" ht="7" customHeight="1">
      <c r="A36" s="32"/>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3"/>
      <c r="BE36" s="32"/>
    </row>
    <row r="37" spans="1:57" s="2" customFormat="1" ht="14.4" customHeight="1">
      <c r="A37" s="32"/>
      <c r="B37" s="3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3"/>
      <c r="BE37" s="32"/>
    </row>
    <row r="38" spans="2:44" s="1" customFormat="1" ht="14.4" customHeight="1">
      <c r="B38" s="20"/>
      <c r="AR38" s="20"/>
    </row>
    <row r="39" spans="2:44" s="1" customFormat="1" ht="14.4" customHeight="1">
      <c r="B39" s="20"/>
      <c r="AR39" s="20"/>
    </row>
    <row r="40" spans="2:44" s="1" customFormat="1" ht="14.4" customHeight="1">
      <c r="B40" s="20"/>
      <c r="AR40" s="20"/>
    </row>
    <row r="41" spans="2:44" s="1" customFormat="1" ht="14.4" customHeight="1">
      <c r="B41" s="20"/>
      <c r="AR41" s="20"/>
    </row>
    <row r="42" spans="2:44" s="1" customFormat="1" ht="14.4" customHeight="1">
      <c r="B42" s="20"/>
      <c r="AR42" s="20"/>
    </row>
    <row r="43" spans="2:44" s="1" customFormat="1" ht="14.4" customHeight="1">
      <c r="B43" s="20"/>
      <c r="AR43" s="20"/>
    </row>
    <row r="44" spans="2:44" s="1" customFormat="1" ht="14.4" customHeight="1">
      <c r="B44" s="20"/>
      <c r="AR44" s="20"/>
    </row>
    <row r="45" spans="2:44" s="1" customFormat="1" ht="14.4" customHeight="1">
      <c r="B45" s="20"/>
      <c r="AR45" s="20"/>
    </row>
    <row r="46" spans="2:44" s="1" customFormat="1" ht="14.4" customHeight="1">
      <c r="B46" s="20"/>
      <c r="AR46" s="20"/>
    </row>
    <row r="47" spans="2:44" s="1" customFormat="1" ht="14.4" customHeight="1">
      <c r="B47" s="20"/>
      <c r="AR47" s="20"/>
    </row>
    <row r="48" spans="2:44" s="1" customFormat="1" ht="14.4" customHeight="1">
      <c r="B48" s="20"/>
      <c r="AR48" s="20"/>
    </row>
    <row r="49" spans="2:44" s="2" customFormat="1" ht="14.4" customHeight="1">
      <c r="B49" s="42"/>
      <c r="D49" s="43" t="s">
        <v>49</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3" t="s">
        <v>50</v>
      </c>
      <c r="AI49" s="44"/>
      <c r="AJ49" s="44"/>
      <c r="AK49" s="44"/>
      <c r="AL49" s="44"/>
      <c r="AM49" s="44"/>
      <c r="AN49" s="44"/>
      <c r="AO49" s="44"/>
      <c r="AR49" s="42"/>
    </row>
    <row r="50" spans="2:44" ht="10.2">
      <c r="B50" s="20"/>
      <c r="AR50" s="20"/>
    </row>
    <row r="51" spans="2:44" ht="10.2">
      <c r="B51" s="20"/>
      <c r="AR51" s="20"/>
    </row>
    <row r="52" spans="2:44" ht="10.2">
      <c r="B52" s="20"/>
      <c r="AR52" s="20"/>
    </row>
    <row r="53" spans="2:44" ht="10.2">
      <c r="B53" s="20"/>
      <c r="AR53" s="20"/>
    </row>
    <row r="54" spans="2:44" ht="10.2">
      <c r="B54" s="20"/>
      <c r="AR54" s="20"/>
    </row>
    <row r="55" spans="2:44" ht="10.2">
      <c r="B55" s="20"/>
      <c r="AR55" s="20"/>
    </row>
    <row r="56" spans="2:44" ht="10.2">
      <c r="B56" s="20"/>
      <c r="AR56" s="20"/>
    </row>
    <row r="57" spans="2:44" ht="10.2">
      <c r="B57" s="20"/>
      <c r="AR57" s="20"/>
    </row>
    <row r="58" spans="2:44" ht="10.2">
      <c r="B58" s="20"/>
      <c r="AR58" s="20"/>
    </row>
    <row r="59" spans="2:44" ht="10.2">
      <c r="B59" s="20"/>
      <c r="AR59" s="20"/>
    </row>
    <row r="60" spans="1:57" s="2" customFormat="1" ht="12.3">
      <c r="A60" s="32"/>
      <c r="B60" s="33"/>
      <c r="C60" s="32"/>
      <c r="D60" s="45" t="s">
        <v>51</v>
      </c>
      <c r="E60" s="35"/>
      <c r="F60" s="35"/>
      <c r="G60" s="35"/>
      <c r="H60" s="35"/>
      <c r="I60" s="35"/>
      <c r="J60" s="35"/>
      <c r="K60" s="35"/>
      <c r="L60" s="35"/>
      <c r="M60" s="35"/>
      <c r="N60" s="35"/>
      <c r="O60" s="35"/>
      <c r="P60" s="35"/>
      <c r="Q60" s="35"/>
      <c r="R60" s="35"/>
      <c r="S60" s="35"/>
      <c r="T60" s="35"/>
      <c r="U60" s="35"/>
      <c r="V60" s="45" t="s">
        <v>52</v>
      </c>
      <c r="W60" s="35"/>
      <c r="X60" s="35"/>
      <c r="Y60" s="35"/>
      <c r="Z60" s="35"/>
      <c r="AA60" s="35"/>
      <c r="AB60" s="35"/>
      <c r="AC60" s="35"/>
      <c r="AD60" s="35"/>
      <c r="AE60" s="35"/>
      <c r="AF60" s="35"/>
      <c r="AG60" s="35"/>
      <c r="AH60" s="45" t="s">
        <v>51</v>
      </c>
      <c r="AI60" s="35"/>
      <c r="AJ60" s="35"/>
      <c r="AK60" s="35"/>
      <c r="AL60" s="35"/>
      <c r="AM60" s="45" t="s">
        <v>52</v>
      </c>
      <c r="AN60" s="35"/>
      <c r="AO60" s="35"/>
      <c r="AP60" s="32"/>
      <c r="AQ60" s="32"/>
      <c r="AR60" s="33"/>
      <c r="BE60" s="32"/>
    </row>
    <row r="61" spans="2:44" ht="10.2">
      <c r="B61" s="20"/>
      <c r="AR61" s="20"/>
    </row>
    <row r="62" spans="2:44" ht="10.2">
      <c r="B62" s="20"/>
      <c r="AR62" s="20"/>
    </row>
    <row r="63" spans="2:44" ht="10.2">
      <c r="B63" s="20"/>
      <c r="AR63" s="20"/>
    </row>
    <row r="64" spans="1:57" s="2" customFormat="1" ht="12.3">
      <c r="A64" s="32"/>
      <c r="B64" s="33"/>
      <c r="C64" s="32"/>
      <c r="D64" s="43" t="s">
        <v>53</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3" t="s">
        <v>54</v>
      </c>
      <c r="AI64" s="46"/>
      <c r="AJ64" s="46"/>
      <c r="AK64" s="46"/>
      <c r="AL64" s="46"/>
      <c r="AM64" s="46"/>
      <c r="AN64" s="46"/>
      <c r="AO64" s="46"/>
      <c r="AP64" s="32"/>
      <c r="AQ64" s="32"/>
      <c r="AR64" s="33"/>
      <c r="BE64" s="32"/>
    </row>
    <row r="65" spans="2:44" ht="10.2">
      <c r="B65" s="20"/>
      <c r="AR65" s="20"/>
    </row>
    <row r="66" spans="2:44" ht="10.2">
      <c r="B66" s="20"/>
      <c r="AR66" s="20"/>
    </row>
    <row r="67" spans="2:44" ht="10.2">
      <c r="B67" s="20"/>
      <c r="AR67" s="20"/>
    </row>
    <row r="68" spans="2:44" ht="10.2">
      <c r="B68" s="20"/>
      <c r="AR68" s="20"/>
    </row>
    <row r="69" spans="2:44" ht="10.2">
      <c r="B69" s="20"/>
      <c r="AR69" s="20"/>
    </row>
    <row r="70" spans="2:44" ht="10.2">
      <c r="B70" s="20"/>
      <c r="AR70" s="20"/>
    </row>
    <row r="71" spans="2:44" ht="10.2">
      <c r="B71" s="20"/>
      <c r="AR71" s="20"/>
    </row>
    <row r="72" spans="2:44" ht="10.2">
      <c r="B72" s="20"/>
      <c r="AR72" s="20"/>
    </row>
    <row r="73" spans="2:44" ht="10.2">
      <c r="B73" s="20"/>
      <c r="AR73" s="20"/>
    </row>
    <row r="74" spans="2:44" ht="10.2">
      <c r="B74" s="20"/>
      <c r="AR74" s="20"/>
    </row>
    <row r="75" spans="1:57" s="2" customFormat="1" ht="12.3">
      <c r="A75" s="32"/>
      <c r="B75" s="33"/>
      <c r="C75" s="32"/>
      <c r="D75" s="45" t="s">
        <v>51</v>
      </c>
      <c r="E75" s="35"/>
      <c r="F75" s="35"/>
      <c r="G75" s="35"/>
      <c r="H75" s="35"/>
      <c r="I75" s="35"/>
      <c r="J75" s="35"/>
      <c r="K75" s="35"/>
      <c r="L75" s="35"/>
      <c r="M75" s="35"/>
      <c r="N75" s="35"/>
      <c r="O75" s="35"/>
      <c r="P75" s="35"/>
      <c r="Q75" s="35"/>
      <c r="R75" s="35"/>
      <c r="S75" s="35"/>
      <c r="T75" s="35"/>
      <c r="U75" s="35"/>
      <c r="V75" s="45" t="s">
        <v>52</v>
      </c>
      <c r="W75" s="35"/>
      <c r="X75" s="35"/>
      <c r="Y75" s="35"/>
      <c r="Z75" s="35"/>
      <c r="AA75" s="35"/>
      <c r="AB75" s="35"/>
      <c r="AC75" s="35"/>
      <c r="AD75" s="35"/>
      <c r="AE75" s="35"/>
      <c r="AF75" s="35"/>
      <c r="AG75" s="35"/>
      <c r="AH75" s="45" t="s">
        <v>51</v>
      </c>
      <c r="AI75" s="35"/>
      <c r="AJ75" s="35"/>
      <c r="AK75" s="35"/>
      <c r="AL75" s="35"/>
      <c r="AM75" s="45" t="s">
        <v>52</v>
      </c>
      <c r="AN75" s="35"/>
      <c r="AO75" s="35"/>
      <c r="AP75" s="32"/>
      <c r="AQ75" s="32"/>
      <c r="AR75" s="33"/>
      <c r="BE75" s="32"/>
    </row>
    <row r="76" spans="1:57" s="2" customFormat="1" ht="10.2">
      <c r="A76" s="32"/>
      <c r="B76" s="3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3"/>
      <c r="BE76" s="32"/>
    </row>
    <row r="77" spans="1:57" s="2" customFormat="1" ht="7" customHeight="1">
      <c r="A77" s="32"/>
      <c r="B77" s="47"/>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33"/>
      <c r="BE77" s="32"/>
    </row>
    <row r="81" spans="1:57" s="2" customFormat="1" ht="7" customHeight="1">
      <c r="A81" s="32"/>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33"/>
      <c r="BE81" s="32"/>
    </row>
    <row r="82" spans="1:57" s="2" customFormat="1" ht="25" customHeight="1">
      <c r="A82" s="32"/>
      <c r="B82" s="33"/>
      <c r="C82" s="21" t="s">
        <v>55</v>
      </c>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3"/>
      <c r="BE82" s="32"/>
    </row>
    <row r="83" spans="1:57" s="2" customFormat="1" ht="7" customHeight="1">
      <c r="A83" s="32"/>
      <c r="B83" s="33"/>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3"/>
      <c r="BE83" s="32"/>
    </row>
    <row r="84" spans="2:44" s="4" customFormat="1" ht="12" customHeight="1">
      <c r="B84" s="51"/>
      <c r="C84" s="27" t="s">
        <v>13</v>
      </c>
      <c r="L84" s="4" t="str">
        <f>K5</f>
        <v>TRUTNOV-A</v>
      </c>
      <c r="AR84" s="51"/>
    </row>
    <row r="85" spans="2:44" s="5" customFormat="1" ht="37" customHeight="1">
      <c r="B85" s="52"/>
      <c r="C85" s="53" t="s">
        <v>16</v>
      </c>
      <c r="L85" s="225" t="str">
        <f>K6</f>
        <v>Zateplení SPŠ</v>
      </c>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c r="AO85" s="226"/>
      <c r="AR85" s="52"/>
    </row>
    <row r="86" spans="1:57" s="2" customFormat="1" ht="7" customHeight="1">
      <c r="A86" s="32"/>
      <c r="B86" s="33"/>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3"/>
      <c r="BE86" s="32"/>
    </row>
    <row r="87" spans="1:57" s="2" customFormat="1" ht="12" customHeight="1">
      <c r="A87" s="32"/>
      <c r="B87" s="33"/>
      <c r="C87" s="27" t="s">
        <v>20</v>
      </c>
      <c r="D87" s="32"/>
      <c r="E87" s="32"/>
      <c r="F87" s="32"/>
      <c r="G87" s="32"/>
      <c r="H87" s="32"/>
      <c r="I87" s="32"/>
      <c r="J87" s="32"/>
      <c r="K87" s="32"/>
      <c r="L87" s="54" t="str">
        <f>IF(K8="","",K8)</f>
        <v>Trutnov,Horská 618</v>
      </c>
      <c r="M87" s="32"/>
      <c r="N87" s="32"/>
      <c r="O87" s="32"/>
      <c r="P87" s="32"/>
      <c r="Q87" s="32"/>
      <c r="R87" s="32"/>
      <c r="S87" s="32"/>
      <c r="T87" s="32"/>
      <c r="U87" s="32"/>
      <c r="V87" s="32"/>
      <c r="W87" s="32"/>
      <c r="X87" s="32"/>
      <c r="Y87" s="32"/>
      <c r="Z87" s="32"/>
      <c r="AA87" s="32"/>
      <c r="AB87" s="32"/>
      <c r="AC87" s="32"/>
      <c r="AD87" s="32"/>
      <c r="AE87" s="32"/>
      <c r="AF87" s="32"/>
      <c r="AG87" s="32"/>
      <c r="AH87" s="32"/>
      <c r="AI87" s="27" t="s">
        <v>22</v>
      </c>
      <c r="AJ87" s="32"/>
      <c r="AK87" s="32"/>
      <c r="AL87" s="32"/>
      <c r="AM87" s="227" t="str">
        <f>IF(AN8="","",AN8)</f>
        <v>10. 12. 2018</v>
      </c>
      <c r="AN87" s="227"/>
      <c r="AO87" s="32"/>
      <c r="AP87" s="32"/>
      <c r="AQ87" s="32"/>
      <c r="AR87" s="33"/>
      <c r="BE87" s="32"/>
    </row>
    <row r="88" spans="1:57" s="2" customFormat="1" ht="7" customHeight="1">
      <c r="A88" s="32"/>
      <c r="B88" s="33"/>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3"/>
      <c r="BE88" s="32"/>
    </row>
    <row r="89" spans="1:57" s="2" customFormat="1" ht="27.9" customHeight="1">
      <c r="A89" s="32"/>
      <c r="B89" s="33"/>
      <c r="C89" s="27" t="s">
        <v>24</v>
      </c>
      <c r="D89" s="32"/>
      <c r="E89" s="32"/>
      <c r="F89" s="32"/>
      <c r="G89" s="32"/>
      <c r="H89" s="32"/>
      <c r="I89" s="32"/>
      <c r="J89" s="32"/>
      <c r="K89" s="32"/>
      <c r="L89" s="4" t="str">
        <f>IF(E11="","",E11)</f>
        <v>SPŠ Trutnov,Školní 101</v>
      </c>
      <c r="M89" s="32"/>
      <c r="N89" s="32"/>
      <c r="O89" s="32"/>
      <c r="P89" s="32"/>
      <c r="Q89" s="32"/>
      <c r="R89" s="32"/>
      <c r="S89" s="32"/>
      <c r="T89" s="32"/>
      <c r="U89" s="32"/>
      <c r="V89" s="32"/>
      <c r="W89" s="32"/>
      <c r="X89" s="32"/>
      <c r="Y89" s="32"/>
      <c r="Z89" s="32"/>
      <c r="AA89" s="32"/>
      <c r="AB89" s="32"/>
      <c r="AC89" s="32"/>
      <c r="AD89" s="32"/>
      <c r="AE89" s="32"/>
      <c r="AF89" s="32"/>
      <c r="AG89" s="32"/>
      <c r="AH89" s="32"/>
      <c r="AI89" s="27" t="s">
        <v>30</v>
      </c>
      <c r="AJ89" s="32"/>
      <c r="AK89" s="32"/>
      <c r="AL89" s="32"/>
      <c r="AM89" s="223" t="str">
        <f>IF(E17="","",E17)</f>
        <v>Energy Benefit Centre a.s. Praha</v>
      </c>
      <c r="AN89" s="224"/>
      <c r="AO89" s="224"/>
      <c r="AP89" s="224"/>
      <c r="AQ89" s="32"/>
      <c r="AR89" s="33"/>
      <c r="AS89" s="228" t="s">
        <v>56</v>
      </c>
      <c r="AT89" s="229"/>
      <c r="AU89" s="56"/>
      <c r="AV89" s="56"/>
      <c r="AW89" s="56"/>
      <c r="AX89" s="56"/>
      <c r="AY89" s="56"/>
      <c r="AZ89" s="56"/>
      <c r="BA89" s="56"/>
      <c r="BB89" s="56"/>
      <c r="BC89" s="56"/>
      <c r="BD89" s="57"/>
      <c r="BE89" s="32"/>
    </row>
    <row r="90" spans="1:57" s="2" customFormat="1" ht="15.15" customHeight="1">
      <c r="A90" s="32"/>
      <c r="B90" s="33"/>
      <c r="C90" s="27" t="s">
        <v>28</v>
      </c>
      <c r="D90" s="32"/>
      <c r="E90" s="32"/>
      <c r="F90" s="32"/>
      <c r="G90" s="32"/>
      <c r="H90" s="32"/>
      <c r="I90" s="32"/>
      <c r="J90" s="32"/>
      <c r="K90" s="32"/>
      <c r="L90" s="4" t="str">
        <f>IF(E14="Vyplň údaj","",E14)</f>
        <v/>
      </c>
      <c r="M90" s="32"/>
      <c r="N90" s="32"/>
      <c r="O90" s="32"/>
      <c r="P90" s="32"/>
      <c r="Q90" s="32"/>
      <c r="R90" s="32"/>
      <c r="S90" s="32"/>
      <c r="T90" s="32"/>
      <c r="U90" s="32"/>
      <c r="V90" s="32"/>
      <c r="W90" s="32"/>
      <c r="X90" s="32"/>
      <c r="Y90" s="32"/>
      <c r="Z90" s="32"/>
      <c r="AA90" s="32"/>
      <c r="AB90" s="32"/>
      <c r="AC90" s="32"/>
      <c r="AD90" s="32"/>
      <c r="AE90" s="32"/>
      <c r="AF90" s="32"/>
      <c r="AG90" s="32"/>
      <c r="AH90" s="32"/>
      <c r="AI90" s="27" t="s">
        <v>33</v>
      </c>
      <c r="AJ90" s="32"/>
      <c r="AK90" s="32"/>
      <c r="AL90" s="32"/>
      <c r="AM90" s="223" t="str">
        <f>IF(E20="","",E20)</f>
        <v>Ing.Pavel Michálek</v>
      </c>
      <c r="AN90" s="224"/>
      <c r="AO90" s="224"/>
      <c r="AP90" s="224"/>
      <c r="AQ90" s="32"/>
      <c r="AR90" s="33"/>
      <c r="AS90" s="230"/>
      <c r="AT90" s="231"/>
      <c r="AU90" s="58"/>
      <c r="AV90" s="58"/>
      <c r="AW90" s="58"/>
      <c r="AX90" s="58"/>
      <c r="AY90" s="58"/>
      <c r="AZ90" s="58"/>
      <c r="BA90" s="58"/>
      <c r="BB90" s="58"/>
      <c r="BC90" s="58"/>
      <c r="BD90" s="59"/>
      <c r="BE90" s="32"/>
    </row>
    <row r="91" spans="1:57" s="2" customFormat="1" ht="10.8" customHeight="1">
      <c r="A91" s="32"/>
      <c r="B91" s="33"/>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3"/>
      <c r="AS91" s="230"/>
      <c r="AT91" s="231"/>
      <c r="AU91" s="58"/>
      <c r="AV91" s="58"/>
      <c r="AW91" s="58"/>
      <c r="AX91" s="58"/>
      <c r="AY91" s="58"/>
      <c r="AZ91" s="58"/>
      <c r="BA91" s="58"/>
      <c r="BB91" s="58"/>
      <c r="BC91" s="58"/>
      <c r="BD91" s="59"/>
      <c r="BE91" s="32"/>
    </row>
    <row r="92" spans="1:57" s="2" customFormat="1" ht="29.25" customHeight="1">
      <c r="A92" s="32"/>
      <c r="B92" s="33"/>
      <c r="C92" s="232" t="s">
        <v>57</v>
      </c>
      <c r="D92" s="233"/>
      <c r="E92" s="233"/>
      <c r="F92" s="233"/>
      <c r="G92" s="233"/>
      <c r="H92" s="60"/>
      <c r="I92" s="234" t="s">
        <v>58</v>
      </c>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5" t="s">
        <v>59</v>
      </c>
      <c r="AH92" s="233"/>
      <c r="AI92" s="233"/>
      <c r="AJ92" s="233"/>
      <c r="AK92" s="233"/>
      <c r="AL92" s="233"/>
      <c r="AM92" s="233"/>
      <c r="AN92" s="234" t="s">
        <v>60</v>
      </c>
      <c r="AO92" s="233"/>
      <c r="AP92" s="236"/>
      <c r="AQ92" s="61" t="s">
        <v>61</v>
      </c>
      <c r="AR92" s="33"/>
      <c r="AS92" s="62" t="s">
        <v>62</v>
      </c>
      <c r="AT92" s="63" t="s">
        <v>63</v>
      </c>
      <c r="AU92" s="63" t="s">
        <v>64</v>
      </c>
      <c r="AV92" s="63" t="s">
        <v>65</v>
      </c>
      <c r="AW92" s="63" t="s">
        <v>66</v>
      </c>
      <c r="AX92" s="63" t="s">
        <v>67</v>
      </c>
      <c r="AY92" s="63" t="s">
        <v>68</v>
      </c>
      <c r="AZ92" s="63" t="s">
        <v>69</v>
      </c>
      <c r="BA92" s="63" t="s">
        <v>70</v>
      </c>
      <c r="BB92" s="63" t="s">
        <v>71</v>
      </c>
      <c r="BC92" s="63" t="s">
        <v>72</v>
      </c>
      <c r="BD92" s="64" t="s">
        <v>73</v>
      </c>
      <c r="BE92" s="32"/>
    </row>
    <row r="93" spans="1:57" s="2" customFormat="1" ht="10.8" customHeight="1">
      <c r="A93" s="32"/>
      <c r="B93" s="33"/>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3"/>
      <c r="AS93" s="65"/>
      <c r="AT93" s="66"/>
      <c r="AU93" s="66"/>
      <c r="AV93" s="66"/>
      <c r="AW93" s="66"/>
      <c r="AX93" s="66"/>
      <c r="AY93" s="66"/>
      <c r="AZ93" s="66"/>
      <c r="BA93" s="66"/>
      <c r="BB93" s="66"/>
      <c r="BC93" s="66"/>
      <c r="BD93" s="67"/>
      <c r="BE93" s="32"/>
    </row>
    <row r="94" spans="2:90" s="6" customFormat="1" ht="32.4" customHeight="1">
      <c r="B94" s="68"/>
      <c r="C94" s="69" t="s">
        <v>74</v>
      </c>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240">
        <f>ROUND(AG95,2)</f>
        <v>0</v>
      </c>
      <c r="AH94" s="240"/>
      <c r="AI94" s="240"/>
      <c r="AJ94" s="240"/>
      <c r="AK94" s="240"/>
      <c r="AL94" s="240"/>
      <c r="AM94" s="240"/>
      <c r="AN94" s="241">
        <f>SUM(AG94,AT94)</f>
        <v>0</v>
      </c>
      <c r="AO94" s="241"/>
      <c r="AP94" s="241"/>
      <c r="AQ94" s="72" t="s">
        <v>1</v>
      </c>
      <c r="AR94" s="68"/>
      <c r="AS94" s="73">
        <f>ROUND(AS95,2)</f>
        <v>0</v>
      </c>
      <c r="AT94" s="74">
        <f>ROUND(SUM(AV94:AW94),2)</f>
        <v>0</v>
      </c>
      <c r="AU94" s="75">
        <f>ROUND(AU95,5)</f>
        <v>0</v>
      </c>
      <c r="AV94" s="74">
        <f>ROUND(AZ94*L29,2)</f>
        <v>0</v>
      </c>
      <c r="AW94" s="74">
        <f>ROUND(BA94*L30,2)</f>
        <v>0</v>
      </c>
      <c r="AX94" s="74">
        <f>ROUND(BB94*L29,2)</f>
        <v>0</v>
      </c>
      <c r="AY94" s="74">
        <f>ROUND(BC94*L30,2)</f>
        <v>0</v>
      </c>
      <c r="AZ94" s="74">
        <f>ROUND(AZ95,2)</f>
        <v>0</v>
      </c>
      <c r="BA94" s="74">
        <f>ROUND(BA95,2)</f>
        <v>0</v>
      </c>
      <c r="BB94" s="74">
        <f>ROUND(BB95,2)</f>
        <v>0</v>
      </c>
      <c r="BC94" s="74">
        <f>ROUND(BC95,2)</f>
        <v>0</v>
      </c>
      <c r="BD94" s="76">
        <f>ROUND(BD95,2)</f>
        <v>0</v>
      </c>
      <c r="BS94" s="77" t="s">
        <v>75</v>
      </c>
      <c r="BT94" s="77" t="s">
        <v>76</v>
      </c>
      <c r="BU94" s="78" t="s">
        <v>77</v>
      </c>
      <c r="BV94" s="77" t="s">
        <v>78</v>
      </c>
      <c r="BW94" s="77" t="s">
        <v>4</v>
      </c>
      <c r="BX94" s="77" t="s">
        <v>79</v>
      </c>
      <c r="CL94" s="77" t="s">
        <v>1</v>
      </c>
    </row>
    <row r="95" spans="1:91" s="7" customFormat="1" ht="27" customHeight="1">
      <c r="A95" s="79" t="s">
        <v>80</v>
      </c>
      <c r="B95" s="80"/>
      <c r="C95" s="81"/>
      <c r="D95" s="239" t="s">
        <v>81</v>
      </c>
      <c r="E95" s="239"/>
      <c r="F95" s="239"/>
      <c r="G95" s="239"/>
      <c r="H95" s="239"/>
      <c r="I95" s="82"/>
      <c r="J95" s="239" t="s">
        <v>82</v>
      </c>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7">
        <f>'TRUTNOV 1 - SO-01-Vlastní...'!J30</f>
        <v>0</v>
      </c>
      <c r="AH95" s="238"/>
      <c r="AI95" s="238"/>
      <c r="AJ95" s="238"/>
      <c r="AK95" s="238"/>
      <c r="AL95" s="238"/>
      <c r="AM95" s="238"/>
      <c r="AN95" s="237">
        <f>SUM(AG95,AT95)</f>
        <v>0</v>
      </c>
      <c r="AO95" s="238"/>
      <c r="AP95" s="238"/>
      <c r="AQ95" s="83" t="s">
        <v>83</v>
      </c>
      <c r="AR95" s="80"/>
      <c r="AS95" s="84">
        <v>0</v>
      </c>
      <c r="AT95" s="85">
        <f>ROUND(SUM(AV95:AW95),2)</f>
        <v>0</v>
      </c>
      <c r="AU95" s="86">
        <f>'TRUTNOV 1 - SO-01-Vlastní...'!P147</f>
        <v>0</v>
      </c>
      <c r="AV95" s="85">
        <f>'TRUTNOV 1 - SO-01-Vlastní...'!J33</f>
        <v>0</v>
      </c>
      <c r="AW95" s="85">
        <f>'TRUTNOV 1 - SO-01-Vlastní...'!J34</f>
        <v>0</v>
      </c>
      <c r="AX95" s="85">
        <f>'TRUTNOV 1 - SO-01-Vlastní...'!J35</f>
        <v>0</v>
      </c>
      <c r="AY95" s="85">
        <f>'TRUTNOV 1 - SO-01-Vlastní...'!J36</f>
        <v>0</v>
      </c>
      <c r="AZ95" s="85">
        <f>'TRUTNOV 1 - SO-01-Vlastní...'!F33</f>
        <v>0</v>
      </c>
      <c r="BA95" s="85">
        <f>'TRUTNOV 1 - SO-01-Vlastní...'!F34</f>
        <v>0</v>
      </c>
      <c r="BB95" s="85">
        <f>'TRUTNOV 1 - SO-01-Vlastní...'!F35</f>
        <v>0</v>
      </c>
      <c r="BC95" s="85">
        <f>'TRUTNOV 1 - SO-01-Vlastní...'!F36</f>
        <v>0</v>
      </c>
      <c r="BD95" s="87">
        <f>'TRUTNOV 1 - SO-01-Vlastní...'!F37</f>
        <v>0</v>
      </c>
      <c r="BT95" s="88" t="s">
        <v>84</v>
      </c>
      <c r="BV95" s="88" t="s">
        <v>78</v>
      </c>
      <c r="BW95" s="88" t="s">
        <v>85</v>
      </c>
      <c r="BX95" s="88" t="s">
        <v>4</v>
      </c>
      <c r="CL95" s="88" t="s">
        <v>1</v>
      </c>
      <c r="CM95" s="88" t="s">
        <v>86</v>
      </c>
    </row>
    <row r="96" spans="1:57" s="2" customFormat="1" ht="30" customHeight="1">
      <c r="A96" s="32"/>
      <c r="B96" s="33"/>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3"/>
      <c r="AS96" s="32"/>
      <c r="AT96" s="32"/>
      <c r="AU96" s="32"/>
      <c r="AV96" s="32"/>
      <c r="AW96" s="32"/>
      <c r="AX96" s="32"/>
      <c r="AY96" s="32"/>
      <c r="AZ96" s="32"/>
      <c r="BA96" s="32"/>
      <c r="BB96" s="32"/>
      <c r="BC96" s="32"/>
      <c r="BD96" s="32"/>
      <c r="BE96" s="32"/>
    </row>
    <row r="97" spans="1:57" s="2" customFormat="1" ht="7" customHeight="1">
      <c r="A97" s="32"/>
      <c r="B97" s="47"/>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33"/>
      <c r="AS97" s="32"/>
      <c r="AT97" s="32"/>
      <c r="AU97" s="32"/>
      <c r="AV97" s="32"/>
      <c r="AW97" s="32"/>
      <c r="AX97" s="32"/>
      <c r="AY97" s="32"/>
      <c r="AZ97" s="32"/>
      <c r="BA97" s="32"/>
      <c r="BB97" s="32"/>
      <c r="BC97" s="32"/>
      <c r="BD97" s="32"/>
      <c r="BE97" s="32"/>
    </row>
  </sheetData>
  <mergeCells count="42">
    <mergeCell ref="L30:P30"/>
    <mergeCell ref="L31:P31"/>
    <mergeCell ref="L32:P32"/>
    <mergeCell ref="L33:P33"/>
    <mergeCell ref="C92:G92"/>
    <mergeCell ref="I92:AF92"/>
    <mergeCell ref="AG92:AM92"/>
    <mergeCell ref="AN92:AP92"/>
    <mergeCell ref="AN95:AP95"/>
    <mergeCell ref="AG95:AM95"/>
    <mergeCell ref="D95:H95"/>
    <mergeCell ref="J95:AF95"/>
    <mergeCell ref="AG94:AM94"/>
    <mergeCell ref="AN94:AP94"/>
    <mergeCell ref="X35:AB35"/>
    <mergeCell ref="AK35:AO35"/>
    <mergeCell ref="AR2:BE2"/>
    <mergeCell ref="AM90:AP90"/>
    <mergeCell ref="L85:AO85"/>
    <mergeCell ref="AM87:AN87"/>
    <mergeCell ref="AM89:AP89"/>
    <mergeCell ref="AS89:AT91"/>
    <mergeCell ref="K5:AO5"/>
    <mergeCell ref="K6:AO6"/>
    <mergeCell ref="E14:AJ14"/>
    <mergeCell ref="E23:AN23"/>
    <mergeCell ref="L28:P28"/>
    <mergeCell ref="W28:AE28"/>
    <mergeCell ref="AK28:AO28"/>
    <mergeCell ref="L29:P29"/>
    <mergeCell ref="W31:AE31"/>
    <mergeCell ref="BE5:BE34"/>
    <mergeCell ref="AK26:AO26"/>
    <mergeCell ref="W29:AE29"/>
    <mergeCell ref="AK29:AO29"/>
    <mergeCell ref="W30:AE30"/>
    <mergeCell ref="AK30:AO30"/>
    <mergeCell ref="AK31:AO31"/>
    <mergeCell ref="W32:AE32"/>
    <mergeCell ref="AK32:AO32"/>
    <mergeCell ref="W33:AE33"/>
    <mergeCell ref="AK33:AO33"/>
  </mergeCells>
  <hyperlinks>
    <hyperlink ref="A95" location="'TRUTNOV 1 - SO-01-Vlastní...'!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688"/>
  <sheetViews>
    <sheetView showGridLines="0" workbookViewId="0" topLeftCell="A667"/>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7" customHeight="1">
      <c r="I2" s="89"/>
      <c r="L2" s="221" t="s">
        <v>5</v>
      </c>
      <c r="M2" s="222"/>
      <c r="N2" s="222"/>
      <c r="O2" s="222"/>
      <c r="P2" s="222"/>
      <c r="Q2" s="222"/>
      <c r="R2" s="222"/>
      <c r="S2" s="222"/>
      <c r="T2" s="222"/>
      <c r="U2" s="222"/>
      <c r="V2" s="222"/>
      <c r="AT2" s="17" t="s">
        <v>85</v>
      </c>
    </row>
    <row r="3" spans="2:46" s="1" customFormat="1" ht="7" customHeight="1">
      <c r="B3" s="18"/>
      <c r="C3" s="19"/>
      <c r="D3" s="19"/>
      <c r="E3" s="19"/>
      <c r="F3" s="19"/>
      <c r="G3" s="19"/>
      <c r="H3" s="19"/>
      <c r="I3" s="90"/>
      <c r="J3" s="19"/>
      <c r="K3" s="19"/>
      <c r="L3" s="20"/>
      <c r="AT3" s="17" t="s">
        <v>86</v>
      </c>
    </row>
    <row r="4" spans="2:46" s="1" customFormat="1" ht="25" customHeight="1">
      <c r="B4" s="20"/>
      <c r="D4" s="21" t="s">
        <v>87</v>
      </c>
      <c r="I4" s="89"/>
      <c r="L4" s="20"/>
      <c r="M4" s="91" t="s">
        <v>10</v>
      </c>
      <c r="AT4" s="17" t="s">
        <v>3</v>
      </c>
    </row>
    <row r="5" spans="2:12" s="1" customFormat="1" ht="7" customHeight="1">
      <c r="B5" s="20"/>
      <c r="I5" s="89"/>
      <c r="L5" s="20"/>
    </row>
    <row r="6" spans="2:12" s="1" customFormat="1" ht="12" customHeight="1">
      <c r="B6" s="20"/>
      <c r="D6" s="27" t="s">
        <v>16</v>
      </c>
      <c r="I6" s="89"/>
      <c r="L6" s="20"/>
    </row>
    <row r="7" spans="2:12" s="1" customFormat="1" ht="16.5" customHeight="1">
      <c r="B7" s="20"/>
      <c r="E7" s="249" t="str">
        <f>'Rekapitulace stavby'!K6</f>
        <v>Zateplení SPŠ</v>
      </c>
      <c r="F7" s="250"/>
      <c r="G7" s="250"/>
      <c r="H7" s="250"/>
      <c r="I7" s="89"/>
      <c r="L7" s="20"/>
    </row>
    <row r="8" spans="1:31" s="2" customFormat="1" ht="12" customHeight="1">
      <c r="A8" s="32"/>
      <c r="B8" s="33"/>
      <c r="C8" s="32"/>
      <c r="D8" s="27" t="s">
        <v>88</v>
      </c>
      <c r="E8" s="32"/>
      <c r="F8" s="32"/>
      <c r="G8" s="32"/>
      <c r="H8" s="32"/>
      <c r="I8" s="92"/>
      <c r="J8" s="32"/>
      <c r="K8" s="32"/>
      <c r="L8" s="42"/>
      <c r="S8" s="32"/>
      <c r="T8" s="32"/>
      <c r="U8" s="32"/>
      <c r="V8" s="32"/>
      <c r="W8" s="32"/>
      <c r="X8" s="32"/>
      <c r="Y8" s="32"/>
      <c r="Z8" s="32"/>
      <c r="AA8" s="32"/>
      <c r="AB8" s="32"/>
      <c r="AC8" s="32"/>
      <c r="AD8" s="32"/>
      <c r="AE8" s="32"/>
    </row>
    <row r="9" spans="1:31" s="2" customFormat="1" ht="16.5" customHeight="1">
      <c r="A9" s="32"/>
      <c r="B9" s="33"/>
      <c r="C9" s="32"/>
      <c r="D9" s="32"/>
      <c r="E9" s="225" t="s">
        <v>89</v>
      </c>
      <c r="F9" s="251"/>
      <c r="G9" s="251"/>
      <c r="H9" s="251"/>
      <c r="I9" s="92"/>
      <c r="J9" s="32"/>
      <c r="K9" s="32"/>
      <c r="L9" s="42"/>
      <c r="S9" s="32"/>
      <c r="T9" s="32"/>
      <c r="U9" s="32"/>
      <c r="V9" s="32"/>
      <c r="W9" s="32"/>
      <c r="X9" s="32"/>
      <c r="Y9" s="32"/>
      <c r="Z9" s="32"/>
      <c r="AA9" s="32"/>
      <c r="AB9" s="32"/>
      <c r="AC9" s="32"/>
      <c r="AD9" s="32"/>
      <c r="AE9" s="32"/>
    </row>
    <row r="10" spans="1:31" s="2" customFormat="1" ht="10.2">
      <c r="A10" s="32"/>
      <c r="B10" s="33"/>
      <c r="C10" s="32"/>
      <c r="D10" s="32"/>
      <c r="E10" s="32"/>
      <c r="F10" s="32"/>
      <c r="G10" s="32"/>
      <c r="H10" s="32"/>
      <c r="I10" s="9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93"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93" t="s">
        <v>22</v>
      </c>
      <c r="J12" s="55" t="str">
        <f>'Rekapitulace stavby'!AN8</f>
        <v>10. 12. 2018</v>
      </c>
      <c r="K12" s="32"/>
      <c r="L12" s="42"/>
      <c r="S12" s="32"/>
      <c r="T12" s="32"/>
      <c r="U12" s="32"/>
      <c r="V12" s="32"/>
      <c r="W12" s="32"/>
      <c r="X12" s="32"/>
      <c r="Y12" s="32"/>
      <c r="Z12" s="32"/>
      <c r="AA12" s="32"/>
      <c r="AB12" s="32"/>
      <c r="AC12" s="32"/>
      <c r="AD12" s="32"/>
      <c r="AE12" s="32"/>
    </row>
    <row r="13" spans="1:31" s="2" customFormat="1" ht="10.8" customHeight="1">
      <c r="A13" s="32"/>
      <c r="B13" s="33"/>
      <c r="C13" s="32"/>
      <c r="D13" s="32"/>
      <c r="E13" s="32"/>
      <c r="F13" s="32"/>
      <c r="G13" s="32"/>
      <c r="H13" s="32"/>
      <c r="I13" s="9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93" t="s">
        <v>25</v>
      </c>
      <c r="J14" s="25" t="s">
        <v>1</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26</v>
      </c>
      <c r="F15" s="32"/>
      <c r="G15" s="32"/>
      <c r="H15" s="32"/>
      <c r="I15" s="93" t="s">
        <v>27</v>
      </c>
      <c r="J15" s="25" t="s">
        <v>1</v>
      </c>
      <c r="K15" s="32"/>
      <c r="L15" s="42"/>
      <c r="S15" s="32"/>
      <c r="T15" s="32"/>
      <c r="U15" s="32"/>
      <c r="V15" s="32"/>
      <c r="W15" s="32"/>
      <c r="X15" s="32"/>
      <c r="Y15" s="32"/>
      <c r="Z15" s="32"/>
      <c r="AA15" s="32"/>
      <c r="AB15" s="32"/>
      <c r="AC15" s="32"/>
      <c r="AD15" s="32"/>
      <c r="AE15" s="32"/>
    </row>
    <row r="16" spans="1:31" s="2" customFormat="1" ht="7" customHeight="1">
      <c r="A16" s="32"/>
      <c r="B16" s="33"/>
      <c r="C16" s="32"/>
      <c r="D16" s="32"/>
      <c r="E16" s="32"/>
      <c r="F16" s="32"/>
      <c r="G16" s="32"/>
      <c r="H16" s="32"/>
      <c r="I16" s="9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52" t="str">
        <f>'Rekapitulace stavby'!E14</f>
        <v>Vyplň údaj</v>
      </c>
      <c r="F18" s="242"/>
      <c r="G18" s="242"/>
      <c r="H18" s="242"/>
      <c r="I18" s="93" t="s">
        <v>27</v>
      </c>
      <c r="J18" s="28" t="str">
        <f>'Rekapitulace stavby'!AN14</f>
        <v>Vyplň údaj</v>
      </c>
      <c r="K18" s="32"/>
      <c r="L18" s="42"/>
      <c r="S18" s="32"/>
      <c r="T18" s="32"/>
      <c r="U18" s="32"/>
      <c r="V18" s="32"/>
      <c r="W18" s="32"/>
      <c r="X18" s="32"/>
      <c r="Y18" s="32"/>
      <c r="Z18" s="32"/>
      <c r="AA18" s="32"/>
      <c r="AB18" s="32"/>
      <c r="AC18" s="32"/>
      <c r="AD18" s="32"/>
      <c r="AE18" s="32"/>
    </row>
    <row r="19" spans="1:31" s="2" customFormat="1" ht="7" customHeight="1">
      <c r="A19" s="32"/>
      <c r="B19" s="33"/>
      <c r="C19" s="32"/>
      <c r="D19" s="32"/>
      <c r="E19" s="32"/>
      <c r="F19" s="32"/>
      <c r="G19" s="32"/>
      <c r="H19" s="32"/>
      <c r="I19" s="9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25</v>
      </c>
      <c r="J20" s="25" t="s">
        <v>1</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
        <v>31</v>
      </c>
      <c r="F21" s="32"/>
      <c r="G21" s="32"/>
      <c r="H21" s="32"/>
      <c r="I21" s="93" t="s">
        <v>27</v>
      </c>
      <c r="J21" s="25" t="s">
        <v>1</v>
      </c>
      <c r="K21" s="32"/>
      <c r="L21" s="42"/>
      <c r="S21" s="32"/>
      <c r="T21" s="32"/>
      <c r="U21" s="32"/>
      <c r="V21" s="32"/>
      <c r="W21" s="32"/>
      <c r="X21" s="32"/>
      <c r="Y21" s="32"/>
      <c r="Z21" s="32"/>
      <c r="AA21" s="32"/>
      <c r="AB21" s="32"/>
      <c r="AC21" s="32"/>
      <c r="AD21" s="32"/>
      <c r="AE21" s="32"/>
    </row>
    <row r="22" spans="1:31" s="2" customFormat="1" ht="7" customHeight="1">
      <c r="A22" s="32"/>
      <c r="B22" s="33"/>
      <c r="C22" s="32"/>
      <c r="D22" s="32"/>
      <c r="E22" s="32"/>
      <c r="F22" s="32"/>
      <c r="G22" s="32"/>
      <c r="H22" s="32"/>
      <c r="I22" s="9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33</v>
      </c>
      <c r="E23" s="32"/>
      <c r="F23" s="32"/>
      <c r="G23" s="32"/>
      <c r="H23" s="32"/>
      <c r="I23" s="93" t="s">
        <v>25</v>
      </c>
      <c r="J23" s="25" t="s">
        <v>1</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
        <v>34</v>
      </c>
      <c r="F24" s="32"/>
      <c r="G24" s="32"/>
      <c r="H24" s="32"/>
      <c r="I24" s="93" t="s">
        <v>27</v>
      </c>
      <c r="J24" s="25" t="s">
        <v>1</v>
      </c>
      <c r="K24" s="32"/>
      <c r="L24" s="42"/>
      <c r="S24" s="32"/>
      <c r="T24" s="32"/>
      <c r="U24" s="32"/>
      <c r="V24" s="32"/>
      <c r="W24" s="32"/>
      <c r="X24" s="32"/>
      <c r="Y24" s="32"/>
      <c r="Z24" s="32"/>
      <c r="AA24" s="32"/>
      <c r="AB24" s="32"/>
      <c r="AC24" s="32"/>
      <c r="AD24" s="32"/>
      <c r="AE24" s="32"/>
    </row>
    <row r="25" spans="1:31" s="2" customFormat="1" ht="7" customHeight="1">
      <c r="A25" s="32"/>
      <c r="B25" s="33"/>
      <c r="C25" s="32"/>
      <c r="D25" s="32"/>
      <c r="E25" s="32"/>
      <c r="F25" s="32"/>
      <c r="G25" s="32"/>
      <c r="H25" s="32"/>
      <c r="I25" s="9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35</v>
      </c>
      <c r="E26" s="32"/>
      <c r="F26" s="32"/>
      <c r="G26" s="32"/>
      <c r="H26" s="32"/>
      <c r="I26" s="9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46" t="s">
        <v>1</v>
      </c>
      <c r="F27" s="246"/>
      <c r="G27" s="246"/>
      <c r="H27" s="246"/>
      <c r="I27" s="96"/>
      <c r="J27" s="94"/>
      <c r="K27" s="94"/>
      <c r="L27" s="97"/>
      <c r="S27" s="94"/>
      <c r="T27" s="94"/>
      <c r="U27" s="94"/>
      <c r="V27" s="94"/>
      <c r="W27" s="94"/>
      <c r="X27" s="94"/>
      <c r="Y27" s="94"/>
      <c r="Z27" s="94"/>
      <c r="AA27" s="94"/>
      <c r="AB27" s="94"/>
      <c r="AC27" s="94"/>
      <c r="AD27" s="94"/>
      <c r="AE27" s="94"/>
    </row>
    <row r="28" spans="1:31" s="2" customFormat="1" ht="7" customHeight="1">
      <c r="A28" s="32"/>
      <c r="B28" s="33"/>
      <c r="C28" s="32"/>
      <c r="D28" s="32"/>
      <c r="E28" s="32"/>
      <c r="F28" s="32"/>
      <c r="G28" s="32"/>
      <c r="H28" s="32"/>
      <c r="I28" s="92"/>
      <c r="J28" s="32"/>
      <c r="K28" s="32"/>
      <c r="L28" s="42"/>
      <c r="S28" s="32"/>
      <c r="T28" s="32"/>
      <c r="U28" s="32"/>
      <c r="V28" s="32"/>
      <c r="W28" s="32"/>
      <c r="X28" s="32"/>
      <c r="Y28" s="32"/>
      <c r="Z28" s="32"/>
      <c r="AA28" s="32"/>
      <c r="AB28" s="32"/>
      <c r="AC28" s="32"/>
      <c r="AD28" s="32"/>
      <c r="AE28" s="32"/>
    </row>
    <row r="29" spans="1:31" s="2" customFormat="1" ht="7" customHeight="1">
      <c r="A29" s="32"/>
      <c r="B29" s="33"/>
      <c r="C29" s="32"/>
      <c r="D29" s="66"/>
      <c r="E29" s="66"/>
      <c r="F29" s="66"/>
      <c r="G29" s="66"/>
      <c r="H29" s="66"/>
      <c r="I29" s="98"/>
      <c r="J29" s="66"/>
      <c r="K29" s="66"/>
      <c r="L29" s="42"/>
      <c r="S29" s="32"/>
      <c r="T29" s="32"/>
      <c r="U29" s="32"/>
      <c r="V29" s="32"/>
      <c r="W29" s="32"/>
      <c r="X29" s="32"/>
      <c r="Y29" s="32"/>
      <c r="Z29" s="32"/>
      <c r="AA29" s="32"/>
      <c r="AB29" s="32"/>
      <c r="AC29" s="32"/>
      <c r="AD29" s="32"/>
      <c r="AE29" s="32"/>
    </row>
    <row r="30" spans="1:31" s="2" customFormat="1" ht="25.5" customHeight="1">
      <c r="A30" s="32"/>
      <c r="B30" s="33"/>
      <c r="C30" s="32"/>
      <c r="D30" s="99" t="s">
        <v>36</v>
      </c>
      <c r="E30" s="32"/>
      <c r="F30" s="32"/>
      <c r="G30" s="32"/>
      <c r="H30" s="32"/>
      <c r="I30" s="92"/>
      <c r="J30" s="71">
        <f>ROUND(J147,2)</f>
        <v>0</v>
      </c>
      <c r="K30" s="32"/>
      <c r="L30" s="42"/>
      <c r="S30" s="32"/>
      <c r="T30" s="32"/>
      <c r="U30" s="32"/>
      <c r="V30" s="32"/>
      <c r="W30" s="32"/>
      <c r="X30" s="32"/>
      <c r="Y30" s="32"/>
      <c r="Z30" s="32"/>
      <c r="AA30" s="32"/>
      <c r="AB30" s="32"/>
      <c r="AC30" s="32"/>
      <c r="AD30" s="32"/>
      <c r="AE30" s="32"/>
    </row>
    <row r="31" spans="1:31" s="2" customFormat="1" ht="7" customHeight="1">
      <c r="A31" s="32"/>
      <c r="B31" s="33"/>
      <c r="C31" s="32"/>
      <c r="D31" s="66"/>
      <c r="E31" s="66"/>
      <c r="F31" s="66"/>
      <c r="G31" s="66"/>
      <c r="H31" s="66"/>
      <c r="I31" s="98"/>
      <c r="J31" s="66"/>
      <c r="K31" s="66"/>
      <c r="L31" s="42"/>
      <c r="S31" s="32"/>
      <c r="T31" s="32"/>
      <c r="U31" s="32"/>
      <c r="V31" s="32"/>
      <c r="W31" s="32"/>
      <c r="X31" s="32"/>
      <c r="Y31" s="32"/>
      <c r="Z31" s="32"/>
      <c r="AA31" s="32"/>
      <c r="AB31" s="32"/>
      <c r="AC31" s="32"/>
      <c r="AD31" s="32"/>
      <c r="AE31" s="32"/>
    </row>
    <row r="32" spans="1:31" s="2" customFormat="1" ht="14.4" customHeight="1">
      <c r="A32" s="32"/>
      <c r="B32" s="33"/>
      <c r="C32" s="32"/>
      <c r="D32" s="32"/>
      <c r="E32" s="32"/>
      <c r="F32" s="36" t="s">
        <v>38</v>
      </c>
      <c r="G32" s="32"/>
      <c r="H32" s="32"/>
      <c r="I32" s="100" t="s">
        <v>37</v>
      </c>
      <c r="J32" s="36" t="s">
        <v>39</v>
      </c>
      <c r="K32" s="32"/>
      <c r="L32" s="42"/>
      <c r="S32" s="32"/>
      <c r="T32" s="32"/>
      <c r="U32" s="32"/>
      <c r="V32" s="32"/>
      <c r="W32" s="32"/>
      <c r="X32" s="32"/>
      <c r="Y32" s="32"/>
      <c r="Z32" s="32"/>
      <c r="AA32" s="32"/>
      <c r="AB32" s="32"/>
      <c r="AC32" s="32"/>
      <c r="AD32" s="32"/>
      <c r="AE32" s="32"/>
    </row>
    <row r="33" spans="1:31" s="2" customFormat="1" ht="14.4" customHeight="1">
      <c r="A33" s="32"/>
      <c r="B33" s="33"/>
      <c r="C33" s="32"/>
      <c r="D33" s="101" t="s">
        <v>40</v>
      </c>
      <c r="E33" s="27" t="s">
        <v>41</v>
      </c>
      <c r="F33" s="102">
        <f>ROUND((SUM(BE147:BE687)),2)</f>
        <v>0</v>
      </c>
      <c r="G33" s="32"/>
      <c r="H33" s="32"/>
      <c r="I33" s="103">
        <v>0.21</v>
      </c>
      <c r="J33" s="102">
        <f>ROUND(((SUM(BE147:BE687))*I33),2)</f>
        <v>0</v>
      </c>
      <c r="K33" s="32"/>
      <c r="L33" s="42"/>
      <c r="S33" s="32"/>
      <c r="T33" s="32"/>
      <c r="U33" s="32"/>
      <c r="V33" s="32"/>
      <c r="W33" s="32"/>
      <c r="X33" s="32"/>
      <c r="Y33" s="32"/>
      <c r="Z33" s="32"/>
      <c r="AA33" s="32"/>
      <c r="AB33" s="32"/>
      <c r="AC33" s="32"/>
      <c r="AD33" s="32"/>
      <c r="AE33" s="32"/>
    </row>
    <row r="34" spans="1:31" s="2" customFormat="1" ht="14.4" customHeight="1">
      <c r="A34" s="32"/>
      <c r="B34" s="33"/>
      <c r="C34" s="32"/>
      <c r="D34" s="32"/>
      <c r="E34" s="27" t="s">
        <v>42</v>
      </c>
      <c r="F34" s="102">
        <f>ROUND((SUM(BF147:BF687)),2)</f>
        <v>0</v>
      </c>
      <c r="G34" s="32"/>
      <c r="H34" s="32"/>
      <c r="I34" s="103">
        <v>0.15</v>
      </c>
      <c r="J34" s="102">
        <f>ROUND(((SUM(BF147:BF687))*I34),2)</f>
        <v>0</v>
      </c>
      <c r="K34" s="32"/>
      <c r="L34" s="42"/>
      <c r="S34" s="32"/>
      <c r="T34" s="32"/>
      <c r="U34" s="32"/>
      <c r="V34" s="32"/>
      <c r="W34" s="32"/>
      <c r="X34" s="32"/>
      <c r="Y34" s="32"/>
      <c r="Z34" s="32"/>
      <c r="AA34" s="32"/>
      <c r="AB34" s="32"/>
      <c r="AC34" s="32"/>
      <c r="AD34" s="32"/>
      <c r="AE34" s="32"/>
    </row>
    <row r="35" spans="1:31" s="2" customFormat="1" ht="14.4" customHeight="1" hidden="1">
      <c r="A35" s="32"/>
      <c r="B35" s="33"/>
      <c r="C35" s="32"/>
      <c r="D35" s="32"/>
      <c r="E35" s="27" t="s">
        <v>43</v>
      </c>
      <c r="F35" s="102">
        <f>ROUND((SUM(BG147:BG687)),2)</f>
        <v>0</v>
      </c>
      <c r="G35" s="32"/>
      <c r="H35" s="32"/>
      <c r="I35" s="103">
        <v>0.21</v>
      </c>
      <c r="J35" s="102">
        <f>0</f>
        <v>0</v>
      </c>
      <c r="K35" s="32"/>
      <c r="L35" s="42"/>
      <c r="S35" s="32"/>
      <c r="T35" s="32"/>
      <c r="U35" s="32"/>
      <c r="V35" s="32"/>
      <c r="W35" s="32"/>
      <c r="X35" s="32"/>
      <c r="Y35" s="32"/>
      <c r="Z35" s="32"/>
      <c r="AA35" s="32"/>
      <c r="AB35" s="32"/>
      <c r="AC35" s="32"/>
      <c r="AD35" s="32"/>
      <c r="AE35" s="32"/>
    </row>
    <row r="36" spans="1:31" s="2" customFormat="1" ht="14.4" customHeight="1" hidden="1">
      <c r="A36" s="32"/>
      <c r="B36" s="33"/>
      <c r="C36" s="32"/>
      <c r="D36" s="32"/>
      <c r="E36" s="27" t="s">
        <v>44</v>
      </c>
      <c r="F36" s="102">
        <f>ROUND((SUM(BH147:BH687)),2)</f>
        <v>0</v>
      </c>
      <c r="G36" s="32"/>
      <c r="H36" s="32"/>
      <c r="I36" s="103">
        <v>0.15</v>
      </c>
      <c r="J36" s="102">
        <f>0</f>
        <v>0</v>
      </c>
      <c r="K36" s="32"/>
      <c r="L36" s="42"/>
      <c r="S36" s="32"/>
      <c r="T36" s="32"/>
      <c r="U36" s="32"/>
      <c r="V36" s="32"/>
      <c r="W36" s="32"/>
      <c r="X36" s="32"/>
      <c r="Y36" s="32"/>
      <c r="Z36" s="32"/>
      <c r="AA36" s="32"/>
      <c r="AB36" s="32"/>
      <c r="AC36" s="32"/>
      <c r="AD36" s="32"/>
      <c r="AE36" s="32"/>
    </row>
    <row r="37" spans="1:31" s="2" customFormat="1" ht="14.4" customHeight="1" hidden="1">
      <c r="A37" s="32"/>
      <c r="B37" s="33"/>
      <c r="C37" s="32"/>
      <c r="D37" s="32"/>
      <c r="E37" s="27" t="s">
        <v>45</v>
      </c>
      <c r="F37" s="102">
        <f>ROUND((SUM(BI147:BI687)),2)</f>
        <v>0</v>
      </c>
      <c r="G37" s="32"/>
      <c r="H37" s="32"/>
      <c r="I37" s="103">
        <v>0</v>
      </c>
      <c r="J37" s="102">
        <f>0</f>
        <v>0</v>
      </c>
      <c r="K37" s="32"/>
      <c r="L37" s="42"/>
      <c r="S37" s="32"/>
      <c r="T37" s="32"/>
      <c r="U37" s="32"/>
      <c r="V37" s="32"/>
      <c r="W37" s="32"/>
      <c r="X37" s="32"/>
      <c r="Y37" s="32"/>
      <c r="Z37" s="32"/>
      <c r="AA37" s="32"/>
      <c r="AB37" s="32"/>
      <c r="AC37" s="32"/>
      <c r="AD37" s="32"/>
      <c r="AE37" s="32"/>
    </row>
    <row r="38" spans="1:31" s="2" customFormat="1" ht="7" customHeight="1">
      <c r="A38" s="32"/>
      <c r="B38" s="33"/>
      <c r="C38" s="32"/>
      <c r="D38" s="32"/>
      <c r="E38" s="32"/>
      <c r="F38" s="32"/>
      <c r="G38" s="32"/>
      <c r="H38" s="32"/>
      <c r="I38" s="92"/>
      <c r="J38" s="32"/>
      <c r="K38" s="32"/>
      <c r="L38" s="42"/>
      <c r="S38" s="32"/>
      <c r="T38" s="32"/>
      <c r="U38" s="32"/>
      <c r="V38" s="32"/>
      <c r="W38" s="32"/>
      <c r="X38" s="32"/>
      <c r="Y38" s="32"/>
      <c r="Z38" s="32"/>
      <c r="AA38" s="32"/>
      <c r="AB38" s="32"/>
      <c r="AC38" s="32"/>
      <c r="AD38" s="32"/>
      <c r="AE38" s="32"/>
    </row>
    <row r="39" spans="1:31" s="2" customFormat="1" ht="25.5" customHeight="1">
      <c r="A39" s="32"/>
      <c r="B39" s="33"/>
      <c r="C39" s="104"/>
      <c r="D39" s="105" t="s">
        <v>46</v>
      </c>
      <c r="E39" s="60"/>
      <c r="F39" s="60"/>
      <c r="G39" s="106" t="s">
        <v>47</v>
      </c>
      <c r="H39" s="107" t="s">
        <v>48</v>
      </c>
      <c r="I39" s="108"/>
      <c r="J39" s="109">
        <f>SUM(J30:J37)</f>
        <v>0</v>
      </c>
      <c r="K39" s="110"/>
      <c r="L39" s="42"/>
      <c r="S39" s="32"/>
      <c r="T39" s="32"/>
      <c r="U39" s="32"/>
      <c r="V39" s="32"/>
      <c r="W39" s="32"/>
      <c r="X39" s="32"/>
      <c r="Y39" s="32"/>
      <c r="Z39" s="32"/>
      <c r="AA39" s="32"/>
      <c r="AB39" s="32"/>
      <c r="AC39" s="32"/>
      <c r="AD39" s="32"/>
      <c r="AE39" s="32"/>
    </row>
    <row r="40" spans="1:31" s="2" customFormat="1" ht="14.4" customHeight="1">
      <c r="A40" s="32"/>
      <c r="B40" s="33"/>
      <c r="C40" s="32"/>
      <c r="D40" s="32"/>
      <c r="E40" s="32"/>
      <c r="F40" s="32"/>
      <c r="G40" s="32"/>
      <c r="H40" s="32"/>
      <c r="I40" s="92"/>
      <c r="J40" s="32"/>
      <c r="K40" s="32"/>
      <c r="L40" s="42"/>
      <c r="S40" s="32"/>
      <c r="T40" s="32"/>
      <c r="U40" s="32"/>
      <c r="V40" s="32"/>
      <c r="W40" s="32"/>
      <c r="X40" s="32"/>
      <c r="Y40" s="32"/>
      <c r="Z40" s="32"/>
      <c r="AA40" s="32"/>
      <c r="AB40" s="32"/>
      <c r="AC40" s="32"/>
      <c r="AD40" s="32"/>
      <c r="AE40" s="32"/>
    </row>
    <row r="41" spans="2:12" s="1" customFormat="1" ht="14.4" customHeight="1">
      <c r="B41" s="20"/>
      <c r="I41" s="89"/>
      <c r="L41" s="20"/>
    </row>
    <row r="42" spans="2:12" s="1" customFormat="1" ht="14.4" customHeight="1">
      <c r="B42" s="20"/>
      <c r="I42" s="89"/>
      <c r="L42" s="20"/>
    </row>
    <row r="43" spans="2:12" s="1" customFormat="1" ht="14.4" customHeight="1">
      <c r="B43" s="20"/>
      <c r="I43" s="89"/>
      <c r="L43" s="20"/>
    </row>
    <row r="44" spans="2:12" s="1" customFormat="1" ht="14.4" customHeight="1">
      <c r="B44" s="20"/>
      <c r="I44" s="89"/>
      <c r="L44" s="20"/>
    </row>
    <row r="45" spans="2:12" s="1" customFormat="1" ht="14.4" customHeight="1">
      <c r="B45" s="20"/>
      <c r="I45" s="89"/>
      <c r="L45" s="20"/>
    </row>
    <row r="46" spans="2:12" s="1" customFormat="1" ht="14.4" customHeight="1">
      <c r="B46" s="20"/>
      <c r="I46" s="89"/>
      <c r="L46" s="20"/>
    </row>
    <row r="47" spans="2:12" s="1" customFormat="1" ht="14.4" customHeight="1">
      <c r="B47" s="20"/>
      <c r="I47" s="89"/>
      <c r="L47" s="20"/>
    </row>
    <row r="48" spans="2:12" s="1" customFormat="1" ht="14.4" customHeight="1">
      <c r="B48" s="20"/>
      <c r="I48" s="89"/>
      <c r="L48" s="20"/>
    </row>
    <row r="49" spans="2:12" s="1" customFormat="1" ht="14.4" customHeight="1">
      <c r="B49" s="20"/>
      <c r="I49" s="89"/>
      <c r="L49" s="20"/>
    </row>
    <row r="50" spans="2:12" s="2" customFormat="1" ht="14.4" customHeight="1">
      <c r="B50" s="42"/>
      <c r="D50" s="43" t="s">
        <v>49</v>
      </c>
      <c r="E50" s="44"/>
      <c r="F50" s="44"/>
      <c r="G50" s="43" t="s">
        <v>50</v>
      </c>
      <c r="H50" s="44"/>
      <c r="I50" s="111"/>
      <c r="J50" s="44"/>
      <c r="K50" s="44"/>
      <c r="L50" s="42"/>
    </row>
    <row r="51" spans="2:12" ht="10.2">
      <c r="B51" s="20"/>
      <c r="L51" s="20"/>
    </row>
    <row r="52" spans="2:12" ht="10.2">
      <c r="B52" s="20"/>
      <c r="L52" s="20"/>
    </row>
    <row r="53" spans="2:12" ht="10.2">
      <c r="B53" s="20"/>
      <c r="L53" s="20"/>
    </row>
    <row r="54" spans="2:12" ht="10.2">
      <c r="B54" s="20"/>
      <c r="L54" s="20"/>
    </row>
    <row r="55" spans="2:12" ht="10.2">
      <c r="B55" s="20"/>
      <c r="L55" s="20"/>
    </row>
    <row r="56" spans="2:12" ht="10.2">
      <c r="B56" s="20"/>
      <c r="L56" s="20"/>
    </row>
    <row r="57" spans="2:12" ht="10.2">
      <c r="B57" s="20"/>
      <c r="L57" s="20"/>
    </row>
    <row r="58" spans="2:12" ht="10.2">
      <c r="B58" s="20"/>
      <c r="L58" s="20"/>
    </row>
    <row r="59" spans="2:12" ht="10.2">
      <c r="B59" s="20"/>
      <c r="L59" s="20"/>
    </row>
    <row r="60" spans="2:12" ht="10.2">
      <c r="B60" s="20"/>
      <c r="L60" s="20"/>
    </row>
    <row r="61" spans="1:31" s="2" customFormat="1" ht="12.3">
      <c r="A61" s="32"/>
      <c r="B61" s="33"/>
      <c r="C61" s="32"/>
      <c r="D61" s="45" t="s">
        <v>51</v>
      </c>
      <c r="E61" s="35"/>
      <c r="F61" s="112" t="s">
        <v>52</v>
      </c>
      <c r="G61" s="45" t="s">
        <v>51</v>
      </c>
      <c r="H61" s="35"/>
      <c r="I61" s="113"/>
      <c r="J61" s="114" t="s">
        <v>52</v>
      </c>
      <c r="K61" s="35"/>
      <c r="L61" s="42"/>
      <c r="S61" s="32"/>
      <c r="T61" s="32"/>
      <c r="U61" s="32"/>
      <c r="V61" s="32"/>
      <c r="W61" s="32"/>
      <c r="X61" s="32"/>
      <c r="Y61" s="32"/>
      <c r="Z61" s="32"/>
      <c r="AA61" s="32"/>
      <c r="AB61" s="32"/>
      <c r="AC61" s="32"/>
      <c r="AD61" s="32"/>
      <c r="AE61" s="32"/>
    </row>
    <row r="62" spans="2:12" ht="10.2">
      <c r="B62" s="20"/>
      <c r="L62" s="20"/>
    </row>
    <row r="63" spans="2:12" ht="10.2">
      <c r="B63" s="20"/>
      <c r="L63" s="20"/>
    </row>
    <row r="64" spans="2:12" ht="10.2">
      <c r="B64" s="20"/>
      <c r="L64" s="20"/>
    </row>
    <row r="65" spans="1:31" s="2" customFormat="1" ht="12.3">
      <c r="A65" s="32"/>
      <c r="B65" s="33"/>
      <c r="C65" s="32"/>
      <c r="D65" s="43" t="s">
        <v>53</v>
      </c>
      <c r="E65" s="46"/>
      <c r="F65" s="46"/>
      <c r="G65" s="43" t="s">
        <v>54</v>
      </c>
      <c r="H65" s="46"/>
      <c r="I65" s="115"/>
      <c r="J65" s="46"/>
      <c r="K65" s="46"/>
      <c r="L65" s="42"/>
      <c r="S65" s="32"/>
      <c r="T65" s="32"/>
      <c r="U65" s="32"/>
      <c r="V65" s="32"/>
      <c r="W65" s="32"/>
      <c r="X65" s="32"/>
      <c r="Y65" s="32"/>
      <c r="Z65" s="32"/>
      <c r="AA65" s="32"/>
      <c r="AB65" s="32"/>
      <c r="AC65" s="32"/>
      <c r="AD65" s="32"/>
      <c r="AE65" s="32"/>
    </row>
    <row r="66" spans="2:12" ht="10.2">
      <c r="B66" s="20"/>
      <c r="L66" s="20"/>
    </row>
    <row r="67" spans="2:12" ht="10.2">
      <c r="B67" s="20"/>
      <c r="L67" s="20"/>
    </row>
    <row r="68" spans="2:12" ht="10.2">
      <c r="B68" s="20"/>
      <c r="L68" s="20"/>
    </row>
    <row r="69" spans="2:12" ht="10.2">
      <c r="B69" s="20"/>
      <c r="L69" s="20"/>
    </row>
    <row r="70" spans="2:12" ht="10.2">
      <c r="B70" s="20"/>
      <c r="L70" s="20"/>
    </row>
    <row r="71" spans="2:12" ht="10.2">
      <c r="B71" s="20"/>
      <c r="L71" s="20"/>
    </row>
    <row r="72" spans="2:12" ht="10.2">
      <c r="B72" s="20"/>
      <c r="L72" s="20"/>
    </row>
    <row r="73" spans="2:12" ht="10.2">
      <c r="B73" s="20"/>
      <c r="L73" s="20"/>
    </row>
    <row r="74" spans="2:12" ht="10.2">
      <c r="B74" s="20"/>
      <c r="L74" s="20"/>
    </row>
    <row r="75" spans="2:12" ht="10.2">
      <c r="B75" s="20"/>
      <c r="L75" s="20"/>
    </row>
    <row r="76" spans="1:31" s="2" customFormat="1" ht="12.3">
      <c r="A76" s="32"/>
      <c r="B76" s="33"/>
      <c r="C76" s="32"/>
      <c r="D76" s="45" t="s">
        <v>51</v>
      </c>
      <c r="E76" s="35"/>
      <c r="F76" s="112" t="s">
        <v>52</v>
      </c>
      <c r="G76" s="45" t="s">
        <v>51</v>
      </c>
      <c r="H76" s="35"/>
      <c r="I76" s="113"/>
      <c r="J76" s="114" t="s">
        <v>52</v>
      </c>
      <c r="K76" s="35"/>
      <c r="L76" s="42"/>
      <c r="S76" s="32"/>
      <c r="T76" s="32"/>
      <c r="U76" s="32"/>
      <c r="V76" s="32"/>
      <c r="W76" s="32"/>
      <c r="X76" s="32"/>
      <c r="Y76" s="32"/>
      <c r="Z76" s="32"/>
      <c r="AA76" s="32"/>
      <c r="AB76" s="32"/>
      <c r="AC76" s="32"/>
      <c r="AD76" s="32"/>
      <c r="AE76" s="32"/>
    </row>
    <row r="77" spans="1:31" s="2" customFormat="1" ht="14.4" customHeight="1">
      <c r="A77" s="32"/>
      <c r="B77" s="47"/>
      <c r="C77" s="48"/>
      <c r="D77" s="48"/>
      <c r="E77" s="48"/>
      <c r="F77" s="48"/>
      <c r="G77" s="48"/>
      <c r="H77" s="48"/>
      <c r="I77" s="116"/>
      <c r="J77" s="48"/>
      <c r="K77" s="48"/>
      <c r="L77" s="42"/>
      <c r="S77" s="32"/>
      <c r="T77" s="32"/>
      <c r="U77" s="32"/>
      <c r="V77" s="32"/>
      <c r="W77" s="32"/>
      <c r="X77" s="32"/>
      <c r="Y77" s="32"/>
      <c r="Z77" s="32"/>
      <c r="AA77" s="32"/>
      <c r="AB77" s="32"/>
      <c r="AC77" s="32"/>
      <c r="AD77" s="32"/>
      <c r="AE77" s="32"/>
    </row>
    <row r="81" spans="1:31" s="2" customFormat="1" ht="7" customHeight="1">
      <c r="A81" s="32"/>
      <c r="B81" s="49"/>
      <c r="C81" s="50"/>
      <c r="D81" s="50"/>
      <c r="E81" s="50"/>
      <c r="F81" s="50"/>
      <c r="G81" s="50"/>
      <c r="H81" s="50"/>
      <c r="I81" s="117"/>
      <c r="J81" s="50"/>
      <c r="K81" s="50"/>
      <c r="L81" s="42"/>
      <c r="S81" s="32"/>
      <c r="T81" s="32"/>
      <c r="U81" s="32"/>
      <c r="V81" s="32"/>
      <c r="W81" s="32"/>
      <c r="X81" s="32"/>
      <c r="Y81" s="32"/>
      <c r="Z81" s="32"/>
      <c r="AA81" s="32"/>
      <c r="AB81" s="32"/>
      <c r="AC81" s="32"/>
      <c r="AD81" s="32"/>
      <c r="AE81" s="32"/>
    </row>
    <row r="82" spans="1:31" s="2" customFormat="1" ht="25" customHeight="1">
      <c r="A82" s="32"/>
      <c r="B82" s="33"/>
      <c r="C82" s="21" t="s">
        <v>90</v>
      </c>
      <c r="D82" s="32"/>
      <c r="E82" s="32"/>
      <c r="F82" s="32"/>
      <c r="G82" s="32"/>
      <c r="H82" s="32"/>
      <c r="I82" s="92"/>
      <c r="J82" s="32"/>
      <c r="K82" s="32"/>
      <c r="L82" s="42"/>
      <c r="S82" s="32"/>
      <c r="T82" s="32"/>
      <c r="U82" s="32"/>
      <c r="V82" s="32"/>
      <c r="W82" s="32"/>
      <c r="X82" s="32"/>
      <c r="Y82" s="32"/>
      <c r="Z82" s="32"/>
      <c r="AA82" s="32"/>
      <c r="AB82" s="32"/>
      <c r="AC82" s="32"/>
      <c r="AD82" s="32"/>
      <c r="AE82" s="32"/>
    </row>
    <row r="83" spans="1:31" s="2" customFormat="1" ht="7" customHeight="1">
      <c r="A83" s="32"/>
      <c r="B83" s="33"/>
      <c r="C83" s="32"/>
      <c r="D83" s="32"/>
      <c r="E83" s="32"/>
      <c r="F83" s="32"/>
      <c r="G83" s="32"/>
      <c r="H83" s="32"/>
      <c r="I83" s="9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9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9" t="str">
        <f>E7</f>
        <v>Zateplení SPŠ</v>
      </c>
      <c r="F85" s="250"/>
      <c r="G85" s="250"/>
      <c r="H85" s="250"/>
      <c r="I85" s="92"/>
      <c r="J85" s="32"/>
      <c r="K85" s="32"/>
      <c r="L85" s="42"/>
      <c r="S85" s="32"/>
      <c r="T85" s="32"/>
      <c r="U85" s="32"/>
      <c r="V85" s="32"/>
      <c r="W85" s="32"/>
      <c r="X85" s="32"/>
      <c r="Y85" s="32"/>
      <c r="Z85" s="32"/>
      <c r="AA85" s="32"/>
      <c r="AB85" s="32"/>
      <c r="AC85" s="32"/>
      <c r="AD85" s="32"/>
      <c r="AE85" s="32"/>
    </row>
    <row r="86" spans="1:31" s="2" customFormat="1" ht="12" customHeight="1">
      <c r="A86" s="32"/>
      <c r="B86" s="33"/>
      <c r="C86" s="27" t="s">
        <v>88</v>
      </c>
      <c r="D86" s="32"/>
      <c r="E86" s="32"/>
      <c r="F86" s="32"/>
      <c r="G86" s="32"/>
      <c r="H86" s="32"/>
      <c r="I86" s="9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25" t="str">
        <f>E9</f>
        <v>TRUTNOV 1 - SO-01-Vlastní objekt</v>
      </c>
      <c r="F87" s="251"/>
      <c r="G87" s="251"/>
      <c r="H87" s="251"/>
      <c r="I87" s="92"/>
      <c r="J87" s="32"/>
      <c r="K87" s="32"/>
      <c r="L87" s="42"/>
      <c r="S87" s="32"/>
      <c r="T87" s="32"/>
      <c r="U87" s="32"/>
      <c r="V87" s="32"/>
      <c r="W87" s="32"/>
      <c r="X87" s="32"/>
      <c r="Y87" s="32"/>
      <c r="Z87" s="32"/>
      <c r="AA87" s="32"/>
      <c r="AB87" s="32"/>
      <c r="AC87" s="32"/>
      <c r="AD87" s="32"/>
      <c r="AE87" s="32"/>
    </row>
    <row r="88" spans="1:31" s="2" customFormat="1" ht="7" customHeight="1">
      <c r="A88" s="32"/>
      <c r="B88" s="33"/>
      <c r="C88" s="32"/>
      <c r="D88" s="32"/>
      <c r="E88" s="32"/>
      <c r="F88" s="32"/>
      <c r="G88" s="32"/>
      <c r="H88" s="32"/>
      <c r="I88" s="9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Trutnov,Horská 618</v>
      </c>
      <c r="G89" s="32"/>
      <c r="H89" s="32"/>
      <c r="I89" s="93" t="s">
        <v>22</v>
      </c>
      <c r="J89" s="55" t="str">
        <f>IF(J12="","",J12)</f>
        <v>10. 12. 2018</v>
      </c>
      <c r="K89" s="32"/>
      <c r="L89" s="42"/>
      <c r="S89" s="32"/>
      <c r="T89" s="32"/>
      <c r="U89" s="32"/>
      <c r="V89" s="32"/>
      <c r="W89" s="32"/>
      <c r="X89" s="32"/>
      <c r="Y89" s="32"/>
      <c r="Z89" s="32"/>
      <c r="AA89" s="32"/>
      <c r="AB89" s="32"/>
      <c r="AC89" s="32"/>
      <c r="AD89" s="32"/>
      <c r="AE89" s="32"/>
    </row>
    <row r="90" spans="1:31" s="2" customFormat="1" ht="7" customHeight="1">
      <c r="A90" s="32"/>
      <c r="B90" s="33"/>
      <c r="C90" s="32"/>
      <c r="D90" s="32"/>
      <c r="E90" s="32"/>
      <c r="F90" s="32"/>
      <c r="G90" s="32"/>
      <c r="H90" s="32"/>
      <c r="I90" s="92"/>
      <c r="J90" s="32"/>
      <c r="K90" s="32"/>
      <c r="L90" s="42"/>
      <c r="S90" s="32"/>
      <c r="T90" s="32"/>
      <c r="U90" s="32"/>
      <c r="V90" s="32"/>
      <c r="W90" s="32"/>
      <c r="X90" s="32"/>
      <c r="Y90" s="32"/>
      <c r="Z90" s="32"/>
      <c r="AA90" s="32"/>
      <c r="AB90" s="32"/>
      <c r="AC90" s="32"/>
      <c r="AD90" s="32"/>
      <c r="AE90" s="32"/>
    </row>
    <row r="91" spans="1:31" s="2" customFormat="1" ht="27.9" customHeight="1">
      <c r="A91" s="32"/>
      <c r="B91" s="33"/>
      <c r="C91" s="27" t="s">
        <v>24</v>
      </c>
      <c r="D91" s="32"/>
      <c r="E91" s="32"/>
      <c r="F91" s="25" t="str">
        <f>E15</f>
        <v>SPŠ Trutnov,Školní 101</v>
      </c>
      <c r="G91" s="32"/>
      <c r="H91" s="32"/>
      <c r="I91" s="93" t="s">
        <v>30</v>
      </c>
      <c r="J91" s="30" t="str">
        <f>E21</f>
        <v>Energy Benefit Centre a.s. Praha</v>
      </c>
      <c r="K91" s="32"/>
      <c r="L91" s="42"/>
      <c r="S91" s="32"/>
      <c r="T91" s="32"/>
      <c r="U91" s="32"/>
      <c r="V91" s="32"/>
      <c r="W91" s="32"/>
      <c r="X91" s="32"/>
      <c r="Y91" s="32"/>
      <c r="Z91" s="32"/>
      <c r="AA91" s="32"/>
      <c r="AB91" s="32"/>
      <c r="AC91" s="32"/>
      <c r="AD91" s="32"/>
      <c r="AE91" s="32"/>
    </row>
    <row r="92" spans="1:31" s="2" customFormat="1" ht="15.15" customHeight="1">
      <c r="A92" s="32"/>
      <c r="B92" s="33"/>
      <c r="C92" s="27" t="s">
        <v>28</v>
      </c>
      <c r="D92" s="32"/>
      <c r="E92" s="32"/>
      <c r="F92" s="25" t="str">
        <f>IF(E18="","",E18)</f>
        <v>Vyplň údaj</v>
      </c>
      <c r="G92" s="32"/>
      <c r="H92" s="32"/>
      <c r="I92" s="93" t="s">
        <v>33</v>
      </c>
      <c r="J92" s="30" t="str">
        <f>E24</f>
        <v>Ing.Pavel Michálek</v>
      </c>
      <c r="K92" s="32"/>
      <c r="L92" s="42"/>
      <c r="S92" s="32"/>
      <c r="T92" s="32"/>
      <c r="U92" s="32"/>
      <c r="V92" s="32"/>
      <c r="W92" s="32"/>
      <c r="X92" s="32"/>
      <c r="Y92" s="32"/>
      <c r="Z92" s="32"/>
      <c r="AA92" s="32"/>
      <c r="AB92" s="32"/>
      <c r="AC92" s="32"/>
      <c r="AD92" s="32"/>
      <c r="AE92" s="32"/>
    </row>
    <row r="93" spans="1:31" s="2" customFormat="1" ht="10.3" customHeight="1">
      <c r="A93" s="32"/>
      <c r="B93" s="33"/>
      <c r="C93" s="32"/>
      <c r="D93" s="32"/>
      <c r="E93" s="32"/>
      <c r="F93" s="32"/>
      <c r="G93" s="32"/>
      <c r="H93" s="32"/>
      <c r="I93" s="92"/>
      <c r="J93" s="32"/>
      <c r="K93" s="32"/>
      <c r="L93" s="42"/>
      <c r="S93" s="32"/>
      <c r="T93" s="32"/>
      <c r="U93" s="32"/>
      <c r="V93" s="32"/>
      <c r="W93" s="32"/>
      <c r="X93" s="32"/>
      <c r="Y93" s="32"/>
      <c r="Z93" s="32"/>
      <c r="AA93" s="32"/>
      <c r="AB93" s="32"/>
      <c r="AC93" s="32"/>
      <c r="AD93" s="32"/>
      <c r="AE93" s="32"/>
    </row>
    <row r="94" spans="1:31" s="2" customFormat="1" ht="29.25" customHeight="1">
      <c r="A94" s="32"/>
      <c r="B94" s="33"/>
      <c r="C94" s="118" t="s">
        <v>91</v>
      </c>
      <c r="D94" s="104"/>
      <c r="E94" s="104"/>
      <c r="F94" s="104"/>
      <c r="G94" s="104"/>
      <c r="H94" s="104"/>
      <c r="I94" s="119"/>
      <c r="J94" s="120" t="s">
        <v>92</v>
      </c>
      <c r="K94" s="104"/>
      <c r="L94" s="42"/>
      <c r="S94" s="32"/>
      <c r="T94" s="32"/>
      <c r="U94" s="32"/>
      <c r="V94" s="32"/>
      <c r="W94" s="32"/>
      <c r="X94" s="32"/>
      <c r="Y94" s="32"/>
      <c r="Z94" s="32"/>
      <c r="AA94" s="32"/>
      <c r="AB94" s="32"/>
      <c r="AC94" s="32"/>
      <c r="AD94" s="32"/>
      <c r="AE94" s="32"/>
    </row>
    <row r="95" spans="1:31" s="2" customFormat="1" ht="10.3" customHeight="1">
      <c r="A95" s="32"/>
      <c r="B95" s="33"/>
      <c r="C95" s="32"/>
      <c r="D95" s="32"/>
      <c r="E95" s="32"/>
      <c r="F95" s="32"/>
      <c r="G95" s="32"/>
      <c r="H95" s="32"/>
      <c r="I95" s="92"/>
      <c r="J95" s="32"/>
      <c r="K95" s="32"/>
      <c r="L95" s="42"/>
      <c r="S95" s="32"/>
      <c r="T95" s="32"/>
      <c r="U95" s="32"/>
      <c r="V95" s="32"/>
      <c r="W95" s="32"/>
      <c r="X95" s="32"/>
      <c r="Y95" s="32"/>
      <c r="Z95" s="32"/>
      <c r="AA95" s="32"/>
      <c r="AB95" s="32"/>
      <c r="AC95" s="32"/>
      <c r="AD95" s="32"/>
      <c r="AE95" s="32"/>
    </row>
    <row r="96" spans="1:47" s="2" customFormat="1" ht="22.8" customHeight="1">
      <c r="A96" s="32"/>
      <c r="B96" s="33"/>
      <c r="C96" s="121" t="s">
        <v>93</v>
      </c>
      <c r="D96" s="32"/>
      <c r="E96" s="32"/>
      <c r="F96" s="32"/>
      <c r="G96" s="32"/>
      <c r="H96" s="32"/>
      <c r="I96" s="92"/>
      <c r="J96" s="71">
        <f>J147</f>
        <v>0</v>
      </c>
      <c r="K96" s="32"/>
      <c r="L96" s="42"/>
      <c r="S96" s="32"/>
      <c r="T96" s="32"/>
      <c r="U96" s="32"/>
      <c r="V96" s="32"/>
      <c r="W96" s="32"/>
      <c r="X96" s="32"/>
      <c r="Y96" s="32"/>
      <c r="Z96" s="32"/>
      <c r="AA96" s="32"/>
      <c r="AB96" s="32"/>
      <c r="AC96" s="32"/>
      <c r="AD96" s="32"/>
      <c r="AE96" s="32"/>
      <c r="AU96" s="17" t="s">
        <v>94</v>
      </c>
    </row>
    <row r="97" spans="2:12" s="9" customFormat="1" ht="25" customHeight="1">
      <c r="B97" s="122"/>
      <c r="D97" s="123" t="s">
        <v>95</v>
      </c>
      <c r="E97" s="124"/>
      <c r="F97" s="124"/>
      <c r="G97" s="124"/>
      <c r="H97" s="124"/>
      <c r="I97" s="125"/>
      <c r="J97" s="126">
        <f>J148</f>
        <v>0</v>
      </c>
      <c r="L97" s="122"/>
    </row>
    <row r="98" spans="2:12" s="10" customFormat="1" ht="19.9" customHeight="1">
      <c r="B98" s="127"/>
      <c r="D98" s="128" t="s">
        <v>96</v>
      </c>
      <c r="E98" s="129"/>
      <c r="F98" s="129"/>
      <c r="G98" s="129"/>
      <c r="H98" s="129"/>
      <c r="I98" s="130"/>
      <c r="J98" s="131">
        <f>J149</f>
        <v>0</v>
      </c>
      <c r="L98" s="127"/>
    </row>
    <row r="99" spans="2:12" s="10" customFormat="1" ht="19.9" customHeight="1">
      <c r="B99" s="127"/>
      <c r="D99" s="128" t="s">
        <v>97</v>
      </c>
      <c r="E99" s="129"/>
      <c r="F99" s="129"/>
      <c r="G99" s="129"/>
      <c r="H99" s="129"/>
      <c r="I99" s="130"/>
      <c r="J99" s="131">
        <f>J159</f>
        <v>0</v>
      </c>
      <c r="L99" s="127"/>
    </row>
    <row r="100" spans="2:12" s="10" customFormat="1" ht="19.9" customHeight="1">
      <c r="B100" s="127"/>
      <c r="D100" s="128" t="s">
        <v>98</v>
      </c>
      <c r="E100" s="129"/>
      <c r="F100" s="129"/>
      <c r="G100" s="129"/>
      <c r="H100" s="129"/>
      <c r="I100" s="130"/>
      <c r="J100" s="131">
        <f>J173</f>
        <v>0</v>
      </c>
      <c r="L100" s="127"/>
    </row>
    <row r="101" spans="2:12" s="10" customFormat="1" ht="19.9" customHeight="1">
      <c r="B101" s="127"/>
      <c r="D101" s="128" t="s">
        <v>99</v>
      </c>
      <c r="E101" s="129"/>
      <c r="F101" s="129"/>
      <c r="G101" s="129"/>
      <c r="H101" s="129"/>
      <c r="I101" s="130"/>
      <c r="J101" s="131">
        <f>J178</f>
        <v>0</v>
      </c>
      <c r="L101" s="127"/>
    </row>
    <row r="102" spans="2:12" s="10" customFormat="1" ht="19.9" customHeight="1">
      <c r="B102" s="127"/>
      <c r="D102" s="128" t="s">
        <v>100</v>
      </c>
      <c r="E102" s="129"/>
      <c r="F102" s="129"/>
      <c r="G102" s="129"/>
      <c r="H102" s="129"/>
      <c r="I102" s="130"/>
      <c r="J102" s="131">
        <f>J181</f>
        <v>0</v>
      </c>
      <c r="L102" s="127"/>
    </row>
    <row r="103" spans="2:12" s="10" customFormat="1" ht="19.9" customHeight="1">
      <c r="B103" s="127"/>
      <c r="D103" s="128" t="s">
        <v>101</v>
      </c>
      <c r="E103" s="129"/>
      <c r="F103" s="129"/>
      <c r="G103" s="129"/>
      <c r="H103" s="129"/>
      <c r="I103" s="130"/>
      <c r="J103" s="131">
        <f>J288</f>
        <v>0</v>
      </c>
      <c r="L103" s="127"/>
    </row>
    <row r="104" spans="2:12" s="10" customFormat="1" ht="19.9" customHeight="1">
      <c r="B104" s="127"/>
      <c r="D104" s="128" t="s">
        <v>102</v>
      </c>
      <c r="E104" s="129"/>
      <c r="F104" s="129"/>
      <c r="G104" s="129"/>
      <c r="H104" s="129"/>
      <c r="I104" s="130"/>
      <c r="J104" s="131">
        <f>J372</f>
        <v>0</v>
      </c>
      <c r="L104" s="127"/>
    </row>
    <row r="105" spans="2:12" s="10" customFormat="1" ht="19.9" customHeight="1">
      <c r="B105" s="127"/>
      <c r="D105" s="128" t="s">
        <v>103</v>
      </c>
      <c r="E105" s="129"/>
      <c r="F105" s="129"/>
      <c r="G105" s="129"/>
      <c r="H105" s="129"/>
      <c r="I105" s="130"/>
      <c r="J105" s="131">
        <f>J378</f>
        <v>0</v>
      </c>
      <c r="L105" s="127"/>
    </row>
    <row r="106" spans="2:12" s="9" customFormat="1" ht="25" customHeight="1">
      <c r="B106" s="122"/>
      <c r="D106" s="123" t="s">
        <v>104</v>
      </c>
      <c r="E106" s="124"/>
      <c r="F106" s="124"/>
      <c r="G106" s="124"/>
      <c r="H106" s="124"/>
      <c r="I106" s="125"/>
      <c r="J106" s="126">
        <f>J380</f>
        <v>0</v>
      </c>
      <c r="L106" s="122"/>
    </row>
    <row r="107" spans="2:12" s="10" customFormat="1" ht="19.9" customHeight="1">
      <c r="B107" s="127"/>
      <c r="D107" s="128" t="s">
        <v>105</v>
      </c>
      <c r="E107" s="129"/>
      <c r="F107" s="129"/>
      <c r="G107" s="129"/>
      <c r="H107" s="129"/>
      <c r="I107" s="130"/>
      <c r="J107" s="131">
        <f>J381</f>
        <v>0</v>
      </c>
      <c r="L107" s="127"/>
    </row>
    <row r="108" spans="2:12" s="10" customFormat="1" ht="19.9" customHeight="1">
      <c r="B108" s="127"/>
      <c r="D108" s="128" t="s">
        <v>106</v>
      </c>
      <c r="E108" s="129"/>
      <c r="F108" s="129"/>
      <c r="G108" s="129"/>
      <c r="H108" s="129"/>
      <c r="I108" s="130"/>
      <c r="J108" s="131">
        <f>J400</f>
        <v>0</v>
      </c>
      <c r="L108" s="127"/>
    </row>
    <row r="109" spans="2:12" s="10" customFormat="1" ht="19.9" customHeight="1">
      <c r="B109" s="127"/>
      <c r="D109" s="128" t="s">
        <v>107</v>
      </c>
      <c r="E109" s="129"/>
      <c r="F109" s="129"/>
      <c r="G109" s="129"/>
      <c r="H109" s="129"/>
      <c r="I109" s="130"/>
      <c r="J109" s="131">
        <f>J417</f>
        <v>0</v>
      </c>
      <c r="L109" s="127"/>
    </row>
    <row r="110" spans="2:12" s="10" customFormat="1" ht="19.9" customHeight="1">
      <c r="B110" s="127"/>
      <c r="D110" s="128" t="s">
        <v>108</v>
      </c>
      <c r="E110" s="129"/>
      <c r="F110" s="129"/>
      <c r="G110" s="129"/>
      <c r="H110" s="129"/>
      <c r="I110" s="130"/>
      <c r="J110" s="131">
        <f>J440</f>
        <v>0</v>
      </c>
      <c r="L110" s="127"/>
    </row>
    <row r="111" spans="2:12" s="10" customFormat="1" ht="19.9" customHeight="1">
      <c r="B111" s="127"/>
      <c r="D111" s="128" t="s">
        <v>109</v>
      </c>
      <c r="E111" s="129"/>
      <c r="F111" s="129"/>
      <c r="G111" s="129"/>
      <c r="H111" s="129"/>
      <c r="I111" s="130"/>
      <c r="J111" s="131">
        <f>J448</f>
        <v>0</v>
      </c>
      <c r="L111" s="127"/>
    </row>
    <row r="112" spans="2:12" s="10" customFormat="1" ht="19.9" customHeight="1">
      <c r="B112" s="127"/>
      <c r="D112" s="128" t="s">
        <v>110</v>
      </c>
      <c r="E112" s="129"/>
      <c r="F112" s="129"/>
      <c r="G112" s="129"/>
      <c r="H112" s="129"/>
      <c r="I112" s="130"/>
      <c r="J112" s="131">
        <f>J450</f>
        <v>0</v>
      </c>
      <c r="L112" s="127"/>
    </row>
    <row r="113" spans="2:12" s="10" customFormat="1" ht="19.9" customHeight="1">
      <c r="B113" s="127"/>
      <c r="D113" s="128" t="s">
        <v>111</v>
      </c>
      <c r="E113" s="129"/>
      <c r="F113" s="129"/>
      <c r="G113" s="129"/>
      <c r="H113" s="129"/>
      <c r="I113" s="130"/>
      <c r="J113" s="131">
        <f>J452</f>
        <v>0</v>
      </c>
      <c r="L113" s="127"/>
    </row>
    <row r="114" spans="2:12" s="10" customFormat="1" ht="19.9" customHeight="1">
      <c r="B114" s="127"/>
      <c r="D114" s="128" t="s">
        <v>112</v>
      </c>
      <c r="E114" s="129"/>
      <c r="F114" s="129"/>
      <c r="G114" s="129"/>
      <c r="H114" s="129"/>
      <c r="I114" s="130"/>
      <c r="J114" s="131">
        <f>J454</f>
        <v>0</v>
      </c>
      <c r="L114" s="127"/>
    </row>
    <row r="115" spans="2:12" s="10" customFormat="1" ht="19.9" customHeight="1">
      <c r="B115" s="127"/>
      <c r="D115" s="128" t="s">
        <v>113</v>
      </c>
      <c r="E115" s="129"/>
      <c r="F115" s="129"/>
      <c r="G115" s="129"/>
      <c r="H115" s="129"/>
      <c r="I115" s="130"/>
      <c r="J115" s="131">
        <f>J501</f>
        <v>0</v>
      </c>
      <c r="L115" s="127"/>
    </row>
    <row r="116" spans="2:12" s="10" customFormat="1" ht="19.9" customHeight="1">
      <c r="B116" s="127"/>
      <c r="D116" s="128" t="s">
        <v>114</v>
      </c>
      <c r="E116" s="129"/>
      <c r="F116" s="129"/>
      <c r="G116" s="129"/>
      <c r="H116" s="129"/>
      <c r="I116" s="130"/>
      <c r="J116" s="131">
        <f>J514</f>
        <v>0</v>
      </c>
      <c r="L116" s="127"/>
    </row>
    <row r="117" spans="2:12" s="10" customFormat="1" ht="19.9" customHeight="1">
      <c r="B117" s="127"/>
      <c r="D117" s="128" t="s">
        <v>115</v>
      </c>
      <c r="E117" s="129"/>
      <c r="F117" s="129"/>
      <c r="G117" s="129"/>
      <c r="H117" s="129"/>
      <c r="I117" s="130"/>
      <c r="J117" s="131">
        <f>J572</f>
        <v>0</v>
      </c>
      <c r="L117" s="127"/>
    </row>
    <row r="118" spans="2:12" s="10" customFormat="1" ht="19.9" customHeight="1">
      <c r="B118" s="127"/>
      <c r="D118" s="128" t="s">
        <v>116</v>
      </c>
      <c r="E118" s="129"/>
      <c r="F118" s="129"/>
      <c r="G118" s="129"/>
      <c r="H118" s="129"/>
      <c r="I118" s="130"/>
      <c r="J118" s="131">
        <f>J578</f>
        <v>0</v>
      </c>
      <c r="L118" s="127"/>
    </row>
    <row r="119" spans="2:12" s="10" customFormat="1" ht="19.9" customHeight="1">
      <c r="B119" s="127"/>
      <c r="D119" s="128" t="s">
        <v>117</v>
      </c>
      <c r="E119" s="129"/>
      <c r="F119" s="129"/>
      <c r="G119" s="129"/>
      <c r="H119" s="129"/>
      <c r="I119" s="130"/>
      <c r="J119" s="131">
        <f>J602</f>
        <v>0</v>
      </c>
      <c r="L119" s="127"/>
    </row>
    <row r="120" spans="2:12" s="10" customFormat="1" ht="19.9" customHeight="1">
      <c r="B120" s="127"/>
      <c r="D120" s="128" t="s">
        <v>118</v>
      </c>
      <c r="E120" s="129"/>
      <c r="F120" s="129"/>
      <c r="G120" s="129"/>
      <c r="H120" s="129"/>
      <c r="I120" s="130"/>
      <c r="J120" s="131">
        <f>J658</f>
        <v>0</v>
      </c>
      <c r="L120" s="127"/>
    </row>
    <row r="121" spans="2:12" s="10" customFormat="1" ht="19.9" customHeight="1">
      <c r="B121" s="127"/>
      <c r="D121" s="128" t="s">
        <v>119</v>
      </c>
      <c r="E121" s="129"/>
      <c r="F121" s="129"/>
      <c r="G121" s="129"/>
      <c r="H121" s="129"/>
      <c r="I121" s="130"/>
      <c r="J121" s="131">
        <f>J664</f>
        <v>0</v>
      </c>
      <c r="L121" s="127"/>
    </row>
    <row r="122" spans="2:12" s="10" customFormat="1" ht="19.9" customHeight="1">
      <c r="B122" s="127"/>
      <c r="D122" s="128" t="s">
        <v>120</v>
      </c>
      <c r="E122" s="129"/>
      <c r="F122" s="129"/>
      <c r="G122" s="129"/>
      <c r="H122" s="129"/>
      <c r="I122" s="130"/>
      <c r="J122" s="131">
        <f>J667</f>
        <v>0</v>
      </c>
      <c r="L122" s="127"/>
    </row>
    <row r="123" spans="2:12" s="9" customFormat="1" ht="25" customHeight="1">
      <c r="B123" s="122"/>
      <c r="D123" s="123" t="s">
        <v>121</v>
      </c>
      <c r="E123" s="124"/>
      <c r="F123" s="124"/>
      <c r="G123" s="124"/>
      <c r="H123" s="124"/>
      <c r="I123" s="125"/>
      <c r="J123" s="126">
        <f>J674</f>
        <v>0</v>
      </c>
      <c r="L123" s="122"/>
    </row>
    <row r="124" spans="2:12" s="9" customFormat="1" ht="25" customHeight="1">
      <c r="B124" s="122"/>
      <c r="D124" s="123" t="s">
        <v>122</v>
      </c>
      <c r="E124" s="124"/>
      <c r="F124" s="124"/>
      <c r="G124" s="124"/>
      <c r="H124" s="124"/>
      <c r="I124" s="125"/>
      <c r="J124" s="126">
        <f>J677</f>
        <v>0</v>
      </c>
      <c r="L124" s="122"/>
    </row>
    <row r="125" spans="2:12" s="10" customFormat="1" ht="19.9" customHeight="1">
      <c r="B125" s="127"/>
      <c r="D125" s="128" t="s">
        <v>123</v>
      </c>
      <c r="E125" s="129"/>
      <c r="F125" s="129"/>
      <c r="G125" s="129"/>
      <c r="H125" s="129"/>
      <c r="I125" s="130"/>
      <c r="J125" s="131">
        <f>J678</f>
        <v>0</v>
      </c>
      <c r="L125" s="127"/>
    </row>
    <row r="126" spans="2:12" s="10" customFormat="1" ht="19.9" customHeight="1">
      <c r="B126" s="127"/>
      <c r="D126" s="128" t="s">
        <v>124</v>
      </c>
      <c r="E126" s="129"/>
      <c r="F126" s="129"/>
      <c r="G126" s="129"/>
      <c r="H126" s="129"/>
      <c r="I126" s="130"/>
      <c r="J126" s="131">
        <f>J681</f>
        <v>0</v>
      </c>
      <c r="L126" s="127"/>
    </row>
    <row r="127" spans="2:12" s="10" customFormat="1" ht="19.9" customHeight="1">
      <c r="B127" s="127"/>
      <c r="D127" s="128" t="s">
        <v>125</v>
      </c>
      <c r="E127" s="129"/>
      <c r="F127" s="129"/>
      <c r="G127" s="129"/>
      <c r="H127" s="129"/>
      <c r="I127" s="130"/>
      <c r="J127" s="131">
        <f>J686</f>
        <v>0</v>
      </c>
      <c r="L127" s="127"/>
    </row>
    <row r="128" spans="1:31" s="2" customFormat="1" ht="21.85" customHeight="1">
      <c r="A128" s="32"/>
      <c r="B128" s="33"/>
      <c r="C128" s="32"/>
      <c r="D128" s="32"/>
      <c r="E128" s="32"/>
      <c r="F128" s="32"/>
      <c r="G128" s="32"/>
      <c r="H128" s="32"/>
      <c r="I128" s="92"/>
      <c r="J128" s="32"/>
      <c r="K128" s="32"/>
      <c r="L128" s="42"/>
      <c r="S128" s="32"/>
      <c r="T128" s="32"/>
      <c r="U128" s="32"/>
      <c r="V128" s="32"/>
      <c r="W128" s="32"/>
      <c r="X128" s="32"/>
      <c r="Y128" s="32"/>
      <c r="Z128" s="32"/>
      <c r="AA128" s="32"/>
      <c r="AB128" s="32"/>
      <c r="AC128" s="32"/>
      <c r="AD128" s="32"/>
      <c r="AE128" s="32"/>
    </row>
    <row r="129" spans="1:31" s="2" customFormat="1" ht="7" customHeight="1">
      <c r="A129" s="32"/>
      <c r="B129" s="47"/>
      <c r="C129" s="48"/>
      <c r="D129" s="48"/>
      <c r="E129" s="48"/>
      <c r="F129" s="48"/>
      <c r="G129" s="48"/>
      <c r="H129" s="48"/>
      <c r="I129" s="116"/>
      <c r="J129" s="48"/>
      <c r="K129" s="48"/>
      <c r="L129" s="42"/>
      <c r="S129" s="32"/>
      <c r="T129" s="32"/>
      <c r="U129" s="32"/>
      <c r="V129" s="32"/>
      <c r="W129" s="32"/>
      <c r="X129" s="32"/>
      <c r="Y129" s="32"/>
      <c r="Z129" s="32"/>
      <c r="AA129" s="32"/>
      <c r="AB129" s="32"/>
      <c r="AC129" s="32"/>
      <c r="AD129" s="32"/>
      <c r="AE129" s="32"/>
    </row>
    <row r="133" spans="1:31" s="2" customFormat="1" ht="7" customHeight="1">
      <c r="A133" s="32"/>
      <c r="B133" s="49"/>
      <c r="C133" s="50"/>
      <c r="D133" s="50"/>
      <c r="E133" s="50"/>
      <c r="F133" s="50"/>
      <c r="G133" s="50"/>
      <c r="H133" s="50"/>
      <c r="I133" s="117"/>
      <c r="J133" s="50"/>
      <c r="K133" s="50"/>
      <c r="L133" s="42"/>
      <c r="S133" s="32"/>
      <c r="T133" s="32"/>
      <c r="U133" s="32"/>
      <c r="V133" s="32"/>
      <c r="W133" s="32"/>
      <c r="X133" s="32"/>
      <c r="Y133" s="32"/>
      <c r="Z133" s="32"/>
      <c r="AA133" s="32"/>
      <c r="AB133" s="32"/>
      <c r="AC133" s="32"/>
      <c r="AD133" s="32"/>
      <c r="AE133" s="32"/>
    </row>
    <row r="134" spans="1:31" s="2" customFormat="1" ht="25" customHeight="1">
      <c r="A134" s="32"/>
      <c r="B134" s="33"/>
      <c r="C134" s="21" t="s">
        <v>126</v>
      </c>
      <c r="D134" s="32"/>
      <c r="E134" s="32"/>
      <c r="F134" s="32"/>
      <c r="G134" s="32"/>
      <c r="H134" s="32"/>
      <c r="I134" s="92"/>
      <c r="J134" s="32"/>
      <c r="K134" s="32"/>
      <c r="L134" s="42"/>
      <c r="S134" s="32"/>
      <c r="T134" s="32"/>
      <c r="U134" s="32"/>
      <c r="V134" s="32"/>
      <c r="W134" s="32"/>
      <c r="X134" s="32"/>
      <c r="Y134" s="32"/>
      <c r="Z134" s="32"/>
      <c r="AA134" s="32"/>
      <c r="AB134" s="32"/>
      <c r="AC134" s="32"/>
      <c r="AD134" s="32"/>
      <c r="AE134" s="32"/>
    </row>
    <row r="135" spans="1:31" s="2" customFormat="1" ht="7" customHeight="1">
      <c r="A135" s="32"/>
      <c r="B135" s="33"/>
      <c r="C135" s="32"/>
      <c r="D135" s="32"/>
      <c r="E135" s="32"/>
      <c r="F135" s="32"/>
      <c r="G135" s="32"/>
      <c r="H135" s="32"/>
      <c r="I135" s="92"/>
      <c r="J135" s="32"/>
      <c r="K135" s="32"/>
      <c r="L135" s="42"/>
      <c r="S135" s="32"/>
      <c r="T135" s="32"/>
      <c r="U135" s="32"/>
      <c r="V135" s="32"/>
      <c r="W135" s="32"/>
      <c r="X135" s="32"/>
      <c r="Y135" s="32"/>
      <c r="Z135" s="32"/>
      <c r="AA135" s="32"/>
      <c r="AB135" s="32"/>
      <c r="AC135" s="32"/>
      <c r="AD135" s="32"/>
      <c r="AE135" s="32"/>
    </row>
    <row r="136" spans="1:31" s="2" customFormat="1" ht="12" customHeight="1">
      <c r="A136" s="32"/>
      <c r="B136" s="33"/>
      <c r="C136" s="27" t="s">
        <v>16</v>
      </c>
      <c r="D136" s="32"/>
      <c r="E136" s="32"/>
      <c r="F136" s="32"/>
      <c r="G136" s="32"/>
      <c r="H136" s="32"/>
      <c r="I136" s="92"/>
      <c r="J136" s="32"/>
      <c r="K136" s="32"/>
      <c r="L136" s="42"/>
      <c r="S136" s="32"/>
      <c r="T136" s="32"/>
      <c r="U136" s="32"/>
      <c r="V136" s="32"/>
      <c r="W136" s="32"/>
      <c r="X136" s="32"/>
      <c r="Y136" s="32"/>
      <c r="Z136" s="32"/>
      <c r="AA136" s="32"/>
      <c r="AB136" s="32"/>
      <c r="AC136" s="32"/>
      <c r="AD136" s="32"/>
      <c r="AE136" s="32"/>
    </row>
    <row r="137" spans="1:31" s="2" customFormat="1" ht="16.5" customHeight="1">
      <c r="A137" s="32"/>
      <c r="B137" s="33"/>
      <c r="C137" s="32"/>
      <c r="D137" s="32"/>
      <c r="E137" s="249" t="str">
        <f>E7</f>
        <v>Zateplení SPŠ</v>
      </c>
      <c r="F137" s="250"/>
      <c r="G137" s="250"/>
      <c r="H137" s="250"/>
      <c r="I137" s="92"/>
      <c r="J137" s="32"/>
      <c r="K137" s="32"/>
      <c r="L137" s="42"/>
      <c r="S137" s="32"/>
      <c r="T137" s="32"/>
      <c r="U137" s="32"/>
      <c r="V137" s="32"/>
      <c r="W137" s="32"/>
      <c r="X137" s="32"/>
      <c r="Y137" s="32"/>
      <c r="Z137" s="32"/>
      <c r="AA137" s="32"/>
      <c r="AB137" s="32"/>
      <c r="AC137" s="32"/>
      <c r="AD137" s="32"/>
      <c r="AE137" s="32"/>
    </row>
    <row r="138" spans="1:31" s="2" customFormat="1" ht="12" customHeight="1">
      <c r="A138" s="32"/>
      <c r="B138" s="33"/>
      <c r="C138" s="27" t="s">
        <v>88</v>
      </c>
      <c r="D138" s="32"/>
      <c r="E138" s="32"/>
      <c r="F138" s="32"/>
      <c r="G138" s="32"/>
      <c r="H138" s="32"/>
      <c r="I138" s="92"/>
      <c r="J138" s="32"/>
      <c r="K138" s="32"/>
      <c r="L138" s="42"/>
      <c r="S138" s="32"/>
      <c r="T138" s="32"/>
      <c r="U138" s="32"/>
      <c r="V138" s="32"/>
      <c r="W138" s="32"/>
      <c r="X138" s="32"/>
      <c r="Y138" s="32"/>
      <c r="Z138" s="32"/>
      <c r="AA138" s="32"/>
      <c r="AB138" s="32"/>
      <c r="AC138" s="32"/>
      <c r="AD138" s="32"/>
      <c r="AE138" s="32"/>
    </row>
    <row r="139" spans="1:31" s="2" customFormat="1" ht="16.5" customHeight="1">
      <c r="A139" s="32"/>
      <c r="B139" s="33"/>
      <c r="C139" s="32"/>
      <c r="D139" s="32"/>
      <c r="E139" s="225" t="str">
        <f>E9</f>
        <v>TRUTNOV 1 - SO-01-Vlastní objekt</v>
      </c>
      <c r="F139" s="251"/>
      <c r="G139" s="251"/>
      <c r="H139" s="251"/>
      <c r="I139" s="92"/>
      <c r="J139" s="32"/>
      <c r="K139" s="32"/>
      <c r="L139" s="42"/>
      <c r="S139" s="32"/>
      <c r="T139" s="32"/>
      <c r="U139" s="32"/>
      <c r="V139" s="32"/>
      <c r="W139" s="32"/>
      <c r="X139" s="32"/>
      <c r="Y139" s="32"/>
      <c r="Z139" s="32"/>
      <c r="AA139" s="32"/>
      <c r="AB139" s="32"/>
      <c r="AC139" s="32"/>
      <c r="AD139" s="32"/>
      <c r="AE139" s="32"/>
    </row>
    <row r="140" spans="1:31" s="2" customFormat="1" ht="7" customHeight="1">
      <c r="A140" s="32"/>
      <c r="B140" s="33"/>
      <c r="C140" s="32"/>
      <c r="D140" s="32"/>
      <c r="E140" s="32"/>
      <c r="F140" s="32"/>
      <c r="G140" s="32"/>
      <c r="H140" s="32"/>
      <c r="I140" s="92"/>
      <c r="J140" s="32"/>
      <c r="K140" s="32"/>
      <c r="L140" s="42"/>
      <c r="S140" s="32"/>
      <c r="T140" s="32"/>
      <c r="U140" s="32"/>
      <c r="V140" s="32"/>
      <c r="W140" s="32"/>
      <c r="X140" s="32"/>
      <c r="Y140" s="32"/>
      <c r="Z140" s="32"/>
      <c r="AA140" s="32"/>
      <c r="AB140" s="32"/>
      <c r="AC140" s="32"/>
      <c r="AD140" s="32"/>
      <c r="AE140" s="32"/>
    </row>
    <row r="141" spans="1:31" s="2" customFormat="1" ht="12" customHeight="1">
      <c r="A141" s="32"/>
      <c r="B141" s="33"/>
      <c r="C141" s="27" t="s">
        <v>20</v>
      </c>
      <c r="D141" s="32"/>
      <c r="E141" s="32"/>
      <c r="F141" s="25" t="str">
        <f>F12</f>
        <v>Trutnov,Horská 618</v>
      </c>
      <c r="G141" s="32"/>
      <c r="H141" s="32"/>
      <c r="I141" s="93" t="s">
        <v>22</v>
      </c>
      <c r="J141" s="55" t="str">
        <f>IF(J12="","",J12)</f>
        <v>10. 12. 2018</v>
      </c>
      <c r="K141" s="32"/>
      <c r="L141" s="42"/>
      <c r="S141" s="32"/>
      <c r="T141" s="32"/>
      <c r="U141" s="32"/>
      <c r="V141" s="32"/>
      <c r="W141" s="32"/>
      <c r="X141" s="32"/>
      <c r="Y141" s="32"/>
      <c r="Z141" s="32"/>
      <c r="AA141" s="32"/>
      <c r="AB141" s="32"/>
      <c r="AC141" s="32"/>
      <c r="AD141" s="32"/>
      <c r="AE141" s="32"/>
    </row>
    <row r="142" spans="1:31" s="2" customFormat="1" ht="7" customHeight="1">
      <c r="A142" s="32"/>
      <c r="B142" s="33"/>
      <c r="C142" s="32"/>
      <c r="D142" s="32"/>
      <c r="E142" s="32"/>
      <c r="F142" s="32"/>
      <c r="G142" s="32"/>
      <c r="H142" s="32"/>
      <c r="I142" s="92"/>
      <c r="J142" s="32"/>
      <c r="K142" s="32"/>
      <c r="L142" s="42"/>
      <c r="S142" s="32"/>
      <c r="T142" s="32"/>
      <c r="U142" s="32"/>
      <c r="V142" s="32"/>
      <c r="W142" s="32"/>
      <c r="X142" s="32"/>
      <c r="Y142" s="32"/>
      <c r="Z142" s="32"/>
      <c r="AA142" s="32"/>
      <c r="AB142" s="32"/>
      <c r="AC142" s="32"/>
      <c r="AD142" s="32"/>
      <c r="AE142" s="32"/>
    </row>
    <row r="143" spans="1:31" s="2" customFormat="1" ht="27.9" customHeight="1">
      <c r="A143" s="32"/>
      <c r="B143" s="33"/>
      <c r="C143" s="27" t="s">
        <v>24</v>
      </c>
      <c r="D143" s="32"/>
      <c r="E143" s="32"/>
      <c r="F143" s="25" t="str">
        <f>E15</f>
        <v>SPŠ Trutnov,Školní 101</v>
      </c>
      <c r="G143" s="32"/>
      <c r="H143" s="32"/>
      <c r="I143" s="93" t="s">
        <v>30</v>
      </c>
      <c r="J143" s="30" t="str">
        <f>E21</f>
        <v>Energy Benefit Centre a.s. Praha</v>
      </c>
      <c r="K143" s="32"/>
      <c r="L143" s="42"/>
      <c r="S143" s="32"/>
      <c r="T143" s="32"/>
      <c r="U143" s="32"/>
      <c r="V143" s="32"/>
      <c r="W143" s="32"/>
      <c r="X143" s="32"/>
      <c r="Y143" s="32"/>
      <c r="Z143" s="32"/>
      <c r="AA143" s="32"/>
      <c r="AB143" s="32"/>
      <c r="AC143" s="32"/>
      <c r="AD143" s="32"/>
      <c r="AE143" s="32"/>
    </row>
    <row r="144" spans="1:31" s="2" customFormat="1" ht="15.15" customHeight="1">
      <c r="A144" s="32"/>
      <c r="B144" s="33"/>
      <c r="C144" s="27" t="s">
        <v>28</v>
      </c>
      <c r="D144" s="32"/>
      <c r="E144" s="32"/>
      <c r="F144" s="25" t="str">
        <f>IF(E18="","",E18)</f>
        <v>Vyplň údaj</v>
      </c>
      <c r="G144" s="32"/>
      <c r="H144" s="32"/>
      <c r="I144" s="93" t="s">
        <v>33</v>
      </c>
      <c r="J144" s="30" t="str">
        <f>E24</f>
        <v>Ing.Pavel Michálek</v>
      </c>
      <c r="K144" s="32"/>
      <c r="L144" s="42"/>
      <c r="S144" s="32"/>
      <c r="T144" s="32"/>
      <c r="U144" s="32"/>
      <c r="V144" s="32"/>
      <c r="W144" s="32"/>
      <c r="X144" s="32"/>
      <c r="Y144" s="32"/>
      <c r="Z144" s="32"/>
      <c r="AA144" s="32"/>
      <c r="AB144" s="32"/>
      <c r="AC144" s="32"/>
      <c r="AD144" s="32"/>
      <c r="AE144" s="32"/>
    </row>
    <row r="145" spans="1:31" s="2" customFormat="1" ht="10.3" customHeight="1">
      <c r="A145" s="32"/>
      <c r="B145" s="33"/>
      <c r="C145" s="32"/>
      <c r="D145" s="32"/>
      <c r="E145" s="32"/>
      <c r="F145" s="32"/>
      <c r="G145" s="32"/>
      <c r="H145" s="32"/>
      <c r="I145" s="92"/>
      <c r="J145" s="32"/>
      <c r="K145" s="32"/>
      <c r="L145" s="42"/>
      <c r="S145" s="32"/>
      <c r="T145" s="32"/>
      <c r="U145" s="32"/>
      <c r="V145" s="32"/>
      <c r="W145" s="32"/>
      <c r="X145" s="32"/>
      <c r="Y145" s="32"/>
      <c r="Z145" s="32"/>
      <c r="AA145" s="32"/>
      <c r="AB145" s="32"/>
      <c r="AC145" s="32"/>
      <c r="AD145" s="32"/>
      <c r="AE145" s="32"/>
    </row>
    <row r="146" spans="1:31" s="11" customFormat="1" ht="29.25" customHeight="1">
      <c r="A146" s="132"/>
      <c r="B146" s="133"/>
      <c r="C146" s="134" t="s">
        <v>127</v>
      </c>
      <c r="D146" s="135" t="s">
        <v>61</v>
      </c>
      <c r="E146" s="135" t="s">
        <v>57</v>
      </c>
      <c r="F146" s="135" t="s">
        <v>58</v>
      </c>
      <c r="G146" s="135" t="s">
        <v>128</v>
      </c>
      <c r="H146" s="135" t="s">
        <v>129</v>
      </c>
      <c r="I146" s="136" t="s">
        <v>130</v>
      </c>
      <c r="J146" s="135" t="s">
        <v>92</v>
      </c>
      <c r="K146" s="137" t="s">
        <v>131</v>
      </c>
      <c r="L146" s="138"/>
      <c r="M146" s="62" t="s">
        <v>1</v>
      </c>
      <c r="N146" s="63" t="s">
        <v>40</v>
      </c>
      <c r="O146" s="63" t="s">
        <v>132</v>
      </c>
      <c r="P146" s="63" t="s">
        <v>133</v>
      </c>
      <c r="Q146" s="63" t="s">
        <v>134</v>
      </c>
      <c r="R146" s="63" t="s">
        <v>135</v>
      </c>
      <c r="S146" s="63" t="s">
        <v>136</v>
      </c>
      <c r="T146" s="64" t="s">
        <v>137</v>
      </c>
      <c r="U146" s="132"/>
      <c r="V146" s="132"/>
      <c r="W146" s="132"/>
      <c r="X146" s="132"/>
      <c r="Y146" s="132"/>
      <c r="Z146" s="132"/>
      <c r="AA146" s="132"/>
      <c r="AB146" s="132"/>
      <c r="AC146" s="132"/>
      <c r="AD146" s="132"/>
      <c r="AE146" s="132"/>
    </row>
    <row r="147" spans="1:63" s="2" customFormat="1" ht="22.8" customHeight="1">
      <c r="A147" s="32"/>
      <c r="B147" s="33"/>
      <c r="C147" s="69" t="s">
        <v>138</v>
      </c>
      <c r="D147" s="32"/>
      <c r="E147" s="32"/>
      <c r="F147" s="32"/>
      <c r="G147" s="32"/>
      <c r="H147" s="32"/>
      <c r="I147" s="92"/>
      <c r="J147" s="139">
        <f>BK147</f>
        <v>0</v>
      </c>
      <c r="K147" s="32"/>
      <c r="L147" s="33"/>
      <c r="M147" s="65"/>
      <c r="N147" s="56"/>
      <c r="O147" s="66"/>
      <c r="P147" s="140">
        <f>P148+P380+P674+P677</f>
        <v>0</v>
      </c>
      <c r="Q147" s="66"/>
      <c r="R147" s="140">
        <f>R148+R380+R674+R677</f>
        <v>404.2427461</v>
      </c>
      <c r="S147" s="66"/>
      <c r="T147" s="141">
        <f>T148+T380+T674+T677</f>
        <v>469.167552</v>
      </c>
      <c r="U147" s="32"/>
      <c r="V147" s="32"/>
      <c r="W147" s="32"/>
      <c r="X147" s="32"/>
      <c r="Y147" s="32"/>
      <c r="Z147" s="32"/>
      <c r="AA147" s="32"/>
      <c r="AB147" s="32"/>
      <c r="AC147" s="32"/>
      <c r="AD147" s="32"/>
      <c r="AE147" s="32"/>
      <c r="AT147" s="17" t="s">
        <v>75</v>
      </c>
      <c r="AU147" s="17" t="s">
        <v>94</v>
      </c>
      <c r="BK147" s="142">
        <f>BK148+BK380+BK674+BK677</f>
        <v>0</v>
      </c>
    </row>
    <row r="148" spans="2:63" s="12" customFormat="1" ht="25.9" customHeight="1">
      <c r="B148" s="143"/>
      <c r="D148" s="144" t="s">
        <v>75</v>
      </c>
      <c r="E148" s="145" t="s">
        <v>139</v>
      </c>
      <c r="F148" s="145" t="s">
        <v>140</v>
      </c>
      <c r="I148" s="146"/>
      <c r="J148" s="147">
        <f>BK148</f>
        <v>0</v>
      </c>
      <c r="L148" s="143"/>
      <c r="M148" s="148"/>
      <c r="N148" s="149"/>
      <c r="O148" s="149"/>
      <c r="P148" s="150">
        <f>P149+P159+P173+P178+P181+P288+P372+P378</f>
        <v>0</v>
      </c>
      <c r="Q148" s="149"/>
      <c r="R148" s="150">
        <f>R149+R159+R173+R178+R181+R288+R372+R378</f>
        <v>317.30090537</v>
      </c>
      <c r="S148" s="149"/>
      <c r="T148" s="151">
        <f>T149+T159+T173+T178+T181+T288+T372+T378</f>
        <v>190.94784999999996</v>
      </c>
      <c r="AR148" s="144" t="s">
        <v>84</v>
      </c>
      <c r="AT148" s="152" t="s">
        <v>75</v>
      </c>
      <c r="AU148" s="152" t="s">
        <v>76</v>
      </c>
      <c r="AY148" s="144" t="s">
        <v>141</v>
      </c>
      <c r="BK148" s="153">
        <f>BK149+BK159+BK173+BK178+BK181+BK288+BK372+BK378</f>
        <v>0</v>
      </c>
    </row>
    <row r="149" spans="2:63" s="12" customFormat="1" ht="22.8" customHeight="1">
      <c r="B149" s="143"/>
      <c r="D149" s="144" t="s">
        <v>75</v>
      </c>
      <c r="E149" s="154" t="s">
        <v>84</v>
      </c>
      <c r="F149" s="154" t="s">
        <v>142</v>
      </c>
      <c r="I149" s="146"/>
      <c r="J149" s="155">
        <f>BK149</f>
        <v>0</v>
      </c>
      <c r="L149" s="143"/>
      <c r="M149" s="148"/>
      <c r="N149" s="149"/>
      <c r="O149" s="149"/>
      <c r="P149" s="150">
        <f>SUM(P150:P158)</f>
        <v>0</v>
      </c>
      <c r="Q149" s="149"/>
      <c r="R149" s="150">
        <f>SUM(R150:R158)</f>
        <v>0</v>
      </c>
      <c r="S149" s="149"/>
      <c r="T149" s="151">
        <f>SUM(T150:T158)</f>
        <v>24.89104</v>
      </c>
      <c r="AR149" s="144" t="s">
        <v>84</v>
      </c>
      <c r="AT149" s="152" t="s">
        <v>75</v>
      </c>
      <c r="AU149" s="152" t="s">
        <v>84</v>
      </c>
      <c r="AY149" s="144" t="s">
        <v>141</v>
      </c>
      <c r="BK149" s="153">
        <f>SUM(BK150:BK158)</f>
        <v>0</v>
      </c>
    </row>
    <row r="150" spans="1:65" s="2" customFormat="1" ht="24" customHeight="1">
      <c r="A150" s="32"/>
      <c r="B150" s="156"/>
      <c r="C150" s="157" t="s">
        <v>84</v>
      </c>
      <c r="D150" s="157" t="s">
        <v>143</v>
      </c>
      <c r="E150" s="158" t="s">
        <v>144</v>
      </c>
      <c r="F150" s="159" t="s">
        <v>145</v>
      </c>
      <c r="G150" s="160" t="s">
        <v>146</v>
      </c>
      <c r="H150" s="161">
        <v>22.604</v>
      </c>
      <c r="I150" s="162"/>
      <c r="J150" s="163">
        <f>ROUND(I150*H150,2)</f>
        <v>0</v>
      </c>
      <c r="K150" s="159" t="s">
        <v>147</v>
      </c>
      <c r="L150" s="33"/>
      <c r="M150" s="164" t="s">
        <v>1</v>
      </c>
      <c r="N150" s="165" t="s">
        <v>41</v>
      </c>
      <c r="O150" s="58"/>
      <c r="P150" s="166">
        <f>O150*H150</f>
        <v>0</v>
      </c>
      <c r="Q150" s="166">
        <v>0</v>
      </c>
      <c r="R150" s="166">
        <f>Q150*H150</f>
        <v>0</v>
      </c>
      <c r="S150" s="166">
        <v>0.26</v>
      </c>
      <c r="T150" s="167">
        <f>S150*H150</f>
        <v>5.87704</v>
      </c>
      <c r="U150" s="32"/>
      <c r="V150" s="32"/>
      <c r="W150" s="32"/>
      <c r="X150" s="32"/>
      <c r="Y150" s="32"/>
      <c r="Z150" s="32"/>
      <c r="AA150" s="32"/>
      <c r="AB150" s="32"/>
      <c r="AC150" s="32"/>
      <c r="AD150" s="32"/>
      <c r="AE150" s="32"/>
      <c r="AR150" s="168" t="s">
        <v>148</v>
      </c>
      <c r="AT150" s="168" t="s">
        <v>143</v>
      </c>
      <c r="AU150" s="168" t="s">
        <v>86</v>
      </c>
      <c r="AY150" s="17" t="s">
        <v>141</v>
      </c>
      <c r="BE150" s="169">
        <f>IF(N150="základní",J150,0)</f>
        <v>0</v>
      </c>
      <c r="BF150" s="169">
        <f>IF(N150="snížená",J150,0)</f>
        <v>0</v>
      </c>
      <c r="BG150" s="169">
        <f>IF(N150="zákl. přenesená",J150,0)</f>
        <v>0</v>
      </c>
      <c r="BH150" s="169">
        <f>IF(N150="sníž. přenesená",J150,0)</f>
        <v>0</v>
      </c>
      <c r="BI150" s="169">
        <f>IF(N150="nulová",J150,0)</f>
        <v>0</v>
      </c>
      <c r="BJ150" s="17" t="s">
        <v>84</v>
      </c>
      <c r="BK150" s="169">
        <f>ROUND(I150*H150,2)</f>
        <v>0</v>
      </c>
      <c r="BL150" s="17" t="s">
        <v>148</v>
      </c>
      <c r="BM150" s="168" t="s">
        <v>149</v>
      </c>
    </row>
    <row r="151" spans="2:51" s="13" customFormat="1" ht="10.2">
      <c r="B151" s="170"/>
      <c r="D151" s="171" t="s">
        <v>150</v>
      </c>
      <c r="E151" s="172" t="s">
        <v>1</v>
      </c>
      <c r="F151" s="173" t="s">
        <v>151</v>
      </c>
      <c r="H151" s="174">
        <v>22.604</v>
      </c>
      <c r="I151" s="175"/>
      <c r="L151" s="170"/>
      <c r="M151" s="176"/>
      <c r="N151" s="177"/>
      <c r="O151" s="177"/>
      <c r="P151" s="177"/>
      <c r="Q151" s="177"/>
      <c r="R151" s="177"/>
      <c r="S151" s="177"/>
      <c r="T151" s="178"/>
      <c r="AT151" s="172" t="s">
        <v>150</v>
      </c>
      <c r="AU151" s="172" t="s">
        <v>86</v>
      </c>
      <c r="AV151" s="13" t="s">
        <v>86</v>
      </c>
      <c r="AW151" s="13" t="s">
        <v>32</v>
      </c>
      <c r="AX151" s="13" t="s">
        <v>84</v>
      </c>
      <c r="AY151" s="172" t="s">
        <v>141</v>
      </c>
    </row>
    <row r="152" spans="1:65" s="2" customFormat="1" ht="24" customHeight="1">
      <c r="A152" s="32"/>
      <c r="B152" s="156"/>
      <c r="C152" s="157" t="s">
        <v>86</v>
      </c>
      <c r="D152" s="157" t="s">
        <v>143</v>
      </c>
      <c r="E152" s="158" t="s">
        <v>152</v>
      </c>
      <c r="F152" s="159" t="s">
        <v>153</v>
      </c>
      <c r="G152" s="160" t="s">
        <v>146</v>
      </c>
      <c r="H152" s="161">
        <v>14.47</v>
      </c>
      <c r="I152" s="162"/>
      <c r="J152" s="163">
        <f>ROUND(I152*H152,2)</f>
        <v>0</v>
      </c>
      <c r="K152" s="159" t="s">
        <v>147</v>
      </c>
      <c r="L152" s="33"/>
      <c r="M152" s="164" t="s">
        <v>1</v>
      </c>
      <c r="N152" s="165" t="s">
        <v>41</v>
      </c>
      <c r="O152" s="58"/>
      <c r="P152" s="166">
        <f>O152*H152</f>
        <v>0</v>
      </c>
      <c r="Q152" s="166">
        <v>0</v>
      </c>
      <c r="R152" s="166">
        <f>Q152*H152</f>
        <v>0</v>
      </c>
      <c r="S152" s="166">
        <v>0.29</v>
      </c>
      <c r="T152" s="167">
        <f>S152*H152</f>
        <v>4.1963</v>
      </c>
      <c r="U152" s="32"/>
      <c r="V152" s="32"/>
      <c r="W152" s="32"/>
      <c r="X152" s="32"/>
      <c r="Y152" s="32"/>
      <c r="Z152" s="32"/>
      <c r="AA152" s="32"/>
      <c r="AB152" s="32"/>
      <c r="AC152" s="32"/>
      <c r="AD152" s="32"/>
      <c r="AE152" s="32"/>
      <c r="AR152" s="168" t="s">
        <v>148</v>
      </c>
      <c r="AT152" s="168" t="s">
        <v>143</v>
      </c>
      <c r="AU152" s="168" t="s">
        <v>86</v>
      </c>
      <c r="AY152" s="17" t="s">
        <v>141</v>
      </c>
      <c r="BE152" s="169">
        <f>IF(N152="základní",J152,0)</f>
        <v>0</v>
      </c>
      <c r="BF152" s="169">
        <f>IF(N152="snížená",J152,0)</f>
        <v>0</v>
      </c>
      <c r="BG152" s="169">
        <f>IF(N152="zákl. přenesená",J152,0)</f>
        <v>0</v>
      </c>
      <c r="BH152" s="169">
        <f>IF(N152="sníž. přenesená",J152,0)</f>
        <v>0</v>
      </c>
      <c r="BI152" s="169">
        <f>IF(N152="nulová",J152,0)</f>
        <v>0</v>
      </c>
      <c r="BJ152" s="17" t="s">
        <v>84</v>
      </c>
      <c r="BK152" s="169">
        <f>ROUND(I152*H152,2)</f>
        <v>0</v>
      </c>
      <c r="BL152" s="17" t="s">
        <v>148</v>
      </c>
      <c r="BM152" s="168" t="s">
        <v>154</v>
      </c>
    </row>
    <row r="153" spans="2:51" s="13" customFormat="1" ht="20.4">
      <c r="B153" s="170"/>
      <c r="D153" s="171" t="s">
        <v>150</v>
      </c>
      <c r="E153" s="172" t="s">
        <v>1</v>
      </c>
      <c r="F153" s="173" t="s">
        <v>155</v>
      </c>
      <c r="H153" s="174">
        <v>14.47</v>
      </c>
      <c r="I153" s="175"/>
      <c r="L153" s="170"/>
      <c r="M153" s="176"/>
      <c r="N153" s="177"/>
      <c r="O153" s="177"/>
      <c r="P153" s="177"/>
      <c r="Q153" s="177"/>
      <c r="R153" s="177"/>
      <c r="S153" s="177"/>
      <c r="T153" s="178"/>
      <c r="AT153" s="172" t="s">
        <v>150</v>
      </c>
      <c r="AU153" s="172" t="s">
        <v>86</v>
      </c>
      <c r="AV153" s="13" t="s">
        <v>86</v>
      </c>
      <c r="AW153" s="13" t="s">
        <v>32</v>
      </c>
      <c r="AX153" s="13" t="s">
        <v>84</v>
      </c>
      <c r="AY153" s="172" t="s">
        <v>141</v>
      </c>
    </row>
    <row r="154" spans="1:65" s="2" customFormat="1" ht="16.5" customHeight="1">
      <c r="A154" s="32"/>
      <c r="B154" s="156"/>
      <c r="C154" s="157" t="s">
        <v>156</v>
      </c>
      <c r="D154" s="157" t="s">
        <v>143</v>
      </c>
      <c r="E154" s="158" t="s">
        <v>157</v>
      </c>
      <c r="F154" s="159" t="s">
        <v>158</v>
      </c>
      <c r="G154" s="160" t="s">
        <v>146</v>
      </c>
      <c r="H154" s="161">
        <v>41.74</v>
      </c>
      <c r="I154" s="162"/>
      <c r="J154" s="163">
        <f>ROUND(I154*H154,2)</f>
        <v>0</v>
      </c>
      <c r="K154" s="159" t="s">
        <v>147</v>
      </c>
      <c r="L154" s="33"/>
      <c r="M154" s="164" t="s">
        <v>1</v>
      </c>
      <c r="N154" s="165" t="s">
        <v>41</v>
      </c>
      <c r="O154" s="58"/>
      <c r="P154" s="166">
        <f>O154*H154</f>
        <v>0</v>
      </c>
      <c r="Q154" s="166">
        <v>0</v>
      </c>
      <c r="R154" s="166">
        <f>Q154*H154</f>
        <v>0</v>
      </c>
      <c r="S154" s="166">
        <v>0.355</v>
      </c>
      <c r="T154" s="167">
        <f>S154*H154</f>
        <v>14.8177</v>
      </c>
      <c r="U154" s="32"/>
      <c r="V154" s="32"/>
      <c r="W154" s="32"/>
      <c r="X154" s="32"/>
      <c r="Y154" s="32"/>
      <c r="Z154" s="32"/>
      <c r="AA154" s="32"/>
      <c r="AB154" s="32"/>
      <c r="AC154" s="32"/>
      <c r="AD154" s="32"/>
      <c r="AE154" s="32"/>
      <c r="AR154" s="168" t="s">
        <v>148</v>
      </c>
      <c r="AT154" s="168" t="s">
        <v>143</v>
      </c>
      <c r="AU154" s="168" t="s">
        <v>86</v>
      </c>
      <c r="AY154" s="17" t="s">
        <v>141</v>
      </c>
      <c r="BE154" s="169">
        <f>IF(N154="základní",J154,0)</f>
        <v>0</v>
      </c>
      <c r="BF154" s="169">
        <f>IF(N154="snížená",J154,0)</f>
        <v>0</v>
      </c>
      <c r="BG154" s="169">
        <f>IF(N154="zákl. přenesená",J154,0)</f>
        <v>0</v>
      </c>
      <c r="BH154" s="169">
        <f>IF(N154="sníž. přenesená",J154,0)</f>
        <v>0</v>
      </c>
      <c r="BI154" s="169">
        <f>IF(N154="nulová",J154,0)</f>
        <v>0</v>
      </c>
      <c r="BJ154" s="17" t="s">
        <v>84</v>
      </c>
      <c r="BK154" s="169">
        <f>ROUND(I154*H154,2)</f>
        <v>0</v>
      </c>
      <c r="BL154" s="17" t="s">
        <v>148</v>
      </c>
      <c r="BM154" s="168" t="s">
        <v>159</v>
      </c>
    </row>
    <row r="155" spans="2:51" s="13" customFormat="1" ht="10.2">
      <c r="B155" s="170"/>
      <c r="D155" s="171" t="s">
        <v>150</v>
      </c>
      <c r="E155" s="172" t="s">
        <v>1</v>
      </c>
      <c r="F155" s="173" t="s">
        <v>160</v>
      </c>
      <c r="H155" s="174">
        <v>41.74</v>
      </c>
      <c r="I155" s="175"/>
      <c r="L155" s="170"/>
      <c r="M155" s="176"/>
      <c r="N155" s="177"/>
      <c r="O155" s="177"/>
      <c r="P155" s="177"/>
      <c r="Q155" s="177"/>
      <c r="R155" s="177"/>
      <c r="S155" s="177"/>
      <c r="T155" s="178"/>
      <c r="AT155" s="172" t="s">
        <v>150</v>
      </c>
      <c r="AU155" s="172" t="s">
        <v>86</v>
      </c>
      <c r="AV155" s="13" t="s">
        <v>86</v>
      </c>
      <c r="AW155" s="13" t="s">
        <v>32</v>
      </c>
      <c r="AX155" s="13" t="s">
        <v>84</v>
      </c>
      <c r="AY155" s="172" t="s">
        <v>141</v>
      </c>
    </row>
    <row r="156" spans="1:65" s="2" customFormat="1" ht="24" customHeight="1">
      <c r="A156" s="32"/>
      <c r="B156" s="156"/>
      <c r="C156" s="157" t="s">
        <v>148</v>
      </c>
      <c r="D156" s="157" t="s">
        <v>143</v>
      </c>
      <c r="E156" s="158" t="s">
        <v>161</v>
      </c>
      <c r="F156" s="159" t="s">
        <v>162</v>
      </c>
      <c r="G156" s="160" t="s">
        <v>163</v>
      </c>
      <c r="H156" s="161">
        <v>92.472</v>
      </c>
      <c r="I156" s="162"/>
      <c r="J156" s="163">
        <f>ROUND(I156*H156,2)</f>
        <v>0</v>
      </c>
      <c r="K156" s="159" t="s">
        <v>147</v>
      </c>
      <c r="L156" s="33"/>
      <c r="M156" s="164" t="s">
        <v>1</v>
      </c>
      <c r="N156" s="165" t="s">
        <v>41</v>
      </c>
      <c r="O156" s="58"/>
      <c r="P156" s="166">
        <f>O156*H156</f>
        <v>0</v>
      </c>
      <c r="Q156" s="166">
        <v>0</v>
      </c>
      <c r="R156" s="166">
        <f>Q156*H156</f>
        <v>0</v>
      </c>
      <c r="S156" s="166">
        <v>0</v>
      </c>
      <c r="T156" s="167">
        <f>S156*H156</f>
        <v>0</v>
      </c>
      <c r="U156" s="32"/>
      <c r="V156" s="32"/>
      <c r="W156" s="32"/>
      <c r="X156" s="32"/>
      <c r="Y156" s="32"/>
      <c r="Z156" s="32"/>
      <c r="AA156" s="32"/>
      <c r="AB156" s="32"/>
      <c r="AC156" s="32"/>
      <c r="AD156" s="32"/>
      <c r="AE156" s="32"/>
      <c r="AR156" s="168" t="s">
        <v>148</v>
      </c>
      <c r="AT156" s="168" t="s">
        <v>143</v>
      </c>
      <c r="AU156" s="168" t="s">
        <v>86</v>
      </c>
      <c r="AY156" s="17" t="s">
        <v>141</v>
      </c>
      <c r="BE156" s="169">
        <f>IF(N156="základní",J156,0)</f>
        <v>0</v>
      </c>
      <c r="BF156" s="169">
        <f>IF(N156="snížená",J156,0)</f>
        <v>0</v>
      </c>
      <c r="BG156" s="169">
        <f>IF(N156="zákl. přenesená",J156,0)</f>
        <v>0</v>
      </c>
      <c r="BH156" s="169">
        <f>IF(N156="sníž. přenesená",J156,0)</f>
        <v>0</v>
      </c>
      <c r="BI156" s="169">
        <f>IF(N156="nulová",J156,0)</f>
        <v>0</v>
      </c>
      <c r="BJ156" s="17" t="s">
        <v>84</v>
      </c>
      <c r="BK156" s="169">
        <f>ROUND(I156*H156,2)</f>
        <v>0</v>
      </c>
      <c r="BL156" s="17" t="s">
        <v>148</v>
      </c>
      <c r="BM156" s="168" t="s">
        <v>164</v>
      </c>
    </row>
    <row r="157" spans="2:51" s="13" customFormat="1" ht="10.2">
      <c r="B157" s="170"/>
      <c r="D157" s="171" t="s">
        <v>150</v>
      </c>
      <c r="E157" s="172" t="s">
        <v>1</v>
      </c>
      <c r="F157" s="173" t="s">
        <v>165</v>
      </c>
      <c r="H157" s="174">
        <v>92.472</v>
      </c>
      <c r="I157" s="175"/>
      <c r="L157" s="170"/>
      <c r="M157" s="176"/>
      <c r="N157" s="177"/>
      <c r="O157" s="177"/>
      <c r="P157" s="177"/>
      <c r="Q157" s="177"/>
      <c r="R157" s="177"/>
      <c r="S157" s="177"/>
      <c r="T157" s="178"/>
      <c r="AT157" s="172" t="s">
        <v>150</v>
      </c>
      <c r="AU157" s="172" t="s">
        <v>86</v>
      </c>
      <c r="AV157" s="13" t="s">
        <v>86</v>
      </c>
      <c r="AW157" s="13" t="s">
        <v>32</v>
      </c>
      <c r="AX157" s="13" t="s">
        <v>84</v>
      </c>
      <c r="AY157" s="172" t="s">
        <v>141</v>
      </c>
    </row>
    <row r="158" spans="1:65" s="2" customFormat="1" ht="24" customHeight="1">
      <c r="A158" s="32"/>
      <c r="B158" s="156"/>
      <c r="C158" s="157" t="s">
        <v>166</v>
      </c>
      <c r="D158" s="157" t="s">
        <v>143</v>
      </c>
      <c r="E158" s="158" t="s">
        <v>167</v>
      </c>
      <c r="F158" s="159" t="s">
        <v>168</v>
      </c>
      <c r="G158" s="160" t="s">
        <v>163</v>
      </c>
      <c r="H158" s="161">
        <v>35.258</v>
      </c>
      <c r="I158" s="162"/>
      <c r="J158" s="163">
        <f>ROUND(I158*H158,2)</f>
        <v>0</v>
      </c>
      <c r="K158" s="159" t="s">
        <v>147</v>
      </c>
      <c r="L158" s="33"/>
      <c r="M158" s="164" t="s">
        <v>1</v>
      </c>
      <c r="N158" s="165" t="s">
        <v>41</v>
      </c>
      <c r="O158" s="58"/>
      <c r="P158" s="166">
        <f>O158*H158</f>
        <v>0</v>
      </c>
      <c r="Q158" s="166">
        <v>0</v>
      </c>
      <c r="R158" s="166">
        <f>Q158*H158</f>
        <v>0</v>
      </c>
      <c r="S158" s="166">
        <v>0</v>
      </c>
      <c r="T158" s="167">
        <f>S158*H158</f>
        <v>0</v>
      </c>
      <c r="U158" s="32"/>
      <c r="V158" s="32"/>
      <c r="W158" s="32"/>
      <c r="X158" s="32"/>
      <c r="Y158" s="32"/>
      <c r="Z158" s="32"/>
      <c r="AA158" s="32"/>
      <c r="AB158" s="32"/>
      <c r="AC158" s="32"/>
      <c r="AD158" s="32"/>
      <c r="AE158" s="32"/>
      <c r="AR158" s="168" t="s">
        <v>148</v>
      </c>
      <c r="AT158" s="168" t="s">
        <v>143</v>
      </c>
      <c r="AU158" s="168" t="s">
        <v>86</v>
      </c>
      <c r="AY158" s="17" t="s">
        <v>141</v>
      </c>
      <c r="BE158" s="169">
        <f>IF(N158="základní",J158,0)</f>
        <v>0</v>
      </c>
      <c r="BF158" s="169">
        <f>IF(N158="snížená",J158,0)</f>
        <v>0</v>
      </c>
      <c r="BG158" s="169">
        <f>IF(N158="zákl. přenesená",J158,0)</f>
        <v>0</v>
      </c>
      <c r="BH158" s="169">
        <f>IF(N158="sníž. přenesená",J158,0)</f>
        <v>0</v>
      </c>
      <c r="BI158" s="169">
        <f>IF(N158="nulová",J158,0)</f>
        <v>0</v>
      </c>
      <c r="BJ158" s="17" t="s">
        <v>84</v>
      </c>
      <c r="BK158" s="169">
        <f>ROUND(I158*H158,2)</f>
        <v>0</v>
      </c>
      <c r="BL158" s="17" t="s">
        <v>148</v>
      </c>
      <c r="BM158" s="168" t="s">
        <v>169</v>
      </c>
    </row>
    <row r="159" spans="2:63" s="12" customFormat="1" ht="22.8" customHeight="1">
      <c r="B159" s="143"/>
      <c r="D159" s="144" t="s">
        <v>75</v>
      </c>
      <c r="E159" s="154" t="s">
        <v>156</v>
      </c>
      <c r="F159" s="154" t="s">
        <v>170</v>
      </c>
      <c r="I159" s="146"/>
      <c r="J159" s="155">
        <f>BK159</f>
        <v>0</v>
      </c>
      <c r="L159" s="143"/>
      <c r="M159" s="148"/>
      <c r="N159" s="149"/>
      <c r="O159" s="149"/>
      <c r="P159" s="150">
        <f>SUM(P160:P172)</f>
        <v>0</v>
      </c>
      <c r="Q159" s="149"/>
      <c r="R159" s="150">
        <f>SUM(R160:R172)</f>
        <v>66.41722268</v>
      </c>
      <c r="S159" s="149"/>
      <c r="T159" s="151">
        <f>SUM(T160:T172)</f>
        <v>0</v>
      </c>
      <c r="AR159" s="144" t="s">
        <v>84</v>
      </c>
      <c r="AT159" s="152" t="s">
        <v>75</v>
      </c>
      <c r="AU159" s="152" t="s">
        <v>84</v>
      </c>
      <c r="AY159" s="144" t="s">
        <v>141</v>
      </c>
      <c r="BK159" s="153">
        <f>SUM(BK160:BK172)</f>
        <v>0</v>
      </c>
    </row>
    <row r="160" spans="1:65" s="2" customFormat="1" ht="24" customHeight="1">
      <c r="A160" s="32"/>
      <c r="B160" s="156"/>
      <c r="C160" s="157" t="s">
        <v>171</v>
      </c>
      <c r="D160" s="157" t="s">
        <v>143</v>
      </c>
      <c r="E160" s="158" t="s">
        <v>172</v>
      </c>
      <c r="F160" s="159" t="s">
        <v>173</v>
      </c>
      <c r="G160" s="160" t="s">
        <v>163</v>
      </c>
      <c r="H160" s="161">
        <v>1.88</v>
      </c>
      <c r="I160" s="162"/>
      <c r="J160" s="163">
        <f>ROUND(I160*H160,2)</f>
        <v>0</v>
      </c>
      <c r="K160" s="159" t="s">
        <v>147</v>
      </c>
      <c r="L160" s="33"/>
      <c r="M160" s="164" t="s">
        <v>1</v>
      </c>
      <c r="N160" s="165" t="s">
        <v>41</v>
      </c>
      <c r="O160" s="58"/>
      <c r="P160" s="166">
        <f>O160*H160</f>
        <v>0</v>
      </c>
      <c r="Q160" s="166">
        <v>1.8775</v>
      </c>
      <c r="R160" s="166">
        <f>Q160*H160</f>
        <v>3.5296999999999996</v>
      </c>
      <c r="S160" s="166">
        <v>0</v>
      </c>
      <c r="T160" s="167">
        <f>S160*H160</f>
        <v>0</v>
      </c>
      <c r="U160" s="32"/>
      <c r="V160" s="32"/>
      <c r="W160" s="32"/>
      <c r="X160" s="32"/>
      <c r="Y160" s="32"/>
      <c r="Z160" s="32"/>
      <c r="AA160" s="32"/>
      <c r="AB160" s="32"/>
      <c r="AC160" s="32"/>
      <c r="AD160" s="32"/>
      <c r="AE160" s="32"/>
      <c r="AR160" s="168" t="s">
        <v>148</v>
      </c>
      <c r="AT160" s="168" t="s">
        <v>143</v>
      </c>
      <c r="AU160" s="168" t="s">
        <v>86</v>
      </c>
      <c r="AY160" s="17" t="s">
        <v>141</v>
      </c>
      <c r="BE160" s="169">
        <f>IF(N160="základní",J160,0)</f>
        <v>0</v>
      </c>
      <c r="BF160" s="169">
        <f>IF(N160="snížená",J160,0)</f>
        <v>0</v>
      </c>
      <c r="BG160" s="169">
        <f>IF(N160="zákl. přenesená",J160,0)</f>
        <v>0</v>
      </c>
      <c r="BH160" s="169">
        <f>IF(N160="sníž. přenesená",J160,0)</f>
        <v>0</v>
      </c>
      <c r="BI160" s="169">
        <f>IF(N160="nulová",J160,0)</f>
        <v>0</v>
      </c>
      <c r="BJ160" s="17" t="s">
        <v>84</v>
      </c>
      <c r="BK160" s="169">
        <f>ROUND(I160*H160,2)</f>
        <v>0</v>
      </c>
      <c r="BL160" s="17" t="s">
        <v>148</v>
      </c>
      <c r="BM160" s="168" t="s">
        <v>174</v>
      </c>
    </row>
    <row r="161" spans="2:51" s="13" customFormat="1" ht="20.4">
      <c r="B161" s="170"/>
      <c r="D161" s="171" t="s">
        <v>150</v>
      </c>
      <c r="E161" s="172" t="s">
        <v>1</v>
      </c>
      <c r="F161" s="173" t="s">
        <v>175</v>
      </c>
      <c r="H161" s="174">
        <v>1.88</v>
      </c>
      <c r="I161" s="175"/>
      <c r="L161" s="170"/>
      <c r="M161" s="176"/>
      <c r="N161" s="177"/>
      <c r="O161" s="177"/>
      <c r="P161" s="177"/>
      <c r="Q161" s="177"/>
      <c r="R161" s="177"/>
      <c r="S161" s="177"/>
      <c r="T161" s="178"/>
      <c r="AT161" s="172" t="s">
        <v>150</v>
      </c>
      <c r="AU161" s="172" t="s">
        <v>86</v>
      </c>
      <c r="AV161" s="13" t="s">
        <v>86</v>
      </c>
      <c r="AW161" s="13" t="s">
        <v>32</v>
      </c>
      <c r="AX161" s="13" t="s">
        <v>84</v>
      </c>
      <c r="AY161" s="172" t="s">
        <v>141</v>
      </c>
    </row>
    <row r="162" spans="1:65" s="2" customFormat="1" ht="24" customHeight="1">
      <c r="A162" s="32"/>
      <c r="B162" s="156"/>
      <c r="C162" s="157" t="s">
        <v>176</v>
      </c>
      <c r="D162" s="157" t="s">
        <v>143</v>
      </c>
      <c r="E162" s="158" t="s">
        <v>177</v>
      </c>
      <c r="F162" s="159" t="s">
        <v>178</v>
      </c>
      <c r="G162" s="160" t="s">
        <v>146</v>
      </c>
      <c r="H162" s="161">
        <v>192.802</v>
      </c>
      <c r="I162" s="162"/>
      <c r="J162" s="163">
        <f>ROUND(I162*H162,2)</f>
        <v>0</v>
      </c>
      <c r="K162" s="159" t="s">
        <v>147</v>
      </c>
      <c r="L162" s="33"/>
      <c r="M162" s="164" t="s">
        <v>1</v>
      </c>
      <c r="N162" s="165" t="s">
        <v>41</v>
      </c>
      <c r="O162" s="58"/>
      <c r="P162" s="166">
        <f>O162*H162</f>
        <v>0</v>
      </c>
      <c r="Q162" s="166">
        <v>0.25933</v>
      </c>
      <c r="R162" s="166">
        <f>Q162*H162</f>
        <v>49.999342659999996</v>
      </c>
      <c r="S162" s="166">
        <v>0</v>
      </c>
      <c r="T162" s="167">
        <f>S162*H162</f>
        <v>0</v>
      </c>
      <c r="U162" s="32"/>
      <c r="V162" s="32"/>
      <c r="W162" s="32"/>
      <c r="X162" s="32"/>
      <c r="Y162" s="32"/>
      <c r="Z162" s="32"/>
      <c r="AA162" s="32"/>
      <c r="AB162" s="32"/>
      <c r="AC162" s="32"/>
      <c r="AD162" s="32"/>
      <c r="AE162" s="32"/>
      <c r="AR162" s="168" t="s">
        <v>148</v>
      </c>
      <c r="AT162" s="168" t="s">
        <v>143</v>
      </c>
      <c r="AU162" s="168" t="s">
        <v>86</v>
      </c>
      <c r="AY162" s="17" t="s">
        <v>141</v>
      </c>
      <c r="BE162" s="169">
        <f>IF(N162="základní",J162,0)</f>
        <v>0</v>
      </c>
      <c r="BF162" s="169">
        <f>IF(N162="snížená",J162,0)</f>
        <v>0</v>
      </c>
      <c r="BG162" s="169">
        <f>IF(N162="zákl. přenesená",J162,0)</f>
        <v>0</v>
      </c>
      <c r="BH162" s="169">
        <f>IF(N162="sníž. přenesená",J162,0)</f>
        <v>0</v>
      </c>
      <c r="BI162" s="169">
        <f>IF(N162="nulová",J162,0)</f>
        <v>0</v>
      </c>
      <c r="BJ162" s="17" t="s">
        <v>84</v>
      </c>
      <c r="BK162" s="169">
        <f>ROUND(I162*H162,2)</f>
        <v>0</v>
      </c>
      <c r="BL162" s="17" t="s">
        <v>148</v>
      </c>
      <c r="BM162" s="168" t="s">
        <v>179</v>
      </c>
    </row>
    <row r="163" spans="2:51" s="13" customFormat="1" ht="10.2">
      <c r="B163" s="170"/>
      <c r="D163" s="171" t="s">
        <v>150</v>
      </c>
      <c r="E163" s="172" t="s">
        <v>1</v>
      </c>
      <c r="F163" s="173" t="s">
        <v>180</v>
      </c>
      <c r="H163" s="174">
        <v>192.802</v>
      </c>
      <c r="I163" s="175"/>
      <c r="L163" s="170"/>
      <c r="M163" s="176"/>
      <c r="N163" s="177"/>
      <c r="O163" s="177"/>
      <c r="P163" s="177"/>
      <c r="Q163" s="177"/>
      <c r="R163" s="177"/>
      <c r="S163" s="177"/>
      <c r="T163" s="178"/>
      <c r="AT163" s="172" t="s">
        <v>150</v>
      </c>
      <c r="AU163" s="172" t="s">
        <v>86</v>
      </c>
      <c r="AV163" s="13" t="s">
        <v>86</v>
      </c>
      <c r="AW163" s="13" t="s">
        <v>32</v>
      </c>
      <c r="AX163" s="13" t="s">
        <v>84</v>
      </c>
      <c r="AY163" s="172" t="s">
        <v>141</v>
      </c>
    </row>
    <row r="164" spans="1:65" s="2" customFormat="1" ht="16.5" customHeight="1">
      <c r="A164" s="32"/>
      <c r="B164" s="156"/>
      <c r="C164" s="157" t="s">
        <v>181</v>
      </c>
      <c r="D164" s="157" t="s">
        <v>143</v>
      </c>
      <c r="E164" s="158" t="s">
        <v>182</v>
      </c>
      <c r="F164" s="159" t="s">
        <v>183</v>
      </c>
      <c r="G164" s="160" t="s">
        <v>184</v>
      </c>
      <c r="H164" s="161">
        <v>12</v>
      </c>
      <c r="I164" s="162"/>
      <c r="J164" s="163">
        <f>ROUND(I164*H164,2)</f>
        <v>0</v>
      </c>
      <c r="K164" s="159" t="s">
        <v>147</v>
      </c>
      <c r="L164" s="33"/>
      <c r="M164" s="164" t="s">
        <v>1</v>
      </c>
      <c r="N164" s="165" t="s">
        <v>41</v>
      </c>
      <c r="O164" s="58"/>
      <c r="P164" s="166">
        <f>O164*H164</f>
        <v>0</v>
      </c>
      <c r="Q164" s="166">
        <v>0.00688</v>
      </c>
      <c r="R164" s="166">
        <f>Q164*H164</f>
        <v>0.08256</v>
      </c>
      <c r="S164" s="166">
        <v>0</v>
      </c>
      <c r="T164" s="167">
        <f>S164*H164</f>
        <v>0</v>
      </c>
      <c r="U164" s="32"/>
      <c r="V164" s="32"/>
      <c r="W164" s="32"/>
      <c r="X164" s="32"/>
      <c r="Y164" s="32"/>
      <c r="Z164" s="32"/>
      <c r="AA164" s="32"/>
      <c r="AB164" s="32"/>
      <c r="AC164" s="32"/>
      <c r="AD164" s="32"/>
      <c r="AE164" s="32"/>
      <c r="AR164" s="168" t="s">
        <v>148</v>
      </c>
      <c r="AT164" s="168" t="s">
        <v>143</v>
      </c>
      <c r="AU164" s="168" t="s">
        <v>86</v>
      </c>
      <c r="AY164" s="17" t="s">
        <v>141</v>
      </c>
      <c r="BE164" s="169">
        <f>IF(N164="základní",J164,0)</f>
        <v>0</v>
      </c>
      <c r="BF164" s="169">
        <f>IF(N164="snížená",J164,0)</f>
        <v>0</v>
      </c>
      <c r="BG164" s="169">
        <f>IF(N164="zákl. přenesená",J164,0)</f>
        <v>0</v>
      </c>
      <c r="BH164" s="169">
        <f>IF(N164="sníž. přenesená",J164,0)</f>
        <v>0</v>
      </c>
      <c r="BI164" s="169">
        <f>IF(N164="nulová",J164,0)</f>
        <v>0</v>
      </c>
      <c r="BJ164" s="17" t="s">
        <v>84</v>
      </c>
      <c r="BK164" s="169">
        <f>ROUND(I164*H164,2)</f>
        <v>0</v>
      </c>
      <c r="BL164" s="17" t="s">
        <v>148</v>
      </c>
      <c r="BM164" s="168" t="s">
        <v>185</v>
      </c>
    </row>
    <row r="165" spans="1:65" s="2" customFormat="1" ht="16.5" customHeight="1">
      <c r="A165" s="32"/>
      <c r="B165" s="156"/>
      <c r="C165" s="157" t="s">
        <v>186</v>
      </c>
      <c r="D165" s="157" t="s">
        <v>143</v>
      </c>
      <c r="E165" s="158" t="s">
        <v>187</v>
      </c>
      <c r="F165" s="159" t="s">
        <v>188</v>
      </c>
      <c r="G165" s="160" t="s">
        <v>184</v>
      </c>
      <c r="H165" s="161">
        <v>4</v>
      </c>
      <c r="I165" s="162"/>
      <c r="J165" s="163">
        <f>ROUND(I165*H165,2)</f>
        <v>0</v>
      </c>
      <c r="K165" s="159" t="s">
        <v>147</v>
      </c>
      <c r="L165" s="33"/>
      <c r="M165" s="164" t="s">
        <v>1</v>
      </c>
      <c r="N165" s="165" t="s">
        <v>41</v>
      </c>
      <c r="O165" s="58"/>
      <c r="P165" s="166">
        <f>O165*H165</f>
        <v>0</v>
      </c>
      <c r="Q165" s="166">
        <v>0.00918</v>
      </c>
      <c r="R165" s="166">
        <f>Q165*H165</f>
        <v>0.03672</v>
      </c>
      <c r="S165" s="166">
        <v>0</v>
      </c>
      <c r="T165" s="167">
        <f>S165*H165</f>
        <v>0</v>
      </c>
      <c r="U165" s="32"/>
      <c r="V165" s="32"/>
      <c r="W165" s="32"/>
      <c r="X165" s="32"/>
      <c r="Y165" s="32"/>
      <c r="Z165" s="32"/>
      <c r="AA165" s="32"/>
      <c r="AB165" s="32"/>
      <c r="AC165" s="32"/>
      <c r="AD165" s="32"/>
      <c r="AE165" s="32"/>
      <c r="AR165" s="168" t="s">
        <v>148</v>
      </c>
      <c r="AT165" s="168" t="s">
        <v>143</v>
      </c>
      <c r="AU165" s="168" t="s">
        <v>86</v>
      </c>
      <c r="AY165" s="17" t="s">
        <v>141</v>
      </c>
      <c r="BE165" s="169">
        <f>IF(N165="základní",J165,0)</f>
        <v>0</v>
      </c>
      <c r="BF165" s="169">
        <f>IF(N165="snížená",J165,0)</f>
        <v>0</v>
      </c>
      <c r="BG165" s="169">
        <f>IF(N165="zákl. přenesená",J165,0)</f>
        <v>0</v>
      </c>
      <c r="BH165" s="169">
        <f>IF(N165="sníž. přenesená",J165,0)</f>
        <v>0</v>
      </c>
      <c r="BI165" s="169">
        <f>IF(N165="nulová",J165,0)</f>
        <v>0</v>
      </c>
      <c r="BJ165" s="17" t="s">
        <v>84</v>
      </c>
      <c r="BK165" s="169">
        <f>ROUND(I165*H165,2)</f>
        <v>0</v>
      </c>
      <c r="BL165" s="17" t="s">
        <v>148</v>
      </c>
      <c r="BM165" s="168" t="s">
        <v>189</v>
      </c>
    </row>
    <row r="166" spans="1:65" s="2" customFormat="1" ht="16.5" customHeight="1">
      <c r="A166" s="32"/>
      <c r="B166" s="156"/>
      <c r="C166" s="179" t="s">
        <v>190</v>
      </c>
      <c r="D166" s="179" t="s">
        <v>191</v>
      </c>
      <c r="E166" s="180" t="s">
        <v>192</v>
      </c>
      <c r="F166" s="181" t="s">
        <v>193</v>
      </c>
      <c r="G166" s="182" t="s">
        <v>184</v>
      </c>
      <c r="H166" s="183">
        <v>10.1</v>
      </c>
      <c r="I166" s="184"/>
      <c r="J166" s="185">
        <f>ROUND(I166*H166,2)</f>
        <v>0</v>
      </c>
      <c r="K166" s="181" t="s">
        <v>147</v>
      </c>
      <c r="L166" s="186"/>
      <c r="M166" s="187" t="s">
        <v>1</v>
      </c>
      <c r="N166" s="188" t="s">
        <v>41</v>
      </c>
      <c r="O166" s="58"/>
      <c r="P166" s="166">
        <f>O166*H166</f>
        <v>0</v>
      </c>
      <c r="Q166" s="166">
        <v>0.041</v>
      </c>
      <c r="R166" s="166">
        <f>Q166*H166</f>
        <v>0.4141</v>
      </c>
      <c r="S166" s="166">
        <v>0</v>
      </c>
      <c r="T166" s="167">
        <f>S166*H166</f>
        <v>0</v>
      </c>
      <c r="U166" s="32"/>
      <c r="V166" s="32"/>
      <c r="W166" s="32"/>
      <c r="X166" s="32"/>
      <c r="Y166" s="32"/>
      <c r="Z166" s="32"/>
      <c r="AA166" s="32"/>
      <c r="AB166" s="32"/>
      <c r="AC166" s="32"/>
      <c r="AD166" s="32"/>
      <c r="AE166" s="32"/>
      <c r="AR166" s="168" t="s">
        <v>181</v>
      </c>
      <c r="AT166" s="168" t="s">
        <v>191</v>
      </c>
      <c r="AU166" s="168" t="s">
        <v>86</v>
      </c>
      <c r="AY166" s="17" t="s">
        <v>141</v>
      </c>
      <c r="BE166" s="169">
        <f>IF(N166="základní",J166,0)</f>
        <v>0</v>
      </c>
      <c r="BF166" s="169">
        <f>IF(N166="snížená",J166,0)</f>
        <v>0</v>
      </c>
      <c r="BG166" s="169">
        <f>IF(N166="zákl. přenesená",J166,0)</f>
        <v>0</v>
      </c>
      <c r="BH166" s="169">
        <f>IF(N166="sníž. přenesená",J166,0)</f>
        <v>0</v>
      </c>
      <c r="BI166" s="169">
        <f>IF(N166="nulová",J166,0)</f>
        <v>0</v>
      </c>
      <c r="BJ166" s="17" t="s">
        <v>84</v>
      </c>
      <c r="BK166" s="169">
        <f>ROUND(I166*H166,2)</f>
        <v>0</v>
      </c>
      <c r="BL166" s="17" t="s">
        <v>148</v>
      </c>
      <c r="BM166" s="168" t="s">
        <v>194</v>
      </c>
    </row>
    <row r="167" spans="2:51" s="13" customFormat="1" ht="10.2">
      <c r="B167" s="170"/>
      <c r="D167" s="171" t="s">
        <v>150</v>
      </c>
      <c r="E167" s="172" t="s">
        <v>1</v>
      </c>
      <c r="F167" s="173" t="s">
        <v>195</v>
      </c>
      <c r="H167" s="174">
        <v>10.1</v>
      </c>
      <c r="I167" s="175"/>
      <c r="L167" s="170"/>
      <c r="M167" s="176"/>
      <c r="N167" s="177"/>
      <c r="O167" s="177"/>
      <c r="P167" s="177"/>
      <c r="Q167" s="177"/>
      <c r="R167" s="177"/>
      <c r="S167" s="177"/>
      <c r="T167" s="178"/>
      <c r="AT167" s="172" t="s">
        <v>150</v>
      </c>
      <c r="AU167" s="172" t="s">
        <v>86</v>
      </c>
      <c r="AV167" s="13" t="s">
        <v>86</v>
      </c>
      <c r="AW167" s="13" t="s">
        <v>32</v>
      </c>
      <c r="AX167" s="13" t="s">
        <v>84</v>
      </c>
      <c r="AY167" s="172" t="s">
        <v>141</v>
      </c>
    </row>
    <row r="168" spans="1:65" s="2" customFormat="1" ht="16.5" customHeight="1">
      <c r="A168" s="32"/>
      <c r="B168" s="156"/>
      <c r="C168" s="179" t="s">
        <v>196</v>
      </c>
      <c r="D168" s="179" t="s">
        <v>191</v>
      </c>
      <c r="E168" s="180" t="s">
        <v>197</v>
      </c>
      <c r="F168" s="181" t="s">
        <v>198</v>
      </c>
      <c r="G168" s="182" t="s">
        <v>184</v>
      </c>
      <c r="H168" s="183">
        <v>2.02</v>
      </c>
      <c r="I168" s="184"/>
      <c r="J168" s="185">
        <f>ROUND(I168*H168,2)</f>
        <v>0</v>
      </c>
      <c r="K168" s="181" t="s">
        <v>147</v>
      </c>
      <c r="L168" s="186"/>
      <c r="M168" s="187" t="s">
        <v>1</v>
      </c>
      <c r="N168" s="188" t="s">
        <v>41</v>
      </c>
      <c r="O168" s="58"/>
      <c r="P168" s="166">
        <f>O168*H168</f>
        <v>0</v>
      </c>
      <c r="Q168" s="166">
        <v>0.055</v>
      </c>
      <c r="R168" s="166">
        <f>Q168*H168</f>
        <v>0.1111</v>
      </c>
      <c r="S168" s="166">
        <v>0</v>
      </c>
      <c r="T168" s="167">
        <f>S168*H168</f>
        <v>0</v>
      </c>
      <c r="U168" s="32"/>
      <c r="V168" s="32"/>
      <c r="W168" s="32"/>
      <c r="X168" s="32"/>
      <c r="Y168" s="32"/>
      <c r="Z168" s="32"/>
      <c r="AA168" s="32"/>
      <c r="AB168" s="32"/>
      <c r="AC168" s="32"/>
      <c r="AD168" s="32"/>
      <c r="AE168" s="32"/>
      <c r="AR168" s="168" t="s">
        <v>181</v>
      </c>
      <c r="AT168" s="168" t="s">
        <v>191</v>
      </c>
      <c r="AU168" s="168" t="s">
        <v>86</v>
      </c>
      <c r="AY168" s="17" t="s">
        <v>141</v>
      </c>
      <c r="BE168" s="169">
        <f>IF(N168="základní",J168,0)</f>
        <v>0</v>
      </c>
      <c r="BF168" s="169">
        <f>IF(N168="snížená",J168,0)</f>
        <v>0</v>
      </c>
      <c r="BG168" s="169">
        <f>IF(N168="zákl. přenesená",J168,0)</f>
        <v>0</v>
      </c>
      <c r="BH168" s="169">
        <f>IF(N168="sníž. přenesená",J168,0)</f>
        <v>0</v>
      </c>
      <c r="BI168" s="169">
        <f>IF(N168="nulová",J168,0)</f>
        <v>0</v>
      </c>
      <c r="BJ168" s="17" t="s">
        <v>84</v>
      </c>
      <c r="BK168" s="169">
        <f>ROUND(I168*H168,2)</f>
        <v>0</v>
      </c>
      <c r="BL168" s="17" t="s">
        <v>148</v>
      </c>
      <c r="BM168" s="168" t="s">
        <v>199</v>
      </c>
    </row>
    <row r="169" spans="1:65" s="2" customFormat="1" ht="16.5" customHeight="1">
      <c r="A169" s="32"/>
      <c r="B169" s="156"/>
      <c r="C169" s="179" t="s">
        <v>200</v>
      </c>
      <c r="D169" s="179" t="s">
        <v>191</v>
      </c>
      <c r="E169" s="180" t="s">
        <v>201</v>
      </c>
      <c r="F169" s="181" t="s">
        <v>202</v>
      </c>
      <c r="G169" s="182" t="s">
        <v>184</v>
      </c>
      <c r="H169" s="183">
        <v>4.04</v>
      </c>
      <c r="I169" s="184"/>
      <c r="J169" s="185">
        <f>ROUND(I169*H169,2)</f>
        <v>0</v>
      </c>
      <c r="K169" s="181" t="s">
        <v>147</v>
      </c>
      <c r="L169" s="186"/>
      <c r="M169" s="187" t="s">
        <v>1</v>
      </c>
      <c r="N169" s="188" t="s">
        <v>41</v>
      </c>
      <c r="O169" s="58"/>
      <c r="P169" s="166">
        <f>O169*H169</f>
        <v>0</v>
      </c>
      <c r="Q169" s="166">
        <v>0.103</v>
      </c>
      <c r="R169" s="166">
        <f>Q169*H169</f>
        <v>0.41612</v>
      </c>
      <c r="S169" s="166">
        <v>0</v>
      </c>
      <c r="T169" s="167">
        <f>S169*H169</f>
        <v>0</v>
      </c>
      <c r="U169" s="32"/>
      <c r="V169" s="32"/>
      <c r="W169" s="32"/>
      <c r="X169" s="32"/>
      <c r="Y169" s="32"/>
      <c r="Z169" s="32"/>
      <c r="AA169" s="32"/>
      <c r="AB169" s="32"/>
      <c r="AC169" s="32"/>
      <c r="AD169" s="32"/>
      <c r="AE169" s="32"/>
      <c r="AR169" s="168" t="s">
        <v>181</v>
      </c>
      <c r="AT169" s="168" t="s">
        <v>191</v>
      </c>
      <c r="AU169" s="168" t="s">
        <v>86</v>
      </c>
      <c r="AY169" s="17" t="s">
        <v>141</v>
      </c>
      <c r="BE169" s="169">
        <f>IF(N169="základní",J169,0)</f>
        <v>0</v>
      </c>
      <c r="BF169" s="169">
        <f>IF(N169="snížená",J169,0)</f>
        <v>0</v>
      </c>
      <c r="BG169" s="169">
        <f>IF(N169="zákl. přenesená",J169,0)</f>
        <v>0</v>
      </c>
      <c r="BH169" s="169">
        <f>IF(N169="sníž. přenesená",J169,0)</f>
        <v>0</v>
      </c>
      <c r="BI169" s="169">
        <f>IF(N169="nulová",J169,0)</f>
        <v>0</v>
      </c>
      <c r="BJ169" s="17" t="s">
        <v>84</v>
      </c>
      <c r="BK169" s="169">
        <f>ROUND(I169*H169,2)</f>
        <v>0</v>
      </c>
      <c r="BL169" s="17" t="s">
        <v>148</v>
      </c>
      <c r="BM169" s="168" t="s">
        <v>203</v>
      </c>
    </row>
    <row r="170" spans="1:65" s="2" customFormat="1" ht="16.5" customHeight="1">
      <c r="A170" s="32"/>
      <c r="B170" s="156"/>
      <c r="C170" s="157" t="s">
        <v>204</v>
      </c>
      <c r="D170" s="157" t="s">
        <v>143</v>
      </c>
      <c r="E170" s="158" t="s">
        <v>205</v>
      </c>
      <c r="F170" s="159" t="s">
        <v>206</v>
      </c>
      <c r="G170" s="160" t="s">
        <v>146</v>
      </c>
      <c r="H170" s="161">
        <v>259.972</v>
      </c>
      <c r="I170" s="162"/>
      <c r="J170" s="163">
        <f>ROUND(I170*H170,2)</f>
        <v>0</v>
      </c>
      <c r="K170" s="159" t="s">
        <v>147</v>
      </c>
      <c r="L170" s="33"/>
      <c r="M170" s="164" t="s">
        <v>1</v>
      </c>
      <c r="N170" s="165" t="s">
        <v>41</v>
      </c>
      <c r="O170" s="58"/>
      <c r="P170" s="166">
        <f>O170*H170</f>
        <v>0</v>
      </c>
      <c r="Q170" s="166">
        <v>0.02857</v>
      </c>
      <c r="R170" s="166">
        <f>Q170*H170</f>
        <v>7.42740004</v>
      </c>
      <c r="S170" s="166">
        <v>0</v>
      </c>
      <c r="T170" s="167">
        <f>S170*H170</f>
        <v>0</v>
      </c>
      <c r="U170" s="32"/>
      <c r="V170" s="32"/>
      <c r="W170" s="32"/>
      <c r="X170" s="32"/>
      <c r="Y170" s="32"/>
      <c r="Z170" s="32"/>
      <c r="AA170" s="32"/>
      <c r="AB170" s="32"/>
      <c r="AC170" s="32"/>
      <c r="AD170" s="32"/>
      <c r="AE170" s="32"/>
      <c r="AR170" s="168" t="s">
        <v>148</v>
      </c>
      <c r="AT170" s="168" t="s">
        <v>143</v>
      </c>
      <c r="AU170" s="168" t="s">
        <v>86</v>
      </c>
      <c r="AY170" s="17" t="s">
        <v>141</v>
      </c>
      <c r="BE170" s="169">
        <f>IF(N170="základní",J170,0)</f>
        <v>0</v>
      </c>
      <c r="BF170" s="169">
        <f>IF(N170="snížená",J170,0)</f>
        <v>0</v>
      </c>
      <c r="BG170" s="169">
        <f>IF(N170="zákl. přenesená",J170,0)</f>
        <v>0</v>
      </c>
      <c r="BH170" s="169">
        <f>IF(N170="sníž. přenesená",J170,0)</f>
        <v>0</v>
      </c>
      <c r="BI170" s="169">
        <f>IF(N170="nulová",J170,0)</f>
        <v>0</v>
      </c>
      <c r="BJ170" s="17" t="s">
        <v>84</v>
      </c>
      <c r="BK170" s="169">
        <f>ROUND(I170*H170,2)</f>
        <v>0</v>
      </c>
      <c r="BL170" s="17" t="s">
        <v>148</v>
      </c>
      <c r="BM170" s="168" t="s">
        <v>207</v>
      </c>
    </row>
    <row r="171" spans="1:65" s="2" customFormat="1" ht="16.5" customHeight="1">
      <c r="A171" s="32"/>
      <c r="B171" s="156"/>
      <c r="C171" s="157" t="s">
        <v>208</v>
      </c>
      <c r="D171" s="157" t="s">
        <v>143</v>
      </c>
      <c r="E171" s="158" t="s">
        <v>205</v>
      </c>
      <c r="F171" s="159" t="s">
        <v>206</v>
      </c>
      <c r="G171" s="160" t="s">
        <v>146</v>
      </c>
      <c r="H171" s="161">
        <v>154.014</v>
      </c>
      <c r="I171" s="162"/>
      <c r="J171" s="163">
        <f>ROUND(I171*H171,2)</f>
        <v>0</v>
      </c>
      <c r="K171" s="159" t="s">
        <v>147</v>
      </c>
      <c r="L171" s="33"/>
      <c r="M171" s="164" t="s">
        <v>1</v>
      </c>
      <c r="N171" s="165" t="s">
        <v>41</v>
      </c>
      <c r="O171" s="58"/>
      <c r="P171" s="166">
        <f>O171*H171</f>
        <v>0</v>
      </c>
      <c r="Q171" s="166">
        <v>0.02857</v>
      </c>
      <c r="R171" s="166">
        <f>Q171*H171</f>
        <v>4.400179980000001</v>
      </c>
      <c r="S171" s="166">
        <v>0</v>
      </c>
      <c r="T171" s="167">
        <f>S171*H171</f>
        <v>0</v>
      </c>
      <c r="U171" s="32"/>
      <c r="V171" s="32"/>
      <c r="W171" s="32"/>
      <c r="X171" s="32"/>
      <c r="Y171" s="32"/>
      <c r="Z171" s="32"/>
      <c r="AA171" s="32"/>
      <c r="AB171" s="32"/>
      <c r="AC171" s="32"/>
      <c r="AD171" s="32"/>
      <c r="AE171" s="32"/>
      <c r="AR171" s="168" t="s">
        <v>148</v>
      </c>
      <c r="AT171" s="168" t="s">
        <v>143</v>
      </c>
      <c r="AU171" s="168" t="s">
        <v>86</v>
      </c>
      <c r="AY171" s="17" t="s">
        <v>141</v>
      </c>
      <c r="BE171" s="169">
        <f>IF(N171="základní",J171,0)</f>
        <v>0</v>
      </c>
      <c r="BF171" s="169">
        <f>IF(N171="snížená",J171,0)</f>
        <v>0</v>
      </c>
      <c r="BG171" s="169">
        <f>IF(N171="zákl. přenesená",J171,0)</f>
        <v>0</v>
      </c>
      <c r="BH171" s="169">
        <f>IF(N171="sníž. přenesená",J171,0)</f>
        <v>0</v>
      </c>
      <c r="BI171" s="169">
        <f>IF(N171="nulová",J171,0)</f>
        <v>0</v>
      </c>
      <c r="BJ171" s="17" t="s">
        <v>84</v>
      </c>
      <c r="BK171" s="169">
        <f>ROUND(I171*H171,2)</f>
        <v>0</v>
      </c>
      <c r="BL171" s="17" t="s">
        <v>148</v>
      </c>
      <c r="BM171" s="168" t="s">
        <v>209</v>
      </c>
    </row>
    <row r="172" spans="2:51" s="13" customFormat="1" ht="10.2">
      <c r="B172" s="170"/>
      <c r="D172" s="171" t="s">
        <v>150</v>
      </c>
      <c r="E172" s="172" t="s">
        <v>1</v>
      </c>
      <c r="F172" s="173" t="s">
        <v>210</v>
      </c>
      <c r="H172" s="174">
        <v>154.014</v>
      </c>
      <c r="I172" s="175"/>
      <c r="L172" s="170"/>
      <c r="M172" s="176"/>
      <c r="N172" s="177"/>
      <c r="O172" s="177"/>
      <c r="P172" s="177"/>
      <c r="Q172" s="177"/>
      <c r="R172" s="177"/>
      <c r="S172" s="177"/>
      <c r="T172" s="178"/>
      <c r="AT172" s="172" t="s">
        <v>150</v>
      </c>
      <c r="AU172" s="172" t="s">
        <v>86</v>
      </c>
      <c r="AV172" s="13" t="s">
        <v>86</v>
      </c>
      <c r="AW172" s="13" t="s">
        <v>32</v>
      </c>
      <c r="AX172" s="13" t="s">
        <v>84</v>
      </c>
      <c r="AY172" s="172" t="s">
        <v>141</v>
      </c>
    </row>
    <row r="173" spans="2:63" s="12" customFormat="1" ht="22.8" customHeight="1">
      <c r="B173" s="143"/>
      <c r="D173" s="144" t="s">
        <v>75</v>
      </c>
      <c r="E173" s="154" t="s">
        <v>148</v>
      </c>
      <c r="F173" s="154" t="s">
        <v>211</v>
      </c>
      <c r="I173" s="146"/>
      <c r="J173" s="155">
        <f>BK173</f>
        <v>0</v>
      </c>
      <c r="L173" s="143"/>
      <c r="M173" s="148"/>
      <c r="N173" s="149"/>
      <c r="O173" s="149"/>
      <c r="P173" s="150">
        <f>SUM(P174:P177)</f>
        <v>0</v>
      </c>
      <c r="Q173" s="149"/>
      <c r="R173" s="150">
        <f>SUM(R174:R177)</f>
        <v>55.254944959999996</v>
      </c>
      <c r="S173" s="149"/>
      <c r="T173" s="151">
        <f>SUM(T174:T177)</f>
        <v>0</v>
      </c>
      <c r="AR173" s="144" t="s">
        <v>84</v>
      </c>
      <c r="AT173" s="152" t="s">
        <v>75</v>
      </c>
      <c r="AU173" s="152" t="s">
        <v>84</v>
      </c>
      <c r="AY173" s="144" t="s">
        <v>141</v>
      </c>
      <c r="BK173" s="153">
        <f>SUM(BK174:BK177)</f>
        <v>0</v>
      </c>
    </row>
    <row r="174" spans="1:65" s="2" customFormat="1" ht="16.5" customHeight="1">
      <c r="A174" s="32"/>
      <c r="B174" s="156"/>
      <c r="C174" s="157" t="s">
        <v>8</v>
      </c>
      <c r="D174" s="157" t="s">
        <v>143</v>
      </c>
      <c r="E174" s="158" t="s">
        <v>212</v>
      </c>
      <c r="F174" s="159" t="s">
        <v>213</v>
      </c>
      <c r="G174" s="160" t="s">
        <v>146</v>
      </c>
      <c r="H174" s="161">
        <v>162.384</v>
      </c>
      <c r="I174" s="162"/>
      <c r="J174" s="163">
        <f>ROUND(I174*H174,2)</f>
        <v>0</v>
      </c>
      <c r="K174" s="159" t="s">
        <v>147</v>
      </c>
      <c r="L174" s="33"/>
      <c r="M174" s="164" t="s">
        <v>1</v>
      </c>
      <c r="N174" s="165" t="s">
        <v>41</v>
      </c>
      <c r="O174" s="58"/>
      <c r="P174" s="166">
        <f>O174*H174</f>
        <v>0</v>
      </c>
      <c r="Q174" s="166">
        <v>0.00519</v>
      </c>
      <c r="R174" s="166">
        <f>Q174*H174</f>
        <v>0.8427729599999999</v>
      </c>
      <c r="S174" s="166">
        <v>0</v>
      </c>
      <c r="T174" s="167">
        <f>S174*H174</f>
        <v>0</v>
      </c>
      <c r="U174" s="32"/>
      <c r="V174" s="32"/>
      <c r="W174" s="32"/>
      <c r="X174" s="32"/>
      <c r="Y174" s="32"/>
      <c r="Z174" s="32"/>
      <c r="AA174" s="32"/>
      <c r="AB174" s="32"/>
      <c r="AC174" s="32"/>
      <c r="AD174" s="32"/>
      <c r="AE174" s="32"/>
      <c r="AR174" s="168" t="s">
        <v>148</v>
      </c>
      <c r="AT174" s="168" t="s">
        <v>143</v>
      </c>
      <c r="AU174" s="168" t="s">
        <v>86</v>
      </c>
      <c r="AY174" s="17" t="s">
        <v>141</v>
      </c>
      <c r="BE174" s="169">
        <f>IF(N174="základní",J174,0)</f>
        <v>0</v>
      </c>
      <c r="BF174" s="169">
        <f>IF(N174="snížená",J174,0)</f>
        <v>0</v>
      </c>
      <c r="BG174" s="169">
        <f>IF(N174="zákl. přenesená",J174,0)</f>
        <v>0</v>
      </c>
      <c r="BH174" s="169">
        <f>IF(N174="sníž. přenesená",J174,0)</f>
        <v>0</v>
      </c>
      <c r="BI174" s="169">
        <f>IF(N174="nulová",J174,0)</f>
        <v>0</v>
      </c>
      <c r="BJ174" s="17" t="s">
        <v>84</v>
      </c>
      <c r="BK174" s="169">
        <f>ROUND(I174*H174,2)</f>
        <v>0</v>
      </c>
      <c r="BL174" s="17" t="s">
        <v>148</v>
      </c>
      <c r="BM174" s="168" t="s">
        <v>214</v>
      </c>
    </row>
    <row r="175" spans="2:51" s="13" customFormat="1" ht="10.2">
      <c r="B175" s="170"/>
      <c r="D175" s="171" t="s">
        <v>150</v>
      </c>
      <c r="E175" s="172" t="s">
        <v>1</v>
      </c>
      <c r="F175" s="173" t="s">
        <v>215</v>
      </c>
      <c r="H175" s="174">
        <v>162.384</v>
      </c>
      <c r="I175" s="175"/>
      <c r="L175" s="170"/>
      <c r="M175" s="176"/>
      <c r="N175" s="177"/>
      <c r="O175" s="177"/>
      <c r="P175" s="177"/>
      <c r="Q175" s="177"/>
      <c r="R175" s="177"/>
      <c r="S175" s="177"/>
      <c r="T175" s="178"/>
      <c r="AT175" s="172" t="s">
        <v>150</v>
      </c>
      <c r="AU175" s="172" t="s">
        <v>86</v>
      </c>
      <c r="AV175" s="13" t="s">
        <v>86</v>
      </c>
      <c r="AW175" s="13" t="s">
        <v>32</v>
      </c>
      <c r="AX175" s="13" t="s">
        <v>84</v>
      </c>
      <c r="AY175" s="172" t="s">
        <v>141</v>
      </c>
    </row>
    <row r="176" spans="1:65" s="2" customFormat="1" ht="16.5" customHeight="1">
      <c r="A176" s="32"/>
      <c r="B176" s="156"/>
      <c r="C176" s="157" t="s">
        <v>216</v>
      </c>
      <c r="D176" s="157" t="s">
        <v>143</v>
      </c>
      <c r="E176" s="158" t="s">
        <v>217</v>
      </c>
      <c r="F176" s="159" t="s">
        <v>218</v>
      </c>
      <c r="G176" s="160" t="s">
        <v>146</v>
      </c>
      <c r="H176" s="161">
        <v>162.384</v>
      </c>
      <c r="I176" s="162"/>
      <c r="J176" s="163">
        <f>ROUND(I176*H176,2)</f>
        <v>0</v>
      </c>
      <c r="K176" s="159" t="s">
        <v>147</v>
      </c>
      <c r="L176" s="33"/>
      <c r="M176" s="164" t="s">
        <v>1</v>
      </c>
      <c r="N176" s="165" t="s">
        <v>41</v>
      </c>
      <c r="O176" s="58"/>
      <c r="P176" s="166">
        <f>O176*H176</f>
        <v>0</v>
      </c>
      <c r="Q176" s="166">
        <v>0</v>
      </c>
      <c r="R176" s="166">
        <f>Q176*H176</f>
        <v>0</v>
      </c>
      <c r="S176" s="166">
        <v>0</v>
      </c>
      <c r="T176" s="167">
        <f>S176*H176</f>
        <v>0</v>
      </c>
      <c r="U176" s="32"/>
      <c r="V176" s="32"/>
      <c r="W176" s="32"/>
      <c r="X176" s="32"/>
      <c r="Y176" s="32"/>
      <c r="Z176" s="32"/>
      <c r="AA176" s="32"/>
      <c r="AB176" s="32"/>
      <c r="AC176" s="32"/>
      <c r="AD176" s="32"/>
      <c r="AE176" s="32"/>
      <c r="AR176" s="168" t="s">
        <v>148</v>
      </c>
      <c r="AT176" s="168" t="s">
        <v>143</v>
      </c>
      <c r="AU176" s="168" t="s">
        <v>86</v>
      </c>
      <c r="AY176" s="17" t="s">
        <v>141</v>
      </c>
      <c r="BE176" s="169">
        <f>IF(N176="základní",J176,0)</f>
        <v>0</v>
      </c>
      <c r="BF176" s="169">
        <f>IF(N176="snížená",J176,0)</f>
        <v>0</v>
      </c>
      <c r="BG176" s="169">
        <f>IF(N176="zákl. přenesená",J176,0)</f>
        <v>0</v>
      </c>
      <c r="BH176" s="169">
        <f>IF(N176="sníž. přenesená",J176,0)</f>
        <v>0</v>
      </c>
      <c r="BI176" s="169">
        <f>IF(N176="nulová",J176,0)</f>
        <v>0</v>
      </c>
      <c r="BJ176" s="17" t="s">
        <v>84</v>
      </c>
      <c r="BK176" s="169">
        <f>ROUND(I176*H176,2)</f>
        <v>0</v>
      </c>
      <c r="BL176" s="17" t="s">
        <v>148</v>
      </c>
      <c r="BM176" s="168" t="s">
        <v>219</v>
      </c>
    </row>
    <row r="177" spans="1:65" s="2" customFormat="1" ht="24" customHeight="1">
      <c r="A177" s="32"/>
      <c r="B177" s="156"/>
      <c r="C177" s="157" t="s">
        <v>220</v>
      </c>
      <c r="D177" s="157" t="s">
        <v>143</v>
      </c>
      <c r="E177" s="158" t="s">
        <v>221</v>
      </c>
      <c r="F177" s="159" t="s">
        <v>222</v>
      </c>
      <c r="G177" s="160" t="s">
        <v>223</v>
      </c>
      <c r="H177" s="161">
        <v>270.64</v>
      </c>
      <c r="I177" s="162"/>
      <c r="J177" s="163">
        <f>ROUND(I177*H177,2)</f>
        <v>0</v>
      </c>
      <c r="K177" s="159" t="s">
        <v>147</v>
      </c>
      <c r="L177" s="33"/>
      <c r="M177" s="164" t="s">
        <v>1</v>
      </c>
      <c r="N177" s="165" t="s">
        <v>41</v>
      </c>
      <c r="O177" s="58"/>
      <c r="P177" s="166">
        <f>O177*H177</f>
        <v>0</v>
      </c>
      <c r="Q177" s="166">
        <v>0.20105</v>
      </c>
      <c r="R177" s="166">
        <f>Q177*H177</f>
        <v>54.412172</v>
      </c>
      <c r="S177" s="166">
        <v>0</v>
      </c>
      <c r="T177" s="167">
        <f>S177*H177</f>
        <v>0</v>
      </c>
      <c r="U177" s="32"/>
      <c r="V177" s="32"/>
      <c r="W177" s="32"/>
      <c r="X177" s="32"/>
      <c r="Y177" s="32"/>
      <c r="Z177" s="32"/>
      <c r="AA177" s="32"/>
      <c r="AB177" s="32"/>
      <c r="AC177" s="32"/>
      <c r="AD177" s="32"/>
      <c r="AE177" s="32"/>
      <c r="AR177" s="168" t="s">
        <v>148</v>
      </c>
      <c r="AT177" s="168" t="s">
        <v>143</v>
      </c>
      <c r="AU177" s="168" t="s">
        <v>86</v>
      </c>
      <c r="AY177" s="17" t="s">
        <v>141</v>
      </c>
      <c r="BE177" s="169">
        <f>IF(N177="základní",J177,0)</f>
        <v>0</v>
      </c>
      <c r="BF177" s="169">
        <f>IF(N177="snížená",J177,0)</f>
        <v>0</v>
      </c>
      <c r="BG177" s="169">
        <f>IF(N177="zákl. přenesená",J177,0)</f>
        <v>0</v>
      </c>
      <c r="BH177" s="169">
        <f>IF(N177="sníž. přenesená",J177,0)</f>
        <v>0</v>
      </c>
      <c r="BI177" s="169">
        <f>IF(N177="nulová",J177,0)</f>
        <v>0</v>
      </c>
      <c r="BJ177" s="17" t="s">
        <v>84</v>
      </c>
      <c r="BK177" s="169">
        <f>ROUND(I177*H177,2)</f>
        <v>0</v>
      </c>
      <c r="BL177" s="17" t="s">
        <v>148</v>
      </c>
      <c r="BM177" s="168" t="s">
        <v>224</v>
      </c>
    </row>
    <row r="178" spans="2:63" s="12" customFormat="1" ht="22.8" customHeight="1">
      <c r="B178" s="143"/>
      <c r="D178" s="144" t="s">
        <v>75</v>
      </c>
      <c r="E178" s="154" t="s">
        <v>166</v>
      </c>
      <c r="F178" s="154" t="s">
        <v>225</v>
      </c>
      <c r="I178" s="146"/>
      <c r="J178" s="155">
        <f>BK178</f>
        <v>0</v>
      </c>
      <c r="L178" s="143"/>
      <c r="M178" s="148"/>
      <c r="N178" s="149"/>
      <c r="O178" s="149"/>
      <c r="P178" s="150">
        <f>SUM(P179:P180)</f>
        <v>0</v>
      </c>
      <c r="Q178" s="149"/>
      <c r="R178" s="150">
        <f>SUM(R179:R180)</f>
        <v>1.904387</v>
      </c>
      <c r="S178" s="149"/>
      <c r="T178" s="151">
        <f>SUM(T179:T180)</f>
        <v>0</v>
      </c>
      <c r="AR178" s="144" t="s">
        <v>84</v>
      </c>
      <c r="AT178" s="152" t="s">
        <v>75</v>
      </c>
      <c r="AU178" s="152" t="s">
        <v>84</v>
      </c>
      <c r="AY178" s="144" t="s">
        <v>141</v>
      </c>
      <c r="BK178" s="153">
        <f>SUM(BK179:BK180)</f>
        <v>0</v>
      </c>
    </row>
    <row r="179" spans="1:65" s="2" customFormat="1" ht="24" customHeight="1">
      <c r="A179" s="32"/>
      <c r="B179" s="156"/>
      <c r="C179" s="157" t="s">
        <v>226</v>
      </c>
      <c r="D179" s="157" t="s">
        <v>143</v>
      </c>
      <c r="E179" s="158" t="s">
        <v>227</v>
      </c>
      <c r="F179" s="159" t="s">
        <v>228</v>
      </c>
      <c r="G179" s="160" t="s">
        <v>146</v>
      </c>
      <c r="H179" s="161">
        <v>22.604</v>
      </c>
      <c r="I179" s="162"/>
      <c r="J179" s="163">
        <f>ROUND(I179*H179,2)</f>
        <v>0</v>
      </c>
      <c r="K179" s="159" t="s">
        <v>147</v>
      </c>
      <c r="L179" s="33"/>
      <c r="M179" s="164" t="s">
        <v>1</v>
      </c>
      <c r="N179" s="165" t="s">
        <v>41</v>
      </c>
      <c r="O179" s="58"/>
      <c r="P179" s="166">
        <f>O179*H179</f>
        <v>0</v>
      </c>
      <c r="Q179" s="166">
        <v>0.08425</v>
      </c>
      <c r="R179" s="166">
        <f>Q179*H179</f>
        <v>1.904387</v>
      </c>
      <c r="S179" s="166">
        <v>0</v>
      </c>
      <c r="T179" s="167">
        <f>S179*H179</f>
        <v>0</v>
      </c>
      <c r="U179" s="32"/>
      <c r="V179" s="32"/>
      <c r="W179" s="32"/>
      <c r="X179" s="32"/>
      <c r="Y179" s="32"/>
      <c r="Z179" s="32"/>
      <c r="AA179" s="32"/>
      <c r="AB179" s="32"/>
      <c r="AC179" s="32"/>
      <c r="AD179" s="32"/>
      <c r="AE179" s="32"/>
      <c r="AR179" s="168" t="s">
        <v>148</v>
      </c>
      <c r="AT179" s="168" t="s">
        <v>143</v>
      </c>
      <c r="AU179" s="168" t="s">
        <v>86</v>
      </c>
      <c r="AY179" s="17" t="s">
        <v>141</v>
      </c>
      <c r="BE179" s="169">
        <f>IF(N179="základní",J179,0)</f>
        <v>0</v>
      </c>
      <c r="BF179" s="169">
        <f>IF(N179="snížená",J179,0)</f>
        <v>0</v>
      </c>
      <c r="BG179" s="169">
        <f>IF(N179="zákl. přenesená",J179,0)</f>
        <v>0</v>
      </c>
      <c r="BH179" s="169">
        <f>IF(N179="sníž. přenesená",J179,0)</f>
        <v>0</v>
      </c>
      <c r="BI179" s="169">
        <f>IF(N179="nulová",J179,0)</f>
        <v>0</v>
      </c>
      <c r="BJ179" s="17" t="s">
        <v>84</v>
      </c>
      <c r="BK179" s="169">
        <f>ROUND(I179*H179,2)</f>
        <v>0</v>
      </c>
      <c r="BL179" s="17" t="s">
        <v>148</v>
      </c>
      <c r="BM179" s="168" t="s">
        <v>229</v>
      </c>
    </row>
    <row r="180" spans="2:51" s="13" customFormat="1" ht="10.2">
      <c r="B180" s="170"/>
      <c r="D180" s="171" t="s">
        <v>150</v>
      </c>
      <c r="E180" s="172" t="s">
        <v>1</v>
      </c>
      <c r="F180" s="173" t="s">
        <v>230</v>
      </c>
      <c r="H180" s="174">
        <v>22.604</v>
      </c>
      <c r="I180" s="175"/>
      <c r="L180" s="170"/>
      <c r="M180" s="176"/>
      <c r="N180" s="177"/>
      <c r="O180" s="177"/>
      <c r="P180" s="177"/>
      <c r="Q180" s="177"/>
      <c r="R180" s="177"/>
      <c r="S180" s="177"/>
      <c r="T180" s="178"/>
      <c r="AT180" s="172" t="s">
        <v>150</v>
      </c>
      <c r="AU180" s="172" t="s">
        <v>86</v>
      </c>
      <c r="AV180" s="13" t="s">
        <v>86</v>
      </c>
      <c r="AW180" s="13" t="s">
        <v>32</v>
      </c>
      <c r="AX180" s="13" t="s">
        <v>84</v>
      </c>
      <c r="AY180" s="172" t="s">
        <v>141</v>
      </c>
    </row>
    <row r="181" spans="2:63" s="12" customFormat="1" ht="22.8" customHeight="1">
      <c r="B181" s="143"/>
      <c r="D181" s="144" t="s">
        <v>75</v>
      </c>
      <c r="E181" s="154" t="s">
        <v>171</v>
      </c>
      <c r="F181" s="154" t="s">
        <v>231</v>
      </c>
      <c r="I181" s="146"/>
      <c r="J181" s="155">
        <f>BK181</f>
        <v>0</v>
      </c>
      <c r="L181" s="143"/>
      <c r="M181" s="148"/>
      <c r="N181" s="149"/>
      <c r="O181" s="149"/>
      <c r="P181" s="150">
        <f>SUM(P182:P287)</f>
        <v>0</v>
      </c>
      <c r="Q181" s="149"/>
      <c r="R181" s="150">
        <f>SUM(R182:R287)</f>
        <v>193.71136529</v>
      </c>
      <c r="S181" s="149"/>
      <c r="T181" s="151">
        <f>SUM(T182:T287)</f>
        <v>0</v>
      </c>
      <c r="AR181" s="144" t="s">
        <v>84</v>
      </c>
      <c r="AT181" s="152" t="s">
        <v>75</v>
      </c>
      <c r="AU181" s="152" t="s">
        <v>84</v>
      </c>
      <c r="AY181" s="144" t="s">
        <v>141</v>
      </c>
      <c r="BK181" s="153">
        <f>SUM(BK182:BK287)</f>
        <v>0</v>
      </c>
    </row>
    <row r="182" spans="1:65" s="2" customFormat="1" ht="24" customHeight="1">
      <c r="A182" s="32"/>
      <c r="B182" s="156"/>
      <c r="C182" s="157" t="s">
        <v>232</v>
      </c>
      <c r="D182" s="157" t="s">
        <v>143</v>
      </c>
      <c r="E182" s="158" t="s">
        <v>233</v>
      </c>
      <c r="F182" s="159" t="s">
        <v>234</v>
      </c>
      <c r="G182" s="160" t="s">
        <v>146</v>
      </c>
      <c r="H182" s="161">
        <v>81.192</v>
      </c>
      <c r="I182" s="162"/>
      <c r="J182" s="163">
        <f>ROUND(I182*H182,2)</f>
        <v>0</v>
      </c>
      <c r="K182" s="159" t="s">
        <v>147</v>
      </c>
      <c r="L182" s="33"/>
      <c r="M182" s="164" t="s">
        <v>1</v>
      </c>
      <c r="N182" s="165" t="s">
        <v>41</v>
      </c>
      <c r="O182" s="58"/>
      <c r="P182" s="166">
        <f>O182*H182</f>
        <v>0</v>
      </c>
      <c r="Q182" s="166">
        <v>0.00438</v>
      </c>
      <c r="R182" s="166">
        <f>Q182*H182</f>
        <v>0.35562096</v>
      </c>
      <c r="S182" s="166">
        <v>0</v>
      </c>
      <c r="T182" s="167">
        <f>S182*H182</f>
        <v>0</v>
      </c>
      <c r="U182" s="32"/>
      <c r="V182" s="32"/>
      <c r="W182" s="32"/>
      <c r="X182" s="32"/>
      <c r="Y182" s="32"/>
      <c r="Z182" s="32"/>
      <c r="AA182" s="32"/>
      <c r="AB182" s="32"/>
      <c r="AC182" s="32"/>
      <c r="AD182" s="32"/>
      <c r="AE182" s="32"/>
      <c r="AR182" s="168" t="s">
        <v>148</v>
      </c>
      <c r="AT182" s="168" t="s">
        <v>143</v>
      </c>
      <c r="AU182" s="168" t="s">
        <v>86</v>
      </c>
      <c r="AY182" s="17" t="s">
        <v>141</v>
      </c>
      <c r="BE182" s="169">
        <f>IF(N182="základní",J182,0)</f>
        <v>0</v>
      </c>
      <c r="BF182" s="169">
        <f>IF(N182="snížená",J182,0)</f>
        <v>0</v>
      </c>
      <c r="BG182" s="169">
        <f>IF(N182="zákl. přenesená",J182,0)</f>
        <v>0</v>
      </c>
      <c r="BH182" s="169">
        <f>IF(N182="sníž. přenesená",J182,0)</f>
        <v>0</v>
      </c>
      <c r="BI182" s="169">
        <f>IF(N182="nulová",J182,0)</f>
        <v>0</v>
      </c>
      <c r="BJ182" s="17" t="s">
        <v>84</v>
      </c>
      <c r="BK182" s="169">
        <f>ROUND(I182*H182,2)</f>
        <v>0</v>
      </c>
      <c r="BL182" s="17" t="s">
        <v>148</v>
      </c>
      <c r="BM182" s="168" t="s">
        <v>235</v>
      </c>
    </row>
    <row r="183" spans="2:51" s="13" customFormat="1" ht="10.2">
      <c r="B183" s="170"/>
      <c r="D183" s="171" t="s">
        <v>150</v>
      </c>
      <c r="E183" s="172" t="s">
        <v>1</v>
      </c>
      <c r="F183" s="173" t="s">
        <v>236</v>
      </c>
      <c r="H183" s="174">
        <v>81.192</v>
      </c>
      <c r="I183" s="175"/>
      <c r="L183" s="170"/>
      <c r="M183" s="176"/>
      <c r="N183" s="177"/>
      <c r="O183" s="177"/>
      <c r="P183" s="177"/>
      <c r="Q183" s="177"/>
      <c r="R183" s="177"/>
      <c r="S183" s="177"/>
      <c r="T183" s="178"/>
      <c r="AT183" s="172" t="s">
        <v>150</v>
      </c>
      <c r="AU183" s="172" t="s">
        <v>86</v>
      </c>
      <c r="AV183" s="13" t="s">
        <v>86</v>
      </c>
      <c r="AW183" s="13" t="s">
        <v>32</v>
      </c>
      <c r="AX183" s="13" t="s">
        <v>84</v>
      </c>
      <c r="AY183" s="172" t="s">
        <v>141</v>
      </c>
    </row>
    <row r="184" spans="1:65" s="2" customFormat="1" ht="16.5" customHeight="1">
      <c r="A184" s="32"/>
      <c r="B184" s="156"/>
      <c r="C184" s="157" t="s">
        <v>237</v>
      </c>
      <c r="D184" s="157" t="s">
        <v>143</v>
      </c>
      <c r="E184" s="158" t="s">
        <v>238</v>
      </c>
      <c r="F184" s="159" t="s">
        <v>239</v>
      </c>
      <c r="G184" s="160" t="s">
        <v>146</v>
      </c>
      <c r="H184" s="161">
        <v>259.972</v>
      </c>
      <c r="I184" s="162"/>
      <c r="J184" s="163">
        <f>ROUND(I184*H184,2)</f>
        <v>0</v>
      </c>
      <c r="K184" s="159" t="s">
        <v>147</v>
      </c>
      <c r="L184" s="33"/>
      <c r="M184" s="164" t="s">
        <v>1</v>
      </c>
      <c r="N184" s="165" t="s">
        <v>41</v>
      </c>
      <c r="O184" s="58"/>
      <c r="P184" s="166">
        <f>O184*H184</f>
        <v>0</v>
      </c>
      <c r="Q184" s="166">
        <v>0.03273</v>
      </c>
      <c r="R184" s="166">
        <f>Q184*H184</f>
        <v>8.50888356</v>
      </c>
      <c r="S184" s="166">
        <v>0</v>
      </c>
      <c r="T184" s="167">
        <f>S184*H184</f>
        <v>0</v>
      </c>
      <c r="U184" s="32"/>
      <c r="V184" s="32"/>
      <c r="W184" s="32"/>
      <c r="X184" s="32"/>
      <c r="Y184" s="32"/>
      <c r="Z184" s="32"/>
      <c r="AA184" s="32"/>
      <c r="AB184" s="32"/>
      <c r="AC184" s="32"/>
      <c r="AD184" s="32"/>
      <c r="AE184" s="32"/>
      <c r="AR184" s="168" t="s">
        <v>148</v>
      </c>
      <c r="AT184" s="168" t="s">
        <v>143</v>
      </c>
      <c r="AU184" s="168" t="s">
        <v>86</v>
      </c>
      <c r="AY184" s="17" t="s">
        <v>141</v>
      </c>
      <c r="BE184" s="169">
        <f>IF(N184="základní",J184,0)</f>
        <v>0</v>
      </c>
      <c r="BF184" s="169">
        <f>IF(N184="snížená",J184,0)</f>
        <v>0</v>
      </c>
      <c r="BG184" s="169">
        <f>IF(N184="zákl. přenesená",J184,0)</f>
        <v>0</v>
      </c>
      <c r="BH184" s="169">
        <f>IF(N184="sníž. přenesená",J184,0)</f>
        <v>0</v>
      </c>
      <c r="BI184" s="169">
        <f>IF(N184="nulová",J184,0)</f>
        <v>0</v>
      </c>
      <c r="BJ184" s="17" t="s">
        <v>84</v>
      </c>
      <c r="BK184" s="169">
        <f>ROUND(I184*H184,2)</f>
        <v>0</v>
      </c>
      <c r="BL184" s="17" t="s">
        <v>148</v>
      </c>
      <c r="BM184" s="168" t="s">
        <v>240</v>
      </c>
    </row>
    <row r="185" spans="1:65" s="2" customFormat="1" ht="24" customHeight="1">
      <c r="A185" s="32"/>
      <c r="B185" s="156"/>
      <c r="C185" s="157" t="s">
        <v>7</v>
      </c>
      <c r="D185" s="157" t="s">
        <v>143</v>
      </c>
      <c r="E185" s="158" t="s">
        <v>241</v>
      </c>
      <c r="F185" s="159" t="s">
        <v>242</v>
      </c>
      <c r="G185" s="160" t="s">
        <v>146</v>
      </c>
      <c r="H185" s="161">
        <v>192.802</v>
      </c>
      <c r="I185" s="162"/>
      <c r="J185" s="163">
        <f>ROUND(I185*H185,2)</f>
        <v>0</v>
      </c>
      <c r="K185" s="159" t="s">
        <v>147</v>
      </c>
      <c r="L185" s="33"/>
      <c r="M185" s="164" t="s">
        <v>1</v>
      </c>
      <c r="N185" s="165" t="s">
        <v>41</v>
      </c>
      <c r="O185" s="58"/>
      <c r="P185" s="166">
        <f>O185*H185</f>
        <v>0</v>
      </c>
      <c r="Q185" s="166">
        <v>0.01838</v>
      </c>
      <c r="R185" s="166">
        <f>Q185*H185</f>
        <v>3.54370076</v>
      </c>
      <c r="S185" s="166">
        <v>0</v>
      </c>
      <c r="T185" s="167">
        <f>S185*H185</f>
        <v>0</v>
      </c>
      <c r="U185" s="32"/>
      <c r="V185" s="32"/>
      <c r="W185" s="32"/>
      <c r="X185" s="32"/>
      <c r="Y185" s="32"/>
      <c r="Z185" s="32"/>
      <c r="AA185" s="32"/>
      <c r="AB185" s="32"/>
      <c r="AC185" s="32"/>
      <c r="AD185" s="32"/>
      <c r="AE185" s="32"/>
      <c r="AR185" s="168" t="s">
        <v>148</v>
      </c>
      <c r="AT185" s="168" t="s">
        <v>143</v>
      </c>
      <c r="AU185" s="168" t="s">
        <v>86</v>
      </c>
      <c r="AY185" s="17" t="s">
        <v>141</v>
      </c>
      <c r="BE185" s="169">
        <f>IF(N185="základní",J185,0)</f>
        <v>0</v>
      </c>
      <c r="BF185" s="169">
        <f>IF(N185="snížená",J185,0)</f>
        <v>0</v>
      </c>
      <c r="BG185" s="169">
        <f>IF(N185="zákl. přenesená",J185,0)</f>
        <v>0</v>
      </c>
      <c r="BH185" s="169">
        <f>IF(N185="sníž. přenesená",J185,0)</f>
        <v>0</v>
      </c>
      <c r="BI185" s="169">
        <f>IF(N185="nulová",J185,0)</f>
        <v>0</v>
      </c>
      <c r="BJ185" s="17" t="s">
        <v>84</v>
      </c>
      <c r="BK185" s="169">
        <f>ROUND(I185*H185,2)</f>
        <v>0</v>
      </c>
      <c r="BL185" s="17" t="s">
        <v>148</v>
      </c>
      <c r="BM185" s="168" t="s">
        <v>243</v>
      </c>
    </row>
    <row r="186" spans="2:51" s="13" customFormat="1" ht="10.2">
      <c r="B186" s="170"/>
      <c r="D186" s="171" t="s">
        <v>150</v>
      </c>
      <c r="E186" s="172" t="s">
        <v>1</v>
      </c>
      <c r="F186" s="173" t="s">
        <v>244</v>
      </c>
      <c r="H186" s="174">
        <v>192.802</v>
      </c>
      <c r="I186" s="175"/>
      <c r="L186" s="170"/>
      <c r="M186" s="176"/>
      <c r="N186" s="177"/>
      <c r="O186" s="177"/>
      <c r="P186" s="177"/>
      <c r="Q186" s="177"/>
      <c r="R186" s="177"/>
      <c r="S186" s="177"/>
      <c r="T186" s="178"/>
      <c r="AT186" s="172" t="s">
        <v>150</v>
      </c>
      <c r="AU186" s="172" t="s">
        <v>86</v>
      </c>
      <c r="AV186" s="13" t="s">
        <v>86</v>
      </c>
      <c r="AW186" s="13" t="s">
        <v>32</v>
      </c>
      <c r="AX186" s="13" t="s">
        <v>84</v>
      </c>
      <c r="AY186" s="172" t="s">
        <v>141</v>
      </c>
    </row>
    <row r="187" spans="1:65" s="2" customFormat="1" ht="24" customHeight="1">
      <c r="A187" s="32"/>
      <c r="B187" s="156"/>
      <c r="C187" s="157" t="s">
        <v>245</v>
      </c>
      <c r="D187" s="157" t="s">
        <v>143</v>
      </c>
      <c r="E187" s="158" t="s">
        <v>246</v>
      </c>
      <c r="F187" s="159" t="s">
        <v>247</v>
      </c>
      <c r="G187" s="160" t="s">
        <v>146</v>
      </c>
      <c r="H187" s="161">
        <v>192.802</v>
      </c>
      <c r="I187" s="162"/>
      <c r="J187" s="163">
        <f>ROUND(I187*H187,2)</f>
        <v>0</v>
      </c>
      <c r="K187" s="159" t="s">
        <v>147</v>
      </c>
      <c r="L187" s="33"/>
      <c r="M187" s="164" t="s">
        <v>1</v>
      </c>
      <c r="N187" s="165" t="s">
        <v>41</v>
      </c>
      <c r="O187" s="58"/>
      <c r="P187" s="166">
        <f>O187*H187</f>
        <v>0</v>
      </c>
      <c r="Q187" s="166">
        <v>0.0079</v>
      </c>
      <c r="R187" s="166">
        <f>Q187*H187</f>
        <v>1.5231358000000002</v>
      </c>
      <c r="S187" s="166">
        <v>0</v>
      </c>
      <c r="T187" s="167">
        <f>S187*H187</f>
        <v>0</v>
      </c>
      <c r="U187" s="32"/>
      <c r="V187" s="32"/>
      <c r="W187" s="32"/>
      <c r="X187" s="32"/>
      <c r="Y187" s="32"/>
      <c r="Z187" s="32"/>
      <c r="AA187" s="32"/>
      <c r="AB187" s="32"/>
      <c r="AC187" s="32"/>
      <c r="AD187" s="32"/>
      <c r="AE187" s="32"/>
      <c r="AR187" s="168" t="s">
        <v>148</v>
      </c>
      <c r="AT187" s="168" t="s">
        <v>143</v>
      </c>
      <c r="AU187" s="168" t="s">
        <v>86</v>
      </c>
      <c r="AY187" s="17" t="s">
        <v>141</v>
      </c>
      <c r="BE187" s="169">
        <f>IF(N187="základní",J187,0)</f>
        <v>0</v>
      </c>
      <c r="BF187" s="169">
        <f>IF(N187="snížená",J187,0)</f>
        <v>0</v>
      </c>
      <c r="BG187" s="169">
        <f>IF(N187="zákl. přenesená",J187,0)</f>
        <v>0</v>
      </c>
      <c r="BH187" s="169">
        <f>IF(N187="sníž. přenesená",J187,0)</f>
        <v>0</v>
      </c>
      <c r="BI187" s="169">
        <f>IF(N187="nulová",J187,0)</f>
        <v>0</v>
      </c>
      <c r="BJ187" s="17" t="s">
        <v>84</v>
      </c>
      <c r="BK187" s="169">
        <f>ROUND(I187*H187,2)</f>
        <v>0</v>
      </c>
      <c r="BL187" s="17" t="s">
        <v>148</v>
      </c>
      <c r="BM187" s="168" t="s">
        <v>248</v>
      </c>
    </row>
    <row r="188" spans="1:65" s="2" customFormat="1" ht="24" customHeight="1">
      <c r="A188" s="32"/>
      <c r="B188" s="156"/>
      <c r="C188" s="157" t="s">
        <v>249</v>
      </c>
      <c r="D188" s="157" t="s">
        <v>143</v>
      </c>
      <c r="E188" s="158" t="s">
        <v>250</v>
      </c>
      <c r="F188" s="159" t="s">
        <v>251</v>
      </c>
      <c r="G188" s="160" t="s">
        <v>146</v>
      </c>
      <c r="H188" s="161">
        <v>2.5</v>
      </c>
      <c r="I188" s="162"/>
      <c r="J188" s="163">
        <f>ROUND(I188*H188,2)</f>
        <v>0</v>
      </c>
      <c r="K188" s="159" t="s">
        <v>147</v>
      </c>
      <c r="L188" s="33"/>
      <c r="M188" s="164" t="s">
        <v>1</v>
      </c>
      <c r="N188" s="165" t="s">
        <v>41</v>
      </c>
      <c r="O188" s="58"/>
      <c r="P188" s="166">
        <f>O188*H188</f>
        <v>0</v>
      </c>
      <c r="Q188" s="166">
        <v>0.00438</v>
      </c>
      <c r="R188" s="166">
        <f>Q188*H188</f>
        <v>0.010950000000000001</v>
      </c>
      <c r="S188" s="166">
        <v>0</v>
      </c>
      <c r="T188" s="167">
        <f>S188*H188</f>
        <v>0</v>
      </c>
      <c r="U188" s="32"/>
      <c r="V188" s="32"/>
      <c r="W188" s="32"/>
      <c r="X188" s="32"/>
      <c r="Y188" s="32"/>
      <c r="Z188" s="32"/>
      <c r="AA188" s="32"/>
      <c r="AB188" s="32"/>
      <c r="AC188" s="32"/>
      <c r="AD188" s="32"/>
      <c r="AE188" s="32"/>
      <c r="AR188" s="168" t="s">
        <v>148</v>
      </c>
      <c r="AT188" s="168" t="s">
        <v>143</v>
      </c>
      <c r="AU188" s="168" t="s">
        <v>86</v>
      </c>
      <c r="AY188" s="17" t="s">
        <v>141</v>
      </c>
      <c r="BE188" s="169">
        <f>IF(N188="základní",J188,0)</f>
        <v>0</v>
      </c>
      <c r="BF188" s="169">
        <f>IF(N188="snížená",J188,0)</f>
        <v>0</v>
      </c>
      <c r="BG188" s="169">
        <f>IF(N188="zákl. přenesená",J188,0)</f>
        <v>0</v>
      </c>
      <c r="BH188" s="169">
        <f>IF(N188="sníž. přenesená",J188,0)</f>
        <v>0</v>
      </c>
      <c r="BI188" s="169">
        <f>IF(N188="nulová",J188,0)</f>
        <v>0</v>
      </c>
      <c r="BJ188" s="17" t="s">
        <v>84</v>
      </c>
      <c r="BK188" s="169">
        <f>ROUND(I188*H188,2)</f>
        <v>0</v>
      </c>
      <c r="BL188" s="17" t="s">
        <v>148</v>
      </c>
      <c r="BM188" s="168" t="s">
        <v>252</v>
      </c>
    </row>
    <row r="189" spans="2:51" s="13" customFormat="1" ht="10.2">
      <c r="B189" s="170"/>
      <c r="D189" s="171" t="s">
        <v>150</v>
      </c>
      <c r="E189" s="172" t="s">
        <v>1</v>
      </c>
      <c r="F189" s="173" t="s">
        <v>253</v>
      </c>
      <c r="H189" s="174">
        <v>2.5</v>
      </c>
      <c r="I189" s="175"/>
      <c r="L189" s="170"/>
      <c r="M189" s="176"/>
      <c r="N189" s="177"/>
      <c r="O189" s="177"/>
      <c r="P189" s="177"/>
      <c r="Q189" s="177"/>
      <c r="R189" s="177"/>
      <c r="S189" s="177"/>
      <c r="T189" s="178"/>
      <c r="AT189" s="172" t="s">
        <v>150</v>
      </c>
      <c r="AU189" s="172" t="s">
        <v>86</v>
      </c>
      <c r="AV189" s="13" t="s">
        <v>86</v>
      </c>
      <c r="AW189" s="13" t="s">
        <v>32</v>
      </c>
      <c r="AX189" s="13" t="s">
        <v>84</v>
      </c>
      <c r="AY189" s="172" t="s">
        <v>141</v>
      </c>
    </row>
    <row r="190" spans="1:65" s="2" customFormat="1" ht="24" customHeight="1">
      <c r="A190" s="32"/>
      <c r="B190" s="156"/>
      <c r="C190" s="157" t="s">
        <v>254</v>
      </c>
      <c r="D190" s="157" t="s">
        <v>143</v>
      </c>
      <c r="E190" s="158" t="s">
        <v>255</v>
      </c>
      <c r="F190" s="159" t="s">
        <v>256</v>
      </c>
      <c r="G190" s="160" t="s">
        <v>146</v>
      </c>
      <c r="H190" s="161">
        <v>4.65</v>
      </c>
      <c r="I190" s="162"/>
      <c r="J190" s="163">
        <f>ROUND(I190*H190,2)</f>
        <v>0</v>
      </c>
      <c r="K190" s="159" t="s">
        <v>147</v>
      </c>
      <c r="L190" s="33"/>
      <c r="M190" s="164" t="s">
        <v>1</v>
      </c>
      <c r="N190" s="165" t="s">
        <v>41</v>
      </c>
      <c r="O190" s="58"/>
      <c r="P190" s="166">
        <f>O190*H190</f>
        <v>0</v>
      </c>
      <c r="Q190" s="166">
        <v>0.00965</v>
      </c>
      <c r="R190" s="166">
        <f>Q190*H190</f>
        <v>0.04487250000000001</v>
      </c>
      <c r="S190" s="166">
        <v>0</v>
      </c>
      <c r="T190" s="167">
        <f>S190*H190</f>
        <v>0</v>
      </c>
      <c r="U190" s="32"/>
      <c r="V190" s="32"/>
      <c r="W190" s="32"/>
      <c r="X190" s="32"/>
      <c r="Y190" s="32"/>
      <c r="Z190" s="32"/>
      <c r="AA190" s="32"/>
      <c r="AB190" s="32"/>
      <c r="AC190" s="32"/>
      <c r="AD190" s="32"/>
      <c r="AE190" s="32"/>
      <c r="AR190" s="168" t="s">
        <v>148</v>
      </c>
      <c r="AT190" s="168" t="s">
        <v>143</v>
      </c>
      <c r="AU190" s="168" t="s">
        <v>86</v>
      </c>
      <c r="AY190" s="17" t="s">
        <v>141</v>
      </c>
      <c r="BE190" s="169">
        <f>IF(N190="základní",J190,0)</f>
        <v>0</v>
      </c>
      <c r="BF190" s="169">
        <f>IF(N190="snížená",J190,0)</f>
        <v>0</v>
      </c>
      <c r="BG190" s="169">
        <f>IF(N190="zákl. přenesená",J190,0)</f>
        <v>0</v>
      </c>
      <c r="BH190" s="169">
        <f>IF(N190="sníž. přenesená",J190,0)</f>
        <v>0</v>
      </c>
      <c r="BI190" s="169">
        <f>IF(N190="nulová",J190,0)</f>
        <v>0</v>
      </c>
      <c r="BJ190" s="17" t="s">
        <v>84</v>
      </c>
      <c r="BK190" s="169">
        <f>ROUND(I190*H190,2)</f>
        <v>0</v>
      </c>
      <c r="BL190" s="17" t="s">
        <v>148</v>
      </c>
      <c r="BM190" s="168" t="s">
        <v>257</v>
      </c>
    </row>
    <row r="191" spans="2:51" s="13" customFormat="1" ht="10.2">
      <c r="B191" s="170"/>
      <c r="D191" s="171" t="s">
        <v>150</v>
      </c>
      <c r="E191" s="172" t="s">
        <v>1</v>
      </c>
      <c r="F191" s="173" t="s">
        <v>258</v>
      </c>
      <c r="H191" s="174">
        <v>4.65</v>
      </c>
      <c r="I191" s="175"/>
      <c r="L191" s="170"/>
      <c r="M191" s="176"/>
      <c r="N191" s="177"/>
      <c r="O191" s="177"/>
      <c r="P191" s="177"/>
      <c r="Q191" s="177"/>
      <c r="R191" s="177"/>
      <c r="S191" s="177"/>
      <c r="T191" s="178"/>
      <c r="AT191" s="172" t="s">
        <v>150</v>
      </c>
      <c r="AU191" s="172" t="s">
        <v>86</v>
      </c>
      <c r="AV191" s="13" t="s">
        <v>86</v>
      </c>
      <c r="AW191" s="13" t="s">
        <v>32</v>
      </c>
      <c r="AX191" s="13" t="s">
        <v>84</v>
      </c>
      <c r="AY191" s="172" t="s">
        <v>141</v>
      </c>
    </row>
    <row r="192" spans="1:65" s="2" customFormat="1" ht="24" customHeight="1">
      <c r="A192" s="32"/>
      <c r="B192" s="156"/>
      <c r="C192" s="179" t="s">
        <v>259</v>
      </c>
      <c r="D192" s="179" t="s">
        <v>191</v>
      </c>
      <c r="E192" s="180" t="s">
        <v>260</v>
      </c>
      <c r="F192" s="181" t="s">
        <v>261</v>
      </c>
      <c r="G192" s="182" t="s">
        <v>146</v>
      </c>
      <c r="H192" s="183">
        <v>4.743</v>
      </c>
      <c r="I192" s="184"/>
      <c r="J192" s="185">
        <f>ROUND(I192*H192,2)</f>
        <v>0</v>
      </c>
      <c r="K192" s="181" t="s">
        <v>147</v>
      </c>
      <c r="L192" s="186"/>
      <c r="M192" s="187" t="s">
        <v>1</v>
      </c>
      <c r="N192" s="188" t="s">
        <v>41</v>
      </c>
      <c r="O192" s="58"/>
      <c r="P192" s="166">
        <f>O192*H192</f>
        <v>0</v>
      </c>
      <c r="Q192" s="166">
        <v>0.0195</v>
      </c>
      <c r="R192" s="166">
        <f>Q192*H192</f>
        <v>0.0924885</v>
      </c>
      <c r="S192" s="166">
        <v>0</v>
      </c>
      <c r="T192" s="167">
        <f>S192*H192</f>
        <v>0</v>
      </c>
      <c r="U192" s="32"/>
      <c r="V192" s="32"/>
      <c r="W192" s="32"/>
      <c r="X192" s="32"/>
      <c r="Y192" s="32"/>
      <c r="Z192" s="32"/>
      <c r="AA192" s="32"/>
      <c r="AB192" s="32"/>
      <c r="AC192" s="32"/>
      <c r="AD192" s="32"/>
      <c r="AE192" s="32"/>
      <c r="AR192" s="168" t="s">
        <v>181</v>
      </c>
      <c r="AT192" s="168" t="s">
        <v>191</v>
      </c>
      <c r="AU192" s="168" t="s">
        <v>86</v>
      </c>
      <c r="AY192" s="17" t="s">
        <v>141</v>
      </c>
      <c r="BE192" s="169">
        <f>IF(N192="základní",J192,0)</f>
        <v>0</v>
      </c>
      <c r="BF192" s="169">
        <f>IF(N192="snížená",J192,0)</f>
        <v>0</v>
      </c>
      <c r="BG192" s="169">
        <f>IF(N192="zákl. přenesená",J192,0)</f>
        <v>0</v>
      </c>
      <c r="BH192" s="169">
        <f>IF(N192="sníž. přenesená",J192,0)</f>
        <v>0</v>
      </c>
      <c r="BI192" s="169">
        <f>IF(N192="nulová",J192,0)</f>
        <v>0</v>
      </c>
      <c r="BJ192" s="17" t="s">
        <v>84</v>
      </c>
      <c r="BK192" s="169">
        <f>ROUND(I192*H192,2)</f>
        <v>0</v>
      </c>
      <c r="BL192" s="17" t="s">
        <v>148</v>
      </c>
      <c r="BM192" s="168" t="s">
        <v>262</v>
      </c>
    </row>
    <row r="193" spans="2:51" s="13" customFormat="1" ht="10.2">
      <c r="B193" s="170"/>
      <c r="D193" s="171" t="s">
        <v>150</v>
      </c>
      <c r="F193" s="173" t="s">
        <v>263</v>
      </c>
      <c r="H193" s="174">
        <v>4.743</v>
      </c>
      <c r="I193" s="175"/>
      <c r="L193" s="170"/>
      <c r="M193" s="176"/>
      <c r="N193" s="177"/>
      <c r="O193" s="177"/>
      <c r="P193" s="177"/>
      <c r="Q193" s="177"/>
      <c r="R193" s="177"/>
      <c r="S193" s="177"/>
      <c r="T193" s="178"/>
      <c r="AT193" s="172" t="s">
        <v>150</v>
      </c>
      <c r="AU193" s="172" t="s">
        <v>86</v>
      </c>
      <c r="AV193" s="13" t="s">
        <v>86</v>
      </c>
      <c r="AW193" s="13" t="s">
        <v>3</v>
      </c>
      <c r="AX193" s="13" t="s">
        <v>84</v>
      </c>
      <c r="AY193" s="172" t="s">
        <v>141</v>
      </c>
    </row>
    <row r="194" spans="1:65" s="2" customFormat="1" ht="24" customHeight="1">
      <c r="A194" s="32"/>
      <c r="B194" s="156"/>
      <c r="C194" s="157" t="s">
        <v>264</v>
      </c>
      <c r="D194" s="157" t="s">
        <v>143</v>
      </c>
      <c r="E194" s="158" t="s">
        <v>265</v>
      </c>
      <c r="F194" s="159" t="s">
        <v>266</v>
      </c>
      <c r="G194" s="160" t="s">
        <v>146</v>
      </c>
      <c r="H194" s="161">
        <v>2.313</v>
      </c>
      <c r="I194" s="162"/>
      <c r="J194" s="163">
        <f>ROUND(I194*H194,2)</f>
        <v>0</v>
      </c>
      <c r="K194" s="159" t="s">
        <v>147</v>
      </c>
      <c r="L194" s="33"/>
      <c r="M194" s="164" t="s">
        <v>1</v>
      </c>
      <c r="N194" s="165" t="s">
        <v>41</v>
      </c>
      <c r="O194" s="58"/>
      <c r="P194" s="166">
        <f>O194*H194</f>
        <v>0</v>
      </c>
      <c r="Q194" s="166">
        <v>0.01146</v>
      </c>
      <c r="R194" s="166">
        <f>Q194*H194</f>
        <v>0.026506980000000003</v>
      </c>
      <c r="S194" s="166">
        <v>0</v>
      </c>
      <c r="T194" s="167">
        <f>S194*H194</f>
        <v>0</v>
      </c>
      <c r="U194" s="32"/>
      <c r="V194" s="32"/>
      <c r="W194" s="32"/>
      <c r="X194" s="32"/>
      <c r="Y194" s="32"/>
      <c r="Z194" s="32"/>
      <c r="AA194" s="32"/>
      <c r="AB194" s="32"/>
      <c r="AC194" s="32"/>
      <c r="AD194" s="32"/>
      <c r="AE194" s="32"/>
      <c r="AR194" s="168" t="s">
        <v>148</v>
      </c>
      <c r="AT194" s="168" t="s">
        <v>143</v>
      </c>
      <c r="AU194" s="168" t="s">
        <v>86</v>
      </c>
      <c r="AY194" s="17" t="s">
        <v>141</v>
      </c>
      <c r="BE194" s="169">
        <f>IF(N194="základní",J194,0)</f>
        <v>0</v>
      </c>
      <c r="BF194" s="169">
        <f>IF(N194="snížená",J194,0)</f>
        <v>0</v>
      </c>
      <c r="BG194" s="169">
        <f>IF(N194="zákl. přenesená",J194,0)</f>
        <v>0</v>
      </c>
      <c r="BH194" s="169">
        <f>IF(N194="sníž. přenesená",J194,0)</f>
        <v>0</v>
      </c>
      <c r="BI194" s="169">
        <f>IF(N194="nulová",J194,0)</f>
        <v>0</v>
      </c>
      <c r="BJ194" s="17" t="s">
        <v>84</v>
      </c>
      <c r="BK194" s="169">
        <f>ROUND(I194*H194,2)</f>
        <v>0</v>
      </c>
      <c r="BL194" s="17" t="s">
        <v>148</v>
      </c>
      <c r="BM194" s="168" t="s">
        <v>267</v>
      </c>
    </row>
    <row r="195" spans="1:65" s="2" customFormat="1" ht="24" customHeight="1">
      <c r="A195" s="32"/>
      <c r="B195" s="156"/>
      <c r="C195" s="157" t="s">
        <v>268</v>
      </c>
      <c r="D195" s="157" t="s">
        <v>143</v>
      </c>
      <c r="E195" s="158" t="s">
        <v>269</v>
      </c>
      <c r="F195" s="159" t="s">
        <v>270</v>
      </c>
      <c r="G195" s="160" t="s">
        <v>146</v>
      </c>
      <c r="H195" s="161">
        <v>2.5</v>
      </c>
      <c r="I195" s="162"/>
      <c r="J195" s="163">
        <f>ROUND(I195*H195,2)</f>
        <v>0</v>
      </c>
      <c r="K195" s="159" t="s">
        <v>147</v>
      </c>
      <c r="L195" s="33"/>
      <c r="M195" s="164" t="s">
        <v>1</v>
      </c>
      <c r="N195" s="165" t="s">
        <v>41</v>
      </c>
      <c r="O195" s="58"/>
      <c r="P195" s="166">
        <f>O195*H195</f>
        <v>0</v>
      </c>
      <c r="Q195" s="166">
        <v>0.00348</v>
      </c>
      <c r="R195" s="166">
        <f>Q195*H195</f>
        <v>0.0087</v>
      </c>
      <c r="S195" s="166">
        <v>0</v>
      </c>
      <c r="T195" s="167">
        <f>S195*H195</f>
        <v>0</v>
      </c>
      <c r="U195" s="32"/>
      <c r="V195" s="32"/>
      <c r="W195" s="32"/>
      <c r="X195" s="32"/>
      <c r="Y195" s="32"/>
      <c r="Z195" s="32"/>
      <c r="AA195" s="32"/>
      <c r="AB195" s="32"/>
      <c r="AC195" s="32"/>
      <c r="AD195" s="32"/>
      <c r="AE195" s="32"/>
      <c r="AR195" s="168" t="s">
        <v>148</v>
      </c>
      <c r="AT195" s="168" t="s">
        <v>143</v>
      </c>
      <c r="AU195" s="168" t="s">
        <v>86</v>
      </c>
      <c r="AY195" s="17" t="s">
        <v>141</v>
      </c>
      <c r="BE195" s="169">
        <f>IF(N195="základní",J195,0)</f>
        <v>0</v>
      </c>
      <c r="BF195" s="169">
        <f>IF(N195="snížená",J195,0)</f>
        <v>0</v>
      </c>
      <c r="BG195" s="169">
        <f>IF(N195="zákl. přenesená",J195,0)</f>
        <v>0</v>
      </c>
      <c r="BH195" s="169">
        <f>IF(N195="sníž. přenesená",J195,0)</f>
        <v>0</v>
      </c>
      <c r="BI195" s="169">
        <f>IF(N195="nulová",J195,0)</f>
        <v>0</v>
      </c>
      <c r="BJ195" s="17" t="s">
        <v>84</v>
      </c>
      <c r="BK195" s="169">
        <f>ROUND(I195*H195,2)</f>
        <v>0</v>
      </c>
      <c r="BL195" s="17" t="s">
        <v>148</v>
      </c>
      <c r="BM195" s="168" t="s">
        <v>271</v>
      </c>
    </row>
    <row r="196" spans="1:65" s="2" customFormat="1" ht="24" customHeight="1">
      <c r="A196" s="32"/>
      <c r="B196" s="156"/>
      <c r="C196" s="157" t="s">
        <v>272</v>
      </c>
      <c r="D196" s="157" t="s">
        <v>143</v>
      </c>
      <c r="E196" s="158" t="s">
        <v>273</v>
      </c>
      <c r="F196" s="159" t="s">
        <v>274</v>
      </c>
      <c r="G196" s="160" t="s">
        <v>223</v>
      </c>
      <c r="H196" s="161">
        <v>1299.86</v>
      </c>
      <c r="I196" s="162"/>
      <c r="J196" s="163">
        <f>ROUND(I196*H196,2)</f>
        <v>0</v>
      </c>
      <c r="K196" s="159" t="s">
        <v>147</v>
      </c>
      <c r="L196" s="33"/>
      <c r="M196" s="164" t="s">
        <v>1</v>
      </c>
      <c r="N196" s="165" t="s">
        <v>41</v>
      </c>
      <c r="O196" s="58"/>
      <c r="P196" s="166">
        <f>O196*H196</f>
        <v>0</v>
      </c>
      <c r="Q196" s="166">
        <v>0</v>
      </c>
      <c r="R196" s="166">
        <f>Q196*H196</f>
        <v>0</v>
      </c>
      <c r="S196" s="166">
        <v>0</v>
      </c>
      <c r="T196" s="167">
        <f>S196*H196</f>
        <v>0</v>
      </c>
      <c r="U196" s="32"/>
      <c r="V196" s="32"/>
      <c r="W196" s="32"/>
      <c r="X196" s="32"/>
      <c r="Y196" s="32"/>
      <c r="Z196" s="32"/>
      <c r="AA196" s="32"/>
      <c r="AB196" s="32"/>
      <c r="AC196" s="32"/>
      <c r="AD196" s="32"/>
      <c r="AE196" s="32"/>
      <c r="AR196" s="168" t="s">
        <v>148</v>
      </c>
      <c r="AT196" s="168" t="s">
        <v>143</v>
      </c>
      <c r="AU196" s="168" t="s">
        <v>86</v>
      </c>
      <c r="AY196" s="17" t="s">
        <v>141</v>
      </c>
      <c r="BE196" s="169">
        <f>IF(N196="základní",J196,0)</f>
        <v>0</v>
      </c>
      <c r="BF196" s="169">
        <f>IF(N196="snížená",J196,0)</f>
        <v>0</v>
      </c>
      <c r="BG196" s="169">
        <f>IF(N196="zákl. přenesená",J196,0)</f>
        <v>0</v>
      </c>
      <c r="BH196" s="169">
        <f>IF(N196="sníž. přenesená",J196,0)</f>
        <v>0</v>
      </c>
      <c r="BI196" s="169">
        <f>IF(N196="nulová",J196,0)</f>
        <v>0</v>
      </c>
      <c r="BJ196" s="17" t="s">
        <v>84</v>
      </c>
      <c r="BK196" s="169">
        <f>ROUND(I196*H196,2)</f>
        <v>0</v>
      </c>
      <c r="BL196" s="17" t="s">
        <v>148</v>
      </c>
      <c r="BM196" s="168" t="s">
        <v>275</v>
      </c>
    </row>
    <row r="197" spans="2:51" s="13" customFormat="1" ht="10.2">
      <c r="B197" s="170"/>
      <c r="D197" s="171" t="s">
        <v>150</v>
      </c>
      <c r="E197" s="172" t="s">
        <v>1</v>
      </c>
      <c r="F197" s="173" t="s">
        <v>276</v>
      </c>
      <c r="H197" s="174">
        <v>42.49</v>
      </c>
      <c r="I197" s="175"/>
      <c r="L197" s="170"/>
      <c r="M197" s="176"/>
      <c r="N197" s="177"/>
      <c r="O197" s="177"/>
      <c r="P197" s="177"/>
      <c r="Q197" s="177"/>
      <c r="R197" s="177"/>
      <c r="S197" s="177"/>
      <c r="T197" s="178"/>
      <c r="AT197" s="172" t="s">
        <v>150</v>
      </c>
      <c r="AU197" s="172" t="s">
        <v>86</v>
      </c>
      <c r="AV197" s="13" t="s">
        <v>86</v>
      </c>
      <c r="AW197" s="13" t="s">
        <v>32</v>
      </c>
      <c r="AX197" s="13" t="s">
        <v>76</v>
      </c>
      <c r="AY197" s="172" t="s">
        <v>141</v>
      </c>
    </row>
    <row r="198" spans="2:51" s="13" customFormat="1" ht="10.2">
      <c r="B198" s="170"/>
      <c r="D198" s="171" t="s">
        <v>150</v>
      </c>
      <c r="E198" s="172" t="s">
        <v>1</v>
      </c>
      <c r="F198" s="173" t="s">
        <v>277</v>
      </c>
      <c r="H198" s="174">
        <v>316</v>
      </c>
      <c r="I198" s="175"/>
      <c r="L198" s="170"/>
      <c r="M198" s="176"/>
      <c r="N198" s="177"/>
      <c r="O198" s="177"/>
      <c r="P198" s="177"/>
      <c r="Q198" s="177"/>
      <c r="R198" s="177"/>
      <c r="S198" s="177"/>
      <c r="T198" s="178"/>
      <c r="AT198" s="172" t="s">
        <v>150</v>
      </c>
      <c r="AU198" s="172" t="s">
        <v>86</v>
      </c>
      <c r="AV198" s="13" t="s">
        <v>86</v>
      </c>
      <c r="AW198" s="13" t="s">
        <v>32</v>
      </c>
      <c r="AX198" s="13" t="s">
        <v>76</v>
      </c>
      <c r="AY198" s="172" t="s">
        <v>141</v>
      </c>
    </row>
    <row r="199" spans="2:51" s="13" customFormat="1" ht="20.4">
      <c r="B199" s="170"/>
      <c r="D199" s="171" t="s">
        <v>150</v>
      </c>
      <c r="E199" s="172" t="s">
        <v>1</v>
      </c>
      <c r="F199" s="173" t="s">
        <v>278</v>
      </c>
      <c r="H199" s="174">
        <v>122.4</v>
      </c>
      <c r="I199" s="175"/>
      <c r="L199" s="170"/>
      <c r="M199" s="176"/>
      <c r="N199" s="177"/>
      <c r="O199" s="177"/>
      <c r="P199" s="177"/>
      <c r="Q199" s="177"/>
      <c r="R199" s="177"/>
      <c r="S199" s="177"/>
      <c r="T199" s="178"/>
      <c r="AT199" s="172" t="s">
        <v>150</v>
      </c>
      <c r="AU199" s="172" t="s">
        <v>86</v>
      </c>
      <c r="AV199" s="13" t="s">
        <v>86</v>
      </c>
      <c r="AW199" s="13" t="s">
        <v>32</v>
      </c>
      <c r="AX199" s="13" t="s">
        <v>76</v>
      </c>
      <c r="AY199" s="172" t="s">
        <v>141</v>
      </c>
    </row>
    <row r="200" spans="2:51" s="13" customFormat="1" ht="10.2">
      <c r="B200" s="170"/>
      <c r="D200" s="171" t="s">
        <v>150</v>
      </c>
      <c r="E200" s="172" t="s">
        <v>1</v>
      </c>
      <c r="F200" s="173" t="s">
        <v>279</v>
      </c>
      <c r="H200" s="174">
        <v>121.34</v>
      </c>
      <c r="I200" s="175"/>
      <c r="L200" s="170"/>
      <c r="M200" s="176"/>
      <c r="N200" s="177"/>
      <c r="O200" s="177"/>
      <c r="P200" s="177"/>
      <c r="Q200" s="177"/>
      <c r="R200" s="177"/>
      <c r="S200" s="177"/>
      <c r="T200" s="178"/>
      <c r="AT200" s="172" t="s">
        <v>150</v>
      </c>
      <c r="AU200" s="172" t="s">
        <v>86</v>
      </c>
      <c r="AV200" s="13" t="s">
        <v>86</v>
      </c>
      <c r="AW200" s="13" t="s">
        <v>32</v>
      </c>
      <c r="AX200" s="13" t="s">
        <v>76</v>
      </c>
      <c r="AY200" s="172" t="s">
        <v>141</v>
      </c>
    </row>
    <row r="201" spans="2:51" s="13" customFormat="1" ht="10.2">
      <c r="B201" s="170"/>
      <c r="D201" s="171" t="s">
        <v>150</v>
      </c>
      <c r="E201" s="172" t="s">
        <v>1</v>
      </c>
      <c r="F201" s="173" t="s">
        <v>280</v>
      </c>
      <c r="H201" s="174">
        <v>697.63</v>
      </c>
      <c r="I201" s="175"/>
      <c r="L201" s="170"/>
      <c r="M201" s="176"/>
      <c r="N201" s="177"/>
      <c r="O201" s="177"/>
      <c r="P201" s="177"/>
      <c r="Q201" s="177"/>
      <c r="R201" s="177"/>
      <c r="S201" s="177"/>
      <c r="T201" s="178"/>
      <c r="AT201" s="172" t="s">
        <v>150</v>
      </c>
      <c r="AU201" s="172" t="s">
        <v>86</v>
      </c>
      <c r="AV201" s="13" t="s">
        <v>86</v>
      </c>
      <c r="AW201" s="13" t="s">
        <v>32</v>
      </c>
      <c r="AX201" s="13" t="s">
        <v>76</v>
      </c>
      <c r="AY201" s="172" t="s">
        <v>141</v>
      </c>
    </row>
    <row r="202" spans="2:51" s="14" customFormat="1" ht="10.2">
      <c r="B202" s="189"/>
      <c r="D202" s="171" t="s">
        <v>150</v>
      </c>
      <c r="E202" s="190" t="s">
        <v>1</v>
      </c>
      <c r="F202" s="191" t="s">
        <v>281</v>
      </c>
      <c r="H202" s="192">
        <v>1299.8600000000001</v>
      </c>
      <c r="I202" s="193"/>
      <c r="L202" s="189"/>
      <c r="M202" s="194"/>
      <c r="N202" s="195"/>
      <c r="O202" s="195"/>
      <c r="P202" s="195"/>
      <c r="Q202" s="195"/>
      <c r="R202" s="195"/>
      <c r="S202" s="195"/>
      <c r="T202" s="196"/>
      <c r="AT202" s="190" t="s">
        <v>150</v>
      </c>
      <c r="AU202" s="190" t="s">
        <v>86</v>
      </c>
      <c r="AV202" s="14" t="s">
        <v>148</v>
      </c>
      <c r="AW202" s="14" t="s">
        <v>32</v>
      </c>
      <c r="AX202" s="14" t="s">
        <v>84</v>
      </c>
      <c r="AY202" s="190" t="s">
        <v>141</v>
      </c>
    </row>
    <row r="203" spans="1:65" s="2" customFormat="1" ht="24" customHeight="1">
      <c r="A203" s="32"/>
      <c r="B203" s="156"/>
      <c r="C203" s="179" t="s">
        <v>282</v>
      </c>
      <c r="D203" s="179" t="s">
        <v>191</v>
      </c>
      <c r="E203" s="180" t="s">
        <v>283</v>
      </c>
      <c r="F203" s="181" t="s">
        <v>284</v>
      </c>
      <c r="G203" s="182" t="s">
        <v>223</v>
      </c>
      <c r="H203" s="183">
        <v>1364.853</v>
      </c>
      <c r="I203" s="184"/>
      <c r="J203" s="185">
        <f>ROUND(I203*H203,2)</f>
        <v>0</v>
      </c>
      <c r="K203" s="181" t="s">
        <v>147</v>
      </c>
      <c r="L203" s="186"/>
      <c r="M203" s="187" t="s">
        <v>1</v>
      </c>
      <c r="N203" s="188" t="s">
        <v>41</v>
      </c>
      <c r="O203" s="58"/>
      <c r="P203" s="166">
        <f>O203*H203</f>
        <v>0</v>
      </c>
      <c r="Q203" s="166">
        <v>4E-05</v>
      </c>
      <c r="R203" s="166">
        <f>Q203*H203</f>
        <v>0.05459412000000001</v>
      </c>
      <c r="S203" s="166">
        <v>0</v>
      </c>
      <c r="T203" s="167">
        <f>S203*H203</f>
        <v>0</v>
      </c>
      <c r="U203" s="32"/>
      <c r="V203" s="32"/>
      <c r="W203" s="32"/>
      <c r="X203" s="32"/>
      <c r="Y203" s="32"/>
      <c r="Z203" s="32"/>
      <c r="AA203" s="32"/>
      <c r="AB203" s="32"/>
      <c r="AC203" s="32"/>
      <c r="AD203" s="32"/>
      <c r="AE203" s="32"/>
      <c r="AR203" s="168" t="s">
        <v>181</v>
      </c>
      <c r="AT203" s="168" t="s">
        <v>191</v>
      </c>
      <c r="AU203" s="168" t="s">
        <v>86</v>
      </c>
      <c r="AY203" s="17" t="s">
        <v>141</v>
      </c>
      <c r="BE203" s="169">
        <f>IF(N203="základní",J203,0)</f>
        <v>0</v>
      </c>
      <c r="BF203" s="169">
        <f>IF(N203="snížená",J203,0)</f>
        <v>0</v>
      </c>
      <c r="BG203" s="169">
        <f>IF(N203="zákl. přenesená",J203,0)</f>
        <v>0</v>
      </c>
      <c r="BH203" s="169">
        <f>IF(N203="sníž. přenesená",J203,0)</f>
        <v>0</v>
      </c>
      <c r="BI203" s="169">
        <f>IF(N203="nulová",J203,0)</f>
        <v>0</v>
      </c>
      <c r="BJ203" s="17" t="s">
        <v>84</v>
      </c>
      <c r="BK203" s="169">
        <f>ROUND(I203*H203,2)</f>
        <v>0</v>
      </c>
      <c r="BL203" s="17" t="s">
        <v>148</v>
      </c>
      <c r="BM203" s="168" t="s">
        <v>285</v>
      </c>
    </row>
    <row r="204" spans="2:51" s="13" customFormat="1" ht="10.2">
      <c r="B204" s="170"/>
      <c r="D204" s="171" t="s">
        <v>150</v>
      </c>
      <c r="F204" s="173" t="s">
        <v>286</v>
      </c>
      <c r="H204" s="174">
        <v>1364.853</v>
      </c>
      <c r="I204" s="175"/>
      <c r="L204" s="170"/>
      <c r="M204" s="176"/>
      <c r="N204" s="177"/>
      <c r="O204" s="177"/>
      <c r="P204" s="177"/>
      <c r="Q204" s="177"/>
      <c r="R204" s="177"/>
      <c r="S204" s="177"/>
      <c r="T204" s="178"/>
      <c r="AT204" s="172" t="s">
        <v>150</v>
      </c>
      <c r="AU204" s="172" t="s">
        <v>86</v>
      </c>
      <c r="AV204" s="13" t="s">
        <v>86</v>
      </c>
      <c r="AW204" s="13" t="s">
        <v>3</v>
      </c>
      <c r="AX204" s="13" t="s">
        <v>84</v>
      </c>
      <c r="AY204" s="172" t="s">
        <v>141</v>
      </c>
    </row>
    <row r="205" spans="1:65" s="2" customFormat="1" ht="24" customHeight="1">
      <c r="A205" s="32"/>
      <c r="B205" s="156"/>
      <c r="C205" s="157" t="s">
        <v>287</v>
      </c>
      <c r="D205" s="157" t="s">
        <v>143</v>
      </c>
      <c r="E205" s="158" t="s">
        <v>288</v>
      </c>
      <c r="F205" s="159" t="s">
        <v>289</v>
      </c>
      <c r="G205" s="160" t="s">
        <v>146</v>
      </c>
      <c r="H205" s="161">
        <v>43.555</v>
      </c>
      <c r="I205" s="162"/>
      <c r="J205" s="163">
        <f>ROUND(I205*H205,2)</f>
        <v>0</v>
      </c>
      <c r="K205" s="159" t="s">
        <v>147</v>
      </c>
      <c r="L205" s="33"/>
      <c r="M205" s="164" t="s">
        <v>1</v>
      </c>
      <c r="N205" s="165" t="s">
        <v>41</v>
      </c>
      <c r="O205" s="58"/>
      <c r="P205" s="166">
        <f>O205*H205</f>
        <v>0</v>
      </c>
      <c r="Q205" s="166">
        <v>0.00825</v>
      </c>
      <c r="R205" s="166">
        <f>Q205*H205</f>
        <v>0.35932875000000003</v>
      </c>
      <c r="S205" s="166">
        <v>0</v>
      </c>
      <c r="T205" s="167">
        <f>S205*H205</f>
        <v>0</v>
      </c>
      <c r="U205" s="32"/>
      <c r="V205" s="32"/>
      <c r="W205" s="32"/>
      <c r="X205" s="32"/>
      <c r="Y205" s="32"/>
      <c r="Z205" s="32"/>
      <c r="AA205" s="32"/>
      <c r="AB205" s="32"/>
      <c r="AC205" s="32"/>
      <c r="AD205" s="32"/>
      <c r="AE205" s="32"/>
      <c r="AR205" s="168" t="s">
        <v>148</v>
      </c>
      <c r="AT205" s="168" t="s">
        <v>143</v>
      </c>
      <c r="AU205" s="168" t="s">
        <v>86</v>
      </c>
      <c r="AY205" s="17" t="s">
        <v>141</v>
      </c>
      <c r="BE205" s="169">
        <f>IF(N205="základní",J205,0)</f>
        <v>0</v>
      </c>
      <c r="BF205" s="169">
        <f>IF(N205="snížená",J205,0)</f>
        <v>0</v>
      </c>
      <c r="BG205" s="169">
        <f>IF(N205="zákl. přenesená",J205,0)</f>
        <v>0</v>
      </c>
      <c r="BH205" s="169">
        <f>IF(N205="sníž. přenesená",J205,0)</f>
        <v>0</v>
      </c>
      <c r="BI205" s="169">
        <f>IF(N205="nulová",J205,0)</f>
        <v>0</v>
      </c>
      <c r="BJ205" s="17" t="s">
        <v>84</v>
      </c>
      <c r="BK205" s="169">
        <f>ROUND(I205*H205,2)</f>
        <v>0</v>
      </c>
      <c r="BL205" s="17" t="s">
        <v>148</v>
      </c>
      <c r="BM205" s="168" t="s">
        <v>290</v>
      </c>
    </row>
    <row r="206" spans="2:51" s="15" customFormat="1" ht="10.2">
      <c r="B206" s="197"/>
      <c r="D206" s="171" t="s">
        <v>150</v>
      </c>
      <c r="E206" s="198" t="s">
        <v>1</v>
      </c>
      <c r="F206" s="199" t="s">
        <v>291</v>
      </c>
      <c r="H206" s="198" t="s">
        <v>1</v>
      </c>
      <c r="I206" s="200"/>
      <c r="L206" s="197"/>
      <c r="M206" s="201"/>
      <c r="N206" s="202"/>
      <c r="O206" s="202"/>
      <c r="P206" s="202"/>
      <c r="Q206" s="202"/>
      <c r="R206" s="202"/>
      <c r="S206" s="202"/>
      <c r="T206" s="203"/>
      <c r="AT206" s="198" t="s">
        <v>150</v>
      </c>
      <c r="AU206" s="198" t="s">
        <v>86</v>
      </c>
      <c r="AV206" s="15" t="s">
        <v>84</v>
      </c>
      <c r="AW206" s="15" t="s">
        <v>32</v>
      </c>
      <c r="AX206" s="15" t="s">
        <v>76</v>
      </c>
      <c r="AY206" s="198" t="s">
        <v>141</v>
      </c>
    </row>
    <row r="207" spans="2:51" s="13" customFormat="1" ht="10.2">
      <c r="B207" s="170"/>
      <c r="D207" s="171" t="s">
        <v>150</v>
      </c>
      <c r="E207" s="172" t="s">
        <v>1</v>
      </c>
      <c r="F207" s="173" t="s">
        <v>292</v>
      </c>
      <c r="H207" s="174">
        <v>39.775</v>
      </c>
      <c r="I207" s="175"/>
      <c r="L207" s="170"/>
      <c r="M207" s="176"/>
      <c r="N207" s="177"/>
      <c r="O207" s="177"/>
      <c r="P207" s="177"/>
      <c r="Q207" s="177"/>
      <c r="R207" s="177"/>
      <c r="S207" s="177"/>
      <c r="T207" s="178"/>
      <c r="AT207" s="172" t="s">
        <v>150</v>
      </c>
      <c r="AU207" s="172" t="s">
        <v>86</v>
      </c>
      <c r="AV207" s="13" t="s">
        <v>86</v>
      </c>
      <c r="AW207" s="13" t="s">
        <v>32</v>
      </c>
      <c r="AX207" s="13" t="s">
        <v>76</v>
      </c>
      <c r="AY207" s="172" t="s">
        <v>141</v>
      </c>
    </row>
    <row r="208" spans="2:51" s="13" customFormat="1" ht="10.2">
      <c r="B208" s="170"/>
      <c r="D208" s="171" t="s">
        <v>150</v>
      </c>
      <c r="E208" s="172" t="s">
        <v>1</v>
      </c>
      <c r="F208" s="173" t="s">
        <v>293</v>
      </c>
      <c r="H208" s="174">
        <v>3.78</v>
      </c>
      <c r="I208" s="175"/>
      <c r="L208" s="170"/>
      <c r="M208" s="176"/>
      <c r="N208" s="177"/>
      <c r="O208" s="177"/>
      <c r="P208" s="177"/>
      <c r="Q208" s="177"/>
      <c r="R208" s="177"/>
      <c r="S208" s="177"/>
      <c r="T208" s="178"/>
      <c r="AT208" s="172" t="s">
        <v>150</v>
      </c>
      <c r="AU208" s="172" t="s">
        <v>86</v>
      </c>
      <c r="AV208" s="13" t="s">
        <v>86</v>
      </c>
      <c r="AW208" s="13" t="s">
        <v>32</v>
      </c>
      <c r="AX208" s="13" t="s">
        <v>76</v>
      </c>
      <c r="AY208" s="172" t="s">
        <v>141</v>
      </c>
    </row>
    <row r="209" spans="2:51" s="14" customFormat="1" ht="10.2">
      <c r="B209" s="189"/>
      <c r="D209" s="171" t="s">
        <v>150</v>
      </c>
      <c r="E209" s="190" t="s">
        <v>1</v>
      </c>
      <c r="F209" s="191" t="s">
        <v>281</v>
      </c>
      <c r="H209" s="192">
        <v>43.555</v>
      </c>
      <c r="I209" s="193"/>
      <c r="L209" s="189"/>
      <c r="M209" s="194"/>
      <c r="N209" s="195"/>
      <c r="O209" s="195"/>
      <c r="P209" s="195"/>
      <c r="Q209" s="195"/>
      <c r="R209" s="195"/>
      <c r="S209" s="195"/>
      <c r="T209" s="196"/>
      <c r="AT209" s="190" t="s">
        <v>150</v>
      </c>
      <c r="AU209" s="190" t="s">
        <v>86</v>
      </c>
      <c r="AV209" s="14" t="s">
        <v>148</v>
      </c>
      <c r="AW209" s="14" t="s">
        <v>32</v>
      </c>
      <c r="AX209" s="14" t="s">
        <v>84</v>
      </c>
      <c r="AY209" s="190" t="s">
        <v>141</v>
      </c>
    </row>
    <row r="210" spans="1:65" s="2" customFormat="1" ht="16.5" customHeight="1">
      <c r="A210" s="32"/>
      <c r="B210" s="156"/>
      <c r="C210" s="179" t="s">
        <v>294</v>
      </c>
      <c r="D210" s="179" t="s">
        <v>191</v>
      </c>
      <c r="E210" s="180" t="s">
        <v>295</v>
      </c>
      <c r="F210" s="181" t="s">
        <v>296</v>
      </c>
      <c r="G210" s="182" t="s">
        <v>146</v>
      </c>
      <c r="H210" s="183">
        <v>44.426</v>
      </c>
      <c r="I210" s="184"/>
      <c r="J210" s="185">
        <f>ROUND(I210*H210,2)</f>
        <v>0</v>
      </c>
      <c r="K210" s="181" t="s">
        <v>147</v>
      </c>
      <c r="L210" s="186"/>
      <c r="M210" s="187" t="s">
        <v>1</v>
      </c>
      <c r="N210" s="188" t="s">
        <v>41</v>
      </c>
      <c r="O210" s="58"/>
      <c r="P210" s="166">
        <f>O210*H210</f>
        <v>0</v>
      </c>
      <c r="Q210" s="166">
        <v>0.00085</v>
      </c>
      <c r="R210" s="166">
        <f>Q210*H210</f>
        <v>0.0377621</v>
      </c>
      <c r="S210" s="166">
        <v>0</v>
      </c>
      <c r="T210" s="167">
        <f>S210*H210</f>
        <v>0</v>
      </c>
      <c r="U210" s="32"/>
      <c r="V210" s="32"/>
      <c r="W210" s="32"/>
      <c r="X210" s="32"/>
      <c r="Y210" s="32"/>
      <c r="Z210" s="32"/>
      <c r="AA210" s="32"/>
      <c r="AB210" s="32"/>
      <c r="AC210" s="32"/>
      <c r="AD210" s="32"/>
      <c r="AE210" s="32"/>
      <c r="AR210" s="168" t="s">
        <v>181</v>
      </c>
      <c r="AT210" s="168" t="s">
        <v>191</v>
      </c>
      <c r="AU210" s="168" t="s">
        <v>86</v>
      </c>
      <c r="AY210" s="17" t="s">
        <v>141</v>
      </c>
      <c r="BE210" s="169">
        <f>IF(N210="základní",J210,0)</f>
        <v>0</v>
      </c>
      <c r="BF210" s="169">
        <f>IF(N210="snížená",J210,0)</f>
        <v>0</v>
      </c>
      <c r="BG210" s="169">
        <f>IF(N210="zákl. přenesená",J210,0)</f>
        <v>0</v>
      </c>
      <c r="BH210" s="169">
        <f>IF(N210="sníž. přenesená",J210,0)</f>
        <v>0</v>
      </c>
      <c r="BI210" s="169">
        <f>IF(N210="nulová",J210,0)</f>
        <v>0</v>
      </c>
      <c r="BJ210" s="17" t="s">
        <v>84</v>
      </c>
      <c r="BK210" s="169">
        <f>ROUND(I210*H210,2)</f>
        <v>0</v>
      </c>
      <c r="BL210" s="17" t="s">
        <v>148</v>
      </c>
      <c r="BM210" s="168" t="s">
        <v>297</v>
      </c>
    </row>
    <row r="211" spans="2:51" s="13" customFormat="1" ht="10.2">
      <c r="B211" s="170"/>
      <c r="D211" s="171" t="s">
        <v>150</v>
      </c>
      <c r="F211" s="173" t="s">
        <v>298</v>
      </c>
      <c r="H211" s="174">
        <v>44.426</v>
      </c>
      <c r="I211" s="175"/>
      <c r="L211" s="170"/>
      <c r="M211" s="176"/>
      <c r="N211" s="177"/>
      <c r="O211" s="177"/>
      <c r="P211" s="177"/>
      <c r="Q211" s="177"/>
      <c r="R211" s="177"/>
      <c r="S211" s="177"/>
      <c r="T211" s="178"/>
      <c r="AT211" s="172" t="s">
        <v>150</v>
      </c>
      <c r="AU211" s="172" t="s">
        <v>86</v>
      </c>
      <c r="AV211" s="13" t="s">
        <v>86</v>
      </c>
      <c r="AW211" s="13" t="s">
        <v>3</v>
      </c>
      <c r="AX211" s="13" t="s">
        <v>84</v>
      </c>
      <c r="AY211" s="172" t="s">
        <v>141</v>
      </c>
    </row>
    <row r="212" spans="1:65" s="2" customFormat="1" ht="24" customHeight="1">
      <c r="A212" s="32"/>
      <c r="B212" s="156"/>
      <c r="C212" s="157" t="s">
        <v>299</v>
      </c>
      <c r="D212" s="157" t="s">
        <v>143</v>
      </c>
      <c r="E212" s="158" t="s">
        <v>300</v>
      </c>
      <c r="F212" s="159" t="s">
        <v>301</v>
      </c>
      <c r="G212" s="160" t="s">
        <v>146</v>
      </c>
      <c r="H212" s="161">
        <v>102.676</v>
      </c>
      <c r="I212" s="162"/>
      <c r="J212" s="163">
        <f>ROUND(I212*H212,2)</f>
        <v>0</v>
      </c>
      <c r="K212" s="159" t="s">
        <v>147</v>
      </c>
      <c r="L212" s="33"/>
      <c r="M212" s="164" t="s">
        <v>1</v>
      </c>
      <c r="N212" s="165" t="s">
        <v>41</v>
      </c>
      <c r="O212" s="58"/>
      <c r="P212" s="166">
        <f>O212*H212</f>
        <v>0</v>
      </c>
      <c r="Q212" s="166">
        <v>0.0085</v>
      </c>
      <c r="R212" s="166">
        <f>Q212*H212</f>
        <v>0.8727460000000001</v>
      </c>
      <c r="S212" s="166">
        <v>0</v>
      </c>
      <c r="T212" s="167">
        <f>S212*H212</f>
        <v>0</v>
      </c>
      <c r="U212" s="32"/>
      <c r="V212" s="32"/>
      <c r="W212" s="32"/>
      <c r="X212" s="32"/>
      <c r="Y212" s="32"/>
      <c r="Z212" s="32"/>
      <c r="AA212" s="32"/>
      <c r="AB212" s="32"/>
      <c r="AC212" s="32"/>
      <c r="AD212" s="32"/>
      <c r="AE212" s="32"/>
      <c r="AR212" s="168" t="s">
        <v>148</v>
      </c>
      <c r="AT212" s="168" t="s">
        <v>143</v>
      </c>
      <c r="AU212" s="168" t="s">
        <v>86</v>
      </c>
      <c r="AY212" s="17" t="s">
        <v>141</v>
      </c>
      <c r="BE212" s="169">
        <f>IF(N212="základní",J212,0)</f>
        <v>0</v>
      </c>
      <c r="BF212" s="169">
        <f>IF(N212="snížená",J212,0)</f>
        <v>0</v>
      </c>
      <c r="BG212" s="169">
        <f>IF(N212="zákl. přenesená",J212,0)</f>
        <v>0</v>
      </c>
      <c r="BH212" s="169">
        <f>IF(N212="sníž. přenesená",J212,0)</f>
        <v>0</v>
      </c>
      <c r="BI212" s="169">
        <f>IF(N212="nulová",J212,0)</f>
        <v>0</v>
      </c>
      <c r="BJ212" s="17" t="s">
        <v>84</v>
      </c>
      <c r="BK212" s="169">
        <f>ROUND(I212*H212,2)</f>
        <v>0</v>
      </c>
      <c r="BL212" s="17" t="s">
        <v>148</v>
      </c>
      <c r="BM212" s="168" t="s">
        <v>302</v>
      </c>
    </row>
    <row r="213" spans="2:51" s="13" customFormat="1" ht="40.8">
      <c r="B213" s="170"/>
      <c r="D213" s="171" t="s">
        <v>150</v>
      </c>
      <c r="E213" s="172" t="s">
        <v>1</v>
      </c>
      <c r="F213" s="173" t="s">
        <v>303</v>
      </c>
      <c r="H213" s="174">
        <v>102.676</v>
      </c>
      <c r="I213" s="175"/>
      <c r="L213" s="170"/>
      <c r="M213" s="176"/>
      <c r="N213" s="177"/>
      <c r="O213" s="177"/>
      <c r="P213" s="177"/>
      <c r="Q213" s="177"/>
      <c r="R213" s="177"/>
      <c r="S213" s="177"/>
      <c r="T213" s="178"/>
      <c r="AT213" s="172" t="s">
        <v>150</v>
      </c>
      <c r="AU213" s="172" t="s">
        <v>86</v>
      </c>
      <c r="AV213" s="13" t="s">
        <v>86</v>
      </c>
      <c r="AW213" s="13" t="s">
        <v>32</v>
      </c>
      <c r="AX213" s="13" t="s">
        <v>76</v>
      </c>
      <c r="AY213" s="172" t="s">
        <v>141</v>
      </c>
    </row>
    <row r="214" spans="2:51" s="14" customFormat="1" ht="10.2">
      <c r="B214" s="189"/>
      <c r="D214" s="171" t="s">
        <v>150</v>
      </c>
      <c r="E214" s="190" t="s">
        <v>1</v>
      </c>
      <c r="F214" s="191" t="s">
        <v>281</v>
      </c>
      <c r="H214" s="192">
        <v>102.676</v>
      </c>
      <c r="I214" s="193"/>
      <c r="L214" s="189"/>
      <c r="M214" s="194"/>
      <c r="N214" s="195"/>
      <c r="O214" s="195"/>
      <c r="P214" s="195"/>
      <c r="Q214" s="195"/>
      <c r="R214" s="195"/>
      <c r="S214" s="195"/>
      <c r="T214" s="196"/>
      <c r="AT214" s="190" t="s">
        <v>150</v>
      </c>
      <c r="AU214" s="190" t="s">
        <v>86</v>
      </c>
      <c r="AV214" s="14" t="s">
        <v>148</v>
      </c>
      <c r="AW214" s="14" t="s">
        <v>32</v>
      </c>
      <c r="AX214" s="14" t="s">
        <v>84</v>
      </c>
      <c r="AY214" s="190" t="s">
        <v>141</v>
      </c>
    </row>
    <row r="215" spans="1:65" s="2" customFormat="1" ht="24" customHeight="1">
      <c r="A215" s="32"/>
      <c r="B215" s="156"/>
      <c r="C215" s="179" t="s">
        <v>304</v>
      </c>
      <c r="D215" s="179" t="s">
        <v>191</v>
      </c>
      <c r="E215" s="180" t="s">
        <v>305</v>
      </c>
      <c r="F215" s="181" t="s">
        <v>306</v>
      </c>
      <c r="G215" s="182" t="s">
        <v>163</v>
      </c>
      <c r="H215" s="183">
        <v>16.757</v>
      </c>
      <c r="I215" s="184"/>
      <c r="J215" s="185">
        <f>ROUND(I215*H215,2)</f>
        <v>0</v>
      </c>
      <c r="K215" s="181" t="s">
        <v>147</v>
      </c>
      <c r="L215" s="186"/>
      <c r="M215" s="187" t="s">
        <v>1</v>
      </c>
      <c r="N215" s="188" t="s">
        <v>41</v>
      </c>
      <c r="O215" s="58"/>
      <c r="P215" s="166">
        <f>O215*H215</f>
        <v>0</v>
      </c>
      <c r="Q215" s="166">
        <v>0.032</v>
      </c>
      <c r="R215" s="166">
        <f>Q215*H215</f>
        <v>0.536224</v>
      </c>
      <c r="S215" s="166">
        <v>0</v>
      </c>
      <c r="T215" s="167">
        <f>S215*H215</f>
        <v>0</v>
      </c>
      <c r="U215" s="32"/>
      <c r="V215" s="32"/>
      <c r="W215" s="32"/>
      <c r="X215" s="32"/>
      <c r="Y215" s="32"/>
      <c r="Z215" s="32"/>
      <c r="AA215" s="32"/>
      <c r="AB215" s="32"/>
      <c r="AC215" s="32"/>
      <c r="AD215" s="32"/>
      <c r="AE215" s="32"/>
      <c r="AR215" s="168" t="s">
        <v>181</v>
      </c>
      <c r="AT215" s="168" t="s">
        <v>191</v>
      </c>
      <c r="AU215" s="168" t="s">
        <v>86</v>
      </c>
      <c r="AY215" s="17" t="s">
        <v>141</v>
      </c>
      <c r="BE215" s="169">
        <f>IF(N215="základní",J215,0)</f>
        <v>0</v>
      </c>
      <c r="BF215" s="169">
        <f>IF(N215="snížená",J215,0)</f>
        <v>0</v>
      </c>
      <c r="BG215" s="169">
        <f>IF(N215="zákl. přenesená",J215,0)</f>
        <v>0</v>
      </c>
      <c r="BH215" s="169">
        <f>IF(N215="sníž. přenesená",J215,0)</f>
        <v>0</v>
      </c>
      <c r="BI215" s="169">
        <f>IF(N215="nulová",J215,0)</f>
        <v>0</v>
      </c>
      <c r="BJ215" s="17" t="s">
        <v>84</v>
      </c>
      <c r="BK215" s="169">
        <f>ROUND(I215*H215,2)</f>
        <v>0</v>
      </c>
      <c r="BL215" s="17" t="s">
        <v>148</v>
      </c>
      <c r="BM215" s="168" t="s">
        <v>307</v>
      </c>
    </row>
    <row r="216" spans="2:51" s="13" customFormat="1" ht="10.2">
      <c r="B216" s="170"/>
      <c r="D216" s="171" t="s">
        <v>150</v>
      </c>
      <c r="E216" s="172" t="s">
        <v>1</v>
      </c>
      <c r="F216" s="173" t="s">
        <v>308</v>
      </c>
      <c r="H216" s="174">
        <v>16.757</v>
      </c>
      <c r="I216" s="175"/>
      <c r="L216" s="170"/>
      <c r="M216" s="176"/>
      <c r="N216" s="177"/>
      <c r="O216" s="177"/>
      <c r="P216" s="177"/>
      <c r="Q216" s="177"/>
      <c r="R216" s="177"/>
      <c r="S216" s="177"/>
      <c r="T216" s="178"/>
      <c r="AT216" s="172" t="s">
        <v>150</v>
      </c>
      <c r="AU216" s="172" t="s">
        <v>86</v>
      </c>
      <c r="AV216" s="13" t="s">
        <v>86</v>
      </c>
      <c r="AW216" s="13" t="s">
        <v>32</v>
      </c>
      <c r="AX216" s="13" t="s">
        <v>84</v>
      </c>
      <c r="AY216" s="172" t="s">
        <v>141</v>
      </c>
    </row>
    <row r="217" spans="1:65" s="2" customFormat="1" ht="24" customHeight="1">
      <c r="A217" s="32"/>
      <c r="B217" s="156"/>
      <c r="C217" s="157" t="s">
        <v>309</v>
      </c>
      <c r="D217" s="157" t="s">
        <v>143</v>
      </c>
      <c r="E217" s="158" t="s">
        <v>310</v>
      </c>
      <c r="F217" s="159" t="s">
        <v>311</v>
      </c>
      <c r="G217" s="160" t="s">
        <v>146</v>
      </c>
      <c r="H217" s="161">
        <v>1052.753</v>
      </c>
      <c r="I217" s="162"/>
      <c r="J217" s="163">
        <f>ROUND(I217*H217,2)</f>
        <v>0</v>
      </c>
      <c r="K217" s="159" t="s">
        <v>147</v>
      </c>
      <c r="L217" s="33"/>
      <c r="M217" s="164" t="s">
        <v>1</v>
      </c>
      <c r="N217" s="165" t="s">
        <v>41</v>
      </c>
      <c r="O217" s="58"/>
      <c r="P217" s="166">
        <f>O217*H217</f>
        <v>0</v>
      </c>
      <c r="Q217" s="166">
        <v>0.0085</v>
      </c>
      <c r="R217" s="166">
        <f>Q217*H217</f>
        <v>8.9484005</v>
      </c>
      <c r="S217" s="166">
        <v>0</v>
      </c>
      <c r="T217" s="167">
        <f>S217*H217</f>
        <v>0</v>
      </c>
      <c r="U217" s="32"/>
      <c r="V217" s="32"/>
      <c r="W217" s="32"/>
      <c r="X217" s="32"/>
      <c r="Y217" s="32"/>
      <c r="Z217" s="32"/>
      <c r="AA217" s="32"/>
      <c r="AB217" s="32"/>
      <c r="AC217" s="32"/>
      <c r="AD217" s="32"/>
      <c r="AE217" s="32"/>
      <c r="AR217" s="168" t="s">
        <v>148</v>
      </c>
      <c r="AT217" s="168" t="s">
        <v>143</v>
      </c>
      <c r="AU217" s="168" t="s">
        <v>86</v>
      </c>
      <c r="AY217" s="17" t="s">
        <v>141</v>
      </c>
      <c r="BE217" s="169">
        <f>IF(N217="základní",J217,0)</f>
        <v>0</v>
      </c>
      <c r="BF217" s="169">
        <f>IF(N217="snížená",J217,0)</f>
        <v>0</v>
      </c>
      <c r="BG217" s="169">
        <f>IF(N217="zákl. přenesená",J217,0)</f>
        <v>0</v>
      </c>
      <c r="BH217" s="169">
        <f>IF(N217="sníž. přenesená",J217,0)</f>
        <v>0</v>
      </c>
      <c r="BI217" s="169">
        <f>IF(N217="nulová",J217,0)</f>
        <v>0</v>
      </c>
      <c r="BJ217" s="17" t="s">
        <v>84</v>
      </c>
      <c r="BK217" s="169">
        <f>ROUND(I217*H217,2)</f>
        <v>0</v>
      </c>
      <c r="BL217" s="17" t="s">
        <v>148</v>
      </c>
      <c r="BM217" s="168" t="s">
        <v>312</v>
      </c>
    </row>
    <row r="218" spans="2:51" s="15" customFormat="1" ht="10.2">
      <c r="B218" s="197"/>
      <c r="D218" s="171" t="s">
        <v>150</v>
      </c>
      <c r="E218" s="198" t="s">
        <v>1</v>
      </c>
      <c r="F218" s="199" t="s">
        <v>313</v>
      </c>
      <c r="H218" s="198" t="s">
        <v>1</v>
      </c>
      <c r="I218" s="200"/>
      <c r="L218" s="197"/>
      <c r="M218" s="201"/>
      <c r="N218" s="202"/>
      <c r="O218" s="202"/>
      <c r="P218" s="202"/>
      <c r="Q218" s="202"/>
      <c r="R218" s="202"/>
      <c r="S218" s="202"/>
      <c r="T218" s="203"/>
      <c r="AT218" s="198" t="s">
        <v>150</v>
      </c>
      <c r="AU218" s="198" t="s">
        <v>86</v>
      </c>
      <c r="AV218" s="15" t="s">
        <v>84</v>
      </c>
      <c r="AW218" s="15" t="s">
        <v>32</v>
      </c>
      <c r="AX218" s="15" t="s">
        <v>76</v>
      </c>
      <c r="AY218" s="198" t="s">
        <v>141</v>
      </c>
    </row>
    <row r="219" spans="2:51" s="13" customFormat="1" ht="10.2">
      <c r="B219" s="170"/>
      <c r="D219" s="171" t="s">
        <v>150</v>
      </c>
      <c r="E219" s="172" t="s">
        <v>1</v>
      </c>
      <c r="F219" s="173" t="s">
        <v>314</v>
      </c>
      <c r="H219" s="174">
        <v>266.037</v>
      </c>
      <c r="I219" s="175"/>
      <c r="L219" s="170"/>
      <c r="M219" s="176"/>
      <c r="N219" s="177"/>
      <c r="O219" s="177"/>
      <c r="P219" s="177"/>
      <c r="Q219" s="177"/>
      <c r="R219" s="177"/>
      <c r="S219" s="177"/>
      <c r="T219" s="178"/>
      <c r="AT219" s="172" t="s">
        <v>150</v>
      </c>
      <c r="AU219" s="172" t="s">
        <v>86</v>
      </c>
      <c r="AV219" s="13" t="s">
        <v>86</v>
      </c>
      <c r="AW219" s="13" t="s">
        <v>32</v>
      </c>
      <c r="AX219" s="13" t="s">
        <v>76</v>
      </c>
      <c r="AY219" s="172" t="s">
        <v>141</v>
      </c>
    </row>
    <row r="220" spans="2:51" s="13" customFormat="1" ht="10.2">
      <c r="B220" s="170"/>
      <c r="D220" s="171" t="s">
        <v>150</v>
      </c>
      <c r="E220" s="172" t="s">
        <v>1</v>
      </c>
      <c r="F220" s="173" t="s">
        <v>315</v>
      </c>
      <c r="H220" s="174">
        <v>105.729</v>
      </c>
      <c r="I220" s="175"/>
      <c r="L220" s="170"/>
      <c r="M220" s="176"/>
      <c r="N220" s="177"/>
      <c r="O220" s="177"/>
      <c r="P220" s="177"/>
      <c r="Q220" s="177"/>
      <c r="R220" s="177"/>
      <c r="S220" s="177"/>
      <c r="T220" s="178"/>
      <c r="AT220" s="172" t="s">
        <v>150</v>
      </c>
      <c r="AU220" s="172" t="s">
        <v>86</v>
      </c>
      <c r="AV220" s="13" t="s">
        <v>86</v>
      </c>
      <c r="AW220" s="13" t="s">
        <v>32</v>
      </c>
      <c r="AX220" s="13" t="s">
        <v>76</v>
      </c>
      <c r="AY220" s="172" t="s">
        <v>141</v>
      </c>
    </row>
    <row r="221" spans="2:51" s="13" customFormat="1" ht="10.2">
      <c r="B221" s="170"/>
      <c r="D221" s="171" t="s">
        <v>150</v>
      </c>
      <c r="E221" s="172" t="s">
        <v>1</v>
      </c>
      <c r="F221" s="173" t="s">
        <v>316</v>
      </c>
      <c r="H221" s="174">
        <v>-24.75</v>
      </c>
      <c r="I221" s="175"/>
      <c r="L221" s="170"/>
      <c r="M221" s="176"/>
      <c r="N221" s="177"/>
      <c r="O221" s="177"/>
      <c r="P221" s="177"/>
      <c r="Q221" s="177"/>
      <c r="R221" s="177"/>
      <c r="S221" s="177"/>
      <c r="T221" s="178"/>
      <c r="AT221" s="172" t="s">
        <v>150</v>
      </c>
      <c r="AU221" s="172" t="s">
        <v>86</v>
      </c>
      <c r="AV221" s="13" t="s">
        <v>86</v>
      </c>
      <c r="AW221" s="13" t="s">
        <v>32</v>
      </c>
      <c r="AX221" s="13" t="s">
        <v>76</v>
      </c>
      <c r="AY221" s="172" t="s">
        <v>141</v>
      </c>
    </row>
    <row r="222" spans="2:51" s="13" customFormat="1" ht="10.2">
      <c r="B222" s="170"/>
      <c r="D222" s="171" t="s">
        <v>150</v>
      </c>
      <c r="E222" s="172" t="s">
        <v>1</v>
      </c>
      <c r="F222" s="173" t="s">
        <v>317</v>
      </c>
      <c r="H222" s="174">
        <v>-6.3</v>
      </c>
      <c r="I222" s="175"/>
      <c r="L222" s="170"/>
      <c r="M222" s="176"/>
      <c r="N222" s="177"/>
      <c r="O222" s="177"/>
      <c r="P222" s="177"/>
      <c r="Q222" s="177"/>
      <c r="R222" s="177"/>
      <c r="S222" s="177"/>
      <c r="T222" s="178"/>
      <c r="AT222" s="172" t="s">
        <v>150</v>
      </c>
      <c r="AU222" s="172" t="s">
        <v>86</v>
      </c>
      <c r="AV222" s="13" t="s">
        <v>86</v>
      </c>
      <c r="AW222" s="13" t="s">
        <v>32</v>
      </c>
      <c r="AX222" s="13" t="s">
        <v>76</v>
      </c>
      <c r="AY222" s="172" t="s">
        <v>141</v>
      </c>
    </row>
    <row r="223" spans="2:51" s="13" customFormat="1" ht="10.2">
      <c r="B223" s="170"/>
      <c r="D223" s="171" t="s">
        <v>150</v>
      </c>
      <c r="E223" s="172" t="s">
        <v>1</v>
      </c>
      <c r="F223" s="173" t="s">
        <v>318</v>
      </c>
      <c r="H223" s="174">
        <v>234.547</v>
      </c>
      <c r="I223" s="175"/>
      <c r="L223" s="170"/>
      <c r="M223" s="176"/>
      <c r="N223" s="177"/>
      <c r="O223" s="177"/>
      <c r="P223" s="177"/>
      <c r="Q223" s="177"/>
      <c r="R223" s="177"/>
      <c r="S223" s="177"/>
      <c r="T223" s="178"/>
      <c r="AT223" s="172" t="s">
        <v>150</v>
      </c>
      <c r="AU223" s="172" t="s">
        <v>86</v>
      </c>
      <c r="AV223" s="13" t="s">
        <v>86</v>
      </c>
      <c r="AW223" s="13" t="s">
        <v>32</v>
      </c>
      <c r="AX223" s="13" t="s">
        <v>76</v>
      </c>
      <c r="AY223" s="172" t="s">
        <v>141</v>
      </c>
    </row>
    <row r="224" spans="2:51" s="13" customFormat="1" ht="10.2">
      <c r="B224" s="170"/>
      <c r="D224" s="171" t="s">
        <v>150</v>
      </c>
      <c r="E224" s="172" t="s">
        <v>1</v>
      </c>
      <c r="F224" s="173" t="s">
        <v>319</v>
      </c>
      <c r="H224" s="174">
        <v>120.835</v>
      </c>
      <c r="I224" s="175"/>
      <c r="L224" s="170"/>
      <c r="M224" s="176"/>
      <c r="N224" s="177"/>
      <c r="O224" s="177"/>
      <c r="P224" s="177"/>
      <c r="Q224" s="177"/>
      <c r="R224" s="177"/>
      <c r="S224" s="177"/>
      <c r="T224" s="178"/>
      <c r="AT224" s="172" t="s">
        <v>150</v>
      </c>
      <c r="AU224" s="172" t="s">
        <v>86</v>
      </c>
      <c r="AV224" s="13" t="s">
        <v>86</v>
      </c>
      <c r="AW224" s="13" t="s">
        <v>32</v>
      </c>
      <c r="AX224" s="13" t="s">
        <v>76</v>
      </c>
      <c r="AY224" s="172" t="s">
        <v>141</v>
      </c>
    </row>
    <row r="225" spans="2:51" s="13" customFormat="1" ht="10.2">
      <c r="B225" s="170"/>
      <c r="D225" s="171" t="s">
        <v>150</v>
      </c>
      <c r="E225" s="172" t="s">
        <v>1</v>
      </c>
      <c r="F225" s="173" t="s">
        <v>320</v>
      </c>
      <c r="H225" s="174">
        <v>-105.84</v>
      </c>
      <c r="I225" s="175"/>
      <c r="L225" s="170"/>
      <c r="M225" s="176"/>
      <c r="N225" s="177"/>
      <c r="O225" s="177"/>
      <c r="P225" s="177"/>
      <c r="Q225" s="177"/>
      <c r="R225" s="177"/>
      <c r="S225" s="177"/>
      <c r="T225" s="178"/>
      <c r="AT225" s="172" t="s">
        <v>150</v>
      </c>
      <c r="AU225" s="172" t="s">
        <v>86</v>
      </c>
      <c r="AV225" s="13" t="s">
        <v>86</v>
      </c>
      <c r="AW225" s="13" t="s">
        <v>32</v>
      </c>
      <c r="AX225" s="13" t="s">
        <v>76</v>
      </c>
      <c r="AY225" s="172" t="s">
        <v>141</v>
      </c>
    </row>
    <row r="226" spans="2:51" s="13" customFormat="1" ht="10.2">
      <c r="B226" s="170"/>
      <c r="D226" s="171" t="s">
        <v>150</v>
      </c>
      <c r="E226" s="172" t="s">
        <v>1</v>
      </c>
      <c r="F226" s="173" t="s">
        <v>321</v>
      </c>
      <c r="H226" s="174">
        <v>58.803</v>
      </c>
      <c r="I226" s="175"/>
      <c r="L226" s="170"/>
      <c r="M226" s="176"/>
      <c r="N226" s="177"/>
      <c r="O226" s="177"/>
      <c r="P226" s="177"/>
      <c r="Q226" s="177"/>
      <c r="R226" s="177"/>
      <c r="S226" s="177"/>
      <c r="T226" s="178"/>
      <c r="AT226" s="172" t="s">
        <v>150</v>
      </c>
      <c r="AU226" s="172" t="s">
        <v>86</v>
      </c>
      <c r="AV226" s="13" t="s">
        <v>86</v>
      </c>
      <c r="AW226" s="13" t="s">
        <v>32</v>
      </c>
      <c r="AX226" s="13" t="s">
        <v>76</v>
      </c>
      <c r="AY226" s="172" t="s">
        <v>141</v>
      </c>
    </row>
    <row r="227" spans="2:51" s="13" customFormat="1" ht="10.2">
      <c r="B227" s="170"/>
      <c r="D227" s="171" t="s">
        <v>150</v>
      </c>
      <c r="E227" s="172" t="s">
        <v>1</v>
      </c>
      <c r="F227" s="173" t="s">
        <v>322</v>
      </c>
      <c r="H227" s="174">
        <v>103.317</v>
      </c>
      <c r="I227" s="175"/>
      <c r="L227" s="170"/>
      <c r="M227" s="176"/>
      <c r="N227" s="177"/>
      <c r="O227" s="177"/>
      <c r="P227" s="177"/>
      <c r="Q227" s="177"/>
      <c r="R227" s="177"/>
      <c r="S227" s="177"/>
      <c r="T227" s="178"/>
      <c r="AT227" s="172" t="s">
        <v>150</v>
      </c>
      <c r="AU227" s="172" t="s">
        <v>86</v>
      </c>
      <c r="AV227" s="13" t="s">
        <v>86</v>
      </c>
      <c r="AW227" s="13" t="s">
        <v>32</v>
      </c>
      <c r="AX227" s="13" t="s">
        <v>76</v>
      </c>
      <c r="AY227" s="172" t="s">
        <v>141</v>
      </c>
    </row>
    <row r="228" spans="2:51" s="13" customFormat="1" ht="10.2">
      <c r="B228" s="170"/>
      <c r="D228" s="171" t="s">
        <v>150</v>
      </c>
      <c r="E228" s="172" t="s">
        <v>1</v>
      </c>
      <c r="F228" s="173" t="s">
        <v>323</v>
      </c>
      <c r="H228" s="174">
        <v>-18.48</v>
      </c>
      <c r="I228" s="175"/>
      <c r="L228" s="170"/>
      <c r="M228" s="176"/>
      <c r="N228" s="177"/>
      <c r="O228" s="177"/>
      <c r="P228" s="177"/>
      <c r="Q228" s="177"/>
      <c r="R228" s="177"/>
      <c r="S228" s="177"/>
      <c r="T228" s="178"/>
      <c r="AT228" s="172" t="s">
        <v>150</v>
      </c>
      <c r="AU228" s="172" t="s">
        <v>86</v>
      </c>
      <c r="AV228" s="13" t="s">
        <v>86</v>
      </c>
      <c r="AW228" s="13" t="s">
        <v>32</v>
      </c>
      <c r="AX228" s="13" t="s">
        <v>76</v>
      </c>
      <c r="AY228" s="172" t="s">
        <v>141</v>
      </c>
    </row>
    <row r="229" spans="2:51" s="13" customFormat="1" ht="20.4">
      <c r="B229" s="170"/>
      <c r="D229" s="171" t="s">
        <v>150</v>
      </c>
      <c r="E229" s="172" t="s">
        <v>1</v>
      </c>
      <c r="F229" s="173" t="s">
        <v>324</v>
      </c>
      <c r="H229" s="174">
        <v>64.012</v>
      </c>
      <c r="I229" s="175"/>
      <c r="L229" s="170"/>
      <c r="M229" s="176"/>
      <c r="N229" s="177"/>
      <c r="O229" s="177"/>
      <c r="P229" s="177"/>
      <c r="Q229" s="177"/>
      <c r="R229" s="177"/>
      <c r="S229" s="177"/>
      <c r="T229" s="178"/>
      <c r="AT229" s="172" t="s">
        <v>150</v>
      </c>
      <c r="AU229" s="172" t="s">
        <v>86</v>
      </c>
      <c r="AV229" s="13" t="s">
        <v>86</v>
      </c>
      <c r="AW229" s="13" t="s">
        <v>32</v>
      </c>
      <c r="AX229" s="13" t="s">
        <v>76</v>
      </c>
      <c r="AY229" s="172" t="s">
        <v>141</v>
      </c>
    </row>
    <row r="230" spans="2:51" s="15" customFormat="1" ht="10.2">
      <c r="B230" s="197"/>
      <c r="D230" s="171" t="s">
        <v>150</v>
      </c>
      <c r="E230" s="198" t="s">
        <v>1</v>
      </c>
      <c r="F230" s="199" t="s">
        <v>325</v>
      </c>
      <c r="H230" s="198" t="s">
        <v>1</v>
      </c>
      <c r="I230" s="200"/>
      <c r="L230" s="197"/>
      <c r="M230" s="201"/>
      <c r="N230" s="202"/>
      <c r="O230" s="202"/>
      <c r="P230" s="202"/>
      <c r="Q230" s="202"/>
      <c r="R230" s="202"/>
      <c r="S230" s="202"/>
      <c r="T230" s="203"/>
      <c r="AT230" s="198" t="s">
        <v>150</v>
      </c>
      <c r="AU230" s="198" t="s">
        <v>86</v>
      </c>
      <c r="AV230" s="15" t="s">
        <v>84</v>
      </c>
      <c r="AW230" s="15" t="s">
        <v>32</v>
      </c>
      <c r="AX230" s="15" t="s">
        <v>76</v>
      </c>
      <c r="AY230" s="198" t="s">
        <v>141</v>
      </c>
    </row>
    <row r="231" spans="2:51" s="13" customFormat="1" ht="20.4">
      <c r="B231" s="170"/>
      <c r="D231" s="171" t="s">
        <v>150</v>
      </c>
      <c r="E231" s="172" t="s">
        <v>1</v>
      </c>
      <c r="F231" s="173" t="s">
        <v>326</v>
      </c>
      <c r="H231" s="174">
        <v>62.788</v>
      </c>
      <c r="I231" s="175"/>
      <c r="L231" s="170"/>
      <c r="M231" s="176"/>
      <c r="N231" s="177"/>
      <c r="O231" s="177"/>
      <c r="P231" s="177"/>
      <c r="Q231" s="177"/>
      <c r="R231" s="177"/>
      <c r="S231" s="177"/>
      <c r="T231" s="178"/>
      <c r="AT231" s="172" t="s">
        <v>150</v>
      </c>
      <c r="AU231" s="172" t="s">
        <v>86</v>
      </c>
      <c r="AV231" s="13" t="s">
        <v>86</v>
      </c>
      <c r="AW231" s="13" t="s">
        <v>32</v>
      </c>
      <c r="AX231" s="13" t="s">
        <v>76</v>
      </c>
      <c r="AY231" s="172" t="s">
        <v>141</v>
      </c>
    </row>
    <row r="232" spans="2:51" s="13" customFormat="1" ht="10.2">
      <c r="B232" s="170"/>
      <c r="D232" s="171" t="s">
        <v>150</v>
      </c>
      <c r="E232" s="172" t="s">
        <v>1</v>
      </c>
      <c r="F232" s="173" t="s">
        <v>327</v>
      </c>
      <c r="H232" s="174">
        <v>25.743</v>
      </c>
      <c r="I232" s="175"/>
      <c r="L232" s="170"/>
      <c r="M232" s="176"/>
      <c r="N232" s="177"/>
      <c r="O232" s="177"/>
      <c r="P232" s="177"/>
      <c r="Q232" s="177"/>
      <c r="R232" s="177"/>
      <c r="S232" s="177"/>
      <c r="T232" s="178"/>
      <c r="AT232" s="172" t="s">
        <v>150</v>
      </c>
      <c r="AU232" s="172" t="s">
        <v>86</v>
      </c>
      <c r="AV232" s="13" t="s">
        <v>86</v>
      </c>
      <c r="AW232" s="13" t="s">
        <v>32</v>
      </c>
      <c r="AX232" s="13" t="s">
        <v>76</v>
      </c>
      <c r="AY232" s="172" t="s">
        <v>141</v>
      </c>
    </row>
    <row r="233" spans="2:51" s="13" customFormat="1" ht="10.2">
      <c r="B233" s="170"/>
      <c r="D233" s="171" t="s">
        <v>150</v>
      </c>
      <c r="E233" s="172" t="s">
        <v>1</v>
      </c>
      <c r="F233" s="173" t="s">
        <v>328</v>
      </c>
      <c r="H233" s="174">
        <v>20.706</v>
      </c>
      <c r="I233" s="175"/>
      <c r="L233" s="170"/>
      <c r="M233" s="176"/>
      <c r="N233" s="177"/>
      <c r="O233" s="177"/>
      <c r="P233" s="177"/>
      <c r="Q233" s="177"/>
      <c r="R233" s="177"/>
      <c r="S233" s="177"/>
      <c r="T233" s="178"/>
      <c r="AT233" s="172" t="s">
        <v>150</v>
      </c>
      <c r="AU233" s="172" t="s">
        <v>86</v>
      </c>
      <c r="AV233" s="13" t="s">
        <v>86</v>
      </c>
      <c r="AW233" s="13" t="s">
        <v>32</v>
      </c>
      <c r="AX233" s="13" t="s">
        <v>76</v>
      </c>
      <c r="AY233" s="172" t="s">
        <v>141</v>
      </c>
    </row>
    <row r="234" spans="2:51" s="15" customFormat="1" ht="10.2">
      <c r="B234" s="197"/>
      <c r="D234" s="171" t="s">
        <v>150</v>
      </c>
      <c r="E234" s="198" t="s">
        <v>1</v>
      </c>
      <c r="F234" s="199" t="s">
        <v>329</v>
      </c>
      <c r="H234" s="198" t="s">
        <v>1</v>
      </c>
      <c r="I234" s="200"/>
      <c r="L234" s="197"/>
      <c r="M234" s="201"/>
      <c r="N234" s="202"/>
      <c r="O234" s="202"/>
      <c r="P234" s="202"/>
      <c r="Q234" s="202"/>
      <c r="R234" s="202"/>
      <c r="S234" s="202"/>
      <c r="T234" s="203"/>
      <c r="AT234" s="198" t="s">
        <v>150</v>
      </c>
      <c r="AU234" s="198" t="s">
        <v>86</v>
      </c>
      <c r="AV234" s="15" t="s">
        <v>84</v>
      </c>
      <c r="AW234" s="15" t="s">
        <v>32</v>
      </c>
      <c r="AX234" s="15" t="s">
        <v>76</v>
      </c>
      <c r="AY234" s="198" t="s">
        <v>141</v>
      </c>
    </row>
    <row r="235" spans="2:51" s="13" customFormat="1" ht="10.2">
      <c r="B235" s="170"/>
      <c r="D235" s="171" t="s">
        <v>150</v>
      </c>
      <c r="E235" s="172" t="s">
        <v>1</v>
      </c>
      <c r="F235" s="173" t="s">
        <v>330</v>
      </c>
      <c r="H235" s="174">
        <v>25.469</v>
      </c>
      <c r="I235" s="175"/>
      <c r="L235" s="170"/>
      <c r="M235" s="176"/>
      <c r="N235" s="177"/>
      <c r="O235" s="177"/>
      <c r="P235" s="177"/>
      <c r="Q235" s="177"/>
      <c r="R235" s="177"/>
      <c r="S235" s="177"/>
      <c r="T235" s="178"/>
      <c r="AT235" s="172" t="s">
        <v>150</v>
      </c>
      <c r="AU235" s="172" t="s">
        <v>86</v>
      </c>
      <c r="AV235" s="13" t="s">
        <v>86</v>
      </c>
      <c r="AW235" s="13" t="s">
        <v>32</v>
      </c>
      <c r="AX235" s="13" t="s">
        <v>76</v>
      </c>
      <c r="AY235" s="172" t="s">
        <v>141</v>
      </c>
    </row>
    <row r="236" spans="2:51" s="13" customFormat="1" ht="10.2">
      <c r="B236" s="170"/>
      <c r="D236" s="171" t="s">
        <v>150</v>
      </c>
      <c r="E236" s="172" t="s">
        <v>1</v>
      </c>
      <c r="F236" s="173" t="s">
        <v>331</v>
      </c>
      <c r="H236" s="174">
        <v>22.245</v>
      </c>
      <c r="I236" s="175"/>
      <c r="L236" s="170"/>
      <c r="M236" s="176"/>
      <c r="N236" s="177"/>
      <c r="O236" s="177"/>
      <c r="P236" s="177"/>
      <c r="Q236" s="177"/>
      <c r="R236" s="177"/>
      <c r="S236" s="177"/>
      <c r="T236" s="178"/>
      <c r="AT236" s="172" t="s">
        <v>150</v>
      </c>
      <c r="AU236" s="172" t="s">
        <v>86</v>
      </c>
      <c r="AV236" s="13" t="s">
        <v>86</v>
      </c>
      <c r="AW236" s="13" t="s">
        <v>32</v>
      </c>
      <c r="AX236" s="13" t="s">
        <v>76</v>
      </c>
      <c r="AY236" s="172" t="s">
        <v>141</v>
      </c>
    </row>
    <row r="237" spans="2:51" s="13" customFormat="1" ht="10.2">
      <c r="B237" s="170"/>
      <c r="D237" s="171" t="s">
        <v>150</v>
      </c>
      <c r="E237" s="172" t="s">
        <v>1</v>
      </c>
      <c r="F237" s="173" t="s">
        <v>332</v>
      </c>
      <c r="H237" s="174">
        <v>22.82</v>
      </c>
      <c r="I237" s="175"/>
      <c r="L237" s="170"/>
      <c r="M237" s="176"/>
      <c r="N237" s="177"/>
      <c r="O237" s="177"/>
      <c r="P237" s="177"/>
      <c r="Q237" s="177"/>
      <c r="R237" s="177"/>
      <c r="S237" s="177"/>
      <c r="T237" s="178"/>
      <c r="AT237" s="172" t="s">
        <v>150</v>
      </c>
      <c r="AU237" s="172" t="s">
        <v>86</v>
      </c>
      <c r="AV237" s="13" t="s">
        <v>86</v>
      </c>
      <c r="AW237" s="13" t="s">
        <v>32</v>
      </c>
      <c r="AX237" s="13" t="s">
        <v>76</v>
      </c>
      <c r="AY237" s="172" t="s">
        <v>141</v>
      </c>
    </row>
    <row r="238" spans="2:51" s="13" customFormat="1" ht="30.6">
      <c r="B238" s="170"/>
      <c r="D238" s="171" t="s">
        <v>150</v>
      </c>
      <c r="E238" s="172" t="s">
        <v>1</v>
      </c>
      <c r="F238" s="173" t="s">
        <v>333</v>
      </c>
      <c r="H238" s="174">
        <v>75.072</v>
      </c>
      <c r="I238" s="175"/>
      <c r="L238" s="170"/>
      <c r="M238" s="176"/>
      <c r="N238" s="177"/>
      <c r="O238" s="177"/>
      <c r="P238" s="177"/>
      <c r="Q238" s="177"/>
      <c r="R238" s="177"/>
      <c r="S238" s="177"/>
      <c r="T238" s="178"/>
      <c r="AT238" s="172" t="s">
        <v>150</v>
      </c>
      <c r="AU238" s="172" t="s">
        <v>86</v>
      </c>
      <c r="AV238" s="13" t="s">
        <v>86</v>
      </c>
      <c r="AW238" s="13" t="s">
        <v>32</v>
      </c>
      <c r="AX238" s="13" t="s">
        <v>76</v>
      </c>
      <c r="AY238" s="172" t="s">
        <v>141</v>
      </c>
    </row>
    <row r="239" spans="2:51" s="14" customFormat="1" ht="10.2">
      <c r="B239" s="189"/>
      <c r="D239" s="171" t="s">
        <v>150</v>
      </c>
      <c r="E239" s="190" t="s">
        <v>1</v>
      </c>
      <c r="F239" s="191" t="s">
        <v>281</v>
      </c>
      <c r="H239" s="192">
        <v>1052.7530000000002</v>
      </c>
      <c r="I239" s="193"/>
      <c r="L239" s="189"/>
      <c r="M239" s="194"/>
      <c r="N239" s="195"/>
      <c r="O239" s="195"/>
      <c r="P239" s="195"/>
      <c r="Q239" s="195"/>
      <c r="R239" s="195"/>
      <c r="S239" s="195"/>
      <c r="T239" s="196"/>
      <c r="AT239" s="190" t="s">
        <v>150</v>
      </c>
      <c r="AU239" s="190" t="s">
        <v>86</v>
      </c>
      <c r="AV239" s="14" t="s">
        <v>148</v>
      </c>
      <c r="AW239" s="14" t="s">
        <v>32</v>
      </c>
      <c r="AX239" s="14" t="s">
        <v>84</v>
      </c>
      <c r="AY239" s="190" t="s">
        <v>141</v>
      </c>
    </row>
    <row r="240" spans="1:65" s="2" customFormat="1" ht="16.5" customHeight="1">
      <c r="A240" s="32"/>
      <c r="B240" s="156"/>
      <c r="C240" s="179" t="s">
        <v>334</v>
      </c>
      <c r="D240" s="179" t="s">
        <v>191</v>
      </c>
      <c r="E240" s="180" t="s">
        <v>335</v>
      </c>
      <c r="F240" s="181" t="s">
        <v>336</v>
      </c>
      <c r="G240" s="182" t="s">
        <v>146</v>
      </c>
      <c r="H240" s="183">
        <v>1073.808</v>
      </c>
      <c r="I240" s="184"/>
      <c r="J240" s="185">
        <f>ROUND(I240*H240,2)</f>
        <v>0</v>
      </c>
      <c r="K240" s="181" t="s">
        <v>147</v>
      </c>
      <c r="L240" s="186"/>
      <c r="M240" s="187" t="s">
        <v>1</v>
      </c>
      <c r="N240" s="188" t="s">
        <v>41</v>
      </c>
      <c r="O240" s="58"/>
      <c r="P240" s="166">
        <f>O240*H240</f>
        <v>0</v>
      </c>
      <c r="Q240" s="166">
        <v>0.00306</v>
      </c>
      <c r="R240" s="166">
        <f>Q240*H240</f>
        <v>3.28585248</v>
      </c>
      <c r="S240" s="166">
        <v>0</v>
      </c>
      <c r="T240" s="167">
        <f>S240*H240</f>
        <v>0</v>
      </c>
      <c r="U240" s="32"/>
      <c r="V240" s="32"/>
      <c r="W240" s="32"/>
      <c r="X240" s="32"/>
      <c r="Y240" s="32"/>
      <c r="Z240" s="32"/>
      <c r="AA240" s="32"/>
      <c r="AB240" s="32"/>
      <c r="AC240" s="32"/>
      <c r="AD240" s="32"/>
      <c r="AE240" s="32"/>
      <c r="AR240" s="168" t="s">
        <v>181</v>
      </c>
      <c r="AT240" s="168" t="s">
        <v>191</v>
      </c>
      <c r="AU240" s="168" t="s">
        <v>86</v>
      </c>
      <c r="AY240" s="17" t="s">
        <v>141</v>
      </c>
      <c r="BE240" s="169">
        <f>IF(N240="základní",J240,0)</f>
        <v>0</v>
      </c>
      <c r="BF240" s="169">
        <f>IF(N240="snížená",J240,0)</f>
        <v>0</v>
      </c>
      <c r="BG240" s="169">
        <f>IF(N240="zákl. přenesená",J240,0)</f>
        <v>0</v>
      </c>
      <c r="BH240" s="169">
        <f>IF(N240="sníž. přenesená",J240,0)</f>
        <v>0</v>
      </c>
      <c r="BI240" s="169">
        <f>IF(N240="nulová",J240,0)</f>
        <v>0</v>
      </c>
      <c r="BJ240" s="17" t="s">
        <v>84</v>
      </c>
      <c r="BK240" s="169">
        <f>ROUND(I240*H240,2)</f>
        <v>0</v>
      </c>
      <c r="BL240" s="17" t="s">
        <v>148</v>
      </c>
      <c r="BM240" s="168" t="s">
        <v>337</v>
      </c>
    </row>
    <row r="241" spans="2:51" s="13" customFormat="1" ht="10.2">
      <c r="B241" s="170"/>
      <c r="D241" s="171" t="s">
        <v>150</v>
      </c>
      <c r="F241" s="173" t="s">
        <v>338</v>
      </c>
      <c r="H241" s="174">
        <v>1073.808</v>
      </c>
      <c r="I241" s="175"/>
      <c r="L241" s="170"/>
      <c r="M241" s="176"/>
      <c r="N241" s="177"/>
      <c r="O241" s="177"/>
      <c r="P241" s="177"/>
      <c r="Q241" s="177"/>
      <c r="R241" s="177"/>
      <c r="S241" s="177"/>
      <c r="T241" s="178"/>
      <c r="AT241" s="172" t="s">
        <v>150</v>
      </c>
      <c r="AU241" s="172" t="s">
        <v>86</v>
      </c>
      <c r="AV241" s="13" t="s">
        <v>86</v>
      </c>
      <c r="AW241" s="13" t="s">
        <v>3</v>
      </c>
      <c r="AX241" s="13" t="s">
        <v>84</v>
      </c>
      <c r="AY241" s="172" t="s">
        <v>141</v>
      </c>
    </row>
    <row r="242" spans="1:65" s="2" customFormat="1" ht="24" customHeight="1">
      <c r="A242" s="32"/>
      <c r="B242" s="156"/>
      <c r="C242" s="157" t="s">
        <v>339</v>
      </c>
      <c r="D242" s="157" t="s">
        <v>143</v>
      </c>
      <c r="E242" s="158" t="s">
        <v>340</v>
      </c>
      <c r="F242" s="159" t="s">
        <v>341</v>
      </c>
      <c r="G242" s="160" t="s">
        <v>146</v>
      </c>
      <c r="H242" s="161">
        <v>156.709</v>
      </c>
      <c r="I242" s="162"/>
      <c r="J242" s="163">
        <f>ROUND(I242*H242,2)</f>
        <v>0</v>
      </c>
      <c r="K242" s="159" t="s">
        <v>147</v>
      </c>
      <c r="L242" s="33"/>
      <c r="M242" s="164" t="s">
        <v>1</v>
      </c>
      <c r="N242" s="165" t="s">
        <v>41</v>
      </c>
      <c r="O242" s="58"/>
      <c r="P242" s="166">
        <f>O242*H242</f>
        <v>0</v>
      </c>
      <c r="Q242" s="166">
        <v>0.00944</v>
      </c>
      <c r="R242" s="166">
        <f>Q242*H242</f>
        <v>1.47933296</v>
      </c>
      <c r="S242" s="166">
        <v>0</v>
      </c>
      <c r="T242" s="167">
        <f>S242*H242</f>
        <v>0</v>
      </c>
      <c r="U242" s="32"/>
      <c r="V242" s="32"/>
      <c r="W242" s="32"/>
      <c r="X242" s="32"/>
      <c r="Y242" s="32"/>
      <c r="Z242" s="32"/>
      <c r="AA242" s="32"/>
      <c r="AB242" s="32"/>
      <c r="AC242" s="32"/>
      <c r="AD242" s="32"/>
      <c r="AE242" s="32"/>
      <c r="AR242" s="168" t="s">
        <v>148</v>
      </c>
      <c r="AT242" s="168" t="s">
        <v>143</v>
      </c>
      <c r="AU242" s="168" t="s">
        <v>86</v>
      </c>
      <c r="AY242" s="17" t="s">
        <v>141</v>
      </c>
      <c r="BE242" s="169">
        <f>IF(N242="základní",J242,0)</f>
        <v>0</v>
      </c>
      <c r="BF242" s="169">
        <f>IF(N242="snížená",J242,0)</f>
        <v>0</v>
      </c>
      <c r="BG242" s="169">
        <f>IF(N242="zákl. přenesená",J242,0)</f>
        <v>0</v>
      </c>
      <c r="BH242" s="169">
        <f>IF(N242="sníž. přenesená",J242,0)</f>
        <v>0</v>
      </c>
      <c r="BI242" s="169">
        <f>IF(N242="nulová",J242,0)</f>
        <v>0</v>
      </c>
      <c r="BJ242" s="17" t="s">
        <v>84</v>
      </c>
      <c r="BK242" s="169">
        <f>ROUND(I242*H242,2)</f>
        <v>0</v>
      </c>
      <c r="BL242" s="17" t="s">
        <v>148</v>
      </c>
      <c r="BM242" s="168" t="s">
        <v>342</v>
      </c>
    </row>
    <row r="243" spans="2:51" s="15" customFormat="1" ht="10.2">
      <c r="B243" s="197"/>
      <c r="D243" s="171" t="s">
        <v>150</v>
      </c>
      <c r="E243" s="198" t="s">
        <v>1</v>
      </c>
      <c r="F243" s="199" t="s">
        <v>343</v>
      </c>
      <c r="H243" s="198" t="s">
        <v>1</v>
      </c>
      <c r="I243" s="200"/>
      <c r="L243" s="197"/>
      <c r="M243" s="201"/>
      <c r="N243" s="202"/>
      <c r="O243" s="202"/>
      <c r="P243" s="202"/>
      <c r="Q243" s="202"/>
      <c r="R243" s="202"/>
      <c r="S243" s="202"/>
      <c r="T243" s="203"/>
      <c r="AT243" s="198" t="s">
        <v>150</v>
      </c>
      <c r="AU243" s="198" t="s">
        <v>86</v>
      </c>
      <c r="AV243" s="15" t="s">
        <v>84</v>
      </c>
      <c r="AW243" s="15" t="s">
        <v>32</v>
      </c>
      <c r="AX243" s="15" t="s">
        <v>76</v>
      </c>
      <c r="AY243" s="198" t="s">
        <v>141</v>
      </c>
    </row>
    <row r="244" spans="2:51" s="13" customFormat="1" ht="10.2">
      <c r="B244" s="170"/>
      <c r="D244" s="171" t="s">
        <v>150</v>
      </c>
      <c r="E244" s="172" t="s">
        <v>1</v>
      </c>
      <c r="F244" s="173" t="s">
        <v>344</v>
      </c>
      <c r="H244" s="174">
        <v>156.709</v>
      </c>
      <c r="I244" s="175"/>
      <c r="L244" s="170"/>
      <c r="M244" s="176"/>
      <c r="N244" s="177"/>
      <c r="O244" s="177"/>
      <c r="P244" s="177"/>
      <c r="Q244" s="177"/>
      <c r="R244" s="177"/>
      <c r="S244" s="177"/>
      <c r="T244" s="178"/>
      <c r="AT244" s="172" t="s">
        <v>150</v>
      </c>
      <c r="AU244" s="172" t="s">
        <v>86</v>
      </c>
      <c r="AV244" s="13" t="s">
        <v>86</v>
      </c>
      <c r="AW244" s="13" t="s">
        <v>32</v>
      </c>
      <c r="AX244" s="13" t="s">
        <v>84</v>
      </c>
      <c r="AY244" s="172" t="s">
        <v>141</v>
      </c>
    </row>
    <row r="245" spans="1:65" s="2" customFormat="1" ht="24" customHeight="1">
      <c r="A245" s="32"/>
      <c r="B245" s="156"/>
      <c r="C245" s="179" t="s">
        <v>345</v>
      </c>
      <c r="D245" s="179" t="s">
        <v>191</v>
      </c>
      <c r="E245" s="180" t="s">
        <v>260</v>
      </c>
      <c r="F245" s="181" t="s">
        <v>261</v>
      </c>
      <c r="G245" s="182" t="s">
        <v>146</v>
      </c>
      <c r="H245" s="183">
        <v>159.843</v>
      </c>
      <c r="I245" s="184"/>
      <c r="J245" s="185">
        <f>ROUND(I245*H245,2)</f>
        <v>0</v>
      </c>
      <c r="K245" s="181" t="s">
        <v>147</v>
      </c>
      <c r="L245" s="186"/>
      <c r="M245" s="187" t="s">
        <v>1</v>
      </c>
      <c r="N245" s="188" t="s">
        <v>41</v>
      </c>
      <c r="O245" s="58"/>
      <c r="P245" s="166">
        <f>O245*H245</f>
        <v>0</v>
      </c>
      <c r="Q245" s="166">
        <v>0.0195</v>
      </c>
      <c r="R245" s="166">
        <f>Q245*H245</f>
        <v>3.1169385</v>
      </c>
      <c r="S245" s="166">
        <v>0</v>
      </c>
      <c r="T245" s="167">
        <f>S245*H245</f>
        <v>0</v>
      </c>
      <c r="U245" s="32"/>
      <c r="V245" s="32"/>
      <c r="W245" s="32"/>
      <c r="X245" s="32"/>
      <c r="Y245" s="32"/>
      <c r="Z245" s="32"/>
      <c r="AA245" s="32"/>
      <c r="AB245" s="32"/>
      <c r="AC245" s="32"/>
      <c r="AD245" s="32"/>
      <c r="AE245" s="32"/>
      <c r="AR245" s="168" t="s">
        <v>181</v>
      </c>
      <c r="AT245" s="168" t="s">
        <v>191</v>
      </c>
      <c r="AU245" s="168" t="s">
        <v>86</v>
      </c>
      <c r="AY245" s="17" t="s">
        <v>141</v>
      </c>
      <c r="BE245" s="169">
        <f>IF(N245="základní",J245,0)</f>
        <v>0</v>
      </c>
      <c r="BF245" s="169">
        <f>IF(N245="snížená",J245,0)</f>
        <v>0</v>
      </c>
      <c r="BG245" s="169">
        <f>IF(N245="zákl. přenesená",J245,0)</f>
        <v>0</v>
      </c>
      <c r="BH245" s="169">
        <f>IF(N245="sníž. přenesená",J245,0)</f>
        <v>0</v>
      </c>
      <c r="BI245" s="169">
        <f>IF(N245="nulová",J245,0)</f>
        <v>0</v>
      </c>
      <c r="BJ245" s="17" t="s">
        <v>84</v>
      </c>
      <c r="BK245" s="169">
        <f>ROUND(I245*H245,2)</f>
        <v>0</v>
      </c>
      <c r="BL245" s="17" t="s">
        <v>148</v>
      </c>
      <c r="BM245" s="168" t="s">
        <v>346</v>
      </c>
    </row>
    <row r="246" spans="2:51" s="13" customFormat="1" ht="10.2">
      <c r="B246" s="170"/>
      <c r="D246" s="171" t="s">
        <v>150</v>
      </c>
      <c r="F246" s="173" t="s">
        <v>347</v>
      </c>
      <c r="H246" s="174">
        <v>159.843</v>
      </c>
      <c r="I246" s="175"/>
      <c r="L246" s="170"/>
      <c r="M246" s="176"/>
      <c r="N246" s="177"/>
      <c r="O246" s="177"/>
      <c r="P246" s="177"/>
      <c r="Q246" s="177"/>
      <c r="R246" s="177"/>
      <c r="S246" s="177"/>
      <c r="T246" s="178"/>
      <c r="AT246" s="172" t="s">
        <v>150</v>
      </c>
      <c r="AU246" s="172" t="s">
        <v>86</v>
      </c>
      <c r="AV246" s="13" t="s">
        <v>86</v>
      </c>
      <c r="AW246" s="13" t="s">
        <v>3</v>
      </c>
      <c r="AX246" s="13" t="s">
        <v>84</v>
      </c>
      <c r="AY246" s="172" t="s">
        <v>141</v>
      </c>
    </row>
    <row r="247" spans="1:65" s="2" customFormat="1" ht="24" customHeight="1">
      <c r="A247" s="32"/>
      <c r="B247" s="156"/>
      <c r="C247" s="157" t="s">
        <v>348</v>
      </c>
      <c r="D247" s="157" t="s">
        <v>143</v>
      </c>
      <c r="E247" s="158" t="s">
        <v>349</v>
      </c>
      <c r="F247" s="159" t="s">
        <v>350</v>
      </c>
      <c r="G247" s="160" t="s">
        <v>146</v>
      </c>
      <c r="H247" s="161">
        <v>47.196</v>
      </c>
      <c r="I247" s="162"/>
      <c r="J247" s="163">
        <f>ROUND(I247*H247,2)</f>
        <v>0</v>
      </c>
      <c r="K247" s="159" t="s">
        <v>147</v>
      </c>
      <c r="L247" s="33"/>
      <c r="M247" s="164" t="s">
        <v>1</v>
      </c>
      <c r="N247" s="165" t="s">
        <v>41</v>
      </c>
      <c r="O247" s="58"/>
      <c r="P247" s="166">
        <f>O247*H247</f>
        <v>0</v>
      </c>
      <c r="Q247" s="166">
        <v>0.0095</v>
      </c>
      <c r="R247" s="166">
        <f>Q247*H247</f>
        <v>0.448362</v>
      </c>
      <c r="S247" s="166">
        <v>0</v>
      </c>
      <c r="T247" s="167">
        <f>S247*H247</f>
        <v>0</v>
      </c>
      <c r="U247" s="32"/>
      <c r="V247" s="32"/>
      <c r="W247" s="32"/>
      <c r="X247" s="32"/>
      <c r="Y247" s="32"/>
      <c r="Z247" s="32"/>
      <c r="AA247" s="32"/>
      <c r="AB247" s="32"/>
      <c r="AC247" s="32"/>
      <c r="AD247" s="32"/>
      <c r="AE247" s="32"/>
      <c r="AR247" s="168" t="s">
        <v>148</v>
      </c>
      <c r="AT247" s="168" t="s">
        <v>143</v>
      </c>
      <c r="AU247" s="168" t="s">
        <v>86</v>
      </c>
      <c r="AY247" s="17" t="s">
        <v>141</v>
      </c>
      <c r="BE247" s="169">
        <f>IF(N247="základní",J247,0)</f>
        <v>0</v>
      </c>
      <c r="BF247" s="169">
        <f>IF(N247="snížená",J247,0)</f>
        <v>0</v>
      </c>
      <c r="BG247" s="169">
        <f>IF(N247="zákl. přenesená",J247,0)</f>
        <v>0</v>
      </c>
      <c r="BH247" s="169">
        <f>IF(N247="sníž. přenesená",J247,0)</f>
        <v>0</v>
      </c>
      <c r="BI247" s="169">
        <f>IF(N247="nulová",J247,0)</f>
        <v>0</v>
      </c>
      <c r="BJ247" s="17" t="s">
        <v>84</v>
      </c>
      <c r="BK247" s="169">
        <f>ROUND(I247*H247,2)</f>
        <v>0</v>
      </c>
      <c r="BL247" s="17" t="s">
        <v>148</v>
      </c>
      <c r="BM247" s="168" t="s">
        <v>351</v>
      </c>
    </row>
    <row r="248" spans="2:51" s="15" customFormat="1" ht="10.2">
      <c r="B248" s="197"/>
      <c r="D248" s="171" t="s">
        <v>150</v>
      </c>
      <c r="E248" s="198" t="s">
        <v>1</v>
      </c>
      <c r="F248" s="199" t="s">
        <v>352</v>
      </c>
      <c r="H248" s="198" t="s">
        <v>1</v>
      </c>
      <c r="I248" s="200"/>
      <c r="L248" s="197"/>
      <c r="M248" s="201"/>
      <c r="N248" s="202"/>
      <c r="O248" s="202"/>
      <c r="P248" s="202"/>
      <c r="Q248" s="202"/>
      <c r="R248" s="202"/>
      <c r="S248" s="202"/>
      <c r="T248" s="203"/>
      <c r="AT248" s="198" t="s">
        <v>150</v>
      </c>
      <c r="AU248" s="198" t="s">
        <v>86</v>
      </c>
      <c r="AV248" s="15" t="s">
        <v>84</v>
      </c>
      <c r="AW248" s="15" t="s">
        <v>32</v>
      </c>
      <c r="AX248" s="15" t="s">
        <v>76</v>
      </c>
      <c r="AY248" s="198" t="s">
        <v>141</v>
      </c>
    </row>
    <row r="249" spans="2:51" s="13" customFormat="1" ht="10.2">
      <c r="B249" s="170"/>
      <c r="D249" s="171" t="s">
        <v>150</v>
      </c>
      <c r="E249" s="172" t="s">
        <v>1</v>
      </c>
      <c r="F249" s="173" t="s">
        <v>353</v>
      </c>
      <c r="H249" s="174">
        <v>47.196</v>
      </c>
      <c r="I249" s="175"/>
      <c r="L249" s="170"/>
      <c r="M249" s="176"/>
      <c r="N249" s="177"/>
      <c r="O249" s="177"/>
      <c r="P249" s="177"/>
      <c r="Q249" s="177"/>
      <c r="R249" s="177"/>
      <c r="S249" s="177"/>
      <c r="T249" s="178"/>
      <c r="AT249" s="172" t="s">
        <v>150</v>
      </c>
      <c r="AU249" s="172" t="s">
        <v>86</v>
      </c>
      <c r="AV249" s="13" t="s">
        <v>86</v>
      </c>
      <c r="AW249" s="13" t="s">
        <v>32</v>
      </c>
      <c r="AX249" s="13" t="s">
        <v>84</v>
      </c>
      <c r="AY249" s="172" t="s">
        <v>141</v>
      </c>
    </row>
    <row r="250" spans="1:65" s="2" customFormat="1" ht="24" customHeight="1">
      <c r="A250" s="32"/>
      <c r="B250" s="156"/>
      <c r="C250" s="179" t="s">
        <v>354</v>
      </c>
      <c r="D250" s="179" t="s">
        <v>191</v>
      </c>
      <c r="E250" s="180" t="s">
        <v>260</v>
      </c>
      <c r="F250" s="181" t="s">
        <v>261</v>
      </c>
      <c r="G250" s="182" t="s">
        <v>146</v>
      </c>
      <c r="H250" s="183">
        <v>48.14</v>
      </c>
      <c r="I250" s="184"/>
      <c r="J250" s="185">
        <f>ROUND(I250*H250,2)</f>
        <v>0</v>
      </c>
      <c r="K250" s="181" t="s">
        <v>147</v>
      </c>
      <c r="L250" s="186"/>
      <c r="M250" s="187" t="s">
        <v>1</v>
      </c>
      <c r="N250" s="188" t="s">
        <v>41</v>
      </c>
      <c r="O250" s="58"/>
      <c r="P250" s="166">
        <f>O250*H250</f>
        <v>0</v>
      </c>
      <c r="Q250" s="166">
        <v>0.0195</v>
      </c>
      <c r="R250" s="166">
        <f>Q250*H250</f>
        <v>0.9387300000000001</v>
      </c>
      <c r="S250" s="166">
        <v>0</v>
      </c>
      <c r="T250" s="167">
        <f>S250*H250</f>
        <v>0</v>
      </c>
      <c r="U250" s="32"/>
      <c r="V250" s="32"/>
      <c r="W250" s="32"/>
      <c r="X250" s="32"/>
      <c r="Y250" s="32"/>
      <c r="Z250" s="32"/>
      <c r="AA250" s="32"/>
      <c r="AB250" s="32"/>
      <c r="AC250" s="32"/>
      <c r="AD250" s="32"/>
      <c r="AE250" s="32"/>
      <c r="AR250" s="168" t="s">
        <v>181</v>
      </c>
      <c r="AT250" s="168" t="s">
        <v>191</v>
      </c>
      <c r="AU250" s="168" t="s">
        <v>86</v>
      </c>
      <c r="AY250" s="17" t="s">
        <v>141</v>
      </c>
      <c r="BE250" s="169">
        <f>IF(N250="základní",J250,0)</f>
        <v>0</v>
      </c>
      <c r="BF250" s="169">
        <f>IF(N250="snížená",J250,0)</f>
        <v>0</v>
      </c>
      <c r="BG250" s="169">
        <f>IF(N250="zákl. přenesená",J250,0)</f>
        <v>0</v>
      </c>
      <c r="BH250" s="169">
        <f>IF(N250="sníž. přenesená",J250,0)</f>
        <v>0</v>
      </c>
      <c r="BI250" s="169">
        <f>IF(N250="nulová",J250,0)</f>
        <v>0</v>
      </c>
      <c r="BJ250" s="17" t="s">
        <v>84</v>
      </c>
      <c r="BK250" s="169">
        <f>ROUND(I250*H250,2)</f>
        <v>0</v>
      </c>
      <c r="BL250" s="17" t="s">
        <v>148</v>
      </c>
      <c r="BM250" s="168" t="s">
        <v>355</v>
      </c>
    </row>
    <row r="251" spans="2:51" s="13" customFormat="1" ht="10.2">
      <c r="B251" s="170"/>
      <c r="D251" s="171" t="s">
        <v>150</v>
      </c>
      <c r="F251" s="173" t="s">
        <v>356</v>
      </c>
      <c r="H251" s="174">
        <v>48.14</v>
      </c>
      <c r="I251" s="175"/>
      <c r="L251" s="170"/>
      <c r="M251" s="176"/>
      <c r="N251" s="177"/>
      <c r="O251" s="177"/>
      <c r="P251" s="177"/>
      <c r="Q251" s="177"/>
      <c r="R251" s="177"/>
      <c r="S251" s="177"/>
      <c r="T251" s="178"/>
      <c r="AT251" s="172" t="s">
        <v>150</v>
      </c>
      <c r="AU251" s="172" t="s">
        <v>86</v>
      </c>
      <c r="AV251" s="13" t="s">
        <v>86</v>
      </c>
      <c r="AW251" s="13" t="s">
        <v>3</v>
      </c>
      <c r="AX251" s="13" t="s">
        <v>84</v>
      </c>
      <c r="AY251" s="172" t="s">
        <v>141</v>
      </c>
    </row>
    <row r="252" spans="1:65" s="2" customFormat="1" ht="16.5" customHeight="1">
      <c r="A252" s="32"/>
      <c r="B252" s="156"/>
      <c r="C252" s="157" t="s">
        <v>357</v>
      </c>
      <c r="D252" s="157" t="s">
        <v>143</v>
      </c>
      <c r="E252" s="158" t="s">
        <v>358</v>
      </c>
      <c r="F252" s="159" t="s">
        <v>359</v>
      </c>
      <c r="G252" s="160" t="s">
        <v>223</v>
      </c>
      <c r="H252" s="161">
        <v>256.69</v>
      </c>
      <c r="I252" s="162"/>
      <c r="J252" s="163">
        <f>ROUND(I252*H252,2)</f>
        <v>0</v>
      </c>
      <c r="K252" s="159" t="s">
        <v>147</v>
      </c>
      <c r="L252" s="33"/>
      <c r="M252" s="164" t="s">
        <v>1</v>
      </c>
      <c r="N252" s="165" t="s">
        <v>41</v>
      </c>
      <c r="O252" s="58"/>
      <c r="P252" s="166">
        <f>O252*H252</f>
        <v>0</v>
      </c>
      <c r="Q252" s="166">
        <v>6E-05</v>
      </c>
      <c r="R252" s="166">
        <f>Q252*H252</f>
        <v>0.0154014</v>
      </c>
      <c r="S252" s="166">
        <v>0</v>
      </c>
      <c r="T252" s="167">
        <f>S252*H252</f>
        <v>0</v>
      </c>
      <c r="U252" s="32"/>
      <c r="V252" s="32"/>
      <c r="W252" s="32"/>
      <c r="X252" s="32"/>
      <c r="Y252" s="32"/>
      <c r="Z252" s="32"/>
      <c r="AA252" s="32"/>
      <c r="AB252" s="32"/>
      <c r="AC252" s="32"/>
      <c r="AD252" s="32"/>
      <c r="AE252" s="32"/>
      <c r="AR252" s="168" t="s">
        <v>148</v>
      </c>
      <c r="AT252" s="168" t="s">
        <v>143</v>
      </c>
      <c r="AU252" s="168" t="s">
        <v>86</v>
      </c>
      <c r="AY252" s="17" t="s">
        <v>141</v>
      </c>
      <c r="BE252" s="169">
        <f>IF(N252="základní",J252,0)</f>
        <v>0</v>
      </c>
      <c r="BF252" s="169">
        <f>IF(N252="snížená",J252,0)</f>
        <v>0</v>
      </c>
      <c r="BG252" s="169">
        <f>IF(N252="zákl. přenesená",J252,0)</f>
        <v>0</v>
      </c>
      <c r="BH252" s="169">
        <f>IF(N252="sníž. přenesená",J252,0)</f>
        <v>0</v>
      </c>
      <c r="BI252" s="169">
        <f>IF(N252="nulová",J252,0)</f>
        <v>0</v>
      </c>
      <c r="BJ252" s="17" t="s">
        <v>84</v>
      </c>
      <c r="BK252" s="169">
        <f>ROUND(I252*H252,2)</f>
        <v>0</v>
      </c>
      <c r="BL252" s="17" t="s">
        <v>148</v>
      </c>
      <c r="BM252" s="168" t="s">
        <v>360</v>
      </c>
    </row>
    <row r="253" spans="1:65" s="2" customFormat="1" ht="24" customHeight="1">
      <c r="A253" s="32"/>
      <c r="B253" s="156"/>
      <c r="C253" s="179" t="s">
        <v>361</v>
      </c>
      <c r="D253" s="179" t="s">
        <v>191</v>
      </c>
      <c r="E253" s="180" t="s">
        <v>362</v>
      </c>
      <c r="F253" s="181" t="s">
        <v>363</v>
      </c>
      <c r="G253" s="182" t="s">
        <v>223</v>
      </c>
      <c r="H253" s="183">
        <v>269.525</v>
      </c>
      <c r="I253" s="184"/>
      <c r="J253" s="185">
        <f>ROUND(I253*H253,2)</f>
        <v>0</v>
      </c>
      <c r="K253" s="181" t="s">
        <v>147</v>
      </c>
      <c r="L253" s="186"/>
      <c r="M253" s="187" t="s">
        <v>1</v>
      </c>
      <c r="N253" s="188" t="s">
        <v>41</v>
      </c>
      <c r="O253" s="58"/>
      <c r="P253" s="166">
        <f>O253*H253</f>
        <v>0</v>
      </c>
      <c r="Q253" s="166">
        <v>0.00068</v>
      </c>
      <c r="R253" s="166">
        <f>Q253*H253</f>
        <v>0.183277</v>
      </c>
      <c r="S253" s="166">
        <v>0</v>
      </c>
      <c r="T253" s="167">
        <f>S253*H253</f>
        <v>0</v>
      </c>
      <c r="U253" s="32"/>
      <c r="V253" s="32"/>
      <c r="W253" s="32"/>
      <c r="X253" s="32"/>
      <c r="Y253" s="32"/>
      <c r="Z253" s="32"/>
      <c r="AA253" s="32"/>
      <c r="AB253" s="32"/>
      <c r="AC253" s="32"/>
      <c r="AD253" s="32"/>
      <c r="AE253" s="32"/>
      <c r="AR253" s="168" t="s">
        <v>181</v>
      </c>
      <c r="AT253" s="168" t="s">
        <v>191</v>
      </c>
      <c r="AU253" s="168" t="s">
        <v>86</v>
      </c>
      <c r="AY253" s="17" t="s">
        <v>141</v>
      </c>
      <c r="BE253" s="169">
        <f>IF(N253="základní",J253,0)</f>
        <v>0</v>
      </c>
      <c r="BF253" s="169">
        <f>IF(N253="snížená",J253,0)</f>
        <v>0</v>
      </c>
      <c r="BG253" s="169">
        <f>IF(N253="zákl. přenesená",J253,0)</f>
        <v>0</v>
      </c>
      <c r="BH253" s="169">
        <f>IF(N253="sníž. přenesená",J253,0)</f>
        <v>0</v>
      </c>
      <c r="BI253" s="169">
        <f>IF(N253="nulová",J253,0)</f>
        <v>0</v>
      </c>
      <c r="BJ253" s="17" t="s">
        <v>84</v>
      </c>
      <c r="BK253" s="169">
        <f>ROUND(I253*H253,2)</f>
        <v>0</v>
      </c>
      <c r="BL253" s="17" t="s">
        <v>148</v>
      </c>
      <c r="BM253" s="168" t="s">
        <v>364</v>
      </c>
    </row>
    <row r="254" spans="2:51" s="13" customFormat="1" ht="10.2">
      <c r="B254" s="170"/>
      <c r="D254" s="171" t="s">
        <v>150</v>
      </c>
      <c r="F254" s="173" t="s">
        <v>365</v>
      </c>
      <c r="H254" s="174">
        <v>269.525</v>
      </c>
      <c r="I254" s="175"/>
      <c r="L254" s="170"/>
      <c r="M254" s="176"/>
      <c r="N254" s="177"/>
      <c r="O254" s="177"/>
      <c r="P254" s="177"/>
      <c r="Q254" s="177"/>
      <c r="R254" s="177"/>
      <c r="S254" s="177"/>
      <c r="T254" s="178"/>
      <c r="AT254" s="172" t="s">
        <v>150</v>
      </c>
      <c r="AU254" s="172" t="s">
        <v>86</v>
      </c>
      <c r="AV254" s="13" t="s">
        <v>86</v>
      </c>
      <c r="AW254" s="13" t="s">
        <v>3</v>
      </c>
      <c r="AX254" s="13" t="s">
        <v>84</v>
      </c>
      <c r="AY254" s="172" t="s">
        <v>141</v>
      </c>
    </row>
    <row r="255" spans="1:65" s="2" customFormat="1" ht="16.5" customHeight="1">
      <c r="A255" s="32"/>
      <c r="B255" s="156"/>
      <c r="C255" s="157" t="s">
        <v>366</v>
      </c>
      <c r="D255" s="157" t="s">
        <v>143</v>
      </c>
      <c r="E255" s="158" t="s">
        <v>367</v>
      </c>
      <c r="F255" s="159" t="s">
        <v>368</v>
      </c>
      <c r="G255" s="160" t="s">
        <v>223</v>
      </c>
      <c r="H255" s="161">
        <v>722.16</v>
      </c>
      <c r="I255" s="162"/>
      <c r="J255" s="163">
        <f>ROUND(I255*H255,2)</f>
        <v>0</v>
      </c>
      <c r="K255" s="159" t="s">
        <v>147</v>
      </c>
      <c r="L255" s="33"/>
      <c r="M255" s="164" t="s">
        <v>1</v>
      </c>
      <c r="N255" s="165" t="s">
        <v>41</v>
      </c>
      <c r="O255" s="58"/>
      <c r="P255" s="166">
        <f>O255*H255</f>
        <v>0</v>
      </c>
      <c r="Q255" s="166">
        <v>0.00025</v>
      </c>
      <c r="R255" s="166">
        <f>Q255*H255</f>
        <v>0.18054</v>
      </c>
      <c r="S255" s="166">
        <v>0</v>
      </c>
      <c r="T255" s="167">
        <f>S255*H255</f>
        <v>0</v>
      </c>
      <c r="U255" s="32"/>
      <c r="V255" s="32"/>
      <c r="W255" s="32"/>
      <c r="X255" s="32"/>
      <c r="Y255" s="32"/>
      <c r="Z255" s="32"/>
      <c r="AA255" s="32"/>
      <c r="AB255" s="32"/>
      <c r="AC255" s="32"/>
      <c r="AD255" s="32"/>
      <c r="AE255" s="32"/>
      <c r="AR255" s="168" t="s">
        <v>148</v>
      </c>
      <c r="AT255" s="168" t="s">
        <v>143</v>
      </c>
      <c r="AU255" s="168" t="s">
        <v>86</v>
      </c>
      <c r="AY255" s="17" t="s">
        <v>141</v>
      </c>
      <c r="BE255" s="169">
        <f>IF(N255="základní",J255,0)</f>
        <v>0</v>
      </c>
      <c r="BF255" s="169">
        <f>IF(N255="snížená",J255,0)</f>
        <v>0</v>
      </c>
      <c r="BG255" s="169">
        <f>IF(N255="zákl. přenesená",J255,0)</f>
        <v>0</v>
      </c>
      <c r="BH255" s="169">
        <f>IF(N255="sníž. přenesená",J255,0)</f>
        <v>0</v>
      </c>
      <c r="BI255" s="169">
        <f>IF(N255="nulová",J255,0)</f>
        <v>0</v>
      </c>
      <c r="BJ255" s="17" t="s">
        <v>84</v>
      </c>
      <c r="BK255" s="169">
        <f>ROUND(I255*H255,2)</f>
        <v>0</v>
      </c>
      <c r="BL255" s="17" t="s">
        <v>148</v>
      </c>
      <c r="BM255" s="168" t="s">
        <v>369</v>
      </c>
    </row>
    <row r="256" spans="2:51" s="13" customFormat="1" ht="10.2">
      <c r="B256" s="170"/>
      <c r="D256" s="171" t="s">
        <v>150</v>
      </c>
      <c r="E256" s="172" t="s">
        <v>1</v>
      </c>
      <c r="F256" s="173" t="s">
        <v>370</v>
      </c>
      <c r="H256" s="174">
        <v>722.16</v>
      </c>
      <c r="I256" s="175"/>
      <c r="L256" s="170"/>
      <c r="M256" s="176"/>
      <c r="N256" s="177"/>
      <c r="O256" s="177"/>
      <c r="P256" s="177"/>
      <c r="Q256" s="177"/>
      <c r="R256" s="177"/>
      <c r="S256" s="177"/>
      <c r="T256" s="178"/>
      <c r="AT256" s="172" t="s">
        <v>150</v>
      </c>
      <c r="AU256" s="172" t="s">
        <v>86</v>
      </c>
      <c r="AV256" s="13" t="s">
        <v>86</v>
      </c>
      <c r="AW256" s="13" t="s">
        <v>32</v>
      </c>
      <c r="AX256" s="13" t="s">
        <v>84</v>
      </c>
      <c r="AY256" s="172" t="s">
        <v>141</v>
      </c>
    </row>
    <row r="257" spans="1:65" s="2" customFormat="1" ht="16.5" customHeight="1">
      <c r="A257" s="32"/>
      <c r="B257" s="156"/>
      <c r="C257" s="179" t="s">
        <v>371</v>
      </c>
      <c r="D257" s="179" t="s">
        <v>191</v>
      </c>
      <c r="E257" s="180" t="s">
        <v>372</v>
      </c>
      <c r="F257" s="181" t="s">
        <v>373</v>
      </c>
      <c r="G257" s="182" t="s">
        <v>223</v>
      </c>
      <c r="H257" s="183">
        <v>758.268</v>
      </c>
      <c r="I257" s="184"/>
      <c r="J257" s="185">
        <f>ROUND(I257*H257,2)</f>
        <v>0</v>
      </c>
      <c r="K257" s="181" t="s">
        <v>147</v>
      </c>
      <c r="L257" s="186"/>
      <c r="M257" s="187" t="s">
        <v>1</v>
      </c>
      <c r="N257" s="188" t="s">
        <v>41</v>
      </c>
      <c r="O257" s="58"/>
      <c r="P257" s="166">
        <f>O257*H257</f>
        <v>0</v>
      </c>
      <c r="Q257" s="166">
        <v>3E-05</v>
      </c>
      <c r="R257" s="166">
        <f>Q257*H257</f>
        <v>0.02274804</v>
      </c>
      <c r="S257" s="166">
        <v>0</v>
      </c>
      <c r="T257" s="167">
        <f>S257*H257</f>
        <v>0</v>
      </c>
      <c r="U257" s="32"/>
      <c r="V257" s="32"/>
      <c r="W257" s="32"/>
      <c r="X257" s="32"/>
      <c r="Y257" s="32"/>
      <c r="Z257" s="32"/>
      <c r="AA257" s="32"/>
      <c r="AB257" s="32"/>
      <c r="AC257" s="32"/>
      <c r="AD257" s="32"/>
      <c r="AE257" s="32"/>
      <c r="AR257" s="168" t="s">
        <v>181</v>
      </c>
      <c r="AT257" s="168" t="s">
        <v>191</v>
      </c>
      <c r="AU257" s="168" t="s">
        <v>86</v>
      </c>
      <c r="AY257" s="17" t="s">
        <v>141</v>
      </c>
      <c r="BE257" s="169">
        <f>IF(N257="základní",J257,0)</f>
        <v>0</v>
      </c>
      <c r="BF257" s="169">
        <f>IF(N257="snížená",J257,0)</f>
        <v>0</v>
      </c>
      <c r="BG257" s="169">
        <f>IF(N257="zákl. přenesená",J257,0)</f>
        <v>0</v>
      </c>
      <c r="BH257" s="169">
        <f>IF(N257="sníž. přenesená",J257,0)</f>
        <v>0</v>
      </c>
      <c r="BI257" s="169">
        <f>IF(N257="nulová",J257,0)</f>
        <v>0</v>
      </c>
      <c r="BJ257" s="17" t="s">
        <v>84</v>
      </c>
      <c r="BK257" s="169">
        <f>ROUND(I257*H257,2)</f>
        <v>0</v>
      </c>
      <c r="BL257" s="17" t="s">
        <v>148</v>
      </c>
      <c r="BM257" s="168" t="s">
        <v>374</v>
      </c>
    </row>
    <row r="258" spans="2:51" s="13" customFormat="1" ht="10.2">
      <c r="B258" s="170"/>
      <c r="D258" s="171" t="s">
        <v>150</v>
      </c>
      <c r="F258" s="173" t="s">
        <v>375</v>
      </c>
      <c r="H258" s="174">
        <v>758.268</v>
      </c>
      <c r="I258" s="175"/>
      <c r="L258" s="170"/>
      <c r="M258" s="176"/>
      <c r="N258" s="177"/>
      <c r="O258" s="177"/>
      <c r="P258" s="177"/>
      <c r="Q258" s="177"/>
      <c r="R258" s="177"/>
      <c r="S258" s="177"/>
      <c r="T258" s="178"/>
      <c r="AT258" s="172" t="s">
        <v>150</v>
      </c>
      <c r="AU258" s="172" t="s">
        <v>86</v>
      </c>
      <c r="AV258" s="13" t="s">
        <v>86</v>
      </c>
      <c r="AW258" s="13" t="s">
        <v>3</v>
      </c>
      <c r="AX258" s="13" t="s">
        <v>84</v>
      </c>
      <c r="AY258" s="172" t="s">
        <v>141</v>
      </c>
    </row>
    <row r="259" spans="1:65" s="2" customFormat="1" ht="24" customHeight="1">
      <c r="A259" s="32"/>
      <c r="B259" s="156"/>
      <c r="C259" s="157" t="s">
        <v>376</v>
      </c>
      <c r="D259" s="157" t="s">
        <v>143</v>
      </c>
      <c r="E259" s="158" t="s">
        <v>377</v>
      </c>
      <c r="F259" s="159" t="s">
        <v>378</v>
      </c>
      <c r="G259" s="160" t="s">
        <v>146</v>
      </c>
      <c r="H259" s="161">
        <v>1278.589</v>
      </c>
      <c r="I259" s="162"/>
      <c r="J259" s="163">
        <f aca="true" t="shared" si="0" ref="J259:J264">ROUND(I259*H259,2)</f>
        <v>0</v>
      </c>
      <c r="K259" s="159" t="s">
        <v>147</v>
      </c>
      <c r="L259" s="33"/>
      <c r="M259" s="164" t="s">
        <v>1</v>
      </c>
      <c r="N259" s="165" t="s">
        <v>41</v>
      </c>
      <c r="O259" s="58"/>
      <c r="P259" s="166">
        <f aca="true" t="shared" si="1" ref="P259:P264">O259*H259</f>
        <v>0</v>
      </c>
      <c r="Q259" s="166">
        <v>0.01146</v>
      </c>
      <c r="R259" s="166">
        <f aca="true" t="shared" si="2" ref="R259:R264">Q259*H259</f>
        <v>14.652629939999999</v>
      </c>
      <c r="S259" s="166">
        <v>0</v>
      </c>
      <c r="T259" s="167">
        <f aca="true" t="shared" si="3" ref="T259:T264">S259*H259</f>
        <v>0</v>
      </c>
      <c r="U259" s="32"/>
      <c r="V259" s="32"/>
      <c r="W259" s="32"/>
      <c r="X259" s="32"/>
      <c r="Y259" s="32"/>
      <c r="Z259" s="32"/>
      <c r="AA259" s="32"/>
      <c r="AB259" s="32"/>
      <c r="AC259" s="32"/>
      <c r="AD259" s="32"/>
      <c r="AE259" s="32"/>
      <c r="AR259" s="168" t="s">
        <v>148</v>
      </c>
      <c r="AT259" s="168" t="s">
        <v>143</v>
      </c>
      <c r="AU259" s="168" t="s">
        <v>86</v>
      </c>
      <c r="AY259" s="17" t="s">
        <v>141</v>
      </c>
      <c r="BE259" s="169">
        <f aca="true" t="shared" si="4" ref="BE259:BE264">IF(N259="základní",J259,0)</f>
        <v>0</v>
      </c>
      <c r="BF259" s="169">
        <f aca="true" t="shared" si="5" ref="BF259:BF264">IF(N259="snížená",J259,0)</f>
        <v>0</v>
      </c>
      <c r="BG259" s="169">
        <f aca="true" t="shared" si="6" ref="BG259:BG264">IF(N259="zákl. přenesená",J259,0)</f>
        <v>0</v>
      </c>
      <c r="BH259" s="169">
        <f aca="true" t="shared" si="7" ref="BH259:BH264">IF(N259="sníž. přenesená",J259,0)</f>
        <v>0</v>
      </c>
      <c r="BI259" s="169">
        <f aca="true" t="shared" si="8" ref="BI259:BI264">IF(N259="nulová",J259,0)</f>
        <v>0</v>
      </c>
      <c r="BJ259" s="17" t="s">
        <v>84</v>
      </c>
      <c r="BK259" s="169">
        <f aca="true" t="shared" si="9" ref="BK259:BK264">ROUND(I259*H259,2)</f>
        <v>0</v>
      </c>
      <c r="BL259" s="17" t="s">
        <v>148</v>
      </c>
      <c r="BM259" s="168" t="s">
        <v>379</v>
      </c>
    </row>
    <row r="260" spans="1:65" s="2" customFormat="1" ht="24" customHeight="1">
      <c r="A260" s="32"/>
      <c r="B260" s="156"/>
      <c r="C260" s="157" t="s">
        <v>380</v>
      </c>
      <c r="D260" s="157" t="s">
        <v>143</v>
      </c>
      <c r="E260" s="158" t="s">
        <v>381</v>
      </c>
      <c r="F260" s="159" t="s">
        <v>382</v>
      </c>
      <c r="G260" s="160" t="s">
        <v>146</v>
      </c>
      <c r="H260" s="161">
        <v>102.676</v>
      </c>
      <c r="I260" s="162"/>
      <c r="J260" s="163">
        <f t="shared" si="0"/>
        <v>0</v>
      </c>
      <c r="K260" s="159" t="s">
        <v>147</v>
      </c>
      <c r="L260" s="33"/>
      <c r="M260" s="164" t="s">
        <v>1</v>
      </c>
      <c r="N260" s="165" t="s">
        <v>41</v>
      </c>
      <c r="O260" s="58"/>
      <c r="P260" s="166">
        <f t="shared" si="1"/>
        <v>0</v>
      </c>
      <c r="Q260" s="166">
        <v>0.00628</v>
      </c>
      <c r="R260" s="166">
        <f t="shared" si="2"/>
        <v>0.64480528</v>
      </c>
      <c r="S260" s="166">
        <v>0</v>
      </c>
      <c r="T260" s="167">
        <f t="shared" si="3"/>
        <v>0</v>
      </c>
      <c r="U260" s="32"/>
      <c r="V260" s="32"/>
      <c r="W260" s="32"/>
      <c r="X260" s="32"/>
      <c r="Y260" s="32"/>
      <c r="Z260" s="32"/>
      <c r="AA260" s="32"/>
      <c r="AB260" s="32"/>
      <c r="AC260" s="32"/>
      <c r="AD260" s="32"/>
      <c r="AE260" s="32"/>
      <c r="AR260" s="168" t="s">
        <v>148</v>
      </c>
      <c r="AT260" s="168" t="s">
        <v>143</v>
      </c>
      <c r="AU260" s="168" t="s">
        <v>86</v>
      </c>
      <c r="AY260" s="17" t="s">
        <v>141</v>
      </c>
      <c r="BE260" s="169">
        <f t="shared" si="4"/>
        <v>0</v>
      </c>
      <c r="BF260" s="169">
        <f t="shared" si="5"/>
        <v>0</v>
      </c>
      <c r="BG260" s="169">
        <f t="shared" si="6"/>
        <v>0</v>
      </c>
      <c r="BH260" s="169">
        <f t="shared" si="7"/>
        <v>0</v>
      </c>
      <c r="BI260" s="169">
        <f t="shared" si="8"/>
        <v>0</v>
      </c>
      <c r="BJ260" s="17" t="s">
        <v>84</v>
      </c>
      <c r="BK260" s="169">
        <f t="shared" si="9"/>
        <v>0</v>
      </c>
      <c r="BL260" s="17" t="s">
        <v>148</v>
      </c>
      <c r="BM260" s="168" t="s">
        <v>383</v>
      </c>
    </row>
    <row r="261" spans="1:65" s="2" customFormat="1" ht="24" customHeight="1">
      <c r="A261" s="32"/>
      <c r="B261" s="156"/>
      <c r="C261" s="157" t="s">
        <v>384</v>
      </c>
      <c r="D261" s="157" t="s">
        <v>143</v>
      </c>
      <c r="E261" s="158" t="s">
        <v>385</v>
      </c>
      <c r="F261" s="159" t="s">
        <v>386</v>
      </c>
      <c r="G261" s="160" t="s">
        <v>146</v>
      </c>
      <c r="H261" s="161">
        <v>1073.808</v>
      </c>
      <c r="I261" s="162"/>
      <c r="J261" s="163">
        <f t="shared" si="0"/>
        <v>0</v>
      </c>
      <c r="K261" s="159" t="s">
        <v>147</v>
      </c>
      <c r="L261" s="33"/>
      <c r="M261" s="164" t="s">
        <v>1</v>
      </c>
      <c r="N261" s="165" t="s">
        <v>41</v>
      </c>
      <c r="O261" s="58"/>
      <c r="P261" s="166">
        <f t="shared" si="1"/>
        <v>0</v>
      </c>
      <c r="Q261" s="166">
        <v>0.00348</v>
      </c>
      <c r="R261" s="166">
        <f t="shared" si="2"/>
        <v>3.73685184</v>
      </c>
      <c r="S261" s="166">
        <v>0</v>
      </c>
      <c r="T261" s="167">
        <f t="shared" si="3"/>
        <v>0</v>
      </c>
      <c r="U261" s="32"/>
      <c r="V261" s="32"/>
      <c r="W261" s="32"/>
      <c r="X261" s="32"/>
      <c r="Y261" s="32"/>
      <c r="Z261" s="32"/>
      <c r="AA261" s="32"/>
      <c r="AB261" s="32"/>
      <c r="AC261" s="32"/>
      <c r="AD261" s="32"/>
      <c r="AE261" s="32"/>
      <c r="AR261" s="168" t="s">
        <v>148</v>
      </c>
      <c r="AT261" s="168" t="s">
        <v>143</v>
      </c>
      <c r="AU261" s="168" t="s">
        <v>86</v>
      </c>
      <c r="AY261" s="17" t="s">
        <v>141</v>
      </c>
      <c r="BE261" s="169">
        <f t="shared" si="4"/>
        <v>0</v>
      </c>
      <c r="BF261" s="169">
        <f t="shared" si="5"/>
        <v>0</v>
      </c>
      <c r="BG261" s="169">
        <f t="shared" si="6"/>
        <v>0</v>
      </c>
      <c r="BH261" s="169">
        <f t="shared" si="7"/>
        <v>0</v>
      </c>
      <c r="BI261" s="169">
        <f t="shared" si="8"/>
        <v>0</v>
      </c>
      <c r="BJ261" s="17" t="s">
        <v>84</v>
      </c>
      <c r="BK261" s="169">
        <f t="shared" si="9"/>
        <v>0</v>
      </c>
      <c r="BL261" s="17" t="s">
        <v>148</v>
      </c>
      <c r="BM261" s="168" t="s">
        <v>387</v>
      </c>
    </row>
    <row r="262" spans="1:65" s="2" customFormat="1" ht="24" customHeight="1">
      <c r="A262" s="32"/>
      <c r="B262" s="156"/>
      <c r="C262" s="157" t="s">
        <v>388</v>
      </c>
      <c r="D262" s="157" t="s">
        <v>143</v>
      </c>
      <c r="E262" s="158" t="s">
        <v>385</v>
      </c>
      <c r="F262" s="159" t="s">
        <v>386</v>
      </c>
      <c r="G262" s="160" t="s">
        <v>146</v>
      </c>
      <c r="H262" s="161">
        <v>156.709</v>
      </c>
      <c r="I262" s="162"/>
      <c r="J262" s="163">
        <f t="shared" si="0"/>
        <v>0</v>
      </c>
      <c r="K262" s="159" t="s">
        <v>147</v>
      </c>
      <c r="L262" s="33"/>
      <c r="M262" s="164" t="s">
        <v>1</v>
      </c>
      <c r="N262" s="165" t="s">
        <v>41</v>
      </c>
      <c r="O262" s="58"/>
      <c r="P262" s="166">
        <f t="shared" si="1"/>
        <v>0</v>
      </c>
      <c r="Q262" s="166">
        <v>0.00348</v>
      </c>
      <c r="R262" s="166">
        <f t="shared" si="2"/>
        <v>0.54534732</v>
      </c>
      <c r="S262" s="166">
        <v>0</v>
      </c>
      <c r="T262" s="167">
        <f t="shared" si="3"/>
        <v>0</v>
      </c>
      <c r="U262" s="32"/>
      <c r="V262" s="32"/>
      <c r="W262" s="32"/>
      <c r="X262" s="32"/>
      <c r="Y262" s="32"/>
      <c r="Z262" s="32"/>
      <c r="AA262" s="32"/>
      <c r="AB262" s="32"/>
      <c r="AC262" s="32"/>
      <c r="AD262" s="32"/>
      <c r="AE262" s="32"/>
      <c r="AR262" s="168" t="s">
        <v>148</v>
      </c>
      <c r="AT262" s="168" t="s">
        <v>143</v>
      </c>
      <c r="AU262" s="168" t="s">
        <v>86</v>
      </c>
      <c r="AY262" s="17" t="s">
        <v>141</v>
      </c>
      <c r="BE262" s="169">
        <f t="shared" si="4"/>
        <v>0</v>
      </c>
      <c r="BF262" s="169">
        <f t="shared" si="5"/>
        <v>0</v>
      </c>
      <c r="BG262" s="169">
        <f t="shared" si="6"/>
        <v>0</v>
      </c>
      <c r="BH262" s="169">
        <f t="shared" si="7"/>
        <v>0</v>
      </c>
      <c r="BI262" s="169">
        <f t="shared" si="8"/>
        <v>0</v>
      </c>
      <c r="BJ262" s="17" t="s">
        <v>84</v>
      </c>
      <c r="BK262" s="169">
        <f t="shared" si="9"/>
        <v>0</v>
      </c>
      <c r="BL262" s="17" t="s">
        <v>148</v>
      </c>
      <c r="BM262" s="168" t="s">
        <v>389</v>
      </c>
    </row>
    <row r="263" spans="1:65" s="2" customFormat="1" ht="24" customHeight="1">
      <c r="A263" s="32"/>
      <c r="B263" s="156"/>
      <c r="C263" s="157" t="s">
        <v>390</v>
      </c>
      <c r="D263" s="157" t="s">
        <v>143</v>
      </c>
      <c r="E263" s="158" t="s">
        <v>385</v>
      </c>
      <c r="F263" s="159" t="s">
        <v>386</v>
      </c>
      <c r="G263" s="160" t="s">
        <v>146</v>
      </c>
      <c r="H263" s="161">
        <v>47.196</v>
      </c>
      <c r="I263" s="162"/>
      <c r="J263" s="163">
        <f t="shared" si="0"/>
        <v>0</v>
      </c>
      <c r="K263" s="159" t="s">
        <v>147</v>
      </c>
      <c r="L263" s="33"/>
      <c r="M263" s="164" t="s">
        <v>1</v>
      </c>
      <c r="N263" s="165" t="s">
        <v>41</v>
      </c>
      <c r="O263" s="58"/>
      <c r="P263" s="166">
        <f t="shared" si="1"/>
        <v>0</v>
      </c>
      <c r="Q263" s="166">
        <v>0.00348</v>
      </c>
      <c r="R263" s="166">
        <f t="shared" si="2"/>
        <v>0.16424207999999998</v>
      </c>
      <c r="S263" s="166">
        <v>0</v>
      </c>
      <c r="T263" s="167">
        <f t="shared" si="3"/>
        <v>0</v>
      </c>
      <c r="U263" s="32"/>
      <c r="V263" s="32"/>
      <c r="W263" s="32"/>
      <c r="X263" s="32"/>
      <c r="Y263" s="32"/>
      <c r="Z263" s="32"/>
      <c r="AA263" s="32"/>
      <c r="AB263" s="32"/>
      <c r="AC263" s="32"/>
      <c r="AD263" s="32"/>
      <c r="AE263" s="32"/>
      <c r="AR263" s="168" t="s">
        <v>148</v>
      </c>
      <c r="AT263" s="168" t="s">
        <v>143</v>
      </c>
      <c r="AU263" s="168" t="s">
        <v>86</v>
      </c>
      <c r="AY263" s="17" t="s">
        <v>141</v>
      </c>
      <c r="BE263" s="169">
        <f t="shared" si="4"/>
        <v>0</v>
      </c>
      <c r="BF263" s="169">
        <f t="shared" si="5"/>
        <v>0</v>
      </c>
      <c r="BG263" s="169">
        <f t="shared" si="6"/>
        <v>0</v>
      </c>
      <c r="BH263" s="169">
        <f t="shared" si="7"/>
        <v>0</v>
      </c>
      <c r="BI263" s="169">
        <f t="shared" si="8"/>
        <v>0</v>
      </c>
      <c r="BJ263" s="17" t="s">
        <v>84</v>
      </c>
      <c r="BK263" s="169">
        <f t="shared" si="9"/>
        <v>0</v>
      </c>
      <c r="BL263" s="17" t="s">
        <v>148</v>
      </c>
      <c r="BM263" s="168" t="s">
        <v>391</v>
      </c>
    </row>
    <row r="264" spans="1:65" s="2" customFormat="1" ht="24" customHeight="1">
      <c r="A264" s="32"/>
      <c r="B264" s="156"/>
      <c r="C264" s="157" t="s">
        <v>392</v>
      </c>
      <c r="D264" s="157" t="s">
        <v>143</v>
      </c>
      <c r="E264" s="158" t="s">
        <v>385</v>
      </c>
      <c r="F264" s="159" t="s">
        <v>386</v>
      </c>
      <c r="G264" s="160" t="s">
        <v>146</v>
      </c>
      <c r="H264" s="161">
        <v>4.65</v>
      </c>
      <c r="I264" s="162"/>
      <c r="J264" s="163">
        <f t="shared" si="0"/>
        <v>0</v>
      </c>
      <c r="K264" s="159" t="s">
        <v>147</v>
      </c>
      <c r="L264" s="33"/>
      <c r="M264" s="164" t="s">
        <v>1</v>
      </c>
      <c r="N264" s="165" t="s">
        <v>41</v>
      </c>
      <c r="O264" s="58"/>
      <c r="P264" s="166">
        <f t="shared" si="1"/>
        <v>0</v>
      </c>
      <c r="Q264" s="166">
        <v>0.00348</v>
      </c>
      <c r="R264" s="166">
        <f t="shared" si="2"/>
        <v>0.016182000000000002</v>
      </c>
      <c r="S264" s="166">
        <v>0</v>
      </c>
      <c r="T264" s="167">
        <f t="shared" si="3"/>
        <v>0</v>
      </c>
      <c r="U264" s="32"/>
      <c r="V264" s="32"/>
      <c r="W264" s="32"/>
      <c r="X264" s="32"/>
      <c r="Y264" s="32"/>
      <c r="Z264" s="32"/>
      <c r="AA264" s="32"/>
      <c r="AB264" s="32"/>
      <c r="AC264" s="32"/>
      <c r="AD264" s="32"/>
      <c r="AE264" s="32"/>
      <c r="AR264" s="168" t="s">
        <v>148</v>
      </c>
      <c r="AT264" s="168" t="s">
        <v>143</v>
      </c>
      <c r="AU264" s="168" t="s">
        <v>86</v>
      </c>
      <c r="AY264" s="17" t="s">
        <v>141</v>
      </c>
      <c r="BE264" s="169">
        <f t="shared" si="4"/>
        <v>0</v>
      </c>
      <c r="BF264" s="169">
        <f t="shared" si="5"/>
        <v>0</v>
      </c>
      <c r="BG264" s="169">
        <f t="shared" si="6"/>
        <v>0</v>
      </c>
      <c r="BH264" s="169">
        <f t="shared" si="7"/>
        <v>0</v>
      </c>
      <c r="BI264" s="169">
        <f t="shared" si="8"/>
        <v>0</v>
      </c>
      <c r="BJ264" s="17" t="s">
        <v>84</v>
      </c>
      <c r="BK264" s="169">
        <f t="shared" si="9"/>
        <v>0</v>
      </c>
      <c r="BL264" s="17" t="s">
        <v>148</v>
      </c>
      <c r="BM264" s="168" t="s">
        <v>393</v>
      </c>
    </row>
    <row r="265" spans="2:51" s="13" customFormat="1" ht="10.2">
      <c r="B265" s="170"/>
      <c r="D265" s="171" t="s">
        <v>150</v>
      </c>
      <c r="E265" s="172" t="s">
        <v>1</v>
      </c>
      <c r="F265" s="173" t="s">
        <v>394</v>
      </c>
      <c r="H265" s="174">
        <v>4.65</v>
      </c>
      <c r="I265" s="175"/>
      <c r="L265" s="170"/>
      <c r="M265" s="176"/>
      <c r="N265" s="177"/>
      <c r="O265" s="177"/>
      <c r="P265" s="177"/>
      <c r="Q265" s="177"/>
      <c r="R265" s="177"/>
      <c r="S265" s="177"/>
      <c r="T265" s="178"/>
      <c r="AT265" s="172" t="s">
        <v>150</v>
      </c>
      <c r="AU265" s="172" t="s">
        <v>86</v>
      </c>
      <c r="AV265" s="13" t="s">
        <v>86</v>
      </c>
      <c r="AW265" s="13" t="s">
        <v>32</v>
      </c>
      <c r="AX265" s="13" t="s">
        <v>84</v>
      </c>
      <c r="AY265" s="172" t="s">
        <v>141</v>
      </c>
    </row>
    <row r="266" spans="1:65" s="2" customFormat="1" ht="24" customHeight="1">
      <c r="A266" s="32"/>
      <c r="B266" s="156"/>
      <c r="C266" s="157" t="s">
        <v>395</v>
      </c>
      <c r="D266" s="157" t="s">
        <v>143</v>
      </c>
      <c r="E266" s="158" t="s">
        <v>396</v>
      </c>
      <c r="F266" s="159" t="s">
        <v>397</v>
      </c>
      <c r="G266" s="160" t="s">
        <v>146</v>
      </c>
      <c r="H266" s="161">
        <v>641.034</v>
      </c>
      <c r="I266" s="162"/>
      <c r="J266" s="163">
        <f>ROUND(I266*H266,2)</f>
        <v>0</v>
      </c>
      <c r="K266" s="159" t="s">
        <v>147</v>
      </c>
      <c r="L266" s="33"/>
      <c r="M266" s="164" t="s">
        <v>1</v>
      </c>
      <c r="N266" s="165" t="s">
        <v>41</v>
      </c>
      <c r="O266" s="58"/>
      <c r="P266" s="166">
        <f>O266*H266</f>
        <v>0</v>
      </c>
      <c r="Q266" s="166">
        <v>0</v>
      </c>
      <c r="R266" s="166">
        <f>Q266*H266</f>
        <v>0</v>
      </c>
      <c r="S266" s="166">
        <v>0</v>
      </c>
      <c r="T266" s="167">
        <f>S266*H266</f>
        <v>0</v>
      </c>
      <c r="U266" s="32"/>
      <c r="V266" s="32"/>
      <c r="W266" s="32"/>
      <c r="X266" s="32"/>
      <c r="Y266" s="32"/>
      <c r="Z266" s="32"/>
      <c r="AA266" s="32"/>
      <c r="AB266" s="32"/>
      <c r="AC266" s="32"/>
      <c r="AD266" s="32"/>
      <c r="AE266" s="32"/>
      <c r="AR266" s="168" t="s">
        <v>148</v>
      </c>
      <c r="AT266" s="168" t="s">
        <v>143</v>
      </c>
      <c r="AU266" s="168" t="s">
        <v>86</v>
      </c>
      <c r="AY266" s="17" t="s">
        <v>141</v>
      </c>
      <c r="BE266" s="169">
        <f>IF(N266="základní",J266,0)</f>
        <v>0</v>
      </c>
      <c r="BF266" s="169">
        <f>IF(N266="snížená",J266,0)</f>
        <v>0</v>
      </c>
      <c r="BG266" s="169">
        <f>IF(N266="zákl. přenesená",J266,0)</f>
        <v>0</v>
      </c>
      <c r="BH266" s="169">
        <f>IF(N266="sníž. přenesená",J266,0)</f>
        <v>0</v>
      </c>
      <c r="BI266" s="169">
        <f>IF(N266="nulová",J266,0)</f>
        <v>0</v>
      </c>
      <c r="BJ266" s="17" t="s">
        <v>84</v>
      </c>
      <c r="BK266" s="169">
        <f>ROUND(I266*H266,2)</f>
        <v>0</v>
      </c>
      <c r="BL266" s="17" t="s">
        <v>148</v>
      </c>
      <c r="BM266" s="168" t="s">
        <v>398</v>
      </c>
    </row>
    <row r="267" spans="2:51" s="13" customFormat="1" ht="10.2">
      <c r="B267" s="170"/>
      <c r="D267" s="171" t="s">
        <v>150</v>
      </c>
      <c r="E267" s="172" t="s">
        <v>1</v>
      </c>
      <c r="F267" s="173" t="s">
        <v>399</v>
      </c>
      <c r="H267" s="174">
        <v>240.48</v>
      </c>
      <c r="I267" s="175"/>
      <c r="L267" s="170"/>
      <c r="M267" s="176"/>
      <c r="N267" s="177"/>
      <c r="O267" s="177"/>
      <c r="P267" s="177"/>
      <c r="Q267" s="177"/>
      <c r="R267" s="177"/>
      <c r="S267" s="177"/>
      <c r="T267" s="178"/>
      <c r="AT267" s="172" t="s">
        <v>150</v>
      </c>
      <c r="AU267" s="172" t="s">
        <v>86</v>
      </c>
      <c r="AV267" s="13" t="s">
        <v>86</v>
      </c>
      <c r="AW267" s="13" t="s">
        <v>32</v>
      </c>
      <c r="AX267" s="13" t="s">
        <v>76</v>
      </c>
      <c r="AY267" s="172" t="s">
        <v>141</v>
      </c>
    </row>
    <row r="268" spans="2:51" s="13" customFormat="1" ht="10.2">
      <c r="B268" s="170"/>
      <c r="D268" s="171" t="s">
        <v>150</v>
      </c>
      <c r="E268" s="172" t="s">
        <v>1</v>
      </c>
      <c r="F268" s="173" t="s">
        <v>400</v>
      </c>
      <c r="H268" s="174">
        <v>40.89</v>
      </c>
      <c r="I268" s="175"/>
      <c r="L268" s="170"/>
      <c r="M268" s="176"/>
      <c r="N268" s="177"/>
      <c r="O268" s="177"/>
      <c r="P268" s="177"/>
      <c r="Q268" s="177"/>
      <c r="R268" s="177"/>
      <c r="S268" s="177"/>
      <c r="T268" s="178"/>
      <c r="AT268" s="172" t="s">
        <v>150</v>
      </c>
      <c r="AU268" s="172" t="s">
        <v>86</v>
      </c>
      <c r="AV268" s="13" t="s">
        <v>86</v>
      </c>
      <c r="AW268" s="13" t="s">
        <v>32</v>
      </c>
      <c r="AX268" s="13" t="s">
        <v>76</v>
      </c>
      <c r="AY268" s="172" t="s">
        <v>141</v>
      </c>
    </row>
    <row r="269" spans="2:51" s="13" customFormat="1" ht="10.2">
      <c r="B269" s="170"/>
      <c r="D269" s="171" t="s">
        <v>150</v>
      </c>
      <c r="E269" s="172" t="s">
        <v>1</v>
      </c>
      <c r="F269" s="173" t="s">
        <v>401</v>
      </c>
      <c r="H269" s="174">
        <v>27.387</v>
      </c>
      <c r="I269" s="175"/>
      <c r="L269" s="170"/>
      <c r="M269" s="176"/>
      <c r="N269" s="177"/>
      <c r="O269" s="177"/>
      <c r="P269" s="177"/>
      <c r="Q269" s="177"/>
      <c r="R269" s="177"/>
      <c r="S269" s="177"/>
      <c r="T269" s="178"/>
      <c r="AT269" s="172" t="s">
        <v>150</v>
      </c>
      <c r="AU269" s="172" t="s">
        <v>86</v>
      </c>
      <c r="AV269" s="13" t="s">
        <v>86</v>
      </c>
      <c r="AW269" s="13" t="s">
        <v>32</v>
      </c>
      <c r="AX269" s="13" t="s">
        <v>76</v>
      </c>
      <c r="AY269" s="172" t="s">
        <v>141</v>
      </c>
    </row>
    <row r="270" spans="2:51" s="13" customFormat="1" ht="10.2">
      <c r="B270" s="170"/>
      <c r="D270" s="171" t="s">
        <v>150</v>
      </c>
      <c r="E270" s="172" t="s">
        <v>1</v>
      </c>
      <c r="F270" s="173" t="s">
        <v>402</v>
      </c>
      <c r="H270" s="174">
        <v>332.277</v>
      </c>
      <c r="I270" s="175"/>
      <c r="L270" s="170"/>
      <c r="M270" s="176"/>
      <c r="N270" s="177"/>
      <c r="O270" s="177"/>
      <c r="P270" s="177"/>
      <c r="Q270" s="177"/>
      <c r="R270" s="177"/>
      <c r="S270" s="177"/>
      <c r="T270" s="178"/>
      <c r="AT270" s="172" t="s">
        <v>150</v>
      </c>
      <c r="AU270" s="172" t="s">
        <v>86</v>
      </c>
      <c r="AV270" s="13" t="s">
        <v>86</v>
      </c>
      <c r="AW270" s="13" t="s">
        <v>32</v>
      </c>
      <c r="AX270" s="13" t="s">
        <v>76</v>
      </c>
      <c r="AY270" s="172" t="s">
        <v>141</v>
      </c>
    </row>
    <row r="271" spans="2:51" s="14" customFormat="1" ht="10.2">
      <c r="B271" s="189"/>
      <c r="D271" s="171" t="s">
        <v>150</v>
      </c>
      <c r="E271" s="190" t="s">
        <v>1</v>
      </c>
      <c r="F271" s="191" t="s">
        <v>281</v>
      </c>
      <c r="H271" s="192">
        <v>641.034</v>
      </c>
      <c r="I271" s="193"/>
      <c r="L271" s="189"/>
      <c r="M271" s="194"/>
      <c r="N271" s="195"/>
      <c r="O271" s="195"/>
      <c r="P271" s="195"/>
      <c r="Q271" s="195"/>
      <c r="R271" s="195"/>
      <c r="S271" s="195"/>
      <c r="T271" s="196"/>
      <c r="AT271" s="190" t="s">
        <v>150</v>
      </c>
      <c r="AU271" s="190" t="s">
        <v>86</v>
      </c>
      <c r="AV271" s="14" t="s">
        <v>148</v>
      </c>
      <c r="AW271" s="14" t="s">
        <v>32</v>
      </c>
      <c r="AX271" s="14" t="s">
        <v>84</v>
      </c>
      <c r="AY271" s="190" t="s">
        <v>141</v>
      </c>
    </row>
    <row r="272" spans="1:65" s="2" customFormat="1" ht="16.5" customHeight="1">
      <c r="A272" s="32"/>
      <c r="B272" s="156"/>
      <c r="C272" s="157" t="s">
        <v>403</v>
      </c>
      <c r="D272" s="157" t="s">
        <v>143</v>
      </c>
      <c r="E272" s="158" t="s">
        <v>404</v>
      </c>
      <c r="F272" s="159" t="s">
        <v>405</v>
      </c>
      <c r="G272" s="160" t="s">
        <v>146</v>
      </c>
      <c r="H272" s="161">
        <v>1278.589</v>
      </c>
      <c r="I272" s="162"/>
      <c r="J272" s="163">
        <f>ROUND(I272*H272,2)</f>
        <v>0</v>
      </c>
      <c r="K272" s="159" t="s">
        <v>147</v>
      </c>
      <c r="L272" s="33"/>
      <c r="M272" s="164" t="s">
        <v>1</v>
      </c>
      <c r="N272" s="165" t="s">
        <v>41</v>
      </c>
      <c r="O272" s="58"/>
      <c r="P272" s="166">
        <f>O272*H272</f>
        <v>0</v>
      </c>
      <c r="Q272" s="166">
        <v>0</v>
      </c>
      <c r="R272" s="166">
        <f>Q272*H272</f>
        <v>0</v>
      </c>
      <c r="S272" s="166">
        <v>0</v>
      </c>
      <c r="T272" s="167">
        <f>S272*H272</f>
        <v>0</v>
      </c>
      <c r="U272" s="32"/>
      <c r="V272" s="32"/>
      <c r="W272" s="32"/>
      <c r="X272" s="32"/>
      <c r="Y272" s="32"/>
      <c r="Z272" s="32"/>
      <c r="AA272" s="32"/>
      <c r="AB272" s="32"/>
      <c r="AC272" s="32"/>
      <c r="AD272" s="32"/>
      <c r="AE272" s="32"/>
      <c r="AR272" s="168" t="s">
        <v>148</v>
      </c>
      <c r="AT272" s="168" t="s">
        <v>143</v>
      </c>
      <c r="AU272" s="168" t="s">
        <v>86</v>
      </c>
      <c r="AY272" s="17" t="s">
        <v>141</v>
      </c>
      <c r="BE272" s="169">
        <f>IF(N272="základní",J272,0)</f>
        <v>0</v>
      </c>
      <c r="BF272" s="169">
        <f>IF(N272="snížená",J272,0)</f>
        <v>0</v>
      </c>
      <c r="BG272" s="169">
        <f>IF(N272="zákl. přenesená",J272,0)</f>
        <v>0</v>
      </c>
      <c r="BH272" s="169">
        <f>IF(N272="sníž. přenesená",J272,0)</f>
        <v>0</v>
      </c>
      <c r="BI272" s="169">
        <f>IF(N272="nulová",J272,0)</f>
        <v>0</v>
      </c>
      <c r="BJ272" s="17" t="s">
        <v>84</v>
      </c>
      <c r="BK272" s="169">
        <f>ROUND(I272*H272,2)</f>
        <v>0</v>
      </c>
      <c r="BL272" s="17" t="s">
        <v>148</v>
      </c>
      <c r="BM272" s="168" t="s">
        <v>406</v>
      </c>
    </row>
    <row r="273" spans="1:65" s="2" customFormat="1" ht="24" customHeight="1">
      <c r="A273" s="32"/>
      <c r="B273" s="156"/>
      <c r="C273" s="157" t="s">
        <v>407</v>
      </c>
      <c r="D273" s="157" t="s">
        <v>143</v>
      </c>
      <c r="E273" s="158" t="s">
        <v>408</v>
      </c>
      <c r="F273" s="159" t="s">
        <v>409</v>
      </c>
      <c r="G273" s="160" t="s">
        <v>146</v>
      </c>
      <c r="H273" s="161">
        <v>69.836</v>
      </c>
      <c r="I273" s="162"/>
      <c r="J273" s="163">
        <f>ROUND(I273*H273,2)</f>
        <v>0</v>
      </c>
      <c r="K273" s="159" t="s">
        <v>147</v>
      </c>
      <c r="L273" s="33"/>
      <c r="M273" s="164" t="s">
        <v>1</v>
      </c>
      <c r="N273" s="165" t="s">
        <v>41</v>
      </c>
      <c r="O273" s="58"/>
      <c r="P273" s="166">
        <f>O273*H273</f>
        <v>0</v>
      </c>
      <c r="Q273" s="166">
        <v>0.084</v>
      </c>
      <c r="R273" s="166">
        <f>Q273*H273</f>
        <v>5.866224</v>
      </c>
      <c r="S273" s="166">
        <v>0</v>
      </c>
      <c r="T273" s="167">
        <f>S273*H273</f>
        <v>0</v>
      </c>
      <c r="U273" s="32"/>
      <c r="V273" s="32"/>
      <c r="W273" s="32"/>
      <c r="X273" s="32"/>
      <c r="Y273" s="32"/>
      <c r="Z273" s="32"/>
      <c r="AA273" s="32"/>
      <c r="AB273" s="32"/>
      <c r="AC273" s="32"/>
      <c r="AD273" s="32"/>
      <c r="AE273" s="32"/>
      <c r="AR273" s="168" t="s">
        <v>148</v>
      </c>
      <c r="AT273" s="168" t="s">
        <v>143</v>
      </c>
      <c r="AU273" s="168" t="s">
        <v>86</v>
      </c>
      <c r="AY273" s="17" t="s">
        <v>141</v>
      </c>
      <c r="BE273" s="169">
        <f>IF(N273="základní",J273,0)</f>
        <v>0</v>
      </c>
      <c r="BF273" s="169">
        <f>IF(N273="snížená",J273,0)</f>
        <v>0</v>
      </c>
      <c r="BG273" s="169">
        <f>IF(N273="zákl. přenesená",J273,0)</f>
        <v>0</v>
      </c>
      <c r="BH273" s="169">
        <f>IF(N273="sníž. přenesená",J273,0)</f>
        <v>0</v>
      </c>
      <c r="BI273" s="169">
        <f>IF(N273="nulová",J273,0)</f>
        <v>0</v>
      </c>
      <c r="BJ273" s="17" t="s">
        <v>84</v>
      </c>
      <c r="BK273" s="169">
        <f>ROUND(I273*H273,2)</f>
        <v>0</v>
      </c>
      <c r="BL273" s="17" t="s">
        <v>148</v>
      </c>
      <c r="BM273" s="168" t="s">
        <v>410</v>
      </c>
    </row>
    <row r="274" spans="2:51" s="13" customFormat="1" ht="10.2">
      <c r="B274" s="170"/>
      <c r="D274" s="171" t="s">
        <v>150</v>
      </c>
      <c r="E274" s="172" t="s">
        <v>1</v>
      </c>
      <c r="F274" s="173" t="s">
        <v>411</v>
      </c>
      <c r="H274" s="174">
        <v>69.836</v>
      </c>
      <c r="I274" s="175"/>
      <c r="L274" s="170"/>
      <c r="M274" s="176"/>
      <c r="N274" s="177"/>
      <c r="O274" s="177"/>
      <c r="P274" s="177"/>
      <c r="Q274" s="177"/>
      <c r="R274" s="177"/>
      <c r="S274" s="177"/>
      <c r="T274" s="178"/>
      <c r="AT274" s="172" t="s">
        <v>150</v>
      </c>
      <c r="AU274" s="172" t="s">
        <v>86</v>
      </c>
      <c r="AV274" s="13" t="s">
        <v>86</v>
      </c>
      <c r="AW274" s="13" t="s">
        <v>32</v>
      </c>
      <c r="AX274" s="13" t="s">
        <v>84</v>
      </c>
      <c r="AY274" s="172" t="s">
        <v>141</v>
      </c>
    </row>
    <row r="275" spans="1:65" s="2" customFormat="1" ht="24" customHeight="1">
      <c r="A275" s="32"/>
      <c r="B275" s="156"/>
      <c r="C275" s="157" t="s">
        <v>412</v>
      </c>
      <c r="D275" s="157" t="s">
        <v>143</v>
      </c>
      <c r="E275" s="158" t="s">
        <v>413</v>
      </c>
      <c r="F275" s="159" t="s">
        <v>414</v>
      </c>
      <c r="G275" s="160" t="s">
        <v>146</v>
      </c>
      <c r="H275" s="161">
        <v>2.5</v>
      </c>
      <c r="I275" s="162"/>
      <c r="J275" s="163">
        <f>ROUND(I275*H275,2)</f>
        <v>0</v>
      </c>
      <c r="K275" s="159" t="s">
        <v>147</v>
      </c>
      <c r="L275" s="33"/>
      <c r="M275" s="164" t="s">
        <v>1</v>
      </c>
      <c r="N275" s="165" t="s">
        <v>41</v>
      </c>
      <c r="O275" s="58"/>
      <c r="P275" s="166">
        <f>O275*H275</f>
        <v>0</v>
      </c>
      <c r="Q275" s="166">
        <v>0.084</v>
      </c>
      <c r="R275" s="166">
        <f>Q275*H275</f>
        <v>0.21000000000000002</v>
      </c>
      <c r="S275" s="166">
        <v>0</v>
      </c>
      <c r="T275" s="167">
        <f>S275*H275</f>
        <v>0</v>
      </c>
      <c r="U275" s="32"/>
      <c r="V275" s="32"/>
      <c r="W275" s="32"/>
      <c r="X275" s="32"/>
      <c r="Y275" s="32"/>
      <c r="Z275" s="32"/>
      <c r="AA275" s="32"/>
      <c r="AB275" s="32"/>
      <c r="AC275" s="32"/>
      <c r="AD275" s="32"/>
      <c r="AE275" s="32"/>
      <c r="AR275" s="168" t="s">
        <v>148</v>
      </c>
      <c r="AT275" s="168" t="s">
        <v>143</v>
      </c>
      <c r="AU275" s="168" t="s">
        <v>86</v>
      </c>
      <c r="AY275" s="17" t="s">
        <v>141</v>
      </c>
      <c r="BE275" s="169">
        <f>IF(N275="základní",J275,0)</f>
        <v>0</v>
      </c>
      <c r="BF275" s="169">
        <f>IF(N275="snížená",J275,0)</f>
        <v>0</v>
      </c>
      <c r="BG275" s="169">
        <f>IF(N275="zákl. přenesená",J275,0)</f>
        <v>0</v>
      </c>
      <c r="BH275" s="169">
        <f>IF(N275="sníž. přenesená",J275,0)</f>
        <v>0</v>
      </c>
      <c r="BI275" s="169">
        <f>IF(N275="nulová",J275,0)</f>
        <v>0</v>
      </c>
      <c r="BJ275" s="17" t="s">
        <v>84</v>
      </c>
      <c r="BK275" s="169">
        <f>ROUND(I275*H275,2)</f>
        <v>0</v>
      </c>
      <c r="BL275" s="17" t="s">
        <v>148</v>
      </c>
      <c r="BM275" s="168" t="s">
        <v>415</v>
      </c>
    </row>
    <row r="276" spans="2:51" s="13" customFormat="1" ht="10.2">
      <c r="B276" s="170"/>
      <c r="D276" s="171" t="s">
        <v>150</v>
      </c>
      <c r="E276" s="172" t="s">
        <v>1</v>
      </c>
      <c r="F276" s="173" t="s">
        <v>416</v>
      </c>
      <c r="H276" s="174">
        <v>2.5</v>
      </c>
      <c r="I276" s="175"/>
      <c r="L276" s="170"/>
      <c r="M276" s="176"/>
      <c r="N276" s="177"/>
      <c r="O276" s="177"/>
      <c r="P276" s="177"/>
      <c r="Q276" s="177"/>
      <c r="R276" s="177"/>
      <c r="S276" s="177"/>
      <c r="T276" s="178"/>
      <c r="AT276" s="172" t="s">
        <v>150</v>
      </c>
      <c r="AU276" s="172" t="s">
        <v>86</v>
      </c>
      <c r="AV276" s="13" t="s">
        <v>86</v>
      </c>
      <c r="AW276" s="13" t="s">
        <v>32</v>
      </c>
      <c r="AX276" s="13" t="s">
        <v>84</v>
      </c>
      <c r="AY276" s="172" t="s">
        <v>141</v>
      </c>
    </row>
    <row r="277" spans="1:65" s="2" customFormat="1" ht="24" customHeight="1">
      <c r="A277" s="32"/>
      <c r="B277" s="156"/>
      <c r="C277" s="157" t="s">
        <v>417</v>
      </c>
      <c r="D277" s="157" t="s">
        <v>143</v>
      </c>
      <c r="E277" s="158" t="s">
        <v>418</v>
      </c>
      <c r="F277" s="159" t="s">
        <v>419</v>
      </c>
      <c r="G277" s="160" t="s">
        <v>146</v>
      </c>
      <c r="H277" s="161">
        <v>0.35</v>
      </c>
      <c r="I277" s="162"/>
      <c r="J277" s="163">
        <f>ROUND(I277*H277,2)</f>
        <v>0</v>
      </c>
      <c r="K277" s="159" t="s">
        <v>147</v>
      </c>
      <c r="L277" s="33"/>
      <c r="M277" s="164" t="s">
        <v>1</v>
      </c>
      <c r="N277" s="165" t="s">
        <v>41</v>
      </c>
      <c r="O277" s="58"/>
      <c r="P277" s="166">
        <f>O277*H277</f>
        <v>0</v>
      </c>
      <c r="Q277" s="166">
        <v>0.09336</v>
      </c>
      <c r="R277" s="166">
        <f>Q277*H277</f>
        <v>0.032676</v>
      </c>
      <c r="S277" s="166">
        <v>0</v>
      </c>
      <c r="T277" s="167">
        <f>S277*H277</f>
        <v>0</v>
      </c>
      <c r="U277" s="32"/>
      <c r="V277" s="32"/>
      <c r="W277" s="32"/>
      <c r="X277" s="32"/>
      <c r="Y277" s="32"/>
      <c r="Z277" s="32"/>
      <c r="AA277" s="32"/>
      <c r="AB277" s="32"/>
      <c r="AC277" s="32"/>
      <c r="AD277" s="32"/>
      <c r="AE277" s="32"/>
      <c r="AR277" s="168" t="s">
        <v>148</v>
      </c>
      <c r="AT277" s="168" t="s">
        <v>143</v>
      </c>
      <c r="AU277" s="168" t="s">
        <v>86</v>
      </c>
      <c r="AY277" s="17" t="s">
        <v>141</v>
      </c>
      <c r="BE277" s="169">
        <f>IF(N277="základní",J277,0)</f>
        <v>0</v>
      </c>
      <c r="BF277" s="169">
        <f>IF(N277="snížená",J277,0)</f>
        <v>0</v>
      </c>
      <c r="BG277" s="169">
        <f>IF(N277="zákl. přenesená",J277,0)</f>
        <v>0</v>
      </c>
      <c r="BH277" s="169">
        <f>IF(N277="sníž. přenesená",J277,0)</f>
        <v>0</v>
      </c>
      <c r="BI277" s="169">
        <f>IF(N277="nulová",J277,0)</f>
        <v>0</v>
      </c>
      <c r="BJ277" s="17" t="s">
        <v>84</v>
      </c>
      <c r="BK277" s="169">
        <f>ROUND(I277*H277,2)</f>
        <v>0</v>
      </c>
      <c r="BL277" s="17" t="s">
        <v>148</v>
      </c>
      <c r="BM277" s="168" t="s">
        <v>420</v>
      </c>
    </row>
    <row r="278" spans="2:51" s="13" customFormat="1" ht="10.2">
      <c r="B278" s="170"/>
      <c r="D278" s="171" t="s">
        <v>150</v>
      </c>
      <c r="E278" s="172" t="s">
        <v>1</v>
      </c>
      <c r="F278" s="173" t="s">
        <v>421</v>
      </c>
      <c r="H278" s="174">
        <v>0.35</v>
      </c>
      <c r="I278" s="175"/>
      <c r="L278" s="170"/>
      <c r="M278" s="176"/>
      <c r="N278" s="177"/>
      <c r="O278" s="177"/>
      <c r="P278" s="177"/>
      <c r="Q278" s="177"/>
      <c r="R278" s="177"/>
      <c r="S278" s="177"/>
      <c r="T278" s="178"/>
      <c r="AT278" s="172" t="s">
        <v>150</v>
      </c>
      <c r="AU278" s="172" t="s">
        <v>86</v>
      </c>
      <c r="AV278" s="13" t="s">
        <v>86</v>
      </c>
      <c r="AW278" s="13" t="s">
        <v>32</v>
      </c>
      <c r="AX278" s="13" t="s">
        <v>84</v>
      </c>
      <c r="AY278" s="172" t="s">
        <v>141</v>
      </c>
    </row>
    <row r="279" spans="1:65" s="2" customFormat="1" ht="24" customHeight="1">
      <c r="A279" s="32"/>
      <c r="B279" s="156"/>
      <c r="C279" s="157" t="s">
        <v>422</v>
      </c>
      <c r="D279" s="157" t="s">
        <v>143</v>
      </c>
      <c r="E279" s="158" t="s">
        <v>423</v>
      </c>
      <c r="F279" s="159" t="s">
        <v>424</v>
      </c>
      <c r="G279" s="160" t="s">
        <v>163</v>
      </c>
      <c r="H279" s="161">
        <v>13.152</v>
      </c>
      <c r="I279" s="162"/>
      <c r="J279" s="163">
        <f>ROUND(I279*H279,2)</f>
        <v>0</v>
      </c>
      <c r="K279" s="159" t="s">
        <v>147</v>
      </c>
      <c r="L279" s="33"/>
      <c r="M279" s="164" t="s">
        <v>1</v>
      </c>
      <c r="N279" s="165" t="s">
        <v>41</v>
      </c>
      <c r="O279" s="58"/>
      <c r="P279" s="166">
        <f>O279*H279</f>
        <v>0</v>
      </c>
      <c r="Q279" s="166">
        <v>1.98</v>
      </c>
      <c r="R279" s="166">
        <f>Q279*H279</f>
        <v>26.04096</v>
      </c>
      <c r="S279" s="166">
        <v>0</v>
      </c>
      <c r="T279" s="167">
        <f>S279*H279</f>
        <v>0</v>
      </c>
      <c r="U279" s="32"/>
      <c r="V279" s="32"/>
      <c r="W279" s="32"/>
      <c r="X279" s="32"/>
      <c r="Y279" s="32"/>
      <c r="Z279" s="32"/>
      <c r="AA279" s="32"/>
      <c r="AB279" s="32"/>
      <c r="AC279" s="32"/>
      <c r="AD279" s="32"/>
      <c r="AE279" s="32"/>
      <c r="AR279" s="168" t="s">
        <v>148</v>
      </c>
      <c r="AT279" s="168" t="s">
        <v>143</v>
      </c>
      <c r="AU279" s="168" t="s">
        <v>86</v>
      </c>
      <c r="AY279" s="17" t="s">
        <v>141</v>
      </c>
      <c r="BE279" s="169">
        <f>IF(N279="základní",J279,0)</f>
        <v>0</v>
      </c>
      <c r="BF279" s="169">
        <f>IF(N279="snížená",J279,0)</f>
        <v>0</v>
      </c>
      <c r="BG279" s="169">
        <f>IF(N279="zákl. přenesená",J279,0)</f>
        <v>0</v>
      </c>
      <c r="BH279" s="169">
        <f>IF(N279="sníž. přenesená",J279,0)</f>
        <v>0</v>
      </c>
      <c r="BI279" s="169">
        <f>IF(N279="nulová",J279,0)</f>
        <v>0</v>
      </c>
      <c r="BJ279" s="17" t="s">
        <v>84</v>
      </c>
      <c r="BK279" s="169">
        <f>ROUND(I279*H279,2)</f>
        <v>0</v>
      </c>
      <c r="BL279" s="17" t="s">
        <v>148</v>
      </c>
      <c r="BM279" s="168" t="s">
        <v>425</v>
      </c>
    </row>
    <row r="280" spans="2:51" s="13" customFormat="1" ht="10.2">
      <c r="B280" s="170"/>
      <c r="D280" s="171" t="s">
        <v>150</v>
      </c>
      <c r="E280" s="172" t="s">
        <v>1</v>
      </c>
      <c r="F280" s="173" t="s">
        <v>426</v>
      </c>
      <c r="H280" s="174">
        <v>13.152</v>
      </c>
      <c r="I280" s="175"/>
      <c r="L280" s="170"/>
      <c r="M280" s="176"/>
      <c r="N280" s="177"/>
      <c r="O280" s="177"/>
      <c r="P280" s="177"/>
      <c r="Q280" s="177"/>
      <c r="R280" s="177"/>
      <c r="S280" s="177"/>
      <c r="T280" s="178"/>
      <c r="AT280" s="172" t="s">
        <v>150</v>
      </c>
      <c r="AU280" s="172" t="s">
        <v>86</v>
      </c>
      <c r="AV280" s="13" t="s">
        <v>86</v>
      </c>
      <c r="AW280" s="13" t="s">
        <v>32</v>
      </c>
      <c r="AX280" s="13" t="s">
        <v>84</v>
      </c>
      <c r="AY280" s="172" t="s">
        <v>141</v>
      </c>
    </row>
    <row r="281" spans="1:65" s="2" customFormat="1" ht="24" customHeight="1">
      <c r="A281" s="32"/>
      <c r="B281" s="156"/>
      <c r="C281" s="157" t="s">
        <v>427</v>
      </c>
      <c r="D281" s="157" t="s">
        <v>143</v>
      </c>
      <c r="E281" s="158" t="s">
        <v>428</v>
      </c>
      <c r="F281" s="159" t="s">
        <v>429</v>
      </c>
      <c r="G281" s="160" t="s">
        <v>163</v>
      </c>
      <c r="H281" s="161">
        <v>6.576</v>
      </c>
      <c r="I281" s="162"/>
      <c r="J281" s="163">
        <f>ROUND(I281*H281,2)</f>
        <v>0</v>
      </c>
      <c r="K281" s="159" t="s">
        <v>147</v>
      </c>
      <c r="L281" s="33"/>
      <c r="M281" s="164" t="s">
        <v>1</v>
      </c>
      <c r="N281" s="165" t="s">
        <v>41</v>
      </c>
      <c r="O281" s="58"/>
      <c r="P281" s="166">
        <f>O281*H281</f>
        <v>0</v>
      </c>
      <c r="Q281" s="166">
        <v>2.16</v>
      </c>
      <c r="R281" s="166">
        <f>Q281*H281</f>
        <v>14.20416</v>
      </c>
      <c r="S281" s="166">
        <v>0</v>
      </c>
      <c r="T281" s="167">
        <f>S281*H281</f>
        <v>0</v>
      </c>
      <c r="U281" s="32"/>
      <c r="V281" s="32"/>
      <c r="W281" s="32"/>
      <c r="X281" s="32"/>
      <c r="Y281" s="32"/>
      <c r="Z281" s="32"/>
      <c r="AA281" s="32"/>
      <c r="AB281" s="32"/>
      <c r="AC281" s="32"/>
      <c r="AD281" s="32"/>
      <c r="AE281" s="32"/>
      <c r="AR281" s="168" t="s">
        <v>148</v>
      </c>
      <c r="AT281" s="168" t="s">
        <v>143</v>
      </c>
      <c r="AU281" s="168" t="s">
        <v>86</v>
      </c>
      <c r="AY281" s="17" t="s">
        <v>141</v>
      </c>
      <c r="BE281" s="169">
        <f>IF(N281="základní",J281,0)</f>
        <v>0</v>
      </c>
      <c r="BF281" s="169">
        <f>IF(N281="snížená",J281,0)</f>
        <v>0</v>
      </c>
      <c r="BG281" s="169">
        <f>IF(N281="zákl. přenesená",J281,0)</f>
        <v>0</v>
      </c>
      <c r="BH281" s="169">
        <f>IF(N281="sníž. přenesená",J281,0)</f>
        <v>0</v>
      </c>
      <c r="BI281" s="169">
        <f>IF(N281="nulová",J281,0)</f>
        <v>0</v>
      </c>
      <c r="BJ281" s="17" t="s">
        <v>84</v>
      </c>
      <c r="BK281" s="169">
        <f>ROUND(I281*H281,2)</f>
        <v>0</v>
      </c>
      <c r="BL281" s="17" t="s">
        <v>148</v>
      </c>
      <c r="BM281" s="168" t="s">
        <v>430</v>
      </c>
    </row>
    <row r="282" spans="2:51" s="13" customFormat="1" ht="10.2">
      <c r="B282" s="170"/>
      <c r="D282" s="171" t="s">
        <v>150</v>
      </c>
      <c r="E282" s="172" t="s">
        <v>1</v>
      </c>
      <c r="F282" s="173" t="s">
        <v>431</v>
      </c>
      <c r="H282" s="174">
        <v>6.576</v>
      </c>
      <c r="I282" s="175"/>
      <c r="L282" s="170"/>
      <c r="M282" s="176"/>
      <c r="N282" s="177"/>
      <c r="O282" s="177"/>
      <c r="P282" s="177"/>
      <c r="Q282" s="177"/>
      <c r="R282" s="177"/>
      <c r="S282" s="177"/>
      <c r="T282" s="178"/>
      <c r="AT282" s="172" t="s">
        <v>150</v>
      </c>
      <c r="AU282" s="172" t="s">
        <v>86</v>
      </c>
      <c r="AV282" s="13" t="s">
        <v>86</v>
      </c>
      <c r="AW282" s="13" t="s">
        <v>32</v>
      </c>
      <c r="AX282" s="13" t="s">
        <v>84</v>
      </c>
      <c r="AY282" s="172" t="s">
        <v>141</v>
      </c>
    </row>
    <row r="283" spans="1:65" s="2" customFormat="1" ht="16.5" customHeight="1">
      <c r="A283" s="32"/>
      <c r="B283" s="156"/>
      <c r="C283" s="157" t="s">
        <v>432</v>
      </c>
      <c r="D283" s="157" t="s">
        <v>143</v>
      </c>
      <c r="E283" s="158" t="s">
        <v>433</v>
      </c>
      <c r="F283" s="159" t="s">
        <v>434</v>
      </c>
      <c r="G283" s="160" t="s">
        <v>146</v>
      </c>
      <c r="H283" s="161">
        <v>14.47</v>
      </c>
      <c r="I283" s="162"/>
      <c r="J283" s="163">
        <f>ROUND(I283*H283,2)</f>
        <v>0</v>
      </c>
      <c r="K283" s="159" t="s">
        <v>147</v>
      </c>
      <c r="L283" s="33"/>
      <c r="M283" s="164" t="s">
        <v>1</v>
      </c>
      <c r="N283" s="165" t="s">
        <v>41</v>
      </c>
      <c r="O283" s="58"/>
      <c r="P283" s="166">
        <f>O283*H283</f>
        <v>0</v>
      </c>
      <c r="Q283" s="166">
        <v>0.2756</v>
      </c>
      <c r="R283" s="166">
        <f>Q283*H283</f>
        <v>3.9879320000000003</v>
      </c>
      <c r="S283" s="166">
        <v>0</v>
      </c>
      <c r="T283" s="167">
        <f>S283*H283</f>
        <v>0</v>
      </c>
      <c r="U283" s="32"/>
      <c r="V283" s="32"/>
      <c r="W283" s="32"/>
      <c r="X283" s="32"/>
      <c r="Y283" s="32"/>
      <c r="Z283" s="32"/>
      <c r="AA283" s="32"/>
      <c r="AB283" s="32"/>
      <c r="AC283" s="32"/>
      <c r="AD283" s="32"/>
      <c r="AE283" s="32"/>
      <c r="AR283" s="168" t="s">
        <v>148</v>
      </c>
      <c r="AT283" s="168" t="s">
        <v>143</v>
      </c>
      <c r="AU283" s="168" t="s">
        <v>86</v>
      </c>
      <c r="AY283" s="17" t="s">
        <v>141</v>
      </c>
      <c r="BE283" s="169">
        <f>IF(N283="základní",J283,0)</f>
        <v>0</v>
      </c>
      <c r="BF283" s="169">
        <f>IF(N283="snížená",J283,0)</f>
        <v>0</v>
      </c>
      <c r="BG283" s="169">
        <f>IF(N283="zákl. přenesená",J283,0)</f>
        <v>0</v>
      </c>
      <c r="BH283" s="169">
        <f>IF(N283="sníž. přenesená",J283,0)</f>
        <v>0</v>
      </c>
      <c r="BI283" s="169">
        <f>IF(N283="nulová",J283,0)</f>
        <v>0</v>
      </c>
      <c r="BJ283" s="17" t="s">
        <v>84</v>
      </c>
      <c r="BK283" s="169">
        <f>ROUND(I283*H283,2)</f>
        <v>0</v>
      </c>
      <c r="BL283" s="17" t="s">
        <v>148</v>
      </c>
      <c r="BM283" s="168" t="s">
        <v>435</v>
      </c>
    </row>
    <row r="284" spans="1:65" s="2" customFormat="1" ht="24" customHeight="1">
      <c r="A284" s="32"/>
      <c r="B284" s="156"/>
      <c r="C284" s="157" t="s">
        <v>436</v>
      </c>
      <c r="D284" s="157" t="s">
        <v>143</v>
      </c>
      <c r="E284" s="158" t="s">
        <v>437</v>
      </c>
      <c r="F284" s="159" t="s">
        <v>438</v>
      </c>
      <c r="G284" s="160" t="s">
        <v>146</v>
      </c>
      <c r="H284" s="161">
        <v>131.516</v>
      </c>
      <c r="I284" s="162"/>
      <c r="J284" s="163">
        <f>ROUND(I284*H284,2)</f>
        <v>0</v>
      </c>
      <c r="K284" s="159" t="s">
        <v>147</v>
      </c>
      <c r="L284" s="33"/>
      <c r="M284" s="164" t="s">
        <v>1</v>
      </c>
      <c r="N284" s="165" t="s">
        <v>41</v>
      </c>
      <c r="O284" s="58"/>
      <c r="P284" s="166">
        <f>O284*H284</f>
        <v>0</v>
      </c>
      <c r="Q284" s="166">
        <v>0.28362</v>
      </c>
      <c r="R284" s="166">
        <f>Q284*H284</f>
        <v>37.30056791999999</v>
      </c>
      <c r="S284" s="166">
        <v>0</v>
      </c>
      <c r="T284" s="167">
        <f>S284*H284</f>
        <v>0</v>
      </c>
      <c r="U284" s="32"/>
      <c r="V284" s="32"/>
      <c r="W284" s="32"/>
      <c r="X284" s="32"/>
      <c r="Y284" s="32"/>
      <c r="Z284" s="32"/>
      <c r="AA284" s="32"/>
      <c r="AB284" s="32"/>
      <c r="AC284" s="32"/>
      <c r="AD284" s="32"/>
      <c r="AE284" s="32"/>
      <c r="AR284" s="168" t="s">
        <v>148</v>
      </c>
      <c r="AT284" s="168" t="s">
        <v>143</v>
      </c>
      <c r="AU284" s="168" t="s">
        <v>86</v>
      </c>
      <c r="AY284" s="17" t="s">
        <v>141</v>
      </c>
      <c r="BE284" s="169">
        <f>IF(N284="základní",J284,0)</f>
        <v>0</v>
      </c>
      <c r="BF284" s="169">
        <f>IF(N284="snížená",J284,0)</f>
        <v>0</v>
      </c>
      <c r="BG284" s="169">
        <f>IF(N284="zákl. přenesená",J284,0)</f>
        <v>0</v>
      </c>
      <c r="BH284" s="169">
        <f>IF(N284="sníž. přenesená",J284,0)</f>
        <v>0</v>
      </c>
      <c r="BI284" s="169">
        <f>IF(N284="nulová",J284,0)</f>
        <v>0</v>
      </c>
      <c r="BJ284" s="17" t="s">
        <v>84</v>
      </c>
      <c r="BK284" s="169">
        <f>ROUND(I284*H284,2)</f>
        <v>0</v>
      </c>
      <c r="BL284" s="17" t="s">
        <v>148</v>
      </c>
      <c r="BM284" s="168" t="s">
        <v>439</v>
      </c>
    </row>
    <row r="285" spans="2:51" s="13" customFormat="1" ht="10.2">
      <c r="B285" s="170"/>
      <c r="D285" s="171" t="s">
        <v>150</v>
      </c>
      <c r="E285" s="172" t="s">
        <v>1</v>
      </c>
      <c r="F285" s="173" t="s">
        <v>440</v>
      </c>
      <c r="H285" s="174">
        <v>131.516</v>
      </c>
      <c r="I285" s="175"/>
      <c r="L285" s="170"/>
      <c r="M285" s="176"/>
      <c r="N285" s="177"/>
      <c r="O285" s="177"/>
      <c r="P285" s="177"/>
      <c r="Q285" s="177"/>
      <c r="R285" s="177"/>
      <c r="S285" s="177"/>
      <c r="T285" s="178"/>
      <c r="AT285" s="172" t="s">
        <v>150</v>
      </c>
      <c r="AU285" s="172" t="s">
        <v>86</v>
      </c>
      <c r="AV285" s="13" t="s">
        <v>86</v>
      </c>
      <c r="AW285" s="13" t="s">
        <v>32</v>
      </c>
      <c r="AX285" s="13" t="s">
        <v>84</v>
      </c>
      <c r="AY285" s="172" t="s">
        <v>141</v>
      </c>
    </row>
    <row r="286" spans="1:65" s="2" customFormat="1" ht="24" customHeight="1">
      <c r="A286" s="32"/>
      <c r="B286" s="156"/>
      <c r="C286" s="157" t="s">
        <v>441</v>
      </c>
      <c r="D286" s="157" t="s">
        <v>143</v>
      </c>
      <c r="E286" s="158" t="s">
        <v>442</v>
      </c>
      <c r="F286" s="159" t="s">
        <v>443</v>
      </c>
      <c r="G286" s="160" t="s">
        <v>223</v>
      </c>
      <c r="H286" s="161">
        <v>263</v>
      </c>
      <c r="I286" s="162"/>
      <c r="J286" s="163">
        <f>ROUND(I286*H286,2)</f>
        <v>0</v>
      </c>
      <c r="K286" s="159" t="s">
        <v>147</v>
      </c>
      <c r="L286" s="33"/>
      <c r="M286" s="164" t="s">
        <v>1</v>
      </c>
      <c r="N286" s="165" t="s">
        <v>41</v>
      </c>
      <c r="O286" s="58"/>
      <c r="P286" s="166">
        <f>O286*H286</f>
        <v>0</v>
      </c>
      <c r="Q286" s="166">
        <v>0.19663</v>
      </c>
      <c r="R286" s="166">
        <f>Q286*H286</f>
        <v>51.71369</v>
      </c>
      <c r="S286" s="166">
        <v>0</v>
      </c>
      <c r="T286" s="167">
        <f>S286*H286</f>
        <v>0</v>
      </c>
      <c r="U286" s="32"/>
      <c r="V286" s="32"/>
      <c r="W286" s="32"/>
      <c r="X286" s="32"/>
      <c r="Y286" s="32"/>
      <c r="Z286" s="32"/>
      <c r="AA286" s="32"/>
      <c r="AB286" s="32"/>
      <c r="AC286" s="32"/>
      <c r="AD286" s="32"/>
      <c r="AE286" s="32"/>
      <c r="AR286" s="168" t="s">
        <v>148</v>
      </c>
      <c r="AT286" s="168" t="s">
        <v>143</v>
      </c>
      <c r="AU286" s="168" t="s">
        <v>86</v>
      </c>
      <c r="AY286" s="17" t="s">
        <v>141</v>
      </c>
      <c r="BE286" s="169">
        <f>IF(N286="základní",J286,0)</f>
        <v>0</v>
      </c>
      <c r="BF286" s="169">
        <f>IF(N286="snížená",J286,0)</f>
        <v>0</v>
      </c>
      <c r="BG286" s="169">
        <f>IF(N286="zákl. přenesená",J286,0)</f>
        <v>0</v>
      </c>
      <c r="BH286" s="169">
        <f>IF(N286="sníž. přenesená",J286,0)</f>
        <v>0</v>
      </c>
      <c r="BI286" s="169">
        <f>IF(N286="nulová",J286,0)</f>
        <v>0</v>
      </c>
      <c r="BJ286" s="17" t="s">
        <v>84</v>
      </c>
      <c r="BK286" s="169">
        <f>ROUND(I286*H286,2)</f>
        <v>0</v>
      </c>
      <c r="BL286" s="17" t="s">
        <v>148</v>
      </c>
      <c r="BM286" s="168" t="s">
        <v>444</v>
      </c>
    </row>
    <row r="287" spans="2:51" s="13" customFormat="1" ht="10.2">
      <c r="B287" s="170"/>
      <c r="D287" s="171" t="s">
        <v>150</v>
      </c>
      <c r="E287" s="172" t="s">
        <v>1</v>
      </c>
      <c r="F287" s="173" t="s">
        <v>445</v>
      </c>
      <c r="H287" s="174">
        <v>263</v>
      </c>
      <c r="I287" s="175"/>
      <c r="L287" s="170"/>
      <c r="M287" s="176"/>
      <c r="N287" s="177"/>
      <c r="O287" s="177"/>
      <c r="P287" s="177"/>
      <c r="Q287" s="177"/>
      <c r="R287" s="177"/>
      <c r="S287" s="177"/>
      <c r="T287" s="178"/>
      <c r="AT287" s="172" t="s">
        <v>150</v>
      </c>
      <c r="AU287" s="172" t="s">
        <v>86</v>
      </c>
      <c r="AV287" s="13" t="s">
        <v>86</v>
      </c>
      <c r="AW287" s="13" t="s">
        <v>32</v>
      </c>
      <c r="AX287" s="13" t="s">
        <v>84</v>
      </c>
      <c r="AY287" s="172" t="s">
        <v>141</v>
      </c>
    </row>
    <row r="288" spans="2:63" s="12" customFormat="1" ht="22.8" customHeight="1">
      <c r="B288" s="143"/>
      <c r="D288" s="144" t="s">
        <v>75</v>
      </c>
      <c r="E288" s="154" t="s">
        <v>186</v>
      </c>
      <c r="F288" s="154" t="s">
        <v>446</v>
      </c>
      <c r="I288" s="146"/>
      <c r="J288" s="155">
        <f>BK288</f>
        <v>0</v>
      </c>
      <c r="L288" s="143"/>
      <c r="M288" s="148"/>
      <c r="N288" s="149"/>
      <c r="O288" s="149"/>
      <c r="P288" s="150">
        <f>SUM(P289:P371)</f>
        <v>0</v>
      </c>
      <c r="Q288" s="149"/>
      <c r="R288" s="150">
        <f>SUM(R289:R371)</f>
        <v>0.01298544</v>
      </c>
      <c r="S288" s="149"/>
      <c r="T288" s="151">
        <f>SUM(T289:T371)</f>
        <v>166.05680999999996</v>
      </c>
      <c r="AR288" s="144" t="s">
        <v>84</v>
      </c>
      <c r="AT288" s="152" t="s">
        <v>75</v>
      </c>
      <c r="AU288" s="152" t="s">
        <v>84</v>
      </c>
      <c r="AY288" s="144" t="s">
        <v>141</v>
      </c>
      <c r="BK288" s="153">
        <f>SUM(BK289:BK371)</f>
        <v>0</v>
      </c>
    </row>
    <row r="289" spans="1:65" s="2" customFormat="1" ht="24" customHeight="1">
      <c r="A289" s="32"/>
      <c r="B289" s="156"/>
      <c r="C289" s="157" t="s">
        <v>447</v>
      </c>
      <c r="D289" s="157" t="s">
        <v>143</v>
      </c>
      <c r="E289" s="158" t="s">
        <v>448</v>
      </c>
      <c r="F289" s="159" t="s">
        <v>449</v>
      </c>
      <c r="G289" s="160" t="s">
        <v>146</v>
      </c>
      <c r="H289" s="161">
        <v>1961.389</v>
      </c>
      <c r="I289" s="162"/>
      <c r="J289" s="163">
        <f>ROUND(I289*H289,2)</f>
        <v>0</v>
      </c>
      <c r="K289" s="159" t="s">
        <v>147</v>
      </c>
      <c r="L289" s="33"/>
      <c r="M289" s="164" t="s">
        <v>1</v>
      </c>
      <c r="N289" s="165" t="s">
        <v>41</v>
      </c>
      <c r="O289" s="58"/>
      <c r="P289" s="166">
        <f>O289*H289</f>
        <v>0</v>
      </c>
      <c r="Q289" s="166">
        <v>0</v>
      </c>
      <c r="R289" s="166">
        <f>Q289*H289</f>
        <v>0</v>
      </c>
      <c r="S289" s="166">
        <v>0</v>
      </c>
      <c r="T289" s="167">
        <f>S289*H289</f>
        <v>0</v>
      </c>
      <c r="U289" s="32"/>
      <c r="V289" s="32"/>
      <c r="W289" s="32"/>
      <c r="X289" s="32"/>
      <c r="Y289" s="32"/>
      <c r="Z289" s="32"/>
      <c r="AA289" s="32"/>
      <c r="AB289" s="32"/>
      <c r="AC289" s="32"/>
      <c r="AD289" s="32"/>
      <c r="AE289" s="32"/>
      <c r="AR289" s="168" t="s">
        <v>148</v>
      </c>
      <c r="AT289" s="168" t="s">
        <v>143</v>
      </c>
      <c r="AU289" s="168" t="s">
        <v>86</v>
      </c>
      <c r="AY289" s="17" t="s">
        <v>141</v>
      </c>
      <c r="BE289" s="169">
        <f>IF(N289="základní",J289,0)</f>
        <v>0</v>
      </c>
      <c r="BF289" s="169">
        <f>IF(N289="snížená",J289,0)</f>
        <v>0</v>
      </c>
      <c r="BG289" s="169">
        <f>IF(N289="zákl. přenesená",J289,0)</f>
        <v>0</v>
      </c>
      <c r="BH289" s="169">
        <f>IF(N289="sníž. přenesená",J289,0)</f>
        <v>0</v>
      </c>
      <c r="BI289" s="169">
        <f>IF(N289="nulová",J289,0)</f>
        <v>0</v>
      </c>
      <c r="BJ289" s="17" t="s">
        <v>84</v>
      </c>
      <c r="BK289" s="169">
        <f>ROUND(I289*H289,2)</f>
        <v>0</v>
      </c>
      <c r="BL289" s="17" t="s">
        <v>148</v>
      </c>
      <c r="BM289" s="168" t="s">
        <v>450</v>
      </c>
    </row>
    <row r="290" spans="2:51" s="13" customFormat="1" ht="10.2">
      <c r="B290" s="170"/>
      <c r="D290" s="171" t="s">
        <v>150</v>
      </c>
      <c r="E290" s="172" t="s">
        <v>1</v>
      </c>
      <c r="F290" s="173" t="s">
        <v>451</v>
      </c>
      <c r="H290" s="174">
        <v>1961.389</v>
      </c>
      <c r="I290" s="175"/>
      <c r="L290" s="170"/>
      <c r="M290" s="176"/>
      <c r="N290" s="177"/>
      <c r="O290" s="177"/>
      <c r="P290" s="177"/>
      <c r="Q290" s="177"/>
      <c r="R290" s="177"/>
      <c r="S290" s="177"/>
      <c r="T290" s="178"/>
      <c r="AT290" s="172" t="s">
        <v>150</v>
      </c>
      <c r="AU290" s="172" t="s">
        <v>86</v>
      </c>
      <c r="AV290" s="13" t="s">
        <v>86</v>
      </c>
      <c r="AW290" s="13" t="s">
        <v>32</v>
      </c>
      <c r="AX290" s="13" t="s">
        <v>84</v>
      </c>
      <c r="AY290" s="172" t="s">
        <v>141</v>
      </c>
    </row>
    <row r="291" spans="1:65" s="2" customFormat="1" ht="24" customHeight="1">
      <c r="A291" s="32"/>
      <c r="B291" s="156"/>
      <c r="C291" s="157" t="s">
        <v>452</v>
      </c>
      <c r="D291" s="157" t="s">
        <v>143</v>
      </c>
      <c r="E291" s="158" t="s">
        <v>453</v>
      </c>
      <c r="F291" s="159" t="s">
        <v>454</v>
      </c>
      <c r="G291" s="160" t="s">
        <v>146</v>
      </c>
      <c r="H291" s="161">
        <v>117683.34</v>
      </c>
      <c r="I291" s="162"/>
      <c r="J291" s="163">
        <f>ROUND(I291*H291,2)</f>
        <v>0</v>
      </c>
      <c r="K291" s="159" t="s">
        <v>147</v>
      </c>
      <c r="L291" s="33"/>
      <c r="M291" s="164" t="s">
        <v>1</v>
      </c>
      <c r="N291" s="165" t="s">
        <v>41</v>
      </c>
      <c r="O291" s="58"/>
      <c r="P291" s="166">
        <f>O291*H291</f>
        <v>0</v>
      </c>
      <c r="Q291" s="166">
        <v>0</v>
      </c>
      <c r="R291" s="166">
        <f>Q291*H291</f>
        <v>0</v>
      </c>
      <c r="S291" s="166">
        <v>0</v>
      </c>
      <c r="T291" s="167">
        <f>S291*H291</f>
        <v>0</v>
      </c>
      <c r="U291" s="32"/>
      <c r="V291" s="32"/>
      <c r="W291" s="32"/>
      <c r="X291" s="32"/>
      <c r="Y291" s="32"/>
      <c r="Z291" s="32"/>
      <c r="AA291" s="32"/>
      <c r="AB291" s="32"/>
      <c r="AC291" s="32"/>
      <c r="AD291" s="32"/>
      <c r="AE291" s="32"/>
      <c r="AR291" s="168" t="s">
        <v>148</v>
      </c>
      <c r="AT291" s="168" t="s">
        <v>143</v>
      </c>
      <c r="AU291" s="168" t="s">
        <v>86</v>
      </c>
      <c r="AY291" s="17" t="s">
        <v>141</v>
      </c>
      <c r="BE291" s="169">
        <f>IF(N291="základní",J291,0)</f>
        <v>0</v>
      </c>
      <c r="BF291" s="169">
        <f>IF(N291="snížená",J291,0)</f>
        <v>0</v>
      </c>
      <c r="BG291" s="169">
        <f>IF(N291="zákl. přenesená",J291,0)</f>
        <v>0</v>
      </c>
      <c r="BH291" s="169">
        <f>IF(N291="sníž. přenesená",J291,0)</f>
        <v>0</v>
      </c>
      <c r="BI291" s="169">
        <f>IF(N291="nulová",J291,0)</f>
        <v>0</v>
      </c>
      <c r="BJ291" s="17" t="s">
        <v>84</v>
      </c>
      <c r="BK291" s="169">
        <f>ROUND(I291*H291,2)</f>
        <v>0</v>
      </c>
      <c r="BL291" s="17" t="s">
        <v>148</v>
      </c>
      <c r="BM291" s="168" t="s">
        <v>455</v>
      </c>
    </row>
    <row r="292" spans="2:51" s="13" customFormat="1" ht="10.2">
      <c r="B292" s="170"/>
      <c r="D292" s="171" t="s">
        <v>150</v>
      </c>
      <c r="E292" s="172" t="s">
        <v>1</v>
      </c>
      <c r="F292" s="173" t="s">
        <v>456</v>
      </c>
      <c r="H292" s="174">
        <v>117683.34</v>
      </c>
      <c r="I292" s="175"/>
      <c r="L292" s="170"/>
      <c r="M292" s="176"/>
      <c r="N292" s="177"/>
      <c r="O292" s="177"/>
      <c r="P292" s="177"/>
      <c r="Q292" s="177"/>
      <c r="R292" s="177"/>
      <c r="S292" s="177"/>
      <c r="T292" s="178"/>
      <c r="AT292" s="172" t="s">
        <v>150</v>
      </c>
      <c r="AU292" s="172" t="s">
        <v>86</v>
      </c>
      <c r="AV292" s="13" t="s">
        <v>86</v>
      </c>
      <c r="AW292" s="13" t="s">
        <v>32</v>
      </c>
      <c r="AX292" s="13" t="s">
        <v>84</v>
      </c>
      <c r="AY292" s="172" t="s">
        <v>141</v>
      </c>
    </row>
    <row r="293" spans="1:65" s="2" customFormat="1" ht="24" customHeight="1">
      <c r="A293" s="32"/>
      <c r="B293" s="156"/>
      <c r="C293" s="157" t="s">
        <v>457</v>
      </c>
      <c r="D293" s="157" t="s">
        <v>143</v>
      </c>
      <c r="E293" s="158" t="s">
        <v>458</v>
      </c>
      <c r="F293" s="159" t="s">
        <v>459</v>
      </c>
      <c r="G293" s="160" t="s">
        <v>146</v>
      </c>
      <c r="H293" s="161">
        <v>1961.389</v>
      </c>
      <c r="I293" s="162"/>
      <c r="J293" s="163">
        <f>ROUND(I293*H293,2)</f>
        <v>0</v>
      </c>
      <c r="K293" s="159" t="s">
        <v>147</v>
      </c>
      <c r="L293" s="33"/>
      <c r="M293" s="164" t="s">
        <v>1</v>
      </c>
      <c r="N293" s="165" t="s">
        <v>41</v>
      </c>
      <c r="O293" s="58"/>
      <c r="P293" s="166">
        <f>O293*H293</f>
        <v>0</v>
      </c>
      <c r="Q293" s="166">
        <v>0</v>
      </c>
      <c r="R293" s="166">
        <f>Q293*H293</f>
        <v>0</v>
      </c>
      <c r="S293" s="166">
        <v>0</v>
      </c>
      <c r="T293" s="167">
        <f>S293*H293</f>
        <v>0</v>
      </c>
      <c r="U293" s="32"/>
      <c r="V293" s="32"/>
      <c r="W293" s="32"/>
      <c r="X293" s="32"/>
      <c r="Y293" s="32"/>
      <c r="Z293" s="32"/>
      <c r="AA293" s="32"/>
      <c r="AB293" s="32"/>
      <c r="AC293" s="32"/>
      <c r="AD293" s="32"/>
      <c r="AE293" s="32"/>
      <c r="AR293" s="168" t="s">
        <v>148</v>
      </c>
      <c r="AT293" s="168" t="s">
        <v>143</v>
      </c>
      <c r="AU293" s="168" t="s">
        <v>86</v>
      </c>
      <c r="AY293" s="17" t="s">
        <v>141</v>
      </c>
      <c r="BE293" s="169">
        <f>IF(N293="základní",J293,0)</f>
        <v>0</v>
      </c>
      <c r="BF293" s="169">
        <f>IF(N293="snížená",J293,0)</f>
        <v>0</v>
      </c>
      <c r="BG293" s="169">
        <f>IF(N293="zákl. přenesená",J293,0)</f>
        <v>0</v>
      </c>
      <c r="BH293" s="169">
        <f>IF(N293="sníž. přenesená",J293,0)</f>
        <v>0</v>
      </c>
      <c r="BI293" s="169">
        <f>IF(N293="nulová",J293,0)</f>
        <v>0</v>
      </c>
      <c r="BJ293" s="17" t="s">
        <v>84</v>
      </c>
      <c r="BK293" s="169">
        <f>ROUND(I293*H293,2)</f>
        <v>0</v>
      </c>
      <c r="BL293" s="17" t="s">
        <v>148</v>
      </c>
      <c r="BM293" s="168" t="s">
        <v>460</v>
      </c>
    </row>
    <row r="294" spans="1:65" s="2" customFormat="1" ht="16.5" customHeight="1">
      <c r="A294" s="32"/>
      <c r="B294" s="156"/>
      <c r="C294" s="157" t="s">
        <v>461</v>
      </c>
      <c r="D294" s="157" t="s">
        <v>143</v>
      </c>
      <c r="E294" s="158" t="s">
        <v>462</v>
      </c>
      <c r="F294" s="159" t="s">
        <v>463</v>
      </c>
      <c r="G294" s="160" t="s">
        <v>146</v>
      </c>
      <c r="H294" s="161">
        <v>1961.389</v>
      </c>
      <c r="I294" s="162"/>
      <c r="J294" s="163">
        <f>ROUND(I294*H294,2)</f>
        <v>0</v>
      </c>
      <c r="K294" s="159" t="s">
        <v>147</v>
      </c>
      <c r="L294" s="33"/>
      <c r="M294" s="164" t="s">
        <v>1</v>
      </c>
      <c r="N294" s="165" t="s">
        <v>41</v>
      </c>
      <c r="O294" s="58"/>
      <c r="P294" s="166">
        <f>O294*H294</f>
        <v>0</v>
      </c>
      <c r="Q294" s="166">
        <v>0</v>
      </c>
      <c r="R294" s="166">
        <f>Q294*H294</f>
        <v>0</v>
      </c>
      <c r="S294" s="166">
        <v>0</v>
      </c>
      <c r="T294" s="167">
        <f>S294*H294</f>
        <v>0</v>
      </c>
      <c r="U294" s="32"/>
      <c r="V294" s="32"/>
      <c r="W294" s="32"/>
      <c r="X294" s="32"/>
      <c r="Y294" s="32"/>
      <c r="Z294" s="32"/>
      <c r="AA294" s="32"/>
      <c r="AB294" s="32"/>
      <c r="AC294" s="32"/>
      <c r="AD294" s="32"/>
      <c r="AE294" s="32"/>
      <c r="AR294" s="168" t="s">
        <v>148</v>
      </c>
      <c r="AT294" s="168" t="s">
        <v>143</v>
      </c>
      <c r="AU294" s="168" t="s">
        <v>86</v>
      </c>
      <c r="AY294" s="17" t="s">
        <v>141</v>
      </c>
      <c r="BE294" s="169">
        <f>IF(N294="základní",J294,0)</f>
        <v>0</v>
      </c>
      <c r="BF294" s="169">
        <f>IF(N294="snížená",J294,0)</f>
        <v>0</v>
      </c>
      <c r="BG294" s="169">
        <f>IF(N294="zákl. přenesená",J294,0)</f>
        <v>0</v>
      </c>
      <c r="BH294" s="169">
        <f>IF(N294="sníž. přenesená",J294,0)</f>
        <v>0</v>
      </c>
      <c r="BI294" s="169">
        <f>IF(N294="nulová",J294,0)</f>
        <v>0</v>
      </c>
      <c r="BJ294" s="17" t="s">
        <v>84</v>
      </c>
      <c r="BK294" s="169">
        <f>ROUND(I294*H294,2)</f>
        <v>0</v>
      </c>
      <c r="BL294" s="17" t="s">
        <v>148</v>
      </c>
      <c r="BM294" s="168" t="s">
        <v>464</v>
      </c>
    </row>
    <row r="295" spans="2:51" s="13" customFormat="1" ht="10.2">
      <c r="B295" s="170"/>
      <c r="D295" s="171" t="s">
        <v>150</v>
      </c>
      <c r="E295" s="172" t="s">
        <v>1</v>
      </c>
      <c r="F295" s="173" t="s">
        <v>465</v>
      </c>
      <c r="H295" s="174">
        <v>1961.389</v>
      </c>
      <c r="I295" s="175"/>
      <c r="L295" s="170"/>
      <c r="M295" s="176"/>
      <c r="N295" s="177"/>
      <c r="O295" s="177"/>
      <c r="P295" s="177"/>
      <c r="Q295" s="177"/>
      <c r="R295" s="177"/>
      <c r="S295" s="177"/>
      <c r="T295" s="178"/>
      <c r="AT295" s="172" t="s">
        <v>150</v>
      </c>
      <c r="AU295" s="172" t="s">
        <v>86</v>
      </c>
      <c r="AV295" s="13" t="s">
        <v>86</v>
      </c>
      <c r="AW295" s="13" t="s">
        <v>32</v>
      </c>
      <c r="AX295" s="13" t="s">
        <v>84</v>
      </c>
      <c r="AY295" s="172" t="s">
        <v>141</v>
      </c>
    </row>
    <row r="296" spans="1:65" s="2" customFormat="1" ht="16.5" customHeight="1">
      <c r="A296" s="32"/>
      <c r="B296" s="156"/>
      <c r="C296" s="157" t="s">
        <v>466</v>
      </c>
      <c r="D296" s="157" t="s">
        <v>143</v>
      </c>
      <c r="E296" s="158" t="s">
        <v>467</v>
      </c>
      <c r="F296" s="159" t="s">
        <v>468</v>
      </c>
      <c r="G296" s="160" t="s">
        <v>146</v>
      </c>
      <c r="H296" s="161">
        <v>117683.34</v>
      </c>
      <c r="I296" s="162"/>
      <c r="J296" s="163">
        <f>ROUND(I296*H296,2)</f>
        <v>0</v>
      </c>
      <c r="K296" s="159" t="s">
        <v>147</v>
      </c>
      <c r="L296" s="33"/>
      <c r="M296" s="164" t="s">
        <v>1</v>
      </c>
      <c r="N296" s="165" t="s">
        <v>41</v>
      </c>
      <c r="O296" s="58"/>
      <c r="P296" s="166">
        <f>O296*H296</f>
        <v>0</v>
      </c>
      <c r="Q296" s="166">
        <v>0</v>
      </c>
      <c r="R296" s="166">
        <f>Q296*H296</f>
        <v>0</v>
      </c>
      <c r="S296" s="166">
        <v>0</v>
      </c>
      <c r="T296" s="167">
        <f>S296*H296</f>
        <v>0</v>
      </c>
      <c r="U296" s="32"/>
      <c r="V296" s="32"/>
      <c r="W296" s="32"/>
      <c r="X296" s="32"/>
      <c r="Y296" s="32"/>
      <c r="Z296" s="32"/>
      <c r="AA296" s="32"/>
      <c r="AB296" s="32"/>
      <c r="AC296" s="32"/>
      <c r="AD296" s="32"/>
      <c r="AE296" s="32"/>
      <c r="AR296" s="168" t="s">
        <v>148</v>
      </c>
      <c r="AT296" s="168" t="s">
        <v>143</v>
      </c>
      <c r="AU296" s="168" t="s">
        <v>86</v>
      </c>
      <c r="AY296" s="17" t="s">
        <v>141</v>
      </c>
      <c r="BE296" s="169">
        <f>IF(N296="základní",J296,0)</f>
        <v>0</v>
      </c>
      <c r="BF296" s="169">
        <f>IF(N296="snížená",J296,0)</f>
        <v>0</v>
      </c>
      <c r="BG296" s="169">
        <f>IF(N296="zákl. přenesená",J296,0)</f>
        <v>0</v>
      </c>
      <c r="BH296" s="169">
        <f>IF(N296="sníž. přenesená",J296,0)</f>
        <v>0</v>
      </c>
      <c r="BI296" s="169">
        <f>IF(N296="nulová",J296,0)</f>
        <v>0</v>
      </c>
      <c r="BJ296" s="17" t="s">
        <v>84</v>
      </c>
      <c r="BK296" s="169">
        <f>ROUND(I296*H296,2)</f>
        <v>0</v>
      </c>
      <c r="BL296" s="17" t="s">
        <v>148</v>
      </c>
      <c r="BM296" s="168" t="s">
        <v>469</v>
      </c>
    </row>
    <row r="297" spans="2:51" s="13" customFormat="1" ht="10.2">
      <c r="B297" s="170"/>
      <c r="D297" s="171" t="s">
        <v>150</v>
      </c>
      <c r="E297" s="172" t="s">
        <v>1</v>
      </c>
      <c r="F297" s="173" t="s">
        <v>456</v>
      </c>
      <c r="H297" s="174">
        <v>117683.34</v>
      </c>
      <c r="I297" s="175"/>
      <c r="L297" s="170"/>
      <c r="M297" s="176"/>
      <c r="N297" s="177"/>
      <c r="O297" s="177"/>
      <c r="P297" s="177"/>
      <c r="Q297" s="177"/>
      <c r="R297" s="177"/>
      <c r="S297" s="177"/>
      <c r="T297" s="178"/>
      <c r="AT297" s="172" t="s">
        <v>150</v>
      </c>
      <c r="AU297" s="172" t="s">
        <v>86</v>
      </c>
      <c r="AV297" s="13" t="s">
        <v>86</v>
      </c>
      <c r="AW297" s="13" t="s">
        <v>32</v>
      </c>
      <c r="AX297" s="13" t="s">
        <v>84</v>
      </c>
      <c r="AY297" s="172" t="s">
        <v>141</v>
      </c>
    </row>
    <row r="298" spans="1:65" s="2" customFormat="1" ht="16.5" customHeight="1">
      <c r="A298" s="32"/>
      <c r="B298" s="156"/>
      <c r="C298" s="157" t="s">
        <v>470</v>
      </c>
      <c r="D298" s="157" t="s">
        <v>143</v>
      </c>
      <c r="E298" s="158" t="s">
        <v>471</v>
      </c>
      <c r="F298" s="159" t="s">
        <v>472</v>
      </c>
      <c r="G298" s="160" t="s">
        <v>146</v>
      </c>
      <c r="H298" s="161">
        <v>1961.389</v>
      </c>
      <c r="I298" s="162"/>
      <c r="J298" s="163">
        <f>ROUND(I298*H298,2)</f>
        <v>0</v>
      </c>
      <c r="K298" s="159" t="s">
        <v>147</v>
      </c>
      <c r="L298" s="33"/>
      <c r="M298" s="164" t="s">
        <v>1</v>
      </c>
      <c r="N298" s="165" t="s">
        <v>41</v>
      </c>
      <c r="O298" s="58"/>
      <c r="P298" s="166">
        <f>O298*H298</f>
        <v>0</v>
      </c>
      <c r="Q298" s="166">
        <v>0</v>
      </c>
      <c r="R298" s="166">
        <f>Q298*H298</f>
        <v>0</v>
      </c>
      <c r="S298" s="166">
        <v>0</v>
      </c>
      <c r="T298" s="167">
        <f>S298*H298</f>
        <v>0</v>
      </c>
      <c r="U298" s="32"/>
      <c r="V298" s="32"/>
      <c r="W298" s="32"/>
      <c r="X298" s="32"/>
      <c r="Y298" s="32"/>
      <c r="Z298" s="32"/>
      <c r="AA298" s="32"/>
      <c r="AB298" s="32"/>
      <c r="AC298" s="32"/>
      <c r="AD298" s="32"/>
      <c r="AE298" s="32"/>
      <c r="AR298" s="168" t="s">
        <v>148</v>
      </c>
      <c r="AT298" s="168" t="s">
        <v>143</v>
      </c>
      <c r="AU298" s="168" t="s">
        <v>86</v>
      </c>
      <c r="AY298" s="17" t="s">
        <v>141</v>
      </c>
      <c r="BE298" s="169">
        <f>IF(N298="základní",J298,0)</f>
        <v>0</v>
      </c>
      <c r="BF298" s="169">
        <f>IF(N298="snížená",J298,0)</f>
        <v>0</v>
      </c>
      <c r="BG298" s="169">
        <f>IF(N298="zákl. přenesená",J298,0)</f>
        <v>0</v>
      </c>
      <c r="BH298" s="169">
        <f>IF(N298="sníž. přenesená",J298,0)</f>
        <v>0</v>
      </c>
      <c r="BI298" s="169">
        <f>IF(N298="nulová",J298,0)</f>
        <v>0</v>
      </c>
      <c r="BJ298" s="17" t="s">
        <v>84</v>
      </c>
      <c r="BK298" s="169">
        <f>ROUND(I298*H298,2)</f>
        <v>0</v>
      </c>
      <c r="BL298" s="17" t="s">
        <v>148</v>
      </c>
      <c r="BM298" s="168" t="s">
        <v>473</v>
      </c>
    </row>
    <row r="299" spans="1:65" s="2" customFormat="1" ht="24" customHeight="1">
      <c r="A299" s="32"/>
      <c r="B299" s="156"/>
      <c r="C299" s="157" t="s">
        <v>474</v>
      </c>
      <c r="D299" s="157" t="s">
        <v>143</v>
      </c>
      <c r="E299" s="158" t="s">
        <v>475</v>
      </c>
      <c r="F299" s="159" t="s">
        <v>476</v>
      </c>
      <c r="G299" s="160" t="s">
        <v>146</v>
      </c>
      <c r="H299" s="161">
        <v>99.888</v>
      </c>
      <c r="I299" s="162"/>
      <c r="J299" s="163">
        <f>ROUND(I299*H299,2)</f>
        <v>0</v>
      </c>
      <c r="K299" s="159" t="s">
        <v>147</v>
      </c>
      <c r="L299" s="33"/>
      <c r="M299" s="164" t="s">
        <v>1</v>
      </c>
      <c r="N299" s="165" t="s">
        <v>41</v>
      </c>
      <c r="O299" s="58"/>
      <c r="P299" s="166">
        <f>O299*H299</f>
        <v>0</v>
      </c>
      <c r="Q299" s="166">
        <v>0.00013</v>
      </c>
      <c r="R299" s="166">
        <f>Q299*H299</f>
        <v>0.01298544</v>
      </c>
      <c r="S299" s="166">
        <v>0</v>
      </c>
      <c r="T299" s="167">
        <f>S299*H299</f>
        <v>0</v>
      </c>
      <c r="U299" s="32"/>
      <c r="V299" s="32"/>
      <c r="W299" s="32"/>
      <c r="X299" s="32"/>
      <c r="Y299" s="32"/>
      <c r="Z299" s="32"/>
      <c r="AA299" s="32"/>
      <c r="AB299" s="32"/>
      <c r="AC299" s="32"/>
      <c r="AD299" s="32"/>
      <c r="AE299" s="32"/>
      <c r="AR299" s="168" t="s">
        <v>148</v>
      </c>
      <c r="AT299" s="168" t="s">
        <v>143</v>
      </c>
      <c r="AU299" s="168" t="s">
        <v>86</v>
      </c>
      <c r="AY299" s="17" t="s">
        <v>141</v>
      </c>
      <c r="BE299" s="169">
        <f>IF(N299="základní",J299,0)</f>
        <v>0</v>
      </c>
      <c r="BF299" s="169">
        <f>IF(N299="snížená",J299,0)</f>
        <v>0</v>
      </c>
      <c r="BG299" s="169">
        <f>IF(N299="zákl. přenesená",J299,0)</f>
        <v>0</v>
      </c>
      <c r="BH299" s="169">
        <f>IF(N299="sníž. přenesená",J299,0)</f>
        <v>0</v>
      </c>
      <c r="BI299" s="169">
        <f>IF(N299="nulová",J299,0)</f>
        <v>0</v>
      </c>
      <c r="BJ299" s="17" t="s">
        <v>84</v>
      </c>
      <c r="BK299" s="169">
        <f>ROUND(I299*H299,2)</f>
        <v>0</v>
      </c>
      <c r="BL299" s="17" t="s">
        <v>148</v>
      </c>
      <c r="BM299" s="168" t="s">
        <v>477</v>
      </c>
    </row>
    <row r="300" spans="2:51" s="13" customFormat="1" ht="10.2">
      <c r="B300" s="170"/>
      <c r="D300" s="171" t="s">
        <v>150</v>
      </c>
      <c r="E300" s="172" t="s">
        <v>1</v>
      </c>
      <c r="F300" s="173" t="s">
        <v>478</v>
      </c>
      <c r="H300" s="174">
        <v>99.888</v>
      </c>
      <c r="I300" s="175"/>
      <c r="L300" s="170"/>
      <c r="M300" s="176"/>
      <c r="N300" s="177"/>
      <c r="O300" s="177"/>
      <c r="P300" s="177"/>
      <c r="Q300" s="177"/>
      <c r="R300" s="177"/>
      <c r="S300" s="177"/>
      <c r="T300" s="178"/>
      <c r="AT300" s="172" t="s">
        <v>150</v>
      </c>
      <c r="AU300" s="172" t="s">
        <v>86</v>
      </c>
      <c r="AV300" s="13" t="s">
        <v>86</v>
      </c>
      <c r="AW300" s="13" t="s">
        <v>32</v>
      </c>
      <c r="AX300" s="13" t="s">
        <v>84</v>
      </c>
      <c r="AY300" s="172" t="s">
        <v>141</v>
      </c>
    </row>
    <row r="301" spans="1:65" s="2" customFormat="1" ht="24" customHeight="1">
      <c r="A301" s="32"/>
      <c r="B301" s="156"/>
      <c r="C301" s="157" t="s">
        <v>479</v>
      </c>
      <c r="D301" s="157" t="s">
        <v>143</v>
      </c>
      <c r="E301" s="158" t="s">
        <v>480</v>
      </c>
      <c r="F301" s="159" t="s">
        <v>481</v>
      </c>
      <c r="G301" s="160" t="s">
        <v>163</v>
      </c>
      <c r="H301" s="161">
        <v>33.492</v>
      </c>
      <c r="I301" s="162"/>
      <c r="J301" s="163">
        <f>ROUND(I301*H301,2)</f>
        <v>0</v>
      </c>
      <c r="K301" s="159" t="s">
        <v>147</v>
      </c>
      <c r="L301" s="33"/>
      <c r="M301" s="164" t="s">
        <v>1</v>
      </c>
      <c r="N301" s="165" t="s">
        <v>41</v>
      </c>
      <c r="O301" s="58"/>
      <c r="P301" s="166">
        <f>O301*H301</f>
        <v>0</v>
      </c>
      <c r="Q301" s="166">
        <v>0</v>
      </c>
      <c r="R301" s="166">
        <f>Q301*H301</f>
        <v>0</v>
      </c>
      <c r="S301" s="166">
        <v>1.8</v>
      </c>
      <c r="T301" s="167">
        <f>S301*H301</f>
        <v>60.285599999999995</v>
      </c>
      <c r="U301" s="32"/>
      <c r="V301" s="32"/>
      <c r="W301" s="32"/>
      <c r="X301" s="32"/>
      <c r="Y301" s="32"/>
      <c r="Z301" s="32"/>
      <c r="AA301" s="32"/>
      <c r="AB301" s="32"/>
      <c r="AC301" s="32"/>
      <c r="AD301" s="32"/>
      <c r="AE301" s="32"/>
      <c r="AR301" s="168" t="s">
        <v>148</v>
      </c>
      <c r="AT301" s="168" t="s">
        <v>143</v>
      </c>
      <c r="AU301" s="168" t="s">
        <v>86</v>
      </c>
      <c r="AY301" s="17" t="s">
        <v>141</v>
      </c>
      <c r="BE301" s="169">
        <f>IF(N301="základní",J301,0)</f>
        <v>0</v>
      </c>
      <c r="BF301" s="169">
        <f>IF(N301="snížená",J301,0)</f>
        <v>0</v>
      </c>
      <c r="BG301" s="169">
        <f>IF(N301="zákl. přenesená",J301,0)</f>
        <v>0</v>
      </c>
      <c r="BH301" s="169">
        <f>IF(N301="sníž. přenesená",J301,0)</f>
        <v>0</v>
      </c>
      <c r="BI301" s="169">
        <f>IF(N301="nulová",J301,0)</f>
        <v>0</v>
      </c>
      <c r="BJ301" s="17" t="s">
        <v>84</v>
      </c>
      <c r="BK301" s="169">
        <f>ROUND(I301*H301,2)</f>
        <v>0</v>
      </c>
      <c r="BL301" s="17" t="s">
        <v>148</v>
      </c>
      <c r="BM301" s="168" t="s">
        <v>482</v>
      </c>
    </row>
    <row r="302" spans="2:51" s="13" customFormat="1" ht="10.2">
      <c r="B302" s="170"/>
      <c r="D302" s="171" t="s">
        <v>150</v>
      </c>
      <c r="E302" s="172" t="s">
        <v>1</v>
      </c>
      <c r="F302" s="173" t="s">
        <v>483</v>
      </c>
      <c r="H302" s="174">
        <v>9.052</v>
      </c>
      <c r="I302" s="175"/>
      <c r="L302" s="170"/>
      <c r="M302" s="176"/>
      <c r="N302" s="177"/>
      <c r="O302" s="177"/>
      <c r="P302" s="177"/>
      <c r="Q302" s="177"/>
      <c r="R302" s="177"/>
      <c r="S302" s="177"/>
      <c r="T302" s="178"/>
      <c r="AT302" s="172" t="s">
        <v>150</v>
      </c>
      <c r="AU302" s="172" t="s">
        <v>86</v>
      </c>
      <c r="AV302" s="13" t="s">
        <v>86</v>
      </c>
      <c r="AW302" s="13" t="s">
        <v>32</v>
      </c>
      <c r="AX302" s="13" t="s">
        <v>76</v>
      </c>
      <c r="AY302" s="172" t="s">
        <v>141</v>
      </c>
    </row>
    <row r="303" spans="2:51" s="13" customFormat="1" ht="20.4">
      <c r="B303" s="170"/>
      <c r="D303" s="171" t="s">
        <v>150</v>
      </c>
      <c r="E303" s="172" t="s">
        <v>1</v>
      </c>
      <c r="F303" s="173" t="s">
        <v>484</v>
      </c>
      <c r="H303" s="174">
        <v>13.398</v>
      </c>
      <c r="I303" s="175"/>
      <c r="L303" s="170"/>
      <c r="M303" s="176"/>
      <c r="N303" s="177"/>
      <c r="O303" s="177"/>
      <c r="P303" s="177"/>
      <c r="Q303" s="177"/>
      <c r="R303" s="177"/>
      <c r="S303" s="177"/>
      <c r="T303" s="178"/>
      <c r="AT303" s="172" t="s">
        <v>150</v>
      </c>
      <c r="AU303" s="172" t="s">
        <v>86</v>
      </c>
      <c r="AV303" s="13" t="s">
        <v>86</v>
      </c>
      <c r="AW303" s="13" t="s">
        <v>32</v>
      </c>
      <c r="AX303" s="13" t="s">
        <v>76</v>
      </c>
      <c r="AY303" s="172" t="s">
        <v>141</v>
      </c>
    </row>
    <row r="304" spans="2:51" s="13" customFormat="1" ht="10.2">
      <c r="B304" s="170"/>
      <c r="D304" s="171" t="s">
        <v>150</v>
      </c>
      <c r="E304" s="172" t="s">
        <v>1</v>
      </c>
      <c r="F304" s="173" t="s">
        <v>485</v>
      </c>
      <c r="H304" s="174">
        <v>11.042</v>
      </c>
      <c r="I304" s="175"/>
      <c r="L304" s="170"/>
      <c r="M304" s="176"/>
      <c r="N304" s="177"/>
      <c r="O304" s="177"/>
      <c r="P304" s="177"/>
      <c r="Q304" s="177"/>
      <c r="R304" s="177"/>
      <c r="S304" s="177"/>
      <c r="T304" s="178"/>
      <c r="AT304" s="172" t="s">
        <v>150</v>
      </c>
      <c r="AU304" s="172" t="s">
        <v>86</v>
      </c>
      <c r="AV304" s="13" t="s">
        <v>86</v>
      </c>
      <c r="AW304" s="13" t="s">
        <v>32</v>
      </c>
      <c r="AX304" s="13" t="s">
        <v>76</v>
      </c>
      <c r="AY304" s="172" t="s">
        <v>141</v>
      </c>
    </row>
    <row r="305" spans="2:51" s="14" customFormat="1" ht="10.2">
      <c r="B305" s="189"/>
      <c r="D305" s="171" t="s">
        <v>150</v>
      </c>
      <c r="E305" s="190" t="s">
        <v>1</v>
      </c>
      <c r="F305" s="191" t="s">
        <v>281</v>
      </c>
      <c r="H305" s="192">
        <v>33.492</v>
      </c>
      <c r="I305" s="193"/>
      <c r="L305" s="189"/>
      <c r="M305" s="194"/>
      <c r="N305" s="195"/>
      <c r="O305" s="195"/>
      <c r="P305" s="195"/>
      <c r="Q305" s="195"/>
      <c r="R305" s="195"/>
      <c r="S305" s="195"/>
      <c r="T305" s="196"/>
      <c r="AT305" s="190" t="s">
        <v>150</v>
      </c>
      <c r="AU305" s="190" t="s">
        <v>86</v>
      </c>
      <c r="AV305" s="14" t="s">
        <v>148</v>
      </c>
      <c r="AW305" s="14" t="s">
        <v>32</v>
      </c>
      <c r="AX305" s="14" t="s">
        <v>84</v>
      </c>
      <c r="AY305" s="190" t="s">
        <v>141</v>
      </c>
    </row>
    <row r="306" spans="1:65" s="2" customFormat="1" ht="24" customHeight="1">
      <c r="A306" s="32"/>
      <c r="B306" s="156"/>
      <c r="C306" s="157" t="s">
        <v>486</v>
      </c>
      <c r="D306" s="157" t="s">
        <v>143</v>
      </c>
      <c r="E306" s="158" t="s">
        <v>487</v>
      </c>
      <c r="F306" s="159" t="s">
        <v>488</v>
      </c>
      <c r="G306" s="160" t="s">
        <v>163</v>
      </c>
      <c r="H306" s="161">
        <v>0.614</v>
      </c>
      <c r="I306" s="162"/>
      <c r="J306" s="163">
        <f>ROUND(I306*H306,2)</f>
        <v>0</v>
      </c>
      <c r="K306" s="159" t="s">
        <v>147</v>
      </c>
      <c r="L306" s="33"/>
      <c r="M306" s="164" t="s">
        <v>1</v>
      </c>
      <c r="N306" s="165" t="s">
        <v>41</v>
      </c>
      <c r="O306" s="58"/>
      <c r="P306" s="166">
        <f>O306*H306</f>
        <v>0</v>
      </c>
      <c r="Q306" s="166">
        <v>0</v>
      </c>
      <c r="R306" s="166">
        <f>Q306*H306</f>
        <v>0</v>
      </c>
      <c r="S306" s="166">
        <v>1.8</v>
      </c>
      <c r="T306" s="167">
        <f>S306*H306</f>
        <v>1.1052</v>
      </c>
      <c r="U306" s="32"/>
      <c r="V306" s="32"/>
      <c r="W306" s="32"/>
      <c r="X306" s="32"/>
      <c r="Y306" s="32"/>
      <c r="Z306" s="32"/>
      <c r="AA306" s="32"/>
      <c r="AB306" s="32"/>
      <c r="AC306" s="32"/>
      <c r="AD306" s="32"/>
      <c r="AE306" s="32"/>
      <c r="AR306" s="168" t="s">
        <v>148</v>
      </c>
      <c r="AT306" s="168" t="s">
        <v>143</v>
      </c>
      <c r="AU306" s="168" t="s">
        <v>86</v>
      </c>
      <c r="AY306" s="17" t="s">
        <v>141</v>
      </c>
      <c r="BE306" s="169">
        <f>IF(N306="základní",J306,0)</f>
        <v>0</v>
      </c>
      <c r="BF306" s="169">
        <f>IF(N306="snížená",J306,0)</f>
        <v>0</v>
      </c>
      <c r="BG306" s="169">
        <f>IF(N306="zákl. přenesená",J306,0)</f>
        <v>0</v>
      </c>
      <c r="BH306" s="169">
        <f>IF(N306="sníž. přenesená",J306,0)</f>
        <v>0</v>
      </c>
      <c r="BI306" s="169">
        <f>IF(N306="nulová",J306,0)</f>
        <v>0</v>
      </c>
      <c r="BJ306" s="17" t="s">
        <v>84</v>
      </c>
      <c r="BK306" s="169">
        <f>ROUND(I306*H306,2)</f>
        <v>0</v>
      </c>
      <c r="BL306" s="17" t="s">
        <v>148</v>
      </c>
      <c r="BM306" s="168" t="s">
        <v>489</v>
      </c>
    </row>
    <row r="307" spans="2:51" s="13" customFormat="1" ht="10.2">
      <c r="B307" s="170"/>
      <c r="D307" s="171" t="s">
        <v>150</v>
      </c>
      <c r="E307" s="172" t="s">
        <v>1</v>
      </c>
      <c r="F307" s="173" t="s">
        <v>490</v>
      </c>
      <c r="H307" s="174">
        <v>0.614</v>
      </c>
      <c r="I307" s="175"/>
      <c r="L307" s="170"/>
      <c r="M307" s="176"/>
      <c r="N307" s="177"/>
      <c r="O307" s="177"/>
      <c r="P307" s="177"/>
      <c r="Q307" s="177"/>
      <c r="R307" s="177"/>
      <c r="S307" s="177"/>
      <c r="T307" s="178"/>
      <c r="AT307" s="172" t="s">
        <v>150</v>
      </c>
      <c r="AU307" s="172" t="s">
        <v>86</v>
      </c>
      <c r="AV307" s="13" t="s">
        <v>86</v>
      </c>
      <c r="AW307" s="13" t="s">
        <v>32</v>
      </c>
      <c r="AX307" s="13" t="s">
        <v>84</v>
      </c>
      <c r="AY307" s="172" t="s">
        <v>141</v>
      </c>
    </row>
    <row r="308" spans="1:65" s="2" customFormat="1" ht="16.5" customHeight="1">
      <c r="A308" s="32"/>
      <c r="B308" s="156"/>
      <c r="C308" s="157" t="s">
        <v>491</v>
      </c>
      <c r="D308" s="157" t="s">
        <v>143</v>
      </c>
      <c r="E308" s="158" t="s">
        <v>492</v>
      </c>
      <c r="F308" s="159" t="s">
        <v>493</v>
      </c>
      <c r="G308" s="160" t="s">
        <v>146</v>
      </c>
      <c r="H308" s="161">
        <v>6.468</v>
      </c>
      <c r="I308" s="162"/>
      <c r="J308" s="163">
        <f>ROUND(I308*H308,2)</f>
        <v>0</v>
      </c>
      <c r="K308" s="159" t="s">
        <v>147</v>
      </c>
      <c r="L308" s="33"/>
      <c r="M308" s="164" t="s">
        <v>1</v>
      </c>
      <c r="N308" s="165" t="s">
        <v>41</v>
      </c>
      <c r="O308" s="58"/>
      <c r="P308" s="166">
        <f>O308*H308</f>
        <v>0</v>
      </c>
      <c r="Q308" s="166">
        <v>0</v>
      </c>
      <c r="R308" s="166">
        <f>Q308*H308</f>
        <v>0</v>
      </c>
      <c r="S308" s="166">
        <v>0.055</v>
      </c>
      <c r="T308" s="167">
        <f>S308*H308</f>
        <v>0.35574</v>
      </c>
      <c r="U308" s="32"/>
      <c r="V308" s="32"/>
      <c r="W308" s="32"/>
      <c r="X308" s="32"/>
      <c r="Y308" s="32"/>
      <c r="Z308" s="32"/>
      <c r="AA308" s="32"/>
      <c r="AB308" s="32"/>
      <c r="AC308" s="32"/>
      <c r="AD308" s="32"/>
      <c r="AE308" s="32"/>
      <c r="AR308" s="168" t="s">
        <v>148</v>
      </c>
      <c r="AT308" s="168" t="s">
        <v>143</v>
      </c>
      <c r="AU308" s="168" t="s">
        <v>86</v>
      </c>
      <c r="AY308" s="17" t="s">
        <v>141</v>
      </c>
      <c r="BE308" s="169">
        <f>IF(N308="základní",J308,0)</f>
        <v>0</v>
      </c>
      <c r="BF308" s="169">
        <f>IF(N308="snížená",J308,0)</f>
        <v>0</v>
      </c>
      <c r="BG308" s="169">
        <f>IF(N308="zákl. přenesená",J308,0)</f>
        <v>0</v>
      </c>
      <c r="BH308" s="169">
        <f>IF(N308="sníž. přenesená",J308,0)</f>
        <v>0</v>
      </c>
      <c r="BI308" s="169">
        <f>IF(N308="nulová",J308,0)</f>
        <v>0</v>
      </c>
      <c r="BJ308" s="17" t="s">
        <v>84</v>
      </c>
      <c r="BK308" s="169">
        <f>ROUND(I308*H308,2)</f>
        <v>0</v>
      </c>
      <c r="BL308" s="17" t="s">
        <v>148</v>
      </c>
      <c r="BM308" s="168" t="s">
        <v>494</v>
      </c>
    </row>
    <row r="309" spans="2:51" s="13" customFormat="1" ht="10.2">
      <c r="B309" s="170"/>
      <c r="D309" s="171" t="s">
        <v>150</v>
      </c>
      <c r="E309" s="172" t="s">
        <v>1</v>
      </c>
      <c r="F309" s="173" t="s">
        <v>495</v>
      </c>
      <c r="H309" s="174">
        <v>6.468</v>
      </c>
      <c r="I309" s="175"/>
      <c r="L309" s="170"/>
      <c r="M309" s="176"/>
      <c r="N309" s="177"/>
      <c r="O309" s="177"/>
      <c r="P309" s="177"/>
      <c r="Q309" s="177"/>
      <c r="R309" s="177"/>
      <c r="S309" s="177"/>
      <c r="T309" s="178"/>
      <c r="AT309" s="172" t="s">
        <v>150</v>
      </c>
      <c r="AU309" s="172" t="s">
        <v>86</v>
      </c>
      <c r="AV309" s="13" t="s">
        <v>86</v>
      </c>
      <c r="AW309" s="13" t="s">
        <v>32</v>
      </c>
      <c r="AX309" s="13" t="s">
        <v>84</v>
      </c>
      <c r="AY309" s="172" t="s">
        <v>141</v>
      </c>
    </row>
    <row r="310" spans="1:65" s="2" customFormat="1" ht="16.5" customHeight="1">
      <c r="A310" s="32"/>
      <c r="B310" s="156"/>
      <c r="C310" s="157" t="s">
        <v>496</v>
      </c>
      <c r="D310" s="157" t="s">
        <v>143</v>
      </c>
      <c r="E310" s="158" t="s">
        <v>497</v>
      </c>
      <c r="F310" s="159" t="s">
        <v>498</v>
      </c>
      <c r="G310" s="160" t="s">
        <v>163</v>
      </c>
      <c r="H310" s="161">
        <v>0.2</v>
      </c>
      <c r="I310" s="162"/>
      <c r="J310" s="163">
        <f>ROUND(I310*H310,2)</f>
        <v>0</v>
      </c>
      <c r="K310" s="159" t="s">
        <v>147</v>
      </c>
      <c r="L310" s="33"/>
      <c r="M310" s="164" t="s">
        <v>1</v>
      </c>
      <c r="N310" s="165" t="s">
        <v>41</v>
      </c>
      <c r="O310" s="58"/>
      <c r="P310" s="166">
        <f>O310*H310</f>
        <v>0</v>
      </c>
      <c r="Q310" s="166">
        <v>0</v>
      </c>
      <c r="R310" s="166">
        <f>Q310*H310</f>
        <v>0</v>
      </c>
      <c r="S310" s="166">
        <v>2.4</v>
      </c>
      <c r="T310" s="167">
        <f>S310*H310</f>
        <v>0.48</v>
      </c>
      <c r="U310" s="32"/>
      <c r="V310" s="32"/>
      <c r="W310" s="32"/>
      <c r="X310" s="32"/>
      <c r="Y310" s="32"/>
      <c r="Z310" s="32"/>
      <c r="AA310" s="32"/>
      <c r="AB310" s="32"/>
      <c r="AC310" s="32"/>
      <c r="AD310" s="32"/>
      <c r="AE310" s="32"/>
      <c r="AR310" s="168" t="s">
        <v>148</v>
      </c>
      <c r="AT310" s="168" t="s">
        <v>143</v>
      </c>
      <c r="AU310" s="168" t="s">
        <v>86</v>
      </c>
      <c r="AY310" s="17" t="s">
        <v>141</v>
      </c>
      <c r="BE310" s="169">
        <f>IF(N310="základní",J310,0)</f>
        <v>0</v>
      </c>
      <c r="BF310" s="169">
        <f>IF(N310="snížená",J310,0)</f>
        <v>0</v>
      </c>
      <c r="BG310" s="169">
        <f>IF(N310="zákl. přenesená",J310,0)</f>
        <v>0</v>
      </c>
      <c r="BH310" s="169">
        <f>IF(N310="sníž. přenesená",J310,0)</f>
        <v>0</v>
      </c>
      <c r="BI310" s="169">
        <f>IF(N310="nulová",J310,0)</f>
        <v>0</v>
      </c>
      <c r="BJ310" s="17" t="s">
        <v>84</v>
      </c>
      <c r="BK310" s="169">
        <f>ROUND(I310*H310,2)</f>
        <v>0</v>
      </c>
      <c r="BL310" s="17" t="s">
        <v>148</v>
      </c>
      <c r="BM310" s="168" t="s">
        <v>499</v>
      </c>
    </row>
    <row r="311" spans="2:51" s="13" customFormat="1" ht="10.2">
      <c r="B311" s="170"/>
      <c r="D311" s="171" t="s">
        <v>150</v>
      </c>
      <c r="E311" s="172" t="s">
        <v>1</v>
      </c>
      <c r="F311" s="173" t="s">
        <v>500</v>
      </c>
      <c r="H311" s="174">
        <v>0.2</v>
      </c>
      <c r="I311" s="175"/>
      <c r="L311" s="170"/>
      <c r="M311" s="176"/>
      <c r="N311" s="177"/>
      <c r="O311" s="177"/>
      <c r="P311" s="177"/>
      <c r="Q311" s="177"/>
      <c r="R311" s="177"/>
      <c r="S311" s="177"/>
      <c r="T311" s="178"/>
      <c r="AT311" s="172" t="s">
        <v>150</v>
      </c>
      <c r="AU311" s="172" t="s">
        <v>86</v>
      </c>
      <c r="AV311" s="13" t="s">
        <v>86</v>
      </c>
      <c r="AW311" s="13" t="s">
        <v>32</v>
      </c>
      <c r="AX311" s="13" t="s">
        <v>84</v>
      </c>
      <c r="AY311" s="172" t="s">
        <v>141</v>
      </c>
    </row>
    <row r="312" spans="1:65" s="2" customFormat="1" ht="16.5" customHeight="1">
      <c r="A312" s="32"/>
      <c r="B312" s="156"/>
      <c r="C312" s="157" t="s">
        <v>501</v>
      </c>
      <c r="D312" s="157" t="s">
        <v>143</v>
      </c>
      <c r="E312" s="158" t="s">
        <v>502</v>
      </c>
      <c r="F312" s="159" t="s">
        <v>503</v>
      </c>
      <c r="G312" s="160" t="s">
        <v>504</v>
      </c>
      <c r="H312" s="161">
        <v>2</v>
      </c>
      <c r="I312" s="162"/>
      <c r="J312" s="163">
        <f>ROUND(I312*H312,2)</f>
        <v>0</v>
      </c>
      <c r="K312" s="159" t="s">
        <v>1</v>
      </c>
      <c r="L312" s="33"/>
      <c r="M312" s="164" t="s">
        <v>1</v>
      </c>
      <c r="N312" s="165" t="s">
        <v>41</v>
      </c>
      <c r="O312" s="58"/>
      <c r="P312" s="166">
        <f>O312*H312</f>
        <v>0</v>
      </c>
      <c r="Q312" s="166">
        <v>0</v>
      </c>
      <c r="R312" s="166">
        <f>Q312*H312</f>
        <v>0</v>
      </c>
      <c r="S312" s="166">
        <v>0</v>
      </c>
      <c r="T312" s="167">
        <f>S312*H312</f>
        <v>0</v>
      </c>
      <c r="U312" s="32"/>
      <c r="V312" s="32"/>
      <c r="W312" s="32"/>
      <c r="X312" s="32"/>
      <c r="Y312" s="32"/>
      <c r="Z312" s="32"/>
      <c r="AA312" s="32"/>
      <c r="AB312" s="32"/>
      <c r="AC312" s="32"/>
      <c r="AD312" s="32"/>
      <c r="AE312" s="32"/>
      <c r="AR312" s="168" t="s">
        <v>148</v>
      </c>
      <c r="AT312" s="168" t="s">
        <v>143</v>
      </c>
      <c r="AU312" s="168" t="s">
        <v>86</v>
      </c>
      <c r="AY312" s="17" t="s">
        <v>141</v>
      </c>
      <c r="BE312" s="169">
        <f>IF(N312="základní",J312,0)</f>
        <v>0</v>
      </c>
      <c r="BF312" s="169">
        <f>IF(N312="snížená",J312,0)</f>
        <v>0</v>
      </c>
      <c r="BG312" s="169">
        <f>IF(N312="zákl. přenesená",J312,0)</f>
        <v>0</v>
      </c>
      <c r="BH312" s="169">
        <f>IF(N312="sníž. přenesená",J312,0)</f>
        <v>0</v>
      </c>
      <c r="BI312" s="169">
        <f>IF(N312="nulová",J312,0)</f>
        <v>0</v>
      </c>
      <c r="BJ312" s="17" t="s">
        <v>84</v>
      </c>
      <c r="BK312" s="169">
        <f>ROUND(I312*H312,2)</f>
        <v>0</v>
      </c>
      <c r="BL312" s="17" t="s">
        <v>148</v>
      </c>
      <c r="BM312" s="168" t="s">
        <v>505</v>
      </c>
    </row>
    <row r="313" spans="1:65" s="2" customFormat="1" ht="36" customHeight="1">
      <c r="A313" s="32"/>
      <c r="B313" s="156"/>
      <c r="C313" s="157" t="s">
        <v>506</v>
      </c>
      <c r="D313" s="157" t="s">
        <v>143</v>
      </c>
      <c r="E313" s="158" t="s">
        <v>507</v>
      </c>
      <c r="F313" s="159" t="s">
        <v>508</v>
      </c>
      <c r="G313" s="160" t="s">
        <v>163</v>
      </c>
      <c r="H313" s="161">
        <v>0.731</v>
      </c>
      <c r="I313" s="162"/>
      <c r="J313" s="163">
        <f>ROUND(I313*H313,2)</f>
        <v>0</v>
      </c>
      <c r="K313" s="159" t="s">
        <v>147</v>
      </c>
      <c r="L313" s="33"/>
      <c r="M313" s="164" t="s">
        <v>1</v>
      </c>
      <c r="N313" s="165" t="s">
        <v>41</v>
      </c>
      <c r="O313" s="58"/>
      <c r="P313" s="166">
        <f>O313*H313</f>
        <v>0</v>
      </c>
      <c r="Q313" s="166">
        <v>0</v>
      </c>
      <c r="R313" s="166">
        <f>Q313*H313</f>
        <v>0</v>
      </c>
      <c r="S313" s="166">
        <v>2.2</v>
      </c>
      <c r="T313" s="167">
        <f>S313*H313</f>
        <v>1.6082</v>
      </c>
      <c r="U313" s="32"/>
      <c r="V313" s="32"/>
      <c r="W313" s="32"/>
      <c r="X313" s="32"/>
      <c r="Y313" s="32"/>
      <c r="Z313" s="32"/>
      <c r="AA313" s="32"/>
      <c r="AB313" s="32"/>
      <c r="AC313" s="32"/>
      <c r="AD313" s="32"/>
      <c r="AE313" s="32"/>
      <c r="AR313" s="168" t="s">
        <v>148</v>
      </c>
      <c r="AT313" s="168" t="s">
        <v>143</v>
      </c>
      <c r="AU313" s="168" t="s">
        <v>86</v>
      </c>
      <c r="AY313" s="17" t="s">
        <v>141</v>
      </c>
      <c r="BE313" s="169">
        <f>IF(N313="základní",J313,0)</f>
        <v>0</v>
      </c>
      <c r="BF313" s="169">
        <f>IF(N313="snížená",J313,0)</f>
        <v>0</v>
      </c>
      <c r="BG313" s="169">
        <f>IF(N313="zákl. přenesená",J313,0)</f>
        <v>0</v>
      </c>
      <c r="BH313" s="169">
        <f>IF(N313="sníž. přenesená",J313,0)</f>
        <v>0</v>
      </c>
      <c r="BI313" s="169">
        <f>IF(N313="nulová",J313,0)</f>
        <v>0</v>
      </c>
      <c r="BJ313" s="17" t="s">
        <v>84</v>
      </c>
      <c r="BK313" s="169">
        <f>ROUND(I313*H313,2)</f>
        <v>0</v>
      </c>
      <c r="BL313" s="17" t="s">
        <v>148</v>
      </c>
      <c r="BM313" s="168" t="s">
        <v>509</v>
      </c>
    </row>
    <row r="314" spans="2:51" s="13" customFormat="1" ht="10.2">
      <c r="B314" s="170"/>
      <c r="D314" s="171" t="s">
        <v>150</v>
      </c>
      <c r="E314" s="172" t="s">
        <v>1</v>
      </c>
      <c r="F314" s="173" t="s">
        <v>510</v>
      </c>
      <c r="H314" s="174">
        <v>0.731</v>
      </c>
      <c r="I314" s="175"/>
      <c r="L314" s="170"/>
      <c r="M314" s="176"/>
      <c r="N314" s="177"/>
      <c r="O314" s="177"/>
      <c r="P314" s="177"/>
      <c r="Q314" s="177"/>
      <c r="R314" s="177"/>
      <c r="S314" s="177"/>
      <c r="T314" s="178"/>
      <c r="AT314" s="172" t="s">
        <v>150</v>
      </c>
      <c r="AU314" s="172" t="s">
        <v>86</v>
      </c>
      <c r="AV314" s="13" t="s">
        <v>86</v>
      </c>
      <c r="AW314" s="13" t="s">
        <v>32</v>
      </c>
      <c r="AX314" s="13" t="s">
        <v>84</v>
      </c>
      <c r="AY314" s="172" t="s">
        <v>141</v>
      </c>
    </row>
    <row r="315" spans="1:65" s="2" customFormat="1" ht="24" customHeight="1">
      <c r="A315" s="32"/>
      <c r="B315" s="156"/>
      <c r="C315" s="157" t="s">
        <v>511</v>
      </c>
      <c r="D315" s="157" t="s">
        <v>143</v>
      </c>
      <c r="E315" s="158" t="s">
        <v>512</v>
      </c>
      <c r="F315" s="159" t="s">
        <v>513</v>
      </c>
      <c r="G315" s="160" t="s">
        <v>146</v>
      </c>
      <c r="H315" s="161">
        <v>131.516</v>
      </c>
      <c r="I315" s="162"/>
      <c r="J315" s="163">
        <f>ROUND(I315*H315,2)</f>
        <v>0</v>
      </c>
      <c r="K315" s="159" t="s">
        <v>147</v>
      </c>
      <c r="L315" s="33"/>
      <c r="M315" s="164" t="s">
        <v>1</v>
      </c>
      <c r="N315" s="165" t="s">
        <v>41</v>
      </c>
      <c r="O315" s="58"/>
      <c r="P315" s="166">
        <f>O315*H315</f>
        <v>0</v>
      </c>
      <c r="Q315" s="166">
        <v>0</v>
      </c>
      <c r="R315" s="166">
        <f>Q315*H315</f>
        <v>0</v>
      </c>
      <c r="S315" s="166">
        <v>0.19</v>
      </c>
      <c r="T315" s="167">
        <f>S315*H315</f>
        <v>24.988039999999998</v>
      </c>
      <c r="U315" s="32"/>
      <c r="V315" s="32"/>
      <c r="W315" s="32"/>
      <c r="X315" s="32"/>
      <c r="Y315" s="32"/>
      <c r="Z315" s="32"/>
      <c r="AA315" s="32"/>
      <c r="AB315" s="32"/>
      <c r="AC315" s="32"/>
      <c r="AD315" s="32"/>
      <c r="AE315" s="32"/>
      <c r="AR315" s="168" t="s">
        <v>148</v>
      </c>
      <c r="AT315" s="168" t="s">
        <v>143</v>
      </c>
      <c r="AU315" s="168" t="s">
        <v>86</v>
      </c>
      <c r="AY315" s="17" t="s">
        <v>141</v>
      </c>
      <c r="BE315" s="169">
        <f>IF(N315="základní",J315,0)</f>
        <v>0</v>
      </c>
      <c r="BF315" s="169">
        <f>IF(N315="snížená",J315,0)</f>
        <v>0</v>
      </c>
      <c r="BG315" s="169">
        <f>IF(N315="zákl. přenesená",J315,0)</f>
        <v>0</v>
      </c>
      <c r="BH315" s="169">
        <f>IF(N315="sníž. přenesená",J315,0)</f>
        <v>0</v>
      </c>
      <c r="BI315" s="169">
        <f>IF(N315="nulová",J315,0)</f>
        <v>0</v>
      </c>
      <c r="BJ315" s="17" t="s">
        <v>84</v>
      </c>
      <c r="BK315" s="169">
        <f>ROUND(I315*H315,2)</f>
        <v>0</v>
      </c>
      <c r="BL315" s="17" t="s">
        <v>148</v>
      </c>
      <c r="BM315" s="168" t="s">
        <v>514</v>
      </c>
    </row>
    <row r="316" spans="2:51" s="15" customFormat="1" ht="10.2">
      <c r="B316" s="197"/>
      <c r="D316" s="171" t="s">
        <v>150</v>
      </c>
      <c r="E316" s="198" t="s">
        <v>1</v>
      </c>
      <c r="F316" s="199" t="s">
        <v>515</v>
      </c>
      <c r="H316" s="198" t="s">
        <v>1</v>
      </c>
      <c r="I316" s="200"/>
      <c r="L316" s="197"/>
      <c r="M316" s="201"/>
      <c r="N316" s="202"/>
      <c r="O316" s="202"/>
      <c r="P316" s="202"/>
      <c r="Q316" s="202"/>
      <c r="R316" s="202"/>
      <c r="S316" s="202"/>
      <c r="T316" s="203"/>
      <c r="AT316" s="198" t="s">
        <v>150</v>
      </c>
      <c r="AU316" s="198" t="s">
        <v>86</v>
      </c>
      <c r="AV316" s="15" t="s">
        <v>84</v>
      </c>
      <c r="AW316" s="15" t="s">
        <v>32</v>
      </c>
      <c r="AX316" s="15" t="s">
        <v>76</v>
      </c>
      <c r="AY316" s="198" t="s">
        <v>141</v>
      </c>
    </row>
    <row r="317" spans="2:51" s="13" customFormat="1" ht="20.4">
      <c r="B317" s="170"/>
      <c r="D317" s="171" t="s">
        <v>150</v>
      </c>
      <c r="E317" s="172" t="s">
        <v>1</v>
      </c>
      <c r="F317" s="173" t="s">
        <v>516</v>
      </c>
      <c r="H317" s="174">
        <v>45.34</v>
      </c>
      <c r="I317" s="175"/>
      <c r="L317" s="170"/>
      <c r="M317" s="176"/>
      <c r="N317" s="177"/>
      <c r="O317" s="177"/>
      <c r="P317" s="177"/>
      <c r="Q317" s="177"/>
      <c r="R317" s="177"/>
      <c r="S317" s="177"/>
      <c r="T317" s="178"/>
      <c r="AT317" s="172" t="s">
        <v>150</v>
      </c>
      <c r="AU317" s="172" t="s">
        <v>86</v>
      </c>
      <c r="AV317" s="13" t="s">
        <v>86</v>
      </c>
      <c r="AW317" s="13" t="s">
        <v>32</v>
      </c>
      <c r="AX317" s="13" t="s">
        <v>76</v>
      </c>
      <c r="AY317" s="172" t="s">
        <v>141</v>
      </c>
    </row>
    <row r="318" spans="2:51" s="13" customFormat="1" ht="20.4">
      <c r="B318" s="170"/>
      <c r="D318" s="171" t="s">
        <v>150</v>
      </c>
      <c r="E318" s="172" t="s">
        <v>1</v>
      </c>
      <c r="F318" s="173" t="s">
        <v>517</v>
      </c>
      <c r="H318" s="174">
        <v>50.918</v>
      </c>
      <c r="I318" s="175"/>
      <c r="L318" s="170"/>
      <c r="M318" s="176"/>
      <c r="N318" s="177"/>
      <c r="O318" s="177"/>
      <c r="P318" s="177"/>
      <c r="Q318" s="177"/>
      <c r="R318" s="177"/>
      <c r="S318" s="177"/>
      <c r="T318" s="178"/>
      <c r="AT318" s="172" t="s">
        <v>150</v>
      </c>
      <c r="AU318" s="172" t="s">
        <v>86</v>
      </c>
      <c r="AV318" s="13" t="s">
        <v>86</v>
      </c>
      <c r="AW318" s="13" t="s">
        <v>32</v>
      </c>
      <c r="AX318" s="13" t="s">
        <v>76</v>
      </c>
      <c r="AY318" s="172" t="s">
        <v>141</v>
      </c>
    </row>
    <row r="319" spans="2:51" s="13" customFormat="1" ht="10.2">
      <c r="B319" s="170"/>
      <c r="D319" s="171" t="s">
        <v>150</v>
      </c>
      <c r="E319" s="172" t="s">
        <v>1</v>
      </c>
      <c r="F319" s="173" t="s">
        <v>518</v>
      </c>
      <c r="H319" s="174">
        <v>35.258</v>
      </c>
      <c r="I319" s="175"/>
      <c r="L319" s="170"/>
      <c r="M319" s="176"/>
      <c r="N319" s="177"/>
      <c r="O319" s="177"/>
      <c r="P319" s="177"/>
      <c r="Q319" s="177"/>
      <c r="R319" s="177"/>
      <c r="S319" s="177"/>
      <c r="T319" s="178"/>
      <c r="AT319" s="172" t="s">
        <v>150</v>
      </c>
      <c r="AU319" s="172" t="s">
        <v>86</v>
      </c>
      <c r="AV319" s="13" t="s">
        <v>86</v>
      </c>
      <c r="AW319" s="13" t="s">
        <v>32</v>
      </c>
      <c r="AX319" s="13" t="s">
        <v>76</v>
      </c>
      <c r="AY319" s="172" t="s">
        <v>141</v>
      </c>
    </row>
    <row r="320" spans="2:51" s="14" customFormat="1" ht="10.2">
      <c r="B320" s="189"/>
      <c r="D320" s="171" t="s">
        <v>150</v>
      </c>
      <c r="E320" s="190" t="s">
        <v>1</v>
      </c>
      <c r="F320" s="191" t="s">
        <v>281</v>
      </c>
      <c r="H320" s="192">
        <v>131.51600000000002</v>
      </c>
      <c r="I320" s="193"/>
      <c r="L320" s="189"/>
      <c r="M320" s="194"/>
      <c r="N320" s="195"/>
      <c r="O320" s="195"/>
      <c r="P320" s="195"/>
      <c r="Q320" s="195"/>
      <c r="R320" s="195"/>
      <c r="S320" s="195"/>
      <c r="T320" s="196"/>
      <c r="AT320" s="190" t="s">
        <v>150</v>
      </c>
      <c r="AU320" s="190" t="s">
        <v>86</v>
      </c>
      <c r="AV320" s="14" t="s">
        <v>148</v>
      </c>
      <c r="AW320" s="14" t="s">
        <v>32</v>
      </c>
      <c r="AX320" s="14" t="s">
        <v>84</v>
      </c>
      <c r="AY320" s="190" t="s">
        <v>141</v>
      </c>
    </row>
    <row r="321" spans="1:65" s="2" customFormat="1" ht="24" customHeight="1">
      <c r="A321" s="32"/>
      <c r="B321" s="156"/>
      <c r="C321" s="157" t="s">
        <v>519</v>
      </c>
      <c r="D321" s="157" t="s">
        <v>143</v>
      </c>
      <c r="E321" s="158" t="s">
        <v>520</v>
      </c>
      <c r="F321" s="159" t="s">
        <v>521</v>
      </c>
      <c r="G321" s="160" t="s">
        <v>146</v>
      </c>
      <c r="H321" s="161">
        <v>259.972</v>
      </c>
      <c r="I321" s="162"/>
      <c r="J321" s="163">
        <f>ROUND(I321*H321,2)</f>
        <v>0</v>
      </c>
      <c r="K321" s="159" t="s">
        <v>147</v>
      </c>
      <c r="L321" s="33"/>
      <c r="M321" s="164" t="s">
        <v>1</v>
      </c>
      <c r="N321" s="165" t="s">
        <v>41</v>
      </c>
      <c r="O321" s="58"/>
      <c r="P321" s="166">
        <f>O321*H321</f>
        <v>0</v>
      </c>
      <c r="Q321" s="166">
        <v>0</v>
      </c>
      <c r="R321" s="166">
        <f>Q321*H321</f>
        <v>0</v>
      </c>
      <c r="S321" s="166">
        <v>0.055</v>
      </c>
      <c r="T321" s="167">
        <f>S321*H321</f>
        <v>14.298459999999999</v>
      </c>
      <c r="U321" s="32"/>
      <c r="V321" s="32"/>
      <c r="W321" s="32"/>
      <c r="X321" s="32"/>
      <c r="Y321" s="32"/>
      <c r="Z321" s="32"/>
      <c r="AA321" s="32"/>
      <c r="AB321" s="32"/>
      <c r="AC321" s="32"/>
      <c r="AD321" s="32"/>
      <c r="AE321" s="32"/>
      <c r="AR321" s="168" t="s">
        <v>148</v>
      </c>
      <c r="AT321" s="168" t="s">
        <v>143</v>
      </c>
      <c r="AU321" s="168" t="s">
        <v>86</v>
      </c>
      <c r="AY321" s="17" t="s">
        <v>141</v>
      </c>
      <c r="BE321" s="169">
        <f>IF(N321="základní",J321,0)</f>
        <v>0</v>
      </c>
      <c r="BF321" s="169">
        <f>IF(N321="snížená",J321,0)</f>
        <v>0</v>
      </c>
      <c r="BG321" s="169">
        <f>IF(N321="zákl. přenesená",J321,0)</f>
        <v>0</v>
      </c>
      <c r="BH321" s="169">
        <f>IF(N321="sníž. přenesená",J321,0)</f>
        <v>0</v>
      </c>
      <c r="BI321" s="169">
        <f>IF(N321="nulová",J321,0)</f>
        <v>0</v>
      </c>
      <c r="BJ321" s="17" t="s">
        <v>84</v>
      </c>
      <c r="BK321" s="169">
        <f>ROUND(I321*H321,2)</f>
        <v>0</v>
      </c>
      <c r="BL321" s="17" t="s">
        <v>148</v>
      </c>
      <c r="BM321" s="168" t="s">
        <v>522</v>
      </c>
    </row>
    <row r="322" spans="2:51" s="13" customFormat="1" ht="10.2">
      <c r="B322" s="170"/>
      <c r="D322" s="171" t="s">
        <v>150</v>
      </c>
      <c r="E322" s="172" t="s">
        <v>1</v>
      </c>
      <c r="F322" s="173" t="s">
        <v>523</v>
      </c>
      <c r="H322" s="174">
        <v>13.804</v>
      </c>
      <c r="I322" s="175"/>
      <c r="L322" s="170"/>
      <c r="M322" s="176"/>
      <c r="N322" s="177"/>
      <c r="O322" s="177"/>
      <c r="P322" s="177"/>
      <c r="Q322" s="177"/>
      <c r="R322" s="177"/>
      <c r="S322" s="177"/>
      <c r="T322" s="178"/>
      <c r="AT322" s="172" t="s">
        <v>150</v>
      </c>
      <c r="AU322" s="172" t="s">
        <v>86</v>
      </c>
      <c r="AV322" s="13" t="s">
        <v>86</v>
      </c>
      <c r="AW322" s="13" t="s">
        <v>32</v>
      </c>
      <c r="AX322" s="13" t="s">
        <v>76</v>
      </c>
      <c r="AY322" s="172" t="s">
        <v>141</v>
      </c>
    </row>
    <row r="323" spans="2:51" s="13" customFormat="1" ht="10.2">
      <c r="B323" s="170"/>
      <c r="D323" s="171" t="s">
        <v>150</v>
      </c>
      <c r="E323" s="172" t="s">
        <v>1</v>
      </c>
      <c r="F323" s="173" t="s">
        <v>524</v>
      </c>
      <c r="H323" s="174">
        <v>7.352</v>
      </c>
      <c r="I323" s="175"/>
      <c r="L323" s="170"/>
      <c r="M323" s="176"/>
      <c r="N323" s="177"/>
      <c r="O323" s="177"/>
      <c r="P323" s="177"/>
      <c r="Q323" s="177"/>
      <c r="R323" s="177"/>
      <c r="S323" s="177"/>
      <c r="T323" s="178"/>
      <c r="AT323" s="172" t="s">
        <v>150</v>
      </c>
      <c r="AU323" s="172" t="s">
        <v>86</v>
      </c>
      <c r="AV323" s="13" t="s">
        <v>86</v>
      </c>
      <c r="AW323" s="13" t="s">
        <v>32</v>
      </c>
      <c r="AX323" s="13" t="s">
        <v>76</v>
      </c>
      <c r="AY323" s="172" t="s">
        <v>141</v>
      </c>
    </row>
    <row r="324" spans="2:51" s="13" customFormat="1" ht="10.2">
      <c r="B324" s="170"/>
      <c r="D324" s="171" t="s">
        <v>150</v>
      </c>
      <c r="E324" s="172" t="s">
        <v>1</v>
      </c>
      <c r="F324" s="173" t="s">
        <v>525</v>
      </c>
      <c r="H324" s="174">
        <v>8.24</v>
      </c>
      <c r="I324" s="175"/>
      <c r="L324" s="170"/>
      <c r="M324" s="176"/>
      <c r="N324" s="177"/>
      <c r="O324" s="177"/>
      <c r="P324" s="177"/>
      <c r="Q324" s="177"/>
      <c r="R324" s="177"/>
      <c r="S324" s="177"/>
      <c r="T324" s="178"/>
      <c r="AT324" s="172" t="s">
        <v>150</v>
      </c>
      <c r="AU324" s="172" t="s">
        <v>86</v>
      </c>
      <c r="AV324" s="13" t="s">
        <v>86</v>
      </c>
      <c r="AW324" s="13" t="s">
        <v>32</v>
      </c>
      <c r="AX324" s="13" t="s">
        <v>76</v>
      </c>
      <c r="AY324" s="172" t="s">
        <v>141</v>
      </c>
    </row>
    <row r="325" spans="2:51" s="13" customFormat="1" ht="10.2">
      <c r="B325" s="170"/>
      <c r="D325" s="171" t="s">
        <v>150</v>
      </c>
      <c r="E325" s="172" t="s">
        <v>1</v>
      </c>
      <c r="F325" s="173" t="s">
        <v>526</v>
      </c>
      <c r="H325" s="174">
        <v>150.6</v>
      </c>
      <c r="I325" s="175"/>
      <c r="L325" s="170"/>
      <c r="M325" s="176"/>
      <c r="N325" s="177"/>
      <c r="O325" s="177"/>
      <c r="P325" s="177"/>
      <c r="Q325" s="177"/>
      <c r="R325" s="177"/>
      <c r="S325" s="177"/>
      <c r="T325" s="178"/>
      <c r="AT325" s="172" t="s">
        <v>150</v>
      </c>
      <c r="AU325" s="172" t="s">
        <v>86</v>
      </c>
      <c r="AV325" s="13" t="s">
        <v>86</v>
      </c>
      <c r="AW325" s="13" t="s">
        <v>32</v>
      </c>
      <c r="AX325" s="13" t="s">
        <v>76</v>
      </c>
      <c r="AY325" s="172" t="s">
        <v>141</v>
      </c>
    </row>
    <row r="326" spans="2:51" s="13" customFormat="1" ht="10.2">
      <c r="B326" s="170"/>
      <c r="D326" s="171" t="s">
        <v>150</v>
      </c>
      <c r="E326" s="172" t="s">
        <v>1</v>
      </c>
      <c r="F326" s="173" t="s">
        <v>527</v>
      </c>
      <c r="H326" s="174">
        <v>34.68</v>
      </c>
      <c r="I326" s="175"/>
      <c r="L326" s="170"/>
      <c r="M326" s="176"/>
      <c r="N326" s="177"/>
      <c r="O326" s="177"/>
      <c r="P326" s="177"/>
      <c r="Q326" s="177"/>
      <c r="R326" s="177"/>
      <c r="S326" s="177"/>
      <c r="T326" s="178"/>
      <c r="AT326" s="172" t="s">
        <v>150</v>
      </c>
      <c r="AU326" s="172" t="s">
        <v>86</v>
      </c>
      <c r="AV326" s="13" t="s">
        <v>86</v>
      </c>
      <c r="AW326" s="13" t="s">
        <v>32</v>
      </c>
      <c r="AX326" s="13" t="s">
        <v>76</v>
      </c>
      <c r="AY326" s="172" t="s">
        <v>141</v>
      </c>
    </row>
    <row r="327" spans="2:51" s="13" customFormat="1" ht="10.2">
      <c r="B327" s="170"/>
      <c r="D327" s="171" t="s">
        <v>150</v>
      </c>
      <c r="E327" s="172" t="s">
        <v>1</v>
      </c>
      <c r="F327" s="173" t="s">
        <v>528</v>
      </c>
      <c r="H327" s="174">
        <v>41.576</v>
      </c>
      <c r="I327" s="175"/>
      <c r="L327" s="170"/>
      <c r="M327" s="176"/>
      <c r="N327" s="177"/>
      <c r="O327" s="177"/>
      <c r="P327" s="177"/>
      <c r="Q327" s="177"/>
      <c r="R327" s="177"/>
      <c r="S327" s="177"/>
      <c r="T327" s="178"/>
      <c r="AT327" s="172" t="s">
        <v>150</v>
      </c>
      <c r="AU327" s="172" t="s">
        <v>86</v>
      </c>
      <c r="AV327" s="13" t="s">
        <v>86</v>
      </c>
      <c r="AW327" s="13" t="s">
        <v>32</v>
      </c>
      <c r="AX327" s="13" t="s">
        <v>76</v>
      </c>
      <c r="AY327" s="172" t="s">
        <v>141</v>
      </c>
    </row>
    <row r="328" spans="2:51" s="13" customFormat="1" ht="10.2">
      <c r="B328" s="170"/>
      <c r="D328" s="171" t="s">
        <v>150</v>
      </c>
      <c r="E328" s="172" t="s">
        <v>1</v>
      </c>
      <c r="F328" s="173" t="s">
        <v>529</v>
      </c>
      <c r="H328" s="174">
        <v>3.72</v>
      </c>
      <c r="I328" s="175"/>
      <c r="L328" s="170"/>
      <c r="M328" s="176"/>
      <c r="N328" s="177"/>
      <c r="O328" s="177"/>
      <c r="P328" s="177"/>
      <c r="Q328" s="177"/>
      <c r="R328" s="177"/>
      <c r="S328" s="177"/>
      <c r="T328" s="178"/>
      <c r="AT328" s="172" t="s">
        <v>150</v>
      </c>
      <c r="AU328" s="172" t="s">
        <v>86</v>
      </c>
      <c r="AV328" s="13" t="s">
        <v>86</v>
      </c>
      <c r="AW328" s="13" t="s">
        <v>32</v>
      </c>
      <c r="AX328" s="13" t="s">
        <v>76</v>
      </c>
      <c r="AY328" s="172" t="s">
        <v>141</v>
      </c>
    </row>
    <row r="329" spans="2:51" s="14" customFormat="1" ht="10.2">
      <c r="B329" s="189"/>
      <c r="D329" s="171" t="s">
        <v>150</v>
      </c>
      <c r="E329" s="190" t="s">
        <v>1</v>
      </c>
      <c r="F329" s="191" t="s">
        <v>281</v>
      </c>
      <c r="H329" s="192">
        <v>259.97200000000004</v>
      </c>
      <c r="I329" s="193"/>
      <c r="L329" s="189"/>
      <c r="M329" s="194"/>
      <c r="N329" s="195"/>
      <c r="O329" s="195"/>
      <c r="P329" s="195"/>
      <c r="Q329" s="195"/>
      <c r="R329" s="195"/>
      <c r="S329" s="195"/>
      <c r="T329" s="196"/>
      <c r="AT329" s="190" t="s">
        <v>150</v>
      </c>
      <c r="AU329" s="190" t="s">
        <v>86</v>
      </c>
      <c r="AV329" s="14" t="s">
        <v>148</v>
      </c>
      <c r="AW329" s="14" t="s">
        <v>32</v>
      </c>
      <c r="AX329" s="14" t="s">
        <v>84</v>
      </c>
      <c r="AY329" s="190" t="s">
        <v>141</v>
      </c>
    </row>
    <row r="330" spans="1:65" s="2" customFormat="1" ht="24" customHeight="1">
      <c r="A330" s="32"/>
      <c r="B330" s="156"/>
      <c r="C330" s="157" t="s">
        <v>530</v>
      </c>
      <c r="D330" s="157" t="s">
        <v>143</v>
      </c>
      <c r="E330" s="158" t="s">
        <v>531</v>
      </c>
      <c r="F330" s="159" t="s">
        <v>532</v>
      </c>
      <c r="G330" s="160" t="s">
        <v>146</v>
      </c>
      <c r="H330" s="161">
        <v>4.89</v>
      </c>
      <c r="I330" s="162"/>
      <c r="J330" s="163">
        <f>ROUND(I330*H330,2)</f>
        <v>0</v>
      </c>
      <c r="K330" s="159" t="s">
        <v>147</v>
      </c>
      <c r="L330" s="33"/>
      <c r="M330" s="164" t="s">
        <v>1</v>
      </c>
      <c r="N330" s="165" t="s">
        <v>41</v>
      </c>
      <c r="O330" s="58"/>
      <c r="P330" s="166">
        <f>O330*H330</f>
        <v>0</v>
      </c>
      <c r="Q330" s="166">
        <v>0</v>
      </c>
      <c r="R330" s="166">
        <f>Q330*H330</f>
        <v>0</v>
      </c>
      <c r="S330" s="166">
        <v>0.048</v>
      </c>
      <c r="T330" s="167">
        <f>S330*H330</f>
        <v>0.23471999999999998</v>
      </c>
      <c r="U330" s="32"/>
      <c r="V330" s="32"/>
      <c r="W330" s="32"/>
      <c r="X330" s="32"/>
      <c r="Y330" s="32"/>
      <c r="Z330" s="32"/>
      <c r="AA330" s="32"/>
      <c r="AB330" s="32"/>
      <c r="AC330" s="32"/>
      <c r="AD330" s="32"/>
      <c r="AE330" s="32"/>
      <c r="AR330" s="168" t="s">
        <v>148</v>
      </c>
      <c r="AT330" s="168" t="s">
        <v>143</v>
      </c>
      <c r="AU330" s="168" t="s">
        <v>86</v>
      </c>
      <c r="AY330" s="17" t="s">
        <v>141</v>
      </c>
      <c r="BE330" s="169">
        <f>IF(N330="základní",J330,0)</f>
        <v>0</v>
      </c>
      <c r="BF330" s="169">
        <f>IF(N330="snížená",J330,0)</f>
        <v>0</v>
      </c>
      <c r="BG330" s="169">
        <f>IF(N330="zákl. přenesená",J330,0)</f>
        <v>0</v>
      </c>
      <c r="BH330" s="169">
        <f>IF(N330="sníž. přenesená",J330,0)</f>
        <v>0</v>
      </c>
      <c r="BI330" s="169">
        <f>IF(N330="nulová",J330,0)</f>
        <v>0</v>
      </c>
      <c r="BJ330" s="17" t="s">
        <v>84</v>
      </c>
      <c r="BK330" s="169">
        <f>ROUND(I330*H330,2)</f>
        <v>0</v>
      </c>
      <c r="BL330" s="17" t="s">
        <v>148</v>
      </c>
      <c r="BM330" s="168" t="s">
        <v>533</v>
      </c>
    </row>
    <row r="331" spans="2:51" s="13" customFormat="1" ht="10.2">
      <c r="B331" s="170"/>
      <c r="D331" s="171" t="s">
        <v>150</v>
      </c>
      <c r="E331" s="172" t="s">
        <v>1</v>
      </c>
      <c r="F331" s="173" t="s">
        <v>534</v>
      </c>
      <c r="H331" s="174">
        <v>4.89</v>
      </c>
      <c r="I331" s="175"/>
      <c r="L331" s="170"/>
      <c r="M331" s="176"/>
      <c r="N331" s="177"/>
      <c r="O331" s="177"/>
      <c r="P331" s="177"/>
      <c r="Q331" s="177"/>
      <c r="R331" s="177"/>
      <c r="S331" s="177"/>
      <c r="T331" s="178"/>
      <c r="AT331" s="172" t="s">
        <v>150</v>
      </c>
      <c r="AU331" s="172" t="s">
        <v>86</v>
      </c>
      <c r="AV331" s="13" t="s">
        <v>86</v>
      </c>
      <c r="AW331" s="13" t="s">
        <v>32</v>
      </c>
      <c r="AX331" s="13" t="s">
        <v>84</v>
      </c>
      <c r="AY331" s="172" t="s">
        <v>141</v>
      </c>
    </row>
    <row r="332" spans="1:65" s="2" customFormat="1" ht="24" customHeight="1">
      <c r="A332" s="32"/>
      <c r="B332" s="156"/>
      <c r="C332" s="157" t="s">
        <v>535</v>
      </c>
      <c r="D332" s="157" t="s">
        <v>143</v>
      </c>
      <c r="E332" s="158" t="s">
        <v>536</v>
      </c>
      <c r="F332" s="159" t="s">
        <v>537</v>
      </c>
      <c r="G332" s="160" t="s">
        <v>146</v>
      </c>
      <c r="H332" s="161">
        <v>41.58</v>
      </c>
      <c r="I332" s="162"/>
      <c r="J332" s="163">
        <f>ROUND(I332*H332,2)</f>
        <v>0</v>
      </c>
      <c r="K332" s="159" t="s">
        <v>147</v>
      </c>
      <c r="L332" s="33"/>
      <c r="M332" s="164" t="s">
        <v>1</v>
      </c>
      <c r="N332" s="165" t="s">
        <v>41</v>
      </c>
      <c r="O332" s="58"/>
      <c r="P332" s="166">
        <f>O332*H332</f>
        <v>0</v>
      </c>
      <c r="Q332" s="166">
        <v>0</v>
      </c>
      <c r="R332" s="166">
        <f>Q332*H332</f>
        <v>0</v>
      </c>
      <c r="S332" s="166">
        <v>0.038</v>
      </c>
      <c r="T332" s="167">
        <f>S332*H332</f>
        <v>1.58004</v>
      </c>
      <c r="U332" s="32"/>
      <c r="V332" s="32"/>
      <c r="W332" s="32"/>
      <c r="X332" s="32"/>
      <c r="Y332" s="32"/>
      <c r="Z332" s="32"/>
      <c r="AA332" s="32"/>
      <c r="AB332" s="32"/>
      <c r="AC332" s="32"/>
      <c r="AD332" s="32"/>
      <c r="AE332" s="32"/>
      <c r="AR332" s="168" t="s">
        <v>148</v>
      </c>
      <c r="AT332" s="168" t="s">
        <v>143</v>
      </c>
      <c r="AU332" s="168" t="s">
        <v>86</v>
      </c>
      <c r="AY332" s="17" t="s">
        <v>141</v>
      </c>
      <c r="BE332" s="169">
        <f>IF(N332="základní",J332,0)</f>
        <v>0</v>
      </c>
      <c r="BF332" s="169">
        <f>IF(N332="snížená",J332,0)</f>
        <v>0</v>
      </c>
      <c r="BG332" s="169">
        <f>IF(N332="zákl. přenesená",J332,0)</f>
        <v>0</v>
      </c>
      <c r="BH332" s="169">
        <f>IF(N332="sníž. přenesená",J332,0)</f>
        <v>0</v>
      </c>
      <c r="BI332" s="169">
        <f>IF(N332="nulová",J332,0)</f>
        <v>0</v>
      </c>
      <c r="BJ332" s="17" t="s">
        <v>84</v>
      </c>
      <c r="BK332" s="169">
        <f>ROUND(I332*H332,2)</f>
        <v>0</v>
      </c>
      <c r="BL332" s="17" t="s">
        <v>148</v>
      </c>
      <c r="BM332" s="168" t="s">
        <v>538</v>
      </c>
    </row>
    <row r="333" spans="2:51" s="13" customFormat="1" ht="10.2">
      <c r="B333" s="170"/>
      <c r="D333" s="171" t="s">
        <v>150</v>
      </c>
      <c r="E333" s="172" t="s">
        <v>1</v>
      </c>
      <c r="F333" s="173" t="s">
        <v>539</v>
      </c>
      <c r="H333" s="174">
        <v>41.58</v>
      </c>
      <c r="I333" s="175"/>
      <c r="L333" s="170"/>
      <c r="M333" s="176"/>
      <c r="N333" s="177"/>
      <c r="O333" s="177"/>
      <c r="P333" s="177"/>
      <c r="Q333" s="177"/>
      <c r="R333" s="177"/>
      <c r="S333" s="177"/>
      <c r="T333" s="178"/>
      <c r="AT333" s="172" t="s">
        <v>150</v>
      </c>
      <c r="AU333" s="172" t="s">
        <v>86</v>
      </c>
      <c r="AV333" s="13" t="s">
        <v>86</v>
      </c>
      <c r="AW333" s="13" t="s">
        <v>32</v>
      </c>
      <c r="AX333" s="13" t="s">
        <v>84</v>
      </c>
      <c r="AY333" s="172" t="s">
        <v>141</v>
      </c>
    </row>
    <row r="334" spans="1:65" s="2" customFormat="1" ht="24" customHeight="1">
      <c r="A334" s="32"/>
      <c r="B334" s="156"/>
      <c r="C334" s="157" t="s">
        <v>540</v>
      </c>
      <c r="D334" s="157" t="s">
        <v>143</v>
      </c>
      <c r="E334" s="158" t="s">
        <v>541</v>
      </c>
      <c r="F334" s="159" t="s">
        <v>542</v>
      </c>
      <c r="G334" s="160" t="s">
        <v>146</v>
      </c>
      <c r="H334" s="161">
        <v>215.55</v>
      </c>
      <c r="I334" s="162"/>
      <c r="J334" s="163">
        <f>ROUND(I334*H334,2)</f>
        <v>0</v>
      </c>
      <c r="K334" s="159" t="s">
        <v>147</v>
      </c>
      <c r="L334" s="33"/>
      <c r="M334" s="164" t="s">
        <v>1</v>
      </c>
      <c r="N334" s="165" t="s">
        <v>41</v>
      </c>
      <c r="O334" s="58"/>
      <c r="P334" s="166">
        <f>O334*H334</f>
        <v>0</v>
      </c>
      <c r="Q334" s="166">
        <v>0</v>
      </c>
      <c r="R334" s="166">
        <f>Q334*H334</f>
        <v>0</v>
      </c>
      <c r="S334" s="166">
        <v>0.034</v>
      </c>
      <c r="T334" s="167">
        <f>S334*H334</f>
        <v>7.328700000000001</v>
      </c>
      <c r="U334" s="32"/>
      <c r="V334" s="32"/>
      <c r="W334" s="32"/>
      <c r="X334" s="32"/>
      <c r="Y334" s="32"/>
      <c r="Z334" s="32"/>
      <c r="AA334" s="32"/>
      <c r="AB334" s="32"/>
      <c r="AC334" s="32"/>
      <c r="AD334" s="32"/>
      <c r="AE334" s="32"/>
      <c r="AR334" s="168" t="s">
        <v>148</v>
      </c>
      <c r="AT334" s="168" t="s">
        <v>143</v>
      </c>
      <c r="AU334" s="168" t="s">
        <v>86</v>
      </c>
      <c r="AY334" s="17" t="s">
        <v>141</v>
      </c>
      <c r="BE334" s="169">
        <f>IF(N334="základní",J334,0)</f>
        <v>0</v>
      </c>
      <c r="BF334" s="169">
        <f>IF(N334="snížená",J334,0)</f>
        <v>0</v>
      </c>
      <c r="BG334" s="169">
        <f>IF(N334="zákl. přenesená",J334,0)</f>
        <v>0</v>
      </c>
      <c r="BH334" s="169">
        <f>IF(N334="sníž. přenesená",J334,0)</f>
        <v>0</v>
      </c>
      <c r="BI334" s="169">
        <f>IF(N334="nulová",J334,0)</f>
        <v>0</v>
      </c>
      <c r="BJ334" s="17" t="s">
        <v>84</v>
      </c>
      <c r="BK334" s="169">
        <f>ROUND(I334*H334,2)</f>
        <v>0</v>
      </c>
      <c r="BL334" s="17" t="s">
        <v>148</v>
      </c>
      <c r="BM334" s="168" t="s">
        <v>543</v>
      </c>
    </row>
    <row r="335" spans="2:51" s="13" customFormat="1" ht="10.2">
      <c r="B335" s="170"/>
      <c r="D335" s="171" t="s">
        <v>150</v>
      </c>
      <c r="E335" s="172" t="s">
        <v>1</v>
      </c>
      <c r="F335" s="173" t="s">
        <v>544</v>
      </c>
      <c r="H335" s="174">
        <v>215.55</v>
      </c>
      <c r="I335" s="175"/>
      <c r="L335" s="170"/>
      <c r="M335" s="176"/>
      <c r="N335" s="177"/>
      <c r="O335" s="177"/>
      <c r="P335" s="177"/>
      <c r="Q335" s="177"/>
      <c r="R335" s="177"/>
      <c r="S335" s="177"/>
      <c r="T335" s="178"/>
      <c r="AT335" s="172" t="s">
        <v>150</v>
      </c>
      <c r="AU335" s="172" t="s">
        <v>86</v>
      </c>
      <c r="AV335" s="13" t="s">
        <v>86</v>
      </c>
      <c r="AW335" s="13" t="s">
        <v>32</v>
      </c>
      <c r="AX335" s="13" t="s">
        <v>84</v>
      </c>
      <c r="AY335" s="172" t="s">
        <v>141</v>
      </c>
    </row>
    <row r="336" spans="1:65" s="2" customFormat="1" ht="24" customHeight="1">
      <c r="A336" s="32"/>
      <c r="B336" s="156"/>
      <c r="C336" s="157" t="s">
        <v>545</v>
      </c>
      <c r="D336" s="157" t="s">
        <v>143</v>
      </c>
      <c r="E336" s="158" t="s">
        <v>546</v>
      </c>
      <c r="F336" s="159" t="s">
        <v>547</v>
      </c>
      <c r="G336" s="160" t="s">
        <v>146</v>
      </c>
      <c r="H336" s="161">
        <v>17.28</v>
      </c>
      <c r="I336" s="162"/>
      <c r="J336" s="163">
        <f>ROUND(I336*H336,2)</f>
        <v>0</v>
      </c>
      <c r="K336" s="159" t="s">
        <v>147</v>
      </c>
      <c r="L336" s="33"/>
      <c r="M336" s="164" t="s">
        <v>1</v>
      </c>
      <c r="N336" s="165" t="s">
        <v>41</v>
      </c>
      <c r="O336" s="58"/>
      <c r="P336" s="166">
        <f>O336*H336</f>
        <v>0</v>
      </c>
      <c r="Q336" s="166">
        <v>0</v>
      </c>
      <c r="R336" s="166">
        <f>Q336*H336</f>
        <v>0</v>
      </c>
      <c r="S336" s="166">
        <v>0.032</v>
      </c>
      <c r="T336" s="167">
        <f>S336*H336</f>
        <v>0.55296</v>
      </c>
      <c r="U336" s="32"/>
      <c r="V336" s="32"/>
      <c r="W336" s="32"/>
      <c r="X336" s="32"/>
      <c r="Y336" s="32"/>
      <c r="Z336" s="32"/>
      <c r="AA336" s="32"/>
      <c r="AB336" s="32"/>
      <c r="AC336" s="32"/>
      <c r="AD336" s="32"/>
      <c r="AE336" s="32"/>
      <c r="AR336" s="168" t="s">
        <v>148</v>
      </c>
      <c r="AT336" s="168" t="s">
        <v>143</v>
      </c>
      <c r="AU336" s="168" t="s">
        <v>86</v>
      </c>
      <c r="AY336" s="17" t="s">
        <v>141</v>
      </c>
      <c r="BE336" s="169">
        <f>IF(N336="základní",J336,0)</f>
        <v>0</v>
      </c>
      <c r="BF336" s="169">
        <f>IF(N336="snížená",J336,0)</f>
        <v>0</v>
      </c>
      <c r="BG336" s="169">
        <f>IF(N336="zákl. přenesená",J336,0)</f>
        <v>0</v>
      </c>
      <c r="BH336" s="169">
        <f>IF(N336="sníž. přenesená",J336,0)</f>
        <v>0</v>
      </c>
      <c r="BI336" s="169">
        <f>IF(N336="nulová",J336,0)</f>
        <v>0</v>
      </c>
      <c r="BJ336" s="17" t="s">
        <v>84</v>
      </c>
      <c r="BK336" s="169">
        <f>ROUND(I336*H336,2)</f>
        <v>0</v>
      </c>
      <c r="BL336" s="17" t="s">
        <v>148</v>
      </c>
      <c r="BM336" s="168" t="s">
        <v>548</v>
      </c>
    </row>
    <row r="337" spans="2:51" s="13" customFormat="1" ht="10.2">
      <c r="B337" s="170"/>
      <c r="D337" s="171" t="s">
        <v>150</v>
      </c>
      <c r="E337" s="172" t="s">
        <v>1</v>
      </c>
      <c r="F337" s="173" t="s">
        <v>549</v>
      </c>
      <c r="H337" s="174">
        <v>17.28</v>
      </c>
      <c r="I337" s="175"/>
      <c r="L337" s="170"/>
      <c r="M337" s="176"/>
      <c r="N337" s="177"/>
      <c r="O337" s="177"/>
      <c r="P337" s="177"/>
      <c r="Q337" s="177"/>
      <c r="R337" s="177"/>
      <c r="S337" s="177"/>
      <c r="T337" s="178"/>
      <c r="AT337" s="172" t="s">
        <v>150</v>
      </c>
      <c r="AU337" s="172" t="s">
        <v>86</v>
      </c>
      <c r="AV337" s="13" t="s">
        <v>86</v>
      </c>
      <c r="AW337" s="13" t="s">
        <v>32</v>
      </c>
      <c r="AX337" s="13" t="s">
        <v>84</v>
      </c>
      <c r="AY337" s="172" t="s">
        <v>141</v>
      </c>
    </row>
    <row r="338" spans="1:65" s="2" customFormat="1" ht="16.5" customHeight="1">
      <c r="A338" s="32"/>
      <c r="B338" s="156"/>
      <c r="C338" s="157" t="s">
        <v>550</v>
      </c>
      <c r="D338" s="157" t="s">
        <v>143</v>
      </c>
      <c r="E338" s="158" t="s">
        <v>551</v>
      </c>
      <c r="F338" s="159" t="s">
        <v>552</v>
      </c>
      <c r="G338" s="160" t="s">
        <v>146</v>
      </c>
      <c r="H338" s="161">
        <v>7.812</v>
      </c>
      <c r="I338" s="162"/>
      <c r="J338" s="163">
        <f>ROUND(I338*H338,2)</f>
        <v>0</v>
      </c>
      <c r="K338" s="159" t="s">
        <v>147</v>
      </c>
      <c r="L338" s="33"/>
      <c r="M338" s="164" t="s">
        <v>1</v>
      </c>
      <c r="N338" s="165" t="s">
        <v>41</v>
      </c>
      <c r="O338" s="58"/>
      <c r="P338" s="166">
        <f>O338*H338</f>
        <v>0</v>
      </c>
      <c r="Q338" s="166">
        <v>0</v>
      </c>
      <c r="R338" s="166">
        <f>Q338*H338</f>
        <v>0</v>
      </c>
      <c r="S338" s="166">
        <v>0.083</v>
      </c>
      <c r="T338" s="167">
        <f>S338*H338</f>
        <v>0.6483960000000001</v>
      </c>
      <c r="U338" s="32"/>
      <c r="V338" s="32"/>
      <c r="W338" s="32"/>
      <c r="X338" s="32"/>
      <c r="Y338" s="32"/>
      <c r="Z338" s="32"/>
      <c r="AA338" s="32"/>
      <c r="AB338" s="32"/>
      <c r="AC338" s="32"/>
      <c r="AD338" s="32"/>
      <c r="AE338" s="32"/>
      <c r="AR338" s="168" t="s">
        <v>148</v>
      </c>
      <c r="AT338" s="168" t="s">
        <v>143</v>
      </c>
      <c r="AU338" s="168" t="s">
        <v>86</v>
      </c>
      <c r="AY338" s="17" t="s">
        <v>141</v>
      </c>
      <c r="BE338" s="169">
        <f>IF(N338="základní",J338,0)</f>
        <v>0</v>
      </c>
      <c r="BF338" s="169">
        <f>IF(N338="snížená",J338,0)</f>
        <v>0</v>
      </c>
      <c r="BG338" s="169">
        <f>IF(N338="zákl. přenesená",J338,0)</f>
        <v>0</v>
      </c>
      <c r="BH338" s="169">
        <f>IF(N338="sníž. přenesená",J338,0)</f>
        <v>0</v>
      </c>
      <c r="BI338" s="169">
        <f>IF(N338="nulová",J338,0)</f>
        <v>0</v>
      </c>
      <c r="BJ338" s="17" t="s">
        <v>84</v>
      </c>
      <c r="BK338" s="169">
        <f>ROUND(I338*H338,2)</f>
        <v>0</v>
      </c>
      <c r="BL338" s="17" t="s">
        <v>148</v>
      </c>
      <c r="BM338" s="168" t="s">
        <v>553</v>
      </c>
    </row>
    <row r="339" spans="2:51" s="13" customFormat="1" ht="10.2">
      <c r="B339" s="170"/>
      <c r="D339" s="171" t="s">
        <v>150</v>
      </c>
      <c r="E339" s="172" t="s">
        <v>1</v>
      </c>
      <c r="F339" s="173" t="s">
        <v>554</v>
      </c>
      <c r="H339" s="174">
        <v>7.812</v>
      </c>
      <c r="I339" s="175"/>
      <c r="L339" s="170"/>
      <c r="M339" s="176"/>
      <c r="N339" s="177"/>
      <c r="O339" s="177"/>
      <c r="P339" s="177"/>
      <c r="Q339" s="177"/>
      <c r="R339" s="177"/>
      <c r="S339" s="177"/>
      <c r="T339" s="178"/>
      <c r="AT339" s="172" t="s">
        <v>150</v>
      </c>
      <c r="AU339" s="172" t="s">
        <v>86</v>
      </c>
      <c r="AV339" s="13" t="s">
        <v>86</v>
      </c>
      <c r="AW339" s="13" t="s">
        <v>32</v>
      </c>
      <c r="AX339" s="13" t="s">
        <v>84</v>
      </c>
      <c r="AY339" s="172" t="s">
        <v>141</v>
      </c>
    </row>
    <row r="340" spans="1:65" s="2" customFormat="1" ht="16.5" customHeight="1">
      <c r="A340" s="32"/>
      <c r="B340" s="156"/>
      <c r="C340" s="157" t="s">
        <v>555</v>
      </c>
      <c r="D340" s="157" t="s">
        <v>143</v>
      </c>
      <c r="E340" s="158" t="s">
        <v>556</v>
      </c>
      <c r="F340" s="159" t="s">
        <v>557</v>
      </c>
      <c r="G340" s="160" t="s">
        <v>146</v>
      </c>
      <c r="H340" s="161">
        <v>31.981</v>
      </c>
      <c r="I340" s="162"/>
      <c r="J340" s="163">
        <f>ROUND(I340*H340,2)</f>
        <v>0</v>
      </c>
      <c r="K340" s="159" t="s">
        <v>147</v>
      </c>
      <c r="L340" s="33"/>
      <c r="M340" s="164" t="s">
        <v>1</v>
      </c>
      <c r="N340" s="165" t="s">
        <v>41</v>
      </c>
      <c r="O340" s="58"/>
      <c r="P340" s="166">
        <f>O340*H340</f>
        <v>0</v>
      </c>
      <c r="Q340" s="166">
        <v>0</v>
      </c>
      <c r="R340" s="166">
        <f>Q340*H340</f>
        <v>0</v>
      </c>
      <c r="S340" s="166">
        <v>0.062</v>
      </c>
      <c r="T340" s="167">
        <f>S340*H340</f>
        <v>1.982822</v>
      </c>
      <c r="U340" s="32"/>
      <c r="V340" s="32"/>
      <c r="W340" s="32"/>
      <c r="X340" s="32"/>
      <c r="Y340" s="32"/>
      <c r="Z340" s="32"/>
      <c r="AA340" s="32"/>
      <c r="AB340" s="32"/>
      <c r="AC340" s="32"/>
      <c r="AD340" s="32"/>
      <c r="AE340" s="32"/>
      <c r="AR340" s="168" t="s">
        <v>148</v>
      </c>
      <c r="AT340" s="168" t="s">
        <v>143</v>
      </c>
      <c r="AU340" s="168" t="s">
        <v>86</v>
      </c>
      <c r="AY340" s="17" t="s">
        <v>141</v>
      </c>
      <c r="BE340" s="169">
        <f>IF(N340="základní",J340,0)</f>
        <v>0</v>
      </c>
      <c r="BF340" s="169">
        <f>IF(N340="snížená",J340,0)</f>
        <v>0</v>
      </c>
      <c r="BG340" s="169">
        <f>IF(N340="zákl. přenesená",J340,0)</f>
        <v>0</v>
      </c>
      <c r="BH340" s="169">
        <f>IF(N340="sníž. přenesená",J340,0)</f>
        <v>0</v>
      </c>
      <c r="BI340" s="169">
        <f>IF(N340="nulová",J340,0)</f>
        <v>0</v>
      </c>
      <c r="BJ340" s="17" t="s">
        <v>84</v>
      </c>
      <c r="BK340" s="169">
        <f>ROUND(I340*H340,2)</f>
        <v>0</v>
      </c>
      <c r="BL340" s="17" t="s">
        <v>148</v>
      </c>
      <c r="BM340" s="168" t="s">
        <v>558</v>
      </c>
    </row>
    <row r="341" spans="2:51" s="13" customFormat="1" ht="20.4">
      <c r="B341" s="170"/>
      <c r="D341" s="171" t="s">
        <v>150</v>
      </c>
      <c r="E341" s="172" t="s">
        <v>1</v>
      </c>
      <c r="F341" s="173" t="s">
        <v>559</v>
      </c>
      <c r="H341" s="174">
        <v>31.981</v>
      </c>
      <c r="I341" s="175"/>
      <c r="L341" s="170"/>
      <c r="M341" s="176"/>
      <c r="N341" s="177"/>
      <c r="O341" s="177"/>
      <c r="P341" s="177"/>
      <c r="Q341" s="177"/>
      <c r="R341" s="177"/>
      <c r="S341" s="177"/>
      <c r="T341" s="178"/>
      <c r="AT341" s="172" t="s">
        <v>150</v>
      </c>
      <c r="AU341" s="172" t="s">
        <v>86</v>
      </c>
      <c r="AV341" s="13" t="s">
        <v>86</v>
      </c>
      <c r="AW341" s="13" t="s">
        <v>32</v>
      </c>
      <c r="AX341" s="13" t="s">
        <v>84</v>
      </c>
      <c r="AY341" s="172" t="s">
        <v>141</v>
      </c>
    </row>
    <row r="342" spans="1:65" s="2" customFormat="1" ht="16.5" customHeight="1">
      <c r="A342" s="32"/>
      <c r="B342" s="156"/>
      <c r="C342" s="157" t="s">
        <v>560</v>
      </c>
      <c r="D342" s="157" t="s">
        <v>143</v>
      </c>
      <c r="E342" s="158" t="s">
        <v>561</v>
      </c>
      <c r="F342" s="159" t="s">
        <v>562</v>
      </c>
      <c r="G342" s="160" t="s">
        <v>146</v>
      </c>
      <c r="H342" s="161">
        <v>5.661</v>
      </c>
      <c r="I342" s="162"/>
      <c r="J342" s="163">
        <f>ROUND(I342*H342,2)</f>
        <v>0</v>
      </c>
      <c r="K342" s="159" t="s">
        <v>147</v>
      </c>
      <c r="L342" s="33"/>
      <c r="M342" s="164" t="s">
        <v>1</v>
      </c>
      <c r="N342" s="165" t="s">
        <v>41</v>
      </c>
      <c r="O342" s="58"/>
      <c r="P342" s="166">
        <f>O342*H342</f>
        <v>0</v>
      </c>
      <c r="Q342" s="166">
        <v>0</v>
      </c>
      <c r="R342" s="166">
        <f>Q342*H342</f>
        <v>0</v>
      </c>
      <c r="S342" s="166">
        <v>0.117</v>
      </c>
      <c r="T342" s="167">
        <f>S342*H342</f>
        <v>0.662337</v>
      </c>
      <c r="U342" s="32"/>
      <c r="V342" s="32"/>
      <c r="W342" s="32"/>
      <c r="X342" s="32"/>
      <c r="Y342" s="32"/>
      <c r="Z342" s="32"/>
      <c r="AA342" s="32"/>
      <c r="AB342" s="32"/>
      <c r="AC342" s="32"/>
      <c r="AD342" s="32"/>
      <c r="AE342" s="32"/>
      <c r="AR342" s="168" t="s">
        <v>148</v>
      </c>
      <c r="AT342" s="168" t="s">
        <v>143</v>
      </c>
      <c r="AU342" s="168" t="s">
        <v>86</v>
      </c>
      <c r="AY342" s="17" t="s">
        <v>141</v>
      </c>
      <c r="BE342" s="169">
        <f>IF(N342="základní",J342,0)</f>
        <v>0</v>
      </c>
      <c r="BF342" s="169">
        <f>IF(N342="snížená",J342,0)</f>
        <v>0</v>
      </c>
      <c r="BG342" s="169">
        <f>IF(N342="zákl. přenesená",J342,0)</f>
        <v>0</v>
      </c>
      <c r="BH342" s="169">
        <f>IF(N342="sníž. přenesená",J342,0)</f>
        <v>0</v>
      </c>
      <c r="BI342" s="169">
        <f>IF(N342="nulová",J342,0)</f>
        <v>0</v>
      </c>
      <c r="BJ342" s="17" t="s">
        <v>84</v>
      </c>
      <c r="BK342" s="169">
        <f>ROUND(I342*H342,2)</f>
        <v>0</v>
      </c>
      <c r="BL342" s="17" t="s">
        <v>148</v>
      </c>
      <c r="BM342" s="168" t="s">
        <v>563</v>
      </c>
    </row>
    <row r="343" spans="2:51" s="13" customFormat="1" ht="10.2">
      <c r="B343" s="170"/>
      <c r="D343" s="171" t="s">
        <v>150</v>
      </c>
      <c r="E343" s="172" t="s">
        <v>1</v>
      </c>
      <c r="F343" s="173" t="s">
        <v>564</v>
      </c>
      <c r="H343" s="174">
        <v>5.661</v>
      </c>
      <c r="I343" s="175"/>
      <c r="L343" s="170"/>
      <c r="M343" s="176"/>
      <c r="N343" s="177"/>
      <c r="O343" s="177"/>
      <c r="P343" s="177"/>
      <c r="Q343" s="177"/>
      <c r="R343" s="177"/>
      <c r="S343" s="177"/>
      <c r="T343" s="178"/>
      <c r="AT343" s="172" t="s">
        <v>150</v>
      </c>
      <c r="AU343" s="172" t="s">
        <v>86</v>
      </c>
      <c r="AV343" s="13" t="s">
        <v>86</v>
      </c>
      <c r="AW343" s="13" t="s">
        <v>32</v>
      </c>
      <c r="AX343" s="13" t="s">
        <v>84</v>
      </c>
      <c r="AY343" s="172" t="s">
        <v>141</v>
      </c>
    </row>
    <row r="344" spans="1:65" s="2" customFormat="1" ht="24" customHeight="1">
      <c r="A344" s="32"/>
      <c r="B344" s="156"/>
      <c r="C344" s="157" t="s">
        <v>565</v>
      </c>
      <c r="D344" s="157" t="s">
        <v>143</v>
      </c>
      <c r="E344" s="158" t="s">
        <v>566</v>
      </c>
      <c r="F344" s="159" t="s">
        <v>567</v>
      </c>
      <c r="G344" s="160" t="s">
        <v>163</v>
      </c>
      <c r="H344" s="161">
        <v>1.358</v>
      </c>
      <c r="I344" s="162"/>
      <c r="J344" s="163">
        <f>ROUND(I344*H344,2)</f>
        <v>0</v>
      </c>
      <c r="K344" s="159" t="s">
        <v>147</v>
      </c>
      <c r="L344" s="33"/>
      <c r="M344" s="164" t="s">
        <v>1</v>
      </c>
      <c r="N344" s="165" t="s">
        <v>41</v>
      </c>
      <c r="O344" s="58"/>
      <c r="P344" s="166">
        <f>O344*H344</f>
        <v>0</v>
      </c>
      <c r="Q344" s="166">
        <v>0</v>
      </c>
      <c r="R344" s="166">
        <f>Q344*H344</f>
        <v>0</v>
      </c>
      <c r="S344" s="166">
        <v>1.8</v>
      </c>
      <c r="T344" s="167">
        <f>S344*H344</f>
        <v>2.4444000000000004</v>
      </c>
      <c r="U344" s="32"/>
      <c r="V344" s="32"/>
      <c r="W344" s="32"/>
      <c r="X344" s="32"/>
      <c r="Y344" s="32"/>
      <c r="Z344" s="32"/>
      <c r="AA344" s="32"/>
      <c r="AB344" s="32"/>
      <c r="AC344" s="32"/>
      <c r="AD344" s="32"/>
      <c r="AE344" s="32"/>
      <c r="AR344" s="168" t="s">
        <v>148</v>
      </c>
      <c r="AT344" s="168" t="s">
        <v>143</v>
      </c>
      <c r="AU344" s="168" t="s">
        <v>86</v>
      </c>
      <c r="AY344" s="17" t="s">
        <v>141</v>
      </c>
      <c r="BE344" s="169">
        <f>IF(N344="základní",J344,0)</f>
        <v>0</v>
      </c>
      <c r="BF344" s="169">
        <f>IF(N344="snížená",J344,0)</f>
        <v>0</v>
      </c>
      <c r="BG344" s="169">
        <f>IF(N344="zákl. přenesená",J344,0)</f>
        <v>0</v>
      </c>
      <c r="BH344" s="169">
        <f>IF(N344="sníž. přenesená",J344,0)</f>
        <v>0</v>
      </c>
      <c r="BI344" s="169">
        <f>IF(N344="nulová",J344,0)</f>
        <v>0</v>
      </c>
      <c r="BJ344" s="17" t="s">
        <v>84</v>
      </c>
      <c r="BK344" s="169">
        <f>ROUND(I344*H344,2)</f>
        <v>0</v>
      </c>
      <c r="BL344" s="17" t="s">
        <v>148</v>
      </c>
      <c r="BM344" s="168" t="s">
        <v>568</v>
      </c>
    </row>
    <row r="345" spans="2:51" s="13" customFormat="1" ht="20.4">
      <c r="B345" s="170"/>
      <c r="D345" s="171" t="s">
        <v>150</v>
      </c>
      <c r="E345" s="172" t="s">
        <v>1</v>
      </c>
      <c r="F345" s="173" t="s">
        <v>569</v>
      </c>
      <c r="H345" s="174">
        <v>1.358</v>
      </c>
      <c r="I345" s="175"/>
      <c r="L345" s="170"/>
      <c r="M345" s="176"/>
      <c r="N345" s="177"/>
      <c r="O345" s="177"/>
      <c r="P345" s="177"/>
      <c r="Q345" s="177"/>
      <c r="R345" s="177"/>
      <c r="S345" s="177"/>
      <c r="T345" s="178"/>
      <c r="AT345" s="172" t="s">
        <v>150</v>
      </c>
      <c r="AU345" s="172" t="s">
        <v>86</v>
      </c>
      <c r="AV345" s="13" t="s">
        <v>86</v>
      </c>
      <c r="AW345" s="13" t="s">
        <v>32</v>
      </c>
      <c r="AX345" s="13" t="s">
        <v>84</v>
      </c>
      <c r="AY345" s="172" t="s">
        <v>141</v>
      </c>
    </row>
    <row r="346" spans="1:65" s="2" customFormat="1" ht="24" customHeight="1">
      <c r="A346" s="32"/>
      <c r="B346" s="156"/>
      <c r="C346" s="157" t="s">
        <v>570</v>
      </c>
      <c r="D346" s="157" t="s">
        <v>143</v>
      </c>
      <c r="E346" s="158" t="s">
        <v>571</v>
      </c>
      <c r="F346" s="159" t="s">
        <v>572</v>
      </c>
      <c r="G346" s="160" t="s">
        <v>184</v>
      </c>
      <c r="H346" s="161">
        <v>32</v>
      </c>
      <c r="I346" s="162"/>
      <c r="J346" s="163">
        <f>ROUND(I346*H346,2)</f>
        <v>0</v>
      </c>
      <c r="K346" s="159" t="s">
        <v>147</v>
      </c>
      <c r="L346" s="33"/>
      <c r="M346" s="164" t="s">
        <v>1</v>
      </c>
      <c r="N346" s="165" t="s">
        <v>41</v>
      </c>
      <c r="O346" s="58"/>
      <c r="P346" s="166">
        <f>O346*H346</f>
        <v>0</v>
      </c>
      <c r="Q346" s="166">
        <v>0</v>
      </c>
      <c r="R346" s="166">
        <f>Q346*H346</f>
        <v>0</v>
      </c>
      <c r="S346" s="166">
        <v>0.037</v>
      </c>
      <c r="T346" s="167">
        <f>S346*H346</f>
        <v>1.184</v>
      </c>
      <c r="U346" s="32"/>
      <c r="V346" s="32"/>
      <c r="W346" s="32"/>
      <c r="X346" s="32"/>
      <c r="Y346" s="32"/>
      <c r="Z346" s="32"/>
      <c r="AA346" s="32"/>
      <c r="AB346" s="32"/>
      <c r="AC346" s="32"/>
      <c r="AD346" s="32"/>
      <c r="AE346" s="32"/>
      <c r="AR346" s="168" t="s">
        <v>148</v>
      </c>
      <c r="AT346" s="168" t="s">
        <v>143</v>
      </c>
      <c r="AU346" s="168" t="s">
        <v>86</v>
      </c>
      <c r="AY346" s="17" t="s">
        <v>141</v>
      </c>
      <c r="BE346" s="169">
        <f>IF(N346="základní",J346,0)</f>
        <v>0</v>
      </c>
      <c r="BF346" s="169">
        <f>IF(N346="snížená",J346,0)</f>
        <v>0</v>
      </c>
      <c r="BG346" s="169">
        <f>IF(N346="zákl. přenesená",J346,0)</f>
        <v>0</v>
      </c>
      <c r="BH346" s="169">
        <f>IF(N346="sníž. přenesená",J346,0)</f>
        <v>0</v>
      </c>
      <c r="BI346" s="169">
        <f>IF(N346="nulová",J346,0)</f>
        <v>0</v>
      </c>
      <c r="BJ346" s="17" t="s">
        <v>84</v>
      </c>
      <c r="BK346" s="169">
        <f>ROUND(I346*H346,2)</f>
        <v>0</v>
      </c>
      <c r="BL346" s="17" t="s">
        <v>148</v>
      </c>
      <c r="BM346" s="168" t="s">
        <v>573</v>
      </c>
    </row>
    <row r="347" spans="1:65" s="2" customFormat="1" ht="24" customHeight="1">
      <c r="A347" s="32"/>
      <c r="B347" s="156"/>
      <c r="C347" s="157" t="s">
        <v>574</v>
      </c>
      <c r="D347" s="157" t="s">
        <v>143</v>
      </c>
      <c r="E347" s="158" t="s">
        <v>575</v>
      </c>
      <c r="F347" s="159" t="s">
        <v>576</v>
      </c>
      <c r="G347" s="160" t="s">
        <v>223</v>
      </c>
      <c r="H347" s="161">
        <v>15.9</v>
      </c>
      <c r="I347" s="162"/>
      <c r="J347" s="163">
        <f>ROUND(I347*H347,2)</f>
        <v>0</v>
      </c>
      <c r="K347" s="159" t="s">
        <v>147</v>
      </c>
      <c r="L347" s="33"/>
      <c r="M347" s="164" t="s">
        <v>1</v>
      </c>
      <c r="N347" s="165" t="s">
        <v>41</v>
      </c>
      <c r="O347" s="58"/>
      <c r="P347" s="166">
        <f>O347*H347</f>
        <v>0</v>
      </c>
      <c r="Q347" s="166">
        <v>0</v>
      </c>
      <c r="R347" s="166">
        <f>Q347*H347</f>
        <v>0</v>
      </c>
      <c r="S347" s="166">
        <v>0.065</v>
      </c>
      <c r="T347" s="167">
        <f>S347*H347</f>
        <v>1.0335</v>
      </c>
      <c r="U347" s="32"/>
      <c r="V347" s="32"/>
      <c r="W347" s="32"/>
      <c r="X347" s="32"/>
      <c r="Y347" s="32"/>
      <c r="Z347" s="32"/>
      <c r="AA347" s="32"/>
      <c r="AB347" s="32"/>
      <c r="AC347" s="32"/>
      <c r="AD347" s="32"/>
      <c r="AE347" s="32"/>
      <c r="AR347" s="168" t="s">
        <v>148</v>
      </c>
      <c r="AT347" s="168" t="s">
        <v>143</v>
      </c>
      <c r="AU347" s="168" t="s">
        <v>86</v>
      </c>
      <c r="AY347" s="17" t="s">
        <v>141</v>
      </c>
      <c r="BE347" s="169">
        <f>IF(N347="základní",J347,0)</f>
        <v>0</v>
      </c>
      <c r="BF347" s="169">
        <f>IF(N347="snížená",J347,0)</f>
        <v>0</v>
      </c>
      <c r="BG347" s="169">
        <f>IF(N347="zákl. přenesená",J347,0)</f>
        <v>0</v>
      </c>
      <c r="BH347" s="169">
        <f>IF(N347="sníž. přenesená",J347,0)</f>
        <v>0</v>
      </c>
      <c r="BI347" s="169">
        <f>IF(N347="nulová",J347,0)</f>
        <v>0</v>
      </c>
      <c r="BJ347" s="17" t="s">
        <v>84</v>
      </c>
      <c r="BK347" s="169">
        <f>ROUND(I347*H347,2)</f>
        <v>0</v>
      </c>
      <c r="BL347" s="17" t="s">
        <v>148</v>
      </c>
      <c r="BM347" s="168" t="s">
        <v>577</v>
      </c>
    </row>
    <row r="348" spans="2:51" s="13" customFormat="1" ht="10.2">
      <c r="B348" s="170"/>
      <c r="D348" s="171" t="s">
        <v>150</v>
      </c>
      <c r="E348" s="172" t="s">
        <v>1</v>
      </c>
      <c r="F348" s="173" t="s">
        <v>578</v>
      </c>
      <c r="H348" s="174">
        <v>15.9</v>
      </c>
      <c r="I348" s="175"/>
      <c r="L348" s="170"/>
      <c r="M348" s="176"/>
      <c r="N348" s="177"/>
      <c r="O348" s="177"/>
      <c r="P348" s="177"/>
      <c r="Q348" s="177"/>
      <c r="R348" s="177"/>
      <c r="S348" s="177"/>
      <c r="T348" s="178"/>
      <c r="AT348" s="172" t="s">
        <v>150</v>
      </c>
      <c r="AU348" s="172" t="s">
        <v>86</v>
      </c>
      <c r="AV348" s="13" t="s">
        <v>86</v>
      </c>
      <c r="AW348" s="13" t="s">
        <v>32</v>
      </c>
      <c r="AX348" s="13" t="s">
        <v>84</v>
      </c>
      <c r="AY348" s="172" t="s">
        <v>141</v>
      </c>
    </row>
    <row r="349" spans="1:65" s="2" customFormat="1" ht="36" customHeight="1">
      <c r="A349" s="32"/>
      <c r="B349" s="156"/>
      <c r="C349" s="157" t="s">
        <v>579</v>
      </c>
      <c r="D349" s="157" t="s">
        <v>143</v>
      </c>
      <c r="E349" s="158" t="s">
        <v>580</v>
      </c>
      <c r="F349" s="159" t="s">
        <v>581</v>
      </c>
      <c r="G349" s="160" t="s">
        <v>146</v>
      </c>
      <c r="H349" s="161">
        <v>1278.589</v>
      </c>
      <c r="I349" s="162"/>
      <c r="J349" s="163">
        <f>ROUND(I349*H349,2)</f>
        <v>0</v>
      </c>
      <c r="K349" s="159" t="s">
        <v>147</v>
      </c>
      <c r="L349" s="33"/>
      <c r="M349" s="164" t="s">
        <v>1</v>
      </c>
      <c r="N349" s="165" t="s">
        <v>41</v>
      </c>
      <c r="O349" s="58"/>
      <c r="P349" s="166">
        <f>O349*H349</f>
        <v>0</v>
      </c>
      <c r="Q349" s="166">
        <v>0</v>
      </c>
      <c r="R349" s="166">
        <f>Q349*H349</f>
        <v>0</v>
      </c>
      <c r="S349" s="166">
        <v>0.016</v>
      </c>
      <c r="T349" s="167">
        <f>S349*H349</f>
        <v>20.457424</v>
      </c>
      <c r="U349" s="32"/>
      <c r="V349" s="32"/>
      <c r="W349" s="32"/>
      <c r="X349" s="32"/>
      <c r="Y349" s="32"/>
      <c r="Z349" s="32"/>
      <c r="AA349" s="32"/>
      <c r="AB349" s="32"/>
      <c r="AC349" s="32"/>
      <c r="AD349" s="32"/>
      <c r="AE349" s="32"/>
      <c r="AR349" s="168" t="s">
        <v>148</v>
      </c>
      <c r="AT349" s="168" t="s">
        <v>143</v>
      </c>
      <c r="AU349" s="168" t="s">
        <v>86</v>
      </c>
      <c r="AY349" s="17" t="s">
        <v>141</v>
      </c>
      <c r="BE349" s="169">
        <f>IF(N349="základní",J349,0)</f>
        <v>0</v>
      </c>
      <c r="BF349" s="169">
        <f>IF(N349="snížená",J349,0)</f>
        <v>0</v>
      </c>
      <c r="BG349" s="169">
        <f>IF(N349="zákl. přenesená",J349,0)</f>
        <v>0</v>
      </c>
      <c r="BH349" s="169">
        <f>IF(N349="sníž. přenesená",J349,0)</f>
        <v>0</v>
      </c>
      <c r="BI349" s="169">
        <f>IF(N349="nulová",J349,0)</f>
        <v>0</v>
      </c>
      <c r="BJ349" s="17" t="s">
        <v>84</v>
      </c>
      <c r="BK349" s="169">
        <f>ROUND(I349*H349,2)</f>
        <v>0</v>
      </c>
      <c r="BL349" s="17" t="s">
        <v>148</v>
      </c>
      <c r="BM349" s="168" t="s">
        <v>582</v>
      </c>
    </row>
    <row r="350" spans="2:51" s="15" customFormat="1" ht="10.2">
      <c r="B350" s="197"/>
      <c r="D350" s="171" t="s">
        <v>150</v>
      </c>
      <c r="E350" s="198" t="s">
        <v>1</v>
      </c>
      <c r="F350" s="199" t="s">
        <v>583</v>
      </c>
      <c r="H350" s="198" t="s">
        <v>1</v>
      </c>
      <c r="I350" s="200"/>
      <c r="L350" s="197"/>
      <c r="M350" s="201"/>
      <c r="N350" s="202"/>
      <c r="O350" s="202"/>
      <c r="P350" s="202"/>
      <c r="Q350" s="202"/>
      <c r="R350" s="202"/>
      <c r="S350" s="202"/>
      <c r="T350" s="203"/>
      <c r="AT350" s="198" t="s">
        <v>150</v>
      </c>
      <c r="AU350" s="198" t="s">
        <v>86</v>
      </c>
      <c r="AV350" s="15" t="s">
        <v>84</v>
      </c>
      <c r="AW350" s="15" t="s">
        <v>32</v>
      </c>
      <c r="AX350" s="15" t="s">
        <v>76</v>
      </c>
      <c r="AY350" s="198" t="s">
        <v>141</v>
      </c>
    </row>
    <row r="351" spans="2:51" s="13" customFormat="1" ht="10.2">
      <c r="B351" s="170"/>
      <c r="D351" s="171" t="s">
        <v>150</v>
      </c>
      <c r="E351" s="172" t="s">
        <v>1</v>
      </c>
      <c r="F351" s="173" t="s">
        <v>584</v>
      </c>
      <c r="H351" s="174">
        <v>266.817</v>
      </c>
      <c r="I351" s="175"/>
      <c r="L351" s="170"/>
      <c r="M351" s="176"/>
      <c r="N351" s="177"/>
      <c r="O351" s="177"/>
      <c r="P351" s="177"/>
      <c r="Q351" s="177"/>
      <c r="R351" s="177"/>
      <c r="S351" s="177"/>
      <c r="T351" s="178"/>
      <c r="AT351" s="172" t="s">
        <v>150</v>
      </c>
      <c r="AU351" s="172" t="s">
        <v>86</v>
      </c>
      <c r="AV351" s="13" t="s">
        <v>86</v>
      </c>
      <c r="AW351" s="13" t="s">
        <v>32</v>
      </c>
      <c r="AX351" s="13" t="s">
        <v>76</v>
      </c>
      <c r="AY351" s="172" t="s">
        <v>141</v>
      </c>
    </row>
    <row r="352" spans="2:51" s="13" customFormat="1" ht="10.2">
      <c r="B352" s="170"/>
      <c r="D352" s="171" t="s">
        <v>150</v>
      </c>
      <c r="E352" s="172" t="s">
        <v>1</v>
      </c>
      <c r="F352" s="173" t="s">
        <v>585</v>
      </c>
      <c r="H352" s="174">
        <v>160.316</v>
      </c>
      <c r="I352" s="175"/>
      <c r="L352" s="170"/>
      <c r="M352" s="176"/>
      <c r="N352" s="177"/>
      <c r="O352" s="177"/>
      <c r="P352" s="177"/>
      <c r="Q352" s="177"/>
      <c r="R352" s="177"/>
      <c r="S352" s="177"/>
      <c r="T352" s="178"/>
      <c r="AT352" s="172" t="s">
        <v>150</v>
      </c>
      <c r="AU352" s="172" t="s">
        <v>86</v>
      </c>
      <c r="AV352" s="13" t="s">
        <v>86</v>
      </c>
      <c r="AW352" s="13" t="s">
        <v>32</v>
      </c>
      <c r="AX352" s="13" t="s">
        <v>76</v>
      </c>
      <c r="AY352" s="172" t="s">
        <v>141</v>
      </c>
    </row>
    <row r="353" spans="2:51" s="13" customFormat="1" ht="10.2">
      <c r="B353" s="170"/>
      <c r="D353" s="171" t="s">
        <v>150</v>
      </c>
      <c r="E353" s="172" t="s">
        <v>1</v>
      </c>
      <c r="F353" s="173" t="s">
        <v>586</v>
      </c>
      <c r="H353" s="174">
        <v>417.902</v>
      </c>
      <c r="I353" s="175"/>
      <c r="L353" s="170"/>
      <c r="M353" s="176"/>
      <c r="N353" s="177"/>
      <c r="O353" s="177"/>
      <c r="P353" s="177"/>
      <c r="Q353" s="177"/>
      <c r="R353" s="177"/>
      <c r="S353" s="177"/>
      <c r="T353" s="178"/>
      <c r="AT353" s="172" t="s">
        <v>150</v>
      </c>
      <c r="AU353" s="172" t="s">
        <v>86</v>
      </c>
      <c r="AV353" s="13" t="s">
        <v>86</v>
      </c>
      <c r="AW353" s="13" t="s">
        <v>32</v>
      </c>
      <c r="AX353" s="13" t="s">
        <v>76</v>
      </c>
      <c r="AY353" s="172" t="s">
        <v>141</v>
      </c>
    </row>
    <row r="354" spans="2:51" s="13" customFormat="1" ht="20.4">
      <c r="B354" s="170"/>
      <c r="D354" s="171" t="s">
        <v>150</v>
      </c>
      <c r="E354" s="172" t="s">
        <v>1</v>
      </c>
      <c r="F354" s="173" t="s">
        <v>587</v>
      </c>
      <c r="H354" s="174">
        <v>188.066</v>
      </c>
      <c r="I354" s="175"/>
      <c r="L354" s="170"/>
      <c r="M354" s="176"/>
      <c r="N354" s="177"/>
      <c r="O354" s="177"/>
      <c r="P354" s="177"/>
      <c r="Q354" s="177"/>
      <c r="R354" s="177"/>
      <c r="S354" s="177"/>
      <c r="T354" s="178"/>
      <c r="AT354" s="172" t="s">
        <v>150</v>
      </c>
      <c r="AU354" s="172" t="s">
        <v>86</v>
      </c>
      <c r="AV354" s="13" t="s">
        <v>86</v>
      </c>
      <c r="AW354" s="13" t="s">
        <v>32</v>
      </c>
      <c r="AX354" s="13" t="s">
        <v>76</v>
      </c>
      <c r="AY354" s="172" t="s">
        <v>141</v>
      </c>
    </row>
    <row r="355" spans="2:51" s="13" customFormat="1" ht="10.2">
      <c r="B355" s="170"/>
      <c r="D355" s="171" t="s">
        <v>150</v>
      </c>
      <c r="E355" s="172" t="s">
        <v>1</v>
      </c>
      <c r="F355" s="173" t="s">
        <v>588</v>
      </c>
      <c r="H355" s="174">
        <v>245.488</v>
      </c>
      <c r="I355" s="175"/>
      <c r="L355" s="170"/>
      <c r="M355" s="176"/>
      <c r="N355" s="177"/>
      <c r="O355" s="177"/>
      <c r="P355" s="177"/>
      <c r="Q355" s="177"/>
      <c r="R355" s="177"/>
      <c r="S355" s="177"/>
      <c r="T355" s="178"/>
      <c r="AT355" s="172" t="s">
        <v>150</v>
      </c>
      <c r="AU355" s="172" t="s">
        <v>86</v>
      </c>
      <c r="AV355" s="13" t="s">
        <v>86</v>
      </c>
      <c r="AW355" s="13" t="s">
        <v>32</v>
      </c>
      <c r="AX355" s="13" t="s">
        <v>76</v>
      </c>
      <c r="AY355" s="172" t="s">
        <v>141</v>
      </c>
    </row>
    <row r="356" spans="2:51" s="14" customFormat="1" ht="10.2">
      <c r="B356" s="189"/>
      <c r="D356" s="171" t="s">
        <v>150</v>
      </c>
      <c r="E356" s="190" t="s">
        <v>1</v>
      </c>
      <c r="F356" s="191" t="s">
        <v>281</v>
      </c>
      <c r="H356" s="192">
        <v>1278.5890000000002</v>
      </c>
      <c r="I356" s="193"/>
      <c r="L356" s="189"/>
      <c r="M356" s="194"/>
      <c r="N356" s="195"/>
      <c r="O356" s="195"/>
      <c r="P356" s="195"/>
      <c r="Q356" s="195"/>
      <c r="R356" s="195"/>
      <c r="S356" s="195"/>
      <c r="T356" s="196"/>
      <c r="AT356" s="190" t="s">
        <v>150</v>
      </c>
      <c r="AU356" s="190" t="s">
        <v>86</v>
      </c>
      <c r="AV356" s="14" t="s">
        <v>148</v>
      </c>
      <c r="AW356" s="14" t="s">
        <v>32</v>
      </c>
      <c r="AX356" s="14" t="s">
        <v>84</v>
      </c>
      <c r="AY356" s="190" t="s">
        <v>141</v>
      </c>
    </row>
    <row r="357" spans="1:65" s="2" customFormat="1" ht="36" customHeight="1">
      <c r="A357" s="32"/>
      <c r="B357" s="156"/>
      <c r="C357" s="157" t="s">
        <v>589</v>
      </c>
      <c r="D357" s="157" t="s">
        <v>143</v>
      </c>
      <c r="E357" s="158" t="s">
        <v>580</v>
      </c>
      <c r="F357" s="159" t="s">
        <v>581</v>
      </c>
      <c r="G357" s="160" t="s">
        <v>146</v>
      </c>
      <c r="H357" s="161">
        <v>2.313</v>
      </c>
      <c r="I357" s="162"/>
      <c r="J357" s="163">
        <f>ROUND(I357*H357,2)</f>
        <v>0</v>
      </c>
      <c r="K357" s="159" t="s">
        <v>147</v>
      </c>
      <c r="L357" s="33"/>
      <c r="M357" s="164" t="s">
        <v>1</v>
      </c>
      <c r="N357" s="165" t="s">
        <v>41</v>
      </c>
      <c r="O357" s="58"/>
      <c r="P357" s="166">
        <f>O357*H357</f>
        <v>0</v>
      </c>
      <c r="Q357" s="166">
        <v>0</v>
      </c>
      <c r="R357" s="166">
        <f>Q357*H357</f>
        <v>0</v>
      </c>
      <c r="S357" s="166">
        <v>0.016</v>
      </c>
      <c r="T357" s="167">
        <f>S357*H357</f>
        <v>0.037008000000000006</v>
      </c>
      <c r="U357" s="32"/>
      <c r="V357" s="32"/>
      <c r="W357" s="32"/>
      <c r="X357" s="32"/>
      <c r="Y357" s="32"/>
      <c r="Z357" s="32"/>
      <c r="AA357" s="32"/>
      <c r="AB357" s="32"/>
      <c r="AC357" s="32"/>
      <c r="AD357" s="32"/>
      <c r="AE357" s="32"/>
      <c r="AR357" s="168" t="s">
        <v>148</v>
      </c>
      <c r="AT357" s="168" t="s">
        <v>143</v>
      </c>
      <c r="AU357" s="168" t="s">
        <v>86</v>
      </c>
      <c r="AY357" s="17" t="s">
        <v>141</v>
      </c>
      <c r="BE357" s="169">
        <f>IF(N357="základní",J357,0)</f>
        <v>0</v>
      </c>
      <c r="BF357" s="169">
        <f>IF(N357="snížená",J357,0)</f>
        <v>0</v>
      </c>
      <c r="BG357" s="169">
        <f>IF(N357="zákl. přenesená",J357,0)</f>
        <v>0</v>
      </c>
      <c r="BH357" s="169">
        <f>IF(N357="sníž. přenesená",J357,0)</f>
        <v>0</v>
      </c>
      <c r="BI357" s="169">
        <f>IF(N357="nulová",J357,0)</f>
        <v>0</v>
      </c>
      <c r="BJ357" s="17" t="s">
        <v>84</v>
      </c>
      <c r="BK357" s="169">
        <f>ROUND(I357*H357,2)</f>
        <v>0</v>
      </c>
      <c r="BL357" s="17" t="s">
        <v>148</v>
      </c>
      <c r="BM357" s="168" t="s">
        <v>590</v>
      </c>
    </row>
    <row r="358" spans="2:51" s="13" customFormat="1" ht="10.2">
      <c r="B358" s="170"/>
      <c r="D358" s="171" t="s">
        <v>150</v>
      </c>
      <c r="E358" s="172" t="s">
        <v>1</v>
      </c>
      <c r="F358" s="173" t="s">
        <v>591</v>
      </c>
      <c r="H358" s="174">
        <v>2.313</v>
      </c>
      <c r="I358" s="175"/>
      <c r="L358" s="170"/>
      <c r="M358" s="176"/>
      <c r="N358" s="177"/>
      <c r="O358" s="177"/>
      <c r="P358" s="177"/>
      <c r="Q358" s="177"/>
      <c r="R358" s="177"/>
      <c r="S358" s="177"/>
      <c r="T358" s="178"/>
      <c r="AT358" s="172" t="s">
        <v>150</v>
      </c>
      <c r="AU358" s="172" t="s">
        <v>86</v>
      </c>
      <c r="AV358" s="13" t="s">
        <v>86</v>
      </c>
      <c r="AW358" s="13" t="s">
        <v>32</v>
      </c>
      <c r="AX358" s="13" t="s">
        <v>84</v>
      </c>
      <c r="AY358" s="172" t="s">
        <v>141</v>
      </c>
    </row>
    <row r="359" spans="1:65" s="2" customFormat="1" ht="24" customHeight="1">
      <c r="A359" s="32"/>
      <c r="B359" s="156"/>
      <c r="C359" s="157" t="s">
        <v>592</v>
      </c>
      <c r="D359" s="157" t="s">
        <v>143</v>
      </c>
      <c r="E359" s="158" t="s">
        <v>593</v>
      </c>
      <c r="F359" s="159" t="s">
        <v>594</v>
      </c>
      <c r="G359" s="160" t="s">
        <v>146</v>
      </c>
      <c r="H359" s="161">
        <v>34.707</v>
      </c>
      <c r="I359" s="162"/>
      <c r="J359" s="163">
        <f>ROUND(I359*H359,2)</f>
        <v>0</v>
      </c>
      <c r="K359" s="159" t="s">
        <v>147</v>
      </c>
      <c r="L359" s="33"/>
      <c r="M359" s="164" t="s">
        <v>1</v>
      </c>
      <c r="N359" s="165" t="s">
        <v>41</v>
      </c>
      <c r="O359" s="58"/>
      <c r="P359" s="166">
        <f>O359*H359</f>
        <v>0</v>
      </c>
      <c r="Q359" s="166">
        <v>0</v>
      </c>
      <c r="R359" s="166">
        <f>Q359*H359</f>
        <v>0</v>
      </c>
      <c r="S359" s="166">
        <v>0.068</v>
      </c>
      <c r="T359" s="167">
        <f>S359*H359</f>
        <v>2.3600760000000003</v>
      </c>
      <c r="U359" s="32"/>
      <c r="V359" s="32"/>
      <c r="W359" s="32"/>
      <c r="X359" s="32"/>
      <c r="Y359" s="32"/>
      <c r="Z359" s="32"/>
      <c r="AA359" s="32"/>
      <c r="AB359" s="32"/>
      <c r="AC359" s="32"/>
      <c r="AD359" s="32"/>
      <c r="AE359" s="32"/>
      <c r="AR359" s="168" t="s">
        <v>148</v>
      </c>
      <c r="AT359" s="168" t="s">
        <v>143</v>
      </c>
      <c r="AU359" s="168" t="s">
        <v>86</v>
      </c>
      <c r="AY359" s="17" t="s">
        <v>141</v>
      </c>
      <c r="BE359" s="169">
        <f>IF(N359="základní",J359,0)</f>
        <v>0</v>
      </c>
      <c r="BF359" s="169">
        <f>IF(N359="snížená",J359,0)</f>
        <v>0</v>
      </c>
      <c r="BG359" s="169">
        <f>IF(N359="zákl. přenesená",J359,0)</f>
        <v>0</v>
      </c>
      <c r="BH359" s="169">
        <f>IF(N359="sníž. přenesená",J359,0)</f>
        <v>0</v>
      </c>
      <c r="BI359" s="169">
        <f>IF(N359="nulová",J359,0)</f>
        <v>0</v>
      </c>
      <c r="BJ359" s="17" t="s">
        <v>84</v>
      </c>
      <c r="BK359" s="169">
        <f>ROUND(I359*H359,2)</f>
        <v>0</v>
      </c>
      <c r="BL359" s="17" t="s">
        <v>148</v>
      </c>
      <c r="BM359" s="168" t="s">
        <v>595</v>
      </c>
    </row>
    <row r="360" spans="1:65" s="2" customFormat="1" ht="24" customHeight="1">
      <c r="A360" s="32"/>
      <c r="B360" s="156"/>
      <c r="C360" s="157" t="s">
        <v>596</v>
      </c>
      <c r="D360" s="157" t="s">
        <v>143</v>
      </c>
      <c r="E360" s="158" t="s">
        <v>597</v>
      </c>
      <c r="F360" s="159" t="s">
        <v>598</v>
      </c>
      <c r="G360" s="160" t="s">
        <v>146</v>
      </c>
      <c r="H360" s="161">
        <v>186.283</v>
      </c>
      <c r="I360" s="162"/>
      <c r="J360" s="163">
        <f>ROUND(I360*H360,2)</f>
        <v>0</v>
      </c>
      <c r="K360" s="159" t="s">
        <v>147</v>
      </c>
      <c r="L360" s="33"/>
      <c r="M360" s="164" t="s">
        <v>1</v>
      </c>
      <c r="N360" s="165" t="s">
        <v>41</v>
      </c>
      <c r="O360" s="58"/>
      <c r="P360" s="166">
        <f>O360*H360</f>
        <v>0</v>
      </c>
      <c r="Q360" s="166">
        <v>0</v>
      </c>
      <c r="R360" s="166">
        <f>Q360*H360</f>
        <v>0</v>
      </c>
      <c r="S360" s="166">
        <v>0.089</v>
      </c>
      <c r="T360" s="167">
        <f>S360*H360</f>
        <v>16.579186999999997</v>
      </c>
      <c r="U360" s="32"/>
      <c r="V360" s="32"/>
      <c r="W360" s="32"/>
      <c r="X360" s="32"/>
      <c r="Y360" s="32"/>
      <c r="Z360" s="32"/>
      <c r="AA360" s="32"/>
      <c r="AB360" s="32"/>
      <c r="AC360" s="32"/>
      <c r="AD360" s="32"/>
      <c r="AE360" s="32"/>
      <c r="AR360" s="168" t="s">
        <v>148</v>
      </c>
      <c r="AT360" s="168" t="s">
        <v>143</v>
      </c>
      <c r="AU360" s="168" t="s">
        <v>86</v>
      </c>
      <c r="AY360" s="17" t="s">
        <v>141</v>
      </c>
      <c r="BE360" s="169">
        <f>IF(N360="základní",J360,0)</f>
        <v>0</v>
      </c>
      <c r="BF360" s="169">
        <f>IF(N360="snížená",J360,0)</f>
        <v>0</v>
      </c>
      <c r="BG360" s="169">
        <f>IF(N360="zákl. přenesená",J360,0)</f>
        <v>0</v>
      </c>
      <c r="BH360" s="169">
        <f>IF(N360="sníž. přenesená",J360,0)</f>
        <v>0</v>
      </c>
      <c r="BI360" s="169">
        <f>IF(N360="nulová",J360,0)</f>
        <v>0</v>
      </c>
      <c r="BJ360" s="17" t="s">
        <v>84</v>
      </c>
      <c r="BK360" s="169">
        <f>ROUND(I360*H360,2)</f>
        <v>0</v>
      </c>
      <c r="BL360" s="17" t="s">
        <v>148</v>
      </c>
      <c r="BM360" s="168" t="s">
        <v>599</v>
      </c>
    </row>
    <row r="361" spans="2:51" s="15" customFormat="1" ht="10.2">
      <c r="B361" s="197"/>
      <c r="D361" s="171" t="s">
        <v>150</v>
      </c>
      <c r="E361" s="198" t="s">
        <v>1</v>
      </c>
      <c r="F361" s="199" t="s">
        <v>600</v>
      </c>
      <c r="H361" s="198" t="s">
        <v>1</v>
      </c>
      <c r="I361" s="200"/>
      <c r="L361" s="197"/>
      <c r="M361" s="201"/>
      <c r="N361" s="202"/>
      <c r="O361" s="202"/>
      <c r="P361" s="202"/>
      <c r="Q361" s="202"/>
      <c r="R361" s="202"/>
      <c r="S361" s="202"/>
      <c r="T361" s="203"/>
      <c r="AT361" s="198" t="s">
        <v>150</v>
      </c>
      <c r="AU361" s="198" t="s">
        <v>86</v>
      </c>
      <c r="AV361" s="15" t="s">
        <v>84</v>
      </c>
      <c r="AW361" s="15" t="s">
        <v>32</v>
      </c>
      <c r="AX361" s="15" t="s">
        <v>76</v>
      </c>
      <c r="AY361" s="198" t="s">
        <v>141</v>
      </c>
    </row>
    <row r="362" spans="2:51" s="13" customFormat="1" ht="10.2">
      <c r="B362" s="170"/>
      <c r="D362" s="171" t="s">
        <v>150</v>
      </c>
      <c r="E362" s="172" t="s">
        <v>1</v>
      </c>
      <c r="F362" s="173" t="s">
        <v>601</v>
      </c>
      <c r="H362" s="174">
        <v>20.539</v>
      </c>
      <c r="I362" s="175"/>
      <c r="L362" s="170"/>
      <c r="M362" s="176"/>
      <c r="N362" s="177"/>
      <c r="O362" s="177"/>
      <c r="P362" s="177"/>
      <c r="Q362" s="177"/>
      <c r="R362" s="177"/>
      <c r="S362" s="177"/>
      <c r="T362" s="178"/>
      <c r="AT362" s="172" t="s">
        <v>150</v>
      </c>
      <c r="AU362" s="172" t="s">
        <v>86</v>
      </c>
      <c r="AV362" s="13" t="s">
        <v>86</v>
      </c>
      <c r="AW362" s="13" t="s">
        <v>32</v>
      </c>
      <c r="AX362" s="13" t="s">
        <v>76</v>
      </c>
      <c r="AY362" s="172" t="s">
        <v>141</v>
      </c>
    </row>
    <row r="363" spans="2:51" s="13" customFormat="1" ht="10.2">
      <c r="B363" s="170"/>
      <c r="D363" s="171" t="s">
        <v>150</v>
      </c>
      <c r="E363" s="172" t="s">
        <v>1</v>
      </c>
      <c r="F363" s="173" t="s">
        <v>602</v>
      </c>
      <c r="H363" s="174">
        <v>21.338</v>
      </c>
      <c r="I363" s="175"/>
      <c r="L363" s="170"/>
      <c r="M363" s="176"/>
      <c r="N363" s="177"/>
      <c r="O363" s="177"/>
      <c r="P363" s="177"/>
      <c r="Q363" s="177"/>
      <c r="R363" s="177"/>
      <c r="S363" s="177"/>
      <c r="T363" s="178"/>
      <c r="AT363" s="172" t="s">
        <v>150</v>
      </c>
      <c r="AU363" s="172" t="s">
        <v>86</v>
      </c>
      <c r="AV363" s="13" t="s">
        <v>86</v>
      </c>
      <c r="AW363" s="13" t="s">
        <v>32</v>
      </c>
      <c r="AX363" s="13" t="s">
        <v>76</v>
      </c>
      <c r="AY363" s="172" t="s">
        <v>141</v>
      </c>
    </row>
    <row r="364" spans="2:51" s="13" customFormat="1" ht="10.2">
      <c r="B364" s="170"/>
      <c r="D364" s="171" t="s">
        <v>150</v>
      </c>
      <c r="E364" s="172" t="s">
        <v>1</v>
      </c>
      <c r="F364" s="173" t="s">
        <v>603</v>
      </c>
      <c r="H364" s="174">
        <v>86.383</v>
      </c>
      <c r="I364" s="175"/>
      <c r="L364" s="170"/>
      <c r="M364" s="176"/>
      <c r="N364" s="177"/>
      <c r="O364" s="177"/>
      <c r="P364" s="177"/>
      <c r="Q364" s="177"/>
      <c r="R364" s="177"/>
      <c r="S364" s="177"/>
      <c r="T364" s="178"/>
      <c r="AT364" s="172" t="s">
        <v>150</v>
      </c>
      <c r="AU364" s="172" t="s">
        <v>86</v>
      </c>
      <c r="AV364" s="13" t="s">
        <v>86</v>
      </c>
      <c r="AW364" s="13" t="s">
        <v>32</v>
      </c>
      <c r="AX364" s="13" t="s">
        <v>76</v>
      </c>
      <c r="AY364" s="172" t="s">
        <v>141</v>
      </c>
    </row>
    <row r="365" spans="2:51" s="13" customFormat="1" ht="10.2">
      <c r="B365" s="170"/>
      <c r="D365" s="171" t="s">
        <v>150</v>
      </c>
      <c r="E365" s="172" t="s">
        <v>1</v>
      </c>
      <c r="F365" s="173" t="s">
        <v>604</v>
      </c>
      <c r="H365" s="174">
        <v>-4.2</v>
      </c>
      <c r="I365" s="175"/>
      <c r="L365" s="170"/>
      <c r="M365" s="176"/>
      <c r="N365" s="177"/>
      <c r="O365" s="177"/>
      <c r="P365" s="177"/>
      <c r="Q365" s="177"/>
      <c r="R365" s="177"/>
      <c r="S365" s="177"/>
      <c r="T365" s="178"/>
      <c r="AT365" s="172" t="s">
        <v>150</v>
      </c>
      <c r="AU365" s="172" t="s">
        <v>86</v>
      </c>
      <c r="AV365" s="13" t="s">
        <v>86</v>
      </c>
      <c r="AW365" s="13" t="s">
        <v>32</v>
      </c>
      <c r="AX365" s="13" t="s">
        <v>76</v>
      </c>
      <c r="AY365" s="172" t="s">
        <v>141</v>
      </c>
    </row>
    <row r="366" spans="2:51" s="13" customFormat="1" ht="20.4">
      <c r="B366" s="170"/>
      <c r="D366" s="171" t="s">
        <v>150</v>
      </c>
      <c r="E366" s="172" t="s">
        <v>1</v>
      </c>
      <c r="F366" s="173" t="s">
        <v>605</v>
      </c>
      <c r="H366" s="174">
        <v>25.572</v>
      </c>
      <c r="I366" s="175"/>
      <c r="L366" s="170"/>
      <c r="M366" s="176"/>
      <c r="N366" s="177"/>
      <c r="O366" s="177"/>
      <c r="P366" s="177"/>
      <c r="Q366" s="177"/>
      <c r="R366" s="177"/>
      <c r="S366" s="177"/>
      <c r="T366" s="178"/>
      <c r="AT366" s="172" t="s">
        <v>150</v>
      </c>
      <c r="AU366" s="172" t="s">
        <v>86</v>
      </c>
      <c r="AV366" s="13" t="s">
        <v>86</v>
      </c>
      <c r="AW366" s="13" t="s">
        <v>32</v>
      </c>
      <c r="AX366" s="13" t="s">
        <v>76</v>
      </c>
      <c r="AY366" s="172" t="s">
        <v>141</v>
      </c>
    </row>
    <row r="367" spans="2:51" s="13" customFormat="1" ht="10.2">
      <c r="B367" s="170"/>
      <c r="D367" s="171" t="s">
        <v>150</v>
      </c>
      <c r="E367" s="172" t="s">
        <v>1</v>
      </c>
      <c r="F367" s="173" t="s">
        <v>606</v>
      </c>
      <c r="H367" s="174">
        <v>28.731</v>
      </c>
      <c r="I367" s="175"/>
      <c r="L367" s="170"/>
      <c r="M367" s="176"/>
      <c r="N367" s="177"/>
      <c r="O367" s="177"/>
      <c r="P367" s="177"/>
      <c r="Q367" s="177"/>
      <c r="R367" s="177"/>
      <c r="S367" s="177"/>
      <c r="T367" s="178"/>
      <c r="AT367" s="172" t="s">
        <v>150</v>
      </c>
      <c r="AU367" s="172" t="s">
        <v>86</v>
      </c>
      <c r="AV367" s="13" t="s">
        <v>86</v>
      </c>
      <c r="AW367" s="13" t="s">
        <v>32</v>
      </c>
      <c r="AX367" s="13" t="s">
        <v>76</v>
      </c>
      <c r="AY367" s="172" t="s">
        <v>141</v>
      </c>
    </row>
    <row r="368" spans="2:51" s="13" customFormat="1" ht="10.2">
      <c r="B368" s="170"/>
      <c r="D368" s="171" t="s">
        <v>150</v>
      </c>
      <c r="E368" s="172" t="s">
        <v>1</v>
      </c>
      <c r="F368" s="173" t="s">
        <v>607</v>
      </c>
      <c r="H368" s="174">
        <v>7.92</v>
      </c>
      <c r="I368" s="175"/>
      <c r="L368" s="170"/>
      <c r="M368" s="176"/>
      <c r="N368" s="177"/>
      <c r="O368" s="177"/>
      <c r="P368" s="177"/>
      <c r="Q368" s="177"/>
      <c r="R368" s="177"/>
      <c r="S368" s="177"/>
      <c r="T368" s="178"/>
      <c r="AT368" s="172" t="s">
        <v>150</v>
      </c>
      <c r="AU368" s="172" t="s">
        <v>86</v>
      </c>
      <c r="AV368" s="13" t="s">
        <v>86</v>
      </c>
      <c r="AW368" s="13" t="s">
        <v>32</v>
      </c>
      <c r="AX368" s="13" t="s">
        <v>76</v>
      </c>
      <c r="AY368" s="172" t="s">
        <v>141</v>
      </c>
    </row>
    <row r="369" spans="2:51" s="14" customFormat="1" ht="10.2">
      <c r="B369" s="189"/>
      <c r="D369" s="171" t="s">
        <v>150</v>
      </c>
      <c r="E369" s="190" t="s">
        <v>1</v>
      </c>
      <c r="F369" s="191" t="s">
        <v>281</v>
      </c>
      <c r="H369" s="192">
        <v>186.28299999999996</v>
      </c>
      <c r="I369" s="193"/>
      <c r="L369" s="189"/>
      <c r="M369" s="194"/>
      <c r="N369" s="195"/>
      <c r="O369" s="195"/>
      <c r="P369" s="195"/>
      <c r="Q369" s="195"/>
      <c r="R369" s="195"/>
      <c r="S369" s="195"/>
      <c r="T369" s="196"/>
      <c r="AT369" s="190" t="s">
        <v>150</v>
      </c>
      <c r="AU369" s="190" t="s">
        <v>86</v>
      </c>
      <c r="AV369" s="14" t="s">
        <v>148</v>
      </c>
      <c r="AW369" s="14" t="s">
        <v>32</v>
      </c>
      <c r="AX369" s="14" t="s">
        <v>84</v>
      </c>
      <c r="AY369" s="190" t="s">
        <v>141</v>
      </c>
    </row>
    <row r="370" spans="1:65" s="2" customFormat="1" ht="24" customHeight="1">
      <c r="A370" s="32"/>
      <c r="B370" s="156"/>
      <c r="C370" s="157" t="s">
        <v>608</v>
      </c>
      <c r="D370" s="157" t="s">
        <v>143</v>
      </c>
      <c r="E370" s="158" t="s">
        <v>609</v>
      </c>
      <c r="F370" s="159" t="s">
        <v>610</v>
      </c>
      <c r="G370" s="160" t="s">
        <v>163</v>
      </c>
      <c r="H370" s="161">
        <v>9</v>
      </c>
      <c r="I370" s="162"/>
      <c r="J370" s="163">
        <f>ROUND(I370*H370,2)</f>
        <v>0</v>
      </c>
      <c r="K370" s="159" t="s">
        <v>147</v>
      </c>
      <c r="L370" s="33"/>
      <c r="M370" s="164" t="s">
        <v>1</v>
      </c>
      <c r="N370" s="165" t="s">
        <v>41</v>
      </c>
      <c r="O370" s="58"/>
      <c r="P370" s="166">
        <f>O370*H370</f>
        <v>0</v>
      </c>
      <c r="Q370" s="166">
        <v>0</v>
      </c>
      <c r="R370" s="166">
        <f>Q370*H370</f>
        <v>0</v>
      </c>
      <c r="S370" s="166">
        <v>0.65</v>
      </c>
      <c r="T370" s="167">
        <f>S370*H370</f>
        <v>5.8500000000000005</v>
      </c>
      <c r="U370" s="32"/>
      <c r="V370" s="32"/>
      <c r="W370" s="32"/>
      <c r="X370" s="32"/>
      <c r="Y370" s="32"/>
      <c r="Z370" s="32"/>
      <c r="AA370" s="32"/>
      <c r="AB370" s="32"/>
      <c r="AC370" s="32"/>
      <c r="AD370" s="32"/>
      <c r="AE370" s="32"/>
      <c r="AR370" s="168" t="s">
        <v>148</v>
      </c>
      <c r="AT370" s="168" t="s">
        <v>143</v>
      </c>
      <c r="AU370" s="168" t="s">
        <v>86</v>
      </c>
      <c r="AY370" s="17" t="s">
        <v>141</v>
      </c>
      <c r="BE370" s="169">
        <f>IF(N370="základní",J370,0)</f>
        <v>0</v>
      </c>
      <c r="BF370" s="169">
        <f>IF(N370="snížená",J370,0)</f>
        <v>0</v>
      </c>
      <c r="BG370" s="169">
        <f>IF(N370="zákl. přenesená",J370,0)</f>
        <v>0</v>
      </c>
      <c r="BH370" s="169">
        <f>IF(N370="sníž. přenesená",J370,0)</f>
        <v>0</v>
      </c>
      <c r="BI370" s="169">
        <f>IF(N370="nulová",J370,0)</f>
        <v>0</v>
      </c>
      <c r="BJ370" s="17" t="s">
        <v>84</v>
      </c>
      <c r="BK370" s="169">
        <f>ROUND(I370*H370,2)</f>
        <v>0</v>
      </c>
      <c r="BL370" s="17" t="s">
        <v>148</v>
      </c>
      <c r="BM370" s="168" t="s">
        <v>611</v>
      </c>
    </row>
    <row r="371" spans="2:51" s="13" customFormat="1" ht="10.2">
      <c r="B371" s="170"/>
      <c r="D371" s="171" t="s">
        <v>150</v>
      </c>
      <c r="E371" s="172" t="s">
        <v>1</v>
      </c>
      <c r="F371" s="173" t="s">
        <v>612</v>
      </c>
      <c r="H371" s="174">
        <v>9</v>
      </c>
      <c r="I371" s="175"/>
      <c r="L371" s="170"/>
      <c r="M371" s="176"/>
      <c r="N371" s="177"/>
      <c r="O371" s="177"/>
      <c r="P371" s="177"/>
      <c r="Q371" s="177"/>
      <c r="R371" s="177"/>
      <c r="S371" s="177"/>
      <c r="T371" s="178"/>
      <c r="AT371" s="172" t="s">
        <v>150</v>
      </c>
      <c r="AU371" s="172" t="s">
        <v>86</v>
      </c>
      <c r="AV371" s="13" t="s">
        <v>86</v>
      </c>
      <c r="AW371" s="13" t="s">
        <v>32</v>
      </c>
      <c r="AX371" s="13" t="s">
        <v>84</v>
      </c>
      <c r="AY371" s="172" t="s">
        <v>141</v>
      </c>
    </row>
    <row r="372" spans="2:63" s="12" customFormat="1" ht="22.8" customHeight="1">
      <c r="B372" s="143"/>
      <c r="D372" s="144" t="s">
        <v>75</v>
      </c>
      <c r="E372" s="154" t="s">
        <v>613</v>
      </c>
      <c r="F372" s="154" t="s">
        <v>614</v>
      </c>
      <c r="I372" s="146"/>
      <c r="J372" s="155">
        <f>BK372</f>
        <v>0</v>
      </c>
      <c r="L372" s="143"/>
      <c r="M372" s="148"/>
      <c r="N372" s="149"/>
      <c r="O372" s="149"/>
      <c r="P372" s="150">
        <f>SUM(P373:P377)</f>
        <v>0</v>
      </c>
      <c r="Q372" s="149"/>
      <c r="R372" s="150">
        <f>SUM(R373:R377)</f>
        <v>0</v>
      </c>
      <c r="S372" s="149"/>
      <c r="T372" s="151">
        <f>SUM(T373:T377)</f>
        <v>0</v>
      </c>
      <c r="AR372" s="144" t="s">
        <v>84</v>
      </c>
      <c r="AT372" s="152" t="s">
        <v>75</v>
      </c>
      <c r="AU372" s="152" t="s">
        <v>84</v>
      </c>
      <c r="AY372" s="144" t="s">
        <v>141</v>
      </c>
      <c r="BK372" s="153">
        <f>SUM(BK373:BK377)</f>
        <v>0</v>
      </c>
    </row>
    <row r="373" spans="1:65" s="2" customFormat="1" ht="24" customHeight="1">
      <c r="A373" s="32"/>
      <c r="B373" s="156"/>
      <c r="C373" s="157" t="s">
        <v>615</v>
      </c>
      <c r="D373" s="157" t="s">
        <v>143</v>
      </c>
      <c r="E373" s="158" t="s">
        <v>616</v>
      </c>
      <c r="F373" s="159" t="s">
        <v>617</v>
      </c>
      <c r="G373" s="160" t="s">
        <v>618</v>
      </c>
      <c r="H373" s="161">
        <v>469.168</v>
      </c>
      <c r="I373" s="162"/>
      <c r="J373" s="163">
        <f>ROUND(I373*H373,2)</f>
        <v>0</v>
      </c>
      <c r="K373" s="159" t="s">
        <v>147</v>
      </c>
      <c r="L373" s="33"/>
      <c r="M373" s="164" t="s">
        <v>1</v>
      </c>
      <c r="N373" s="165" t="s">
        <v>41</v>
      </c>
      <c r="O373" s="58"/>
      <c r="P373" s="166">
        <f>O373*H373</f>
        <v>0</v>
      </c>
      <c r="Q373" s="166">
        <v>0</v>
      </c>
      <c r="R373" s="166">
        <f>Q373*H373</f>
        <v>0</v>
      </c>
      <c r="S373" s="166">
        <v>0</v>
      </c>
      <c r="T373" s="167">
        <f>S373*H373</f>
        <v>0</v>
      </c>
      <c r="U373" s="32"/>
      <c r="V373" s="32"/>
      <c r="W373" s="32"/>
      <c r="X373" s="32"/>
      <c r="Y373" s="32"/>
      <c r="Z373" s="32"/>
      <c r="AA373" s="32"/>
      <c r="AB373" s="32"/>
      <c r="AC373" s="32"/>
      <c r="AD373" s="32"/>
      <c r="AE373" s="32"/>
      <c r="AR373" s="168" t="s">
        <v>148</v>
      </c>
      <c r="AT373" s="168" t="s">
        <v>143</v>
      </c>
      <c r="AU373" s="168" t="s">
        <v>86</v>
      </c>
      <c r="AY373" s="17" t="s">
        <v>141</v>
      </c>
      <c r="BE373" s="169">
        <f>IF(N373="základní",J373,0)</f>
        <v>0</v>
      </c>
      <c r="BF373" s="169">
        <f>IF(N373="snížená",J373,0)</f>
        <v>0</v>
      </c>
      <c r="BG373" s="169">
        <f>IF(N373="zákl. přenesená",J373,0)</f>
        <v>0</v>
      </c>
      <c r="BH373" s="169">
        <f>IF(N373="sníž. přenesená",J373,0)</f>
        <v>0</v>
      </c>
      <c r="BI373" s="169">
        <f>IF(N373="nulová",J373,0)</f>
        <v>0</v>
      </c>
      <c r="BJ373" s="17" t="s">
        <v>84</v>
      </c>
      <c r="BK373" s="169">
        <f>ROUND(I373*H373,2)</f>
        <v>0</v>
      </c>
      <c r="BL373" s="17" t="s">
        <v>148</v>
      </c>
      <c r="BM373" s="168" t="s">
        <v>619</v>
      </c>
    </row>
    <row r="374" spans="1:65" s="2" customFormat="1" ht="24" customHeight="1">
      <c r="A374" s="32"/>
      <c r="B374" s="156"/>
      <c r="C374" s="157" t="s">
        <v>620</v>
      </c>
      <c r="D374" s="157" t="s">
        <v>143</v>
      </c>
      <c r="E374" s="158" t="s">
        <v>621</v>
      </c>
      <c r="F374" s="159" t="s">
        <v>622</v>
      </c>
      <c r="G374" s="160" t="s">
        <v>618</v>
      </c>
      <c r="H374" s="161">
        <v>469.168</v>
      </c>
      <c r="I374" s="162"/>
      <c r="J374" s="163">
        <f>ROUND(I374*H374,2)</f>
        <v>0</v>
      </c>
      <c r="K374" s="159" t="s">
        <v>147</v>
      </c>
      <c r="L374" s="33"/>
      <c r="M374" s="164" t="s">
        <v>1</v>
      </c>
      <c r="N374" s="165" t="s">
        <v>41</v>
      </c>
      <c r="O374" s="58"/>
      <c r="P374" s="166">
        <f>O374*H374</f>
        <v>0</v>
      </c>
      <c r="Q374" s="166">
        <v>0</v>
      </c>
      <c r="R374" s="166">
        <f>Q374*H374</f>
        <v>0</v>
      </c>
      <c r="S374" s="166">
        <v>0</v>
      </c>
      <c r="T374" s="167">
        <f>S374*H374</f>
        <v>0</v>
      </c>
      <c r="U374" s="32"/>
      <c r="V374" s="32"/>
      <c r="W374" s="32"/>
      <c r="X374" s="32"/>
      <c r="Y374" s="32"/>
      <c r="Z374" s="32"/>
      <c r="AA374" s="32"/>
      <c r="AB374" s="32"/>
      <c r="AC374" s="32"/>
      <c r="AD374" s="32"/>
      <c r="AE374" s="32"/>
      <c r="AR374" s="168" t="s">
        <v>148</v>
      </c>
      <c r="AT374" s="168" t="s">
        <v>143</v>
      </c>
      <c r="AU374" s="168" t="s">
        <v>86</v>
      </c>
      <c r="AY374" s="17" t="s">
        <v>141</v>
      </c>
      <c r="BE374" s="169">
        <f>IF(N374="základní",J374,0)</f>
        <v>0</v>
      </c>
      <c r="BF374" s="169">
        <f>IF(N374="snížená",J374,0)</f>
        <v>0</v>
      </c>
      <c r="BG374" s="169">
        <f>IF(N374="zákl. přenesená",J374,0)</f>
        <v>0</v>
      </c>
      <c r="BH374" s="169">
        <f>IF(N374="sníž. přenesená",J374,0)</f>
        <v>0</v>
      </c>
      <c r="BI374" s="169">
        <f>IF(N374="nulová",J374,0)</f>
        <v>0</v>
      </c>
      <c r="BJ374" s="17" t="s">
        <v>84</v>
      </c>
      <c r="BK374" s="169">
        <f>ROUND(I374*H374,2)</f>
        <v>0</v>
      </c>
      <c r="BL374" s="17" t="s">
        <v>148</v>
      </c>
      <c r="BM374" s="168" t="s">
        <v>623</v>
      </c>
    </row>
    <row r="375" spans="1:65" s="2" customFormat="1" ht="24" customHeight="1">
      <c r="A375" s="32"/>
      <c r="B375" s="156"/>
      <c r="C375" s="157" t="s">
        <v>624</v>
      </c>
      <c r="D375" s="157" t="s">
        <v>143</v>
      </c>
      <c r="E375" s="158" t="s">
        <v>625</v>
      </c>
      <c r="F375" s="159" t="s">
        <v>626</v>
      </c>
      <c r="G375" s="160" t="s">
        <v>618</v>
      </c>
      <c r="H375" s="161">
        <v>6453.006</v>
      </c>
      <c r="I375" s="162"/>
      <c r="J375" s="163">
        <f>ROUND(I375*H375,2)</f>
        <v>0</v>
      </c>
      <c r="K375" s="159" t="s">
        <v>147</v>
      </c>
      <c r="L375" s="33"/>
      <c r="M375" s="164" t="s">
        <v>1</v>
      </c>
      <c r="N375" s="165" t="s">
        <v>41</v>
      </c>
      <c r="O375" s="58"/>
      <c r="P375" s="166">
        <f>O375*H375</f>
        <v>0</v>
      </c>
      <c r="Q375" s="166">
        <v>0</v>
      </c>
      <c r="R375" s="166">
        <f>Q375*H375</f>
        <v>0</v>
      </c>
      <c r="S375" s="166">
        <v>0</v>
      </c>
      <c r="T375" s="167">
        <f>S375*H375</f>
        <v>0</v>
      </c>
      <c r="U375" s="32"/>
      <c r="V375" s="32"/>
      <c r="W375" s="32"/>
      <c r="X375" s="32"/>
      <c r="Y375" s="32"/>
      <c r="Z375" s="32"/>
      <c r="AA375" s="32"/>
      <c r="AB375" s="32"/>
      <c r="AC375" s="32"/>
      <c r="AD375" s="32"/>
      <c r="AE375" s="32"/>
      <c r="AR375" s="168" t="s">
        <v>148</v>
      </c>
      <c r="AT375" s="168" t="s">
        <v>143</v>
      </c>
      <c r="AU375" s="168" t="s">
        <v>86</v>
      </c>
      <c r="AY375" s="17" t="s">
        <v>141</v>
      </c>
      <c r="BE375" s="169">
        <f>IF(N375="základní",J375,0)</f>
        <v>0</v>
      </c>
      <c r="BF375" s="169">
        <f>IF(N375="snížená",J375,0)</f>
        <v>0</v>
      </c>
      <c r="BG375" s="169">
        <f>IF(N375="zákl. přenesená",J375,0)</f>
        <v>0</v>
      </c>
      <c r="BH375" s="169">
        <f>IF(N375="sníž. přenesená",J375,0)</f>
        <v>0</v>
      </c>
      <c r="BI375" s="169">
        <f>IF(N375="nulová",J375,0)</f>
        <v>0</v>
      </c>
      <c r="BJ375" s="17" t="s">
        <v>84</v>
      </c>
      <c r="BK375" s="169">
        <f>ROUND(I375*H375,2)</f>
        <v>0</v>
      </c>
      <c r="BL375" s="17" t="s">
        <v>148</v>
      </c>
      <c r="BM375" s="168" t="s">
        <v>627</v>
      </c>
    </row>
    <row r="376" spans="2:51" s="13" customFormat="1" ht="10.2">
      <c r="B376" s="170"/>
      <c r="D376" s="171" t="s">
        <v>150</v>
      </c>
      <c r="E376" s="172" t="s">
        <v>1</v>
      </c>
      <c r="F376" s="173" t="s">
        <v>628</v>
      </c>
      <c r="H376" s="174">
        <v>6453.006</v>
      </c>
      <c r="I376" s="175"/>
      <c r="L376" s="170"/>
      <c r="M376" s="176"/>
      <c r="N376" s="177"/>
      <c r="O376" s="177"/>
      <c r="P376" s="177"/>
      <c r="Q376" s="177"/>
      <c r="R376" s="177"/>
      <c r="S376" s="177"/>
      <c r="T376" s="178"/>
      <c r="AT376" s="172" t="s">
        <v>150</v>
      </c>
      <c r="AU376" s="172" t="s">
        <v>86</v>
      </c>
      <c r="AV376" s="13" t="s">
        <v>86</v>
      </c>
      <c r="AW376" s="13" t="s">
        <v>32</v>
      </c>
      <c r="AX376" s="13" t="s">
        <v>84</v>
      </c>
      <c r="AY376" s="172" t="s">
        <v>141</v>
      </c>
    </row>
    <row r="377" spans="1:65" s="2" customFormat="1" ht="24" customHeight="1">
      <c r="A377" s="32"/>
      <c r="B377" s="156"/>
      <c r="C377" s="157" t="s">
        <v>629</v>
      </c>
      <c r="D377" s="157" t="s">
        <v>143</v>
      </c>
      <c r="E377" s="158" t="s">
        <v>630</v>
      </c>
      <c r="F377" s="159" t="s">
        <v>631</v>
      </c>
      <c r="G377" s="160" t="s">
        <v>618</v>
      </c>
      <c r="H377" s="161">
        <v>460.929</v>
      </c>
      <c r="I377" s="162"/>
      <c r="J377" s="163">
        <f>ROUND(I377*H377,2)</f>
        <v>0</v>
      </c>
      <c r="K377" s="159" t="s">
        <v>147</v>
      </c>
      <c r="L377" s="33"/>
      <c r="M377" s="164" t="s">
        <v>1</v>
      </c>
      <c r="N377" s="165" t="s">
        <v>41</v>
      </c>
      <c r="O377" s="58"/>
      <c r="P377" s="166">
        <f>O377*H377</f>
        <v>0</v>
      </c>
      <c r="Q377" s="166">
        <v>0</v>
      </c>
      <c r="R377" s="166">
        <f>Q377*H377</f>
        <v>0</v>
      </c>
      <c r="S377" s="166">
        <v>0</v>
      </c>
      <c r="T377" s="167">
        <f>S377*H377</f>
        <v>0</v>
      </c>
      <c r="U377" s="32"/>
      <c r="V377" s="32"/>
      <c r="W377" s="32"/>
      <c r="X377" s="32"/>
      <c r="Y377" s="32"/>
      <c r="Z377" s="32"/>
      <c r="AA377" s="32"/>
      <c r="AB377" s="32"/>
      <c r="AC377" s="32"/>
      <c r="AD377" s="32"/>
      <c r="AE377" s="32"/>
      <c r="AR377" s="168" t="s">
        <v>148</v>
      </c>
      <c r="AT377" s="168" t="s">
        <v>143</v>
      </c>
      <c r="AU377" s="168" t="s">
        <v>86</v>
      </c>
      <c r="AY377" s="17" t="s">
        <v>141</v>
      </c>
      <c r="BE377" s="169">
        <f>IF(N377="základní",J377,0)</f>
        <v>0</v>
      </c>
      <c r="BF377" s="169">
        <f>IF(N377="snížená",J377,0)</f>
        <v>0</v>
      </c>
      <c r="BG377" s="169">
        <f>IF(N377="zákl. přenesená",J377,0)</f>
        <v>0</v>
      </c>
      <c r="BH377" s="169">
        <f>IF(N377="sníž. přenesená",J377,0)</f>
        <v>0</v>
      </c>
      <c r="BI377" s="169">
        <f>IF(N377="nulová",J377,0)</f>
        <v>0</v>
      </c>
      <c r="BJ377" s="17" t="s">
        <v>84</v>
      </c>
      <c r="BK377" s="169">
        <f>ROUND(I377*H377,2)</f>
        <v>0</v>
      </c>
      <c r="BL377" s="17" t="s">
        <v>148</v>
      </c>
      <c r="BM377" s="168" t="s">
        <v>632</v>
      </c>
    </row>
    <row r="378" spans="2:63" s="12" customFormat="1" ht="22.8" customHeight="1">
      <c r="B378" s="143"/>
      <c r="D378" s="144" t="s">
        <v>75</v>
      </c>
      <c r="E378" s="154" t="s">
        <v>633</v>
      </c>
      <c r="F378" s="154" t="s">
        <v>634</v>
      </c>
      <c r="I378" s="146"/>
      <c r="J378" s="155">
        <f>BK378</f>
        <v>0</v>
      </c>
      <c r="L378" s="143"/>
      <c r="M378" s="148"/>
      <c r="N378" s="149"/>
      <c r="O378" s="149"/>
      <c r="P378" s="150">
        <f>P379</f>
        <v>0</v>
      </c>
      <c r="Q378" s="149"/>
      <c r="R378" s="150">
        <f>R379</f>
        <v>0</v>
      </c>
      <c r="S378" s="149"/>
      <c r="T378" s="151">
        <f>T379</f>
        <v>0</v>
      </c>
      <c r="AR378" s="144" t="s">
        <v>84</v>
      </c>
      <c r="AT378" s="152" t="s">
        <v>75</v>
      </c>
      <c r="AU378" s="152" t="s">
        <v>84</v>
      </c>
      <c r="AY378" s="144" t="s">
        <v>141</v>
      </c>
      <c r="BK378" s="153">
        <f>BK379</f>
        <v>0</v>
      </c>
    </row>
    <row r="379" spans="1:65" s="2" customFormat="1" ht="16.5" customHeight="1">
      <c r="A379" s="32"/>
      <c r="B379" s="156"/>
      <c r="C379" s="157" t="s">
        <v>635</v>
      </c>
      <c r="D379" s="157" t="s">
        <v>143</v>
      </c>
      <c r="E379" s="158" t="s">
        <v>636</v>
      </c>
      <c r="F379" s="159" t="s">
        <v>637</v>
      </c>
      <c r="G379" s="160" t="s">
        <v>618</v>
      </c>
      <c r="H379" s="161">
        <v>317.301</v>
      </c>
      <c r="I379" s="162"/>
      <c r="J379" s="163">
        <f>ROUND(I379*H379,2)</f>
        <v>0</v>
      </c>
      <c r="K379" s="159" t="s">
        <v>147</v>
      </c>
      <c r="L379" s="33"/>
      <c r="M379" s="164" t="s">
        <v>1</v>
      </c>
      <c r="N379" s="165" t="s">
        <v>41</v>
      </c>
      <c r="O379" s="58"/>
      <c r="P379" s="166">
        <f>O379*H379</f>
        <v>0</v>
      </c>
      <c r="Q379" s="166">
        <v>0</v>
      </c>
      <c r="R379" s="166">
        <f>Q379*H379</f>
        <v>0</v>
      </c>
      <c r="S379" s="166">
        <v>0</v>
      </c>
      <c r="T379" s="167">
        <f>S379*H379</f>
        <v>0</v>
      </c>
      <c r="U379" s="32"/>
      <c r="V379" s="32"/>
      <c r="W379" s="32"/>
      <c r="X379" s="32"/>
      <c r="Y379" s="32"/>
      <c r="Z379" s="32"/>
      <c r="AA379" s="32"/>
      <c r="AB379" s="32"/>
      <c r="AC379" s="32"/>
      <c r="AD379" s="32"/>
      <c r="AE379" s="32"/>
      <c r="AR379" s="168" t="s">
        <v>148</v>
      </c>
      <c r="AT379" s="168" t="s">
        <v>143</v>
      </c>
      <c r="AU379" s="168" t="s">
        <v>86</v>
      </c>
      <c r="AY379" s="17" t="s">
        <v>141</v>
      </c>
      <c r="BE379" s="169">
        <f>IF(N379="základní",J379,0)</f>
        <v>0</v>
      </c>
      <c r="BF379" s="169">
        <f>IF(N379="snížená",J379,0)</f>
        <v>0</v>
      </c>
      <c r="BG379" s="169">
        <f>IF(N379="zákl. přenesená",J379,0)</f>
        <v>0</v>
      </c>
      <c r="BH379" s="169">
        <f>IF(N379="sníž. přenesená",J379,0)</f>
        <v>0</v>
      </c>
      <c r="BI379" s="169">
        <f>IF(N379="nulová",J379,0)</f>
        <v>0</v>
      </c>
      <c r="BJ379" s="17" t="s">
        <v>84</v>
      </c>
      <c r="BK379" s="169">
        <f>ROUND(I379*H379,2)</f>
        <v>0</v>
      </c>
      <c r="BL379" s="17" t="s">
        <v>148</v>
      </c>
      <c r="BM379" s="168" t="s">
        <v>638</v>
      </c>
    </row>
    <row r="380" spans="2:63" s="12" customFormat="1" ht="25.9" customHeight="1">
      <c r="B380" s="143"/>
      <c r="D380" s="144" t="s">
        <v>75</v>
      </c>
      <c r="E380" s="145" t="s">
        <v>639</v>
      </c>
      <c r="F380" s="145" t="s">
        <v>640</v>
      </c>
      <c r="I380" s="146"/>
      <c r="J380" s="147">
        <f>BK380</f>
        <v>0</v>
      </c>
      <c r="L380" s="143"/>
      <c r="M380" s="148"/>
      <c r="N380" s="149"/>
      <c r="O380" s="149"/>
      <c r="P380" s="150">
        <f>P381+P400+P417+P440+P448+P450+P452+P454+P501+P514+P572+P578+P602+P658+P664+P667</f>
        <v>0</v>
      </c>
      <c r="Q380" s="149"/>
      <c r="R380" s="150">
        <f>R381+R400+R417+R440+R448+R450+R452+R454+R501+R514+R572+R578+R602+R658+R664+R667</f>
        <v>86.94184073</v>
      </c>
      <c r="S380" s="149"/>
      <c r="T380" s="151">
        <f>T381+T400+T417+T440+T448+T450+T452+T454+T501+T514+T572+T578+T602+T658+T664+T667</f>
        <v>278.21970200000004</v>
      </c>
      <c r="AR380" s="144" t="s">
        <v>86</v>
      </c>
      <c r="AT380" s="152" t="s">
        <v>75</v>
      </c>
      <c r="AU380" s="152" t="s">
        <v>76</v>
      </c>
      <c r="AY380" s="144" t="s">
        <v>141</v>
      </c>
      <c r="BK380" s="153">
        <f>BK381+BK400+BK417+BK440+BK448+BK450+BK452+BK454+BK501+BK514+BK572+BK578+BK602+BK658+BK664+BK667</f>
        <v>0</v>
      </c>
    </row>
    <row r="381" spans="2:63" s="12" customFormat="1" ht="22.8" customHeight="1">
      <c r="B381" s="143"/>
      <c r="D381" s="144" t="s">
        <v>75</v>
      </c>
      <c r="E381" s="154" t="s">
        <v>641</v>
      </c>
      <c r="F381" s="154" t="s">
        <v>642</v>
      </c>
      <c r="I381" s="146"/>
      <c r="J381" s="155">
        <f>BK381</f>
        <v>0</v>
      </c>
      <c r="L381" s="143"/>
      <c r="M381" s="148"/>
      <c r="N381" s="149"/>
      <c r="O381" s="149"/>
      <c r="P381" s="150">
        <f>SUM(P382:P399)</f>
        <v>0</v>
      </c>
      <c r="Q381" s="149"/>
      <c r="R381" s="150">
        <f>SUM(R382:R399)</f>
        <v>1.1041198</v>
      </c>
      <c r="S381" s="149"/>
      <c r="T381" s="151">
        <f>SUM(T382:T399)</f>
        <v>0</v>
      </c>
      <c r="AR381" s="144" t="s">
        <v>86</v>
      </c>
      <c r="AT381" s="152" t="s">
        <v>75</v>
      </c>
      <c r="AU381" s="152" t="s">
        <v>84</v>
      </c>
      <c r="AY381" s="144" t="s">
        <v>141</v>
      </c>
      <c r="BK381" s="153">
        <f>SUM(BK382:BK399)</f>
        <v>0</v>
      </c>
    </row>
    <row r="382" spans="1:65" s="2" customFormat="1" ht="24" customHeight="1">
      <c r="A382" s="32"/>
      <c r="B382" s="156"/>
      <c r="C382" s="157" t="s">
        <v>643</v>
      </c>
      <c r="D382" s="157" t="s">
        <v>143</v>
      </c>
      <c r="E382" s="158" t="s">
        <v>644</v>
      </c>
      <c r="F382" s="159" t="s">
        <v>645</v>
      </c>
      <c r="G382" s="160" t="s">
        <v>146</v>
      </c>
      <c r="H382" s="161">
        <v>154.014</v>
      </c>
      <c r="I382" s="162"/>
      <c r="J382" s="163">
        <f>ROUND(I382*H382,2)</f>
        <v>0</v>
      </c>
      <c r="K382" s="159" t="s">
        <v>147</v>
      </c>
      <c r="L382" s="33"/>
      <c r="M382" s="164" t="s">
        <v>1</v>
      </c>
      <c r="N382" s="165" t="s">
        <v>41</v>
      </c>
      <c r="O382" s="58"/>
      <c r="P382" s="166">
        <f>O382*H382</f>
        <v>0</v>
      </c>
      <c r="Q382" s="166">
        <v>0</v>
      </c>
      <c r="R382" s="166">
        <f>Q382*H382</f>
        <v>0</v>
      </c>
      <c r="S382" s="166">
        <v>0</v>
      </c>
      <c r="T382" s="167">
        <f>S382*H382</f>
        <v>0</v>
      </c>
      <c r="U382" s="32"/>
      <c r="V382" s="32"/>
      <c r="W382" s="32"/>
      <c r="X382" s="32"/>
      <c r="Y382" s="32"/>
      <c r="Z382" s="32"/>
      <c r="AA382" s="32"/>
      <c r="AB382" s="32"/>
      <c r="AC382" s="32"/>
      <c r="AD382" s="32"/>
      <c r="AE382" s="32"/>
      <c r="AR382" s="168" t="s">
        <v>216</v>
      </c>
      <c r="AT382" s="168" t="s">
        <v>143</v>
      </c>
      <c r="AU382" s="168" t="s">
        <v>86</v>
      </c>
      <c r="AY382" s="17" t="s">
        <v>141</v>
      </c>
      <c r="BE382" s="169">
        <f>IF(N382="základní",J382,0)</f>
        <v>0</v>
      </c>
      <c r="BF382" s="169">
        <f>IF(N382="snížená",J382,0)</f>
        <v>0</v>
      </c>
      <c r="BG382" s="169">
        <f>IF(N382="zákl. přenesená",J382,0)</f>
        <v>0</v>
      </c>
      <c r="BH382" s="169">
        <f>IF(N382="sníž. přenesená",J382,0)</f>
        <v>0</v>
      </c>
      <c r="BI382" s="169">
        <f>IF(N382="nulová",J382,0)</f>
        <v>0</v>
      </c>
      <c r="BJ382" s="17" t="s">
        <v>84</v>
      </c>
      <c r="BK382" s="169">
        <f>ROUND(I382*H382,2)</f>
        <v>0</v>
      </c>
      <c r="BL382" s="17" t="s">
        <v>216</v>
      </c>
      <c r="BM382" s="168" t="s">
        <v>646</v>
      </c>
    </row>
    <row r="383" spans="2:51" s="13" customFormat="1" ht="10.2">
      <c r="B383" s="170"/>
      <c r="D383" s="171" t="s">
        <v>150</v>
      </c>
      <c r="E383" s="172" t="s">
        <v>1</v>
      </c>
      <c r="F383" s="173" t="s">
        <v>647</v>
      </c>
      <c r="H383" s="174">
        <v>154.014</v>
      </c>
      <c r="I383" s="175"/>
      <c r="L383" s="170"/>
      <c r="M383" s="176"/>
      <c r="N383" s="177"/>
      <c r="O383" s="177"/>
      <c r="P383" s="177"/>
      <c r="Q383" s="177"/>
      <c r="R383" s="177"/>
      <c r="S383" s="177"/>
      <c r="T383" s="178"/>
      <c r="AT383" s="172" t="s">
        <v>150</v>
      </c>
      <c r="AU383" s="172" t="s">
        <v>86</v>
      </c>
      <c r="AV383" s="13" t="s">
        <v>86</v>
      </c>
      <c r="AW383" s="13" t="s">
        <v>32</v>
      </c>
      <c r="AX383" s="13" t="s">
        <v>84</v>
      </c>
      <c r="AY383" s="172" t="s">
        <v>141</v>
      </c>
    </row>
    <row r="384" spans="1:65" s="2" customFormat="1" ht="16.5" customHeight="1">
      <c r="A384" s="32"/>
      <c r="B384" s="156"/>
      <c r="C384" s="179" t="s">
        <v>648</v>
      </c>
      <c r="D384" s="179" t="s">
        <v>191</v>
      </c>
      <c r="E384" s="180" t="s">
        <v>649</v>
      </c>
      <c r="F384" s="181" t="s">
        <v>650</v>
      </c>
      <c r="G384" s="182" t="s">
        <v>618</v>
      </c>
      <c r="H384" s="183">
        <v>0.054</v>
      </c>
      <c r="I384" s="184"/>
      <c r="J384" s="185">
        <f>ROUND(I384*H384,2)</f>
        <v>0</v>
      </c>
      <c r="K384" s="181" t="s">
        <v>147</v>
      </c>
      <c r="L384" s="186"/>
      <c r="M384" s="187" t="s">
        <v>1</v>
      </c>
      <c r="N384" s="188" t="s">
        <v>41</v>
      </c>
      <c r="O384" s="58"/>
      <c r="P384" s="166">
        <f>O384*H384</f>
        <v>0</v>
      </c>
      <c r="Q384" s="166">
        <v>1</v>
      </c>
      <c r="R384" s="166">
        <f>Q384*H384</f>
        <v>0.054</v>
      </c>
      <c r="S384" s="166">
        <v>0</v>
      </c>
      <c r="T384" s="167">
        <f>S384*H384</f>
        <v>0</v>
      </c>
      <c r="U384" s="32"/>
      <c r="V384" s="32"/>
      <c r="W384" s="32"/>
      <c r="X384" s="32"/>
      <c r="Y384" s="32"/>
      <c r="Z384" s="32"/>
      <c r="AA384" s="32"/>
      <c r="AB384" s="32"/>
      <c r="AC384" s="32"/>
      <c r="AD384" s="32"/>
      <c r="AE384" s="32"/>
      <c r="AR384" s="168" t="s">
        <v>299</v>
      </c>
      <c r="AT384" s="168" t="s">
        <v>191</v>
      </c>
      <c r="AU384" s="168" t="s">
        <v>86</v>
      </c>
      <c r="AY384" s="17" t="s">
        <v>141</v>
      </c>
      <c r="BE384" s="169">
        <f>IF(N384="základní",J384,0)</f>
        <v>0</v>
      </c>
      <c r="BF384" s="169">
        <f>IF(N384="snížená",J384,0)</f>
        <v>0</v>
      </c>
      <c r="BG384" s="169">
        <f>IF(N384="zákl. přenesená",J384,0)</f>
        <v>0</v>
      </c>
      <c r="BH384" s="169">
        <f>IF(N384="sníž. přenesená",J384,0)</f>
        <v>0</v>
      </c>
      <c r="BI384" s="169">
        <f>IF(N384="nulová",J384,0)</f>
        <v>0</v>
      </c>
      <c r="BJ384" s="17" t="s">
        <v>84</v>
      </c>
      <c r="BK384" s="169">
        <f>ROUND(I384*H384,2)</f>
        <v>0</v>
      </c>
      <c r="BL384" s="17" t="s">
        <v>216</v>
      </c>
      <c r="BM384" s="168" t="s">
        <v>651</v>
      </c>
    </row>
    <row r="385" spans="2:51" s="13" customFormat="1" ht="10.2">
      <c r="B385" s="170"/>
      <c r="D385" s="171" t="s">
        <v>150</v>
      </c>
      <c r="F385" s="173" t="s">
        <v>652</v>
      </c>
      <c r="H385" s="174">
        <v>0.054</v>
      </c>
      <c r="I385" s="175"/>
      <c r="L385" s="170"/>
      <c r="M385" s="176"/>
      <c r="N385" s="177"/>
      <c r="O385" s="177"/>
      <c r="P385" s="177"/>
      <c r="Q385" s="177"/>
      <c r="R385" s="177"/>
      <c r="S385" s="177"/>
      <c r="T385" s="178"/>
      <c r="AT385" s="172" t="s">
        <v>150</v>
      </c>
      <c r="AU385" s="172" t="s">
        <v>86</v>
      </c>
      <c r="AV385" s="13" t="s">
        <v>86</v>
      </c>
      <c r="AW385" s="13" t="s">
        <v>3</v>
      </c>
      <c r="AX385" s="13" t="s">
        <v>84</v>
      </c>
      <c r="AY385" s="172" t="s">
        <v>141</v>
      </c>
    </row>
    <row r="386" spans="1:65" s="2" customFormat="1" ht="24" customHeight="1">
      <c r="A386" s="32"/>
      <c r="B386" s="156"/>
      <c r="C386" s="157" t="s">
        <v>653</v>
      </c>
      <c r="D386" s="157" t="s">
        <v>143</v>
      </c>
      <c r="E386" s="158" t="s">
        <v>654</v>
      </c>
      <c r="F386" s="159" t="s">
        <v>655</v>
      </c>
      <c r="G386" s="160" t="s">
        <v>146</v>
      </c>
      <c r="H386" s="161">
        <v>154.014</v>
      </c>
      <c r="I386" s="162"/>
      <c r="J386" s="163">
        <f>ROUND(I386*H386,2)</f>
        <v>0</v>
      </c>
      <c r="K386" s="159" t="s">
        <v>147</v>
      </c>
      <c r="L386" s="33"/>
      <c r="M386" s="164" t="s">
        <v>1</v>
      </c>
      <c r="N386" s="165" t="s">
        <v>41</v>
      </c>
      <c r="O386" s="58"/>
      <c r="P386" s="166">
        <f>O386*H386</f>
        <v>0</v>
      </c>
      <c r="Q386" s="166">
        <v>0.0004</v>
      </c>
      <c r="R386" s="166">
        <f>Q386*H386</f>
        <v>0.06160560000000001</v>
      </c>
      <c r="S386" s="166">
        <v>0</v>
      </c>
      <c r="T386" s="167">
        <f>S386*H386</f>
        <v>0</v>
      </c>
      <c r="U386" s="32"/>
      <c r="V386" s="32"/>
      <c r="W386" s="32"/>
      <c r="X386" s="32"/>
      <c r="Y386" s="32"/>
      <c r="Z386" s="32"/>
      <c r="AA386" s="32"/>
      <c r="AB386" s="32"/>
      <c r="AC386" s="32"/>
      <c r="AD386" s="32"/>
      <c r="AE386" s="32"/>
      <c r="AR386" s="168" t="s">
        <v>216</v>
      </c>
      <c r="AT386" s="168" t="s">
        <v>143</v>
      </c>
      <c r="AU386" s="168" t="s">
        <v>86</v>
      </c>
      <c r="AY386" s="17" t="s">
        <v>141</v>
      </c>
      <c r="BE386" s="169">
        <f>IF(N386="základní",J386,0)</f>
        <v>0</v>
      </c>
      <c r="BF386" s="169">
        <f>IF(N386="snížená",J386,0)</f>
        <v>0</v>
      </c>
      <c r="BG386" s="169">
        <f>IF(N386="zákl. přenesená",J386,0)</f>
        <v>0</v>
      </c>
      <c r="BH386" s="169">
        <f>IF(N386="sníž. přenesená",J386,0)</f>
        <v>0</v>
      </c>
      <c r="BI386" s="169">
        <f>IF(N386="nulová",J386,0)</f>
        <v>0</v>
      </c>
      <c r="BJ386" s="17" t="s">
        <v>84</v>
      </c>
      <c r="BK386" s="169">
        <f>ROUND(I386*H386,2)</f>
        <v>0</v>
      </c>
      <c r="BL386" s="17" t="s">
        <v>216</v>
      </c>
      <c r="BM386" s="168" t="s">
        <v>656</v>
      </c>
    </row>
    <row r="387" spans="2:51" s="13" customFormat="1" ht="10.2">
      <c r="B387" s="170"/>
      <c r="D387" s="171" t="s">
        <v>150</v>
      </c>
      <c r="E387" s="172" t="s">
        <v>1</v>
      </c>
      <c r="F387" s="173" t="s">
        <v>657</v>
      </c>
      <c r="H387" s="174">
        <v>154.014</v>
      </c>
      <c r="I387" s="175"/>
      <c r="L387" s="170"/>
      <c r="M387" s="176"/>
      <c r="N387" s="177"/>
      <c r="O387" s="177"/>
      <c r="P387" s="177"/>
      <c r="Q387" s="177"/>
      <c r="R387" s="177"/>
      <c r="S387" s="177"/>
      <c r="T387" s="178"/>
      <c r="AT387" s="172" t="s">
        <v>150</v>
      </c>
      <c r="AU387" s="172" t="s">
        <v>86</v>
      </c>
      <c r="AV387" s="13" t="s">
        <v>86</v>
      </c>
      <c r="AW387" s="13" t="s">
        <v>32</v>
      </c>
      <c r="AX387" s="13" t="s">
        <v>84</v>
      </c>
      <c r="AY387" s="172" t="s">
        <v>141</v>
      </c>
    </row>
    <row r="388" spans="1:65" s="2" customFormat="1" ht="24" customHeight="1">
      <c r="A388" s="32"/>
      <c r="B388" s="156"/>
      <c r="C388" s="179" t="s">
        <v>658</v>
      </c>
      <c r="D388" s="179" t="s">
        <v>191</v>
      </c>
      <c r="E388" s="180" t="s">
        <v>659</v>
      </c>
      <c r="F388" s="181" t="s">
        <v>660</v>
      </c>
      <c r="G388" s="182" t="s">
        <v>146</v>
      </c>
      <c r="H388" s="183">
        <v>184.817</v>
      </c>
      <c r="I388" s="184"/>
      <c r="J388" s="185">
        <f>ROUND(I388*H388,2)</f>
        <v>0</v>
      </c>
      <c r="K388" s="181" t="s">
        <v>147</v>
      </c>
      <c r="L388" s="186"/>
      <c r="M388" s="187" t="s">
        <v>1</v>
      </c>
      <c r="N388" s="188" t="s">
        <v>41</v>
      </c>
      <c r="O388" s="58"/>
      <c r="P388" s="166">
        <f>O388*H388</f>
        <v>0</v>
      </c>
      <c r="Q388" s="166">
        <v>0.0045</v>
      </c>
      <c r="R388" s="166">
        <f>Q388*H388</f>
        <v>0.8316764999999999</v>
      </c>
      <c r="S388" s="166">
        <v>0</v>
      </c>
      <c r="T388" s="167">
        <f>S388*H388</f>
        <v>0</v>
      </c>
      <c r="U388" s="32"/>
      <c r="V388" s="32"/>
      <c r="W388" s="32"/>
      <c r="X388" s="32"/>
      <c r="Y388" s="32"/>
      <c r="Z388" s="32"/>
      <c r="AA388" s="32"/>
      <c r="AB388" s="32"/>
      <c r="AC388" s="32"/>
      <c r="AD388" s="32"/>
      <c r="AE388" s="32"/>
      <c r="AR388" s="168" t="s">
        <v>299</v>
      </c>
      <c r="AT388" s="168" t="s">
        <v>191</v>
      </c>
      <c r="AU388" s="168" t="s">
        <v>86</v>
      </c>
      <c r="AY388" s="17" t="s">
        <v>141</v>
      </c>
      <c r="BE388" s="169">
        <f>IF(N388="základní",J388,0)</f>
        <v>0</v>
      </c>
      <c r="BF388" s="169">
        <f>IF(N388="snížená",J388,0)</f>
        <v>0</v>
      </c>
      <c r="BG388" s="169">
        <f>IF(N388="zákl. přenesená",J388,0)</f>
        <v>0</v>
      </c>
      <c r="BH388" s="169">
        <f>IF(N388="sníž. přenesená",J388,0)</f>
        <v>0</v>
      </c>
      <c r="BI388" s="169">
        <f>IF(N388="nulová",J388,0)</f>
        <v>0</v>
      </c>
      <c r="BJ388" s="17" t="s">
        <v>84</v>
      </c>
      <c r="BK388" s="169">
        <f>ROUND(I388*H388,2)</f>
        <v>0</v>
      </c>
      <c r="BL388" s="17" t="s">
        <v>216</v>
      </c>
      <c r="BM388" s="168" t="s">
        <v>661</v>
      </c>
    </row>
    <row r="389" spans="2:51" s="13" customFormat="1" ht="10.2">
      <c r="B389" s="170"/>
      <c r="D389" s="171" t="s">
        <v>150</v>
      </c>
      <c r="F389" s="173" t="s">
        <v>662</v>
      </c>
      <c r="H389" s="174">
        <v>184.817</v>
      </c>
      <c r="I389" s="175"/>
      <c r="L389" s="170"/>
      <c r="M389" s="176"/>
      <c r="N389" s="177"/>
      <c r="O389" s="177"/>
      <c r="P389" s="177"/>
      <c r="Q389" s="177"/>
      <c r="R389" s="177"/>
      <c r="S389" s="177"/>
      <c r="T389" s="178"/>
      <c r="AT389" s="172" t="s">
        <v>150</v>
      </c>
      <c r="AU389" s="172" t="s">
        <v>86</v>
      </c>
      <c r="AV389" s="13" t="s">
        <v>86</v>
      </c>
      <c r="AW389" s="13" t="s">
        <v>3</v>
      </c>
      <c r="AX389" s="13" t="s">
        <v>84</v>
      </c>
      <c r="AY389" s="172" t="s">
        <v>141</v>
      </c>
    </row>
    <row r="390" spans="1:65" s="2" customFormat="1" ht="24" customHeight="1">
      <c r="A390" s="32"/>
      <c r="B390" s="156"/>
      <c r="C390" s="157" t="s">
        <v>663</v>
      </c>
      <c r="D390" s="157" t="s">
        <v>143</v>
      </c>
      <c r="E390" s="158" t="s">
        <v>664</v>
      </c>
      <c r="F390" s="159" t="s">
        <v>665</v>
      </c>
      <c r="G390" s="160" t="s">
        <v>146</v>
      </c>
      <c r="H390" s="161">
        <v>154.014</v>
      </c>
      <c r="I390" s="162"/>
      <c r="J390" s="163">
        <f>ROUND(I390*H390,2)</f>
        <v>0</v>
      </c>
      <c r="K390" s="159" t="s">
        <v>147</v>
      </c>
      <c r="L390" s="33"/>
      <c r="M390" s="164" t="s">
        <v>1</v>
      </c>
      <c r="N390" s="165" t="s">
        <v>41</v>
      </c>
      <c r="O390" s="58"/>
      <c r="P390" s="166">
        <f>O390*H390</f>
        <v>0</v>
      </c>
      <c r="Q390" s="166">
        <v>0</v>
      </c>
      <c r="R390" s="166">
        <f>Q390*H390</f>
        <v>0</v>
      </c>
      <c r="S390" s="166">
        <v>0</v>
      </c>
      <c r="T390" s="167">
        <f>S390*H390</f>
        <v>0</v>
      </c>
      <c r="U390" s="32"/>
      <c r="V390" s="32"/>
      <c r="W390" s="32"/>
      <c r="X390" s="32"/>
      <c r="Y390" s="32"/>
      <c r="Z390" s="32"/>
      <c r="AA390" s="32"/>
      <c r="AB390" s="32"/>
      <c r="AC390" s="32"/>
      <c r="AD390" s="32"/>
      <c r="AE390" s="32"/>
      <c r="AR390" s="168" t="s">
        <v>216</v>
      </c>
      <c r="AT390" s="168" t="s">
        <v>143</v>
      </c>
      <c r="AU390" s="168" t="s">
        <v>86</v>
      </c>
      <c r="AY390" s="17" t="s">
        <v>141</v>
      </c>
      <c r="BE390" s="169">
        <f>IF(N390="základní",J390,0)</f>
        <v>0</v>
      </c>
      <c r="BF390" s="169">
        <f>IF(N390="snížená",J390,0)</f>
        <v>0</v>
      </c>
      <c r="BG390" s="169">
        <f>IF(N390="zákl. přenesená",J390,0)</f>
        <v>0</v>
      </c>
      <c r="BH390" s="169">
        <f>IF(N390="sníž. přenesená",J390,0)</f>
        <v>0</v>
      </c>
      <c r="BI390" s="169">
        <f>IF(N390="nulová",J390,0)</f>
        <v>0</v>
      </c>
      <c r="BJ390" s="17" t="s">
        <v>84</v>
      </c>
      <c r="BK390" s="169">
        <f>ROUND(I390*H390,2)</f>
        <v>0</v>
      </c>
      <c r="BL390" s="17" t="s">
        <v>216</v>
      </c>
      <c r="BM390" s="168" t="s">
        <v>666</v>
      </c>
    </row>
    <row r="391" spans="2:51" s="13" customFormat="1" ht="10.2">
      <c r="B391" s="170"/>
      <c r="D391" s="171" t="s">
        <v>150</v>
      </c>
      <c r="E391" s="172" t="s">
        <v>1</v>
      </c>
      <c r="F391" s="173" t="s">
        <v>647</v>
      </c>
      <c r="H391" s="174">
        <v>154.014</v>
      </c>
      <c r="I391" s="175"/>
      <c r="L391" s="170"/>
      <c r="M391" s="176"/>
      <c r="N391" s="177"/>
      <c r="O391" s="177"/>
      <c r="P391" s="177"/>
      <c r="Q391" s="177"/>
      <c r="R391" s="177"/>
      <c r="S391" s="177"/>
      <c r="T391" s="178"/>
      <c r="AT391" s="172" t="s">
        <v>150</v>
      </c>
      <c r="AU391" s="172" t="s">
        <v>86</v>
      </c>
      <c r="AV391" s="13" t="s">
        <v>86</v>
      </c>
      <c r="AW391" s="13" t="s">
        <v>32</v>
      </c>
      <c r="AX391" s="13" t="s">
        <v>84</v>
      </c>
      <c r="AY391" s="172" t="s">
        <v>141</v>
      </c>
    </row>
    <row r="392" spans="1:65" s="2" customFormat="1" ht="16.5" customHeight="1">
      <c r="A392" s="32"/>
      <c r="B392" s="156"/>
      <c r="C392" s="179" t="s">
        <v>667</v>
      </c>
      <c r="D392" s="179" t="s">
        <v>191</v>
      </c>
      <c r="E392" s="180" t="s">
        <v>668</v>
      </c>
      <c r="F392" s="181" t="s">
        <v>669</v>
      </c>
      <c r="G392" s="182" t="s">
        <v>146</v>
      </c>
      <c r="H392" s="183">
        <v>161.715</v>
      </c>
      <c r="I392" s="184"/>
      <c r="J392" s="185">
        <f>ROUND(I392*H392,2)</f>
        <v>0</v>
      </c>
      <c r="K392" s="181" t="s">
        <v>147</v>
      </c>
      <c r="L392" s="186"/>
      <c r="M392" s="187" t="s">
        <v>1</v>
      </c>
      <c r="N392" s="188" t="s">
        <v>41</v>
      </c>
      <c r="O392" s="58"/>
      <c r="P392" s="166">
        <f>O392*H392</f>
        <v>0</v>
      </c>
      <c r="Q392" s="166">
        <v>0.0001</v>
      </c>
      <c r="R392" s="166">
        <f>Q392*H392</f>
        <v>0.016171500000000002</v>
      </c>
      <c r="S392" s="166">
        <v>0</v>
      </c>
      <c r="T392" s="167">
        <f>S392*H392</f>
        <v>0</v>
      </c>
      <c r="U392" s="32"/>
      <c r="V392" s="32"/>
      <c r="W392" s="32"/>
      <c r="X392" s="32"/>
      <c r="Y392" s="32"/>
      <c r="Z392" s="32"/>
      <c r="AA392" s="32"/>
      <c r="AB392" s="32"/>
      <c r="AC392" s="32"/>
      <c r="AD392" s="32"/>
      <c r="AE392" s="32"/>
      <c r="AR392" s="168" t="s">
        <v>299</v>
      </c>
      <c r="AT392" s="168" t="s">
        <v>191</v>
      </c>
      <c r="AU392" s="168" t="s">
        <v>86</v>
      </c>
      <c r="AY392" s="17" t="s">
        <v>141</v>
      </c>
      <c r="BE392" s="169">
        <f>IF(N392="základní",J392,0)</f>
        <v>0</v>
      </c>
      <c r="BF392" s="169">
        <f>IF(N392="snížená",J392,0)</f>
        <v>0</v>
      </c>
      <c r="BG392" s="169">
        <f>IF(N392="zákl. přenesená",J392,0)</f>
        <v>0</v>
      </c>
      <c r="BH392" s="169">
        <f>IF(N392="sníž. přenesená",J392,0)</f>
        <v>0</v>
      </c>
      <c r="BI392" s="169">
        <f>IF(N392="nulová",J392,0)</f>
        <v>0</v>
      </c>
      <c r="BJ392" s="17" t="s">
        <v>84</v>
      </c>
      <c r="BK392" s="169">
        <f>ROUND(I392*H392,2)</f>
        <v>0</v>
      </c>
      <c r="BL392" s="17" t="s">
        <v>216</v>
      </c>
      <c r="BM392" s="168" t="s">
        <v>670</v>
      </c>
    </row>
    <row r="393" spans="2:51" s="13" customFormat="1" ht="10.2">
      <c r="B393" s="170"/>
      <c r="D393" s="171" t="s">
        <v>150</v>
      </c>
      <c r="F393" s="173" t="s">
        <v>671</v>
      </c>
      <c r="H393" s="174">
        <v>161.715</v>
      </c>
      <c r="I393" s="175"/>
      <c r="L393" s="170"/>
      <c r="M393" s="176"/>
      <c r="N393" s="177"/>
      <c r="O393" s="177"/>
      <c r="P393" s="177"/>
      <c r="Q393" s="177"/>
      <c r="R393" s="177"/>
      <c r="S393" s="177"/>
      <c r="T393" s="178"/>
      <c r="AT393" s="172" t="s">
        <v>150</v>
      </c>
      <c r="AU393" s="172" t="s">
        <v>86</v>
      </c>
      <c r="AV393" s="13" t="s">
        <v>86</v>
      </c>
      <c r="AW393" s="13" t="s">
        <v>3</v>
      </c>
      <c r="AX393" s="13" t="s">
        <v>84</v>
      </c>
      <c r="AY393" s="172" t="s">
        <v>141</v>
      </c>
    </row>
    <row r="394" spans="1:65" s="2" customFormat="1" ht="24" customHeight="1">
      <c r="A394" s="32"/>
      <c r="B394" s="156"/>
      <c r="C394" s="157" t="s">
        <v>672</v>
      </c>
      <c r="D394" s="157" t="s">
        <v>143</v>
      </c>
      <c r="E394" s="158" t="s">
        <v>673</v>
      </c>
      <c r="F394" s="159" t="s">
        <v>674</v>
      </c>
      <c r="G394" s="160" t="s">
        <v>146</v>
      </c>
      <c r="H394" s="161">
        <v>154.014</v>
      </c>
      <c r="I394" s="162"/>
      <c r="J394" s="163">
        <f>ROUND(I394*H394,2)</f>
        <v>0</v>
      </c>
      <c r="K394" s="159" t="s">
        <v>147</v>
      </c>
      <c r="L394" s="33"/>
      <c r="M394" s="164" t="s">
        <v>1</v>
      </c>
      <c r="N394" s="165" t="s">
        <v>41</v>
      </c>
      <c r="O394" s="58"/>
      <c r="P394" s="166">
        <f>O394*H394</f>
        <v>0</v>
      </c>
      <c r="Q394" s="166">
        <v>0</v>
      </c>
      <c r="R394" s="166">
        <f>Q394*H394</f>
        <v>0</v>
      </c>
      <c r="S394" s="166">
        <v>0</v>
      </c>
      <c r="T394" s="167">
        <f>S394*H394</f>
        <v>0</v>
      </c>
      <c r="U394" s="32"/>
      <c r="V394" s="32"/>
      <c r="W394" s="32"/>
      <c r="X394" s="32"/>
      <c r="Y394" s="32"/>
      <c r="Z394" s="32"/>
      <c r="AA394" s="32"/>
      <c r="AB394" s="32"/>
      <c r="AC394" s="32"/>
      <c r="AD394" s="32"/>
      <c r="AE394" s="32"/>
      <c r="AR394" s="168" t="s">
        <v>216</v>
      </c>
      <c r="AT394" s="168" t="s">
        <v>143</v>
      </c>
      <c r="AU394" s="168" t="s">
        <v>86</v>
      </c>
      <c r="AY394" s="17" t="s">
        <v>141</v>
      </c>
      <c r="BE394" s="169">
        <f>IF(N394="základní",J394,0)</f>
        <v>0</v>
      </c>
      <c r="BF394" s="169">
        <f>IF(N394="snížená",J394,0)</f>
        <v>0</v>
      </c>
      <c r="BG394" s="169">
        <f>IF(N394="zákl. přenesená",J394,0)</f>
        <v>0</v>
      </c>
      <c r="BH394" s="169">
        <f>IF(N394="sníž. přenesená",J394,0)</f>
        <v>0</v>
      </c>
      <c r="BI394" s="169">
        <f>IF(N394="nulová",J394,0)</f>
        <v>0</v>
      </c>
      <c r="BJ394" s="17" t="s">
        <v>84</v>
      </c>
      <c r="BK394" s="169">
        <f>ROUND(I394*H394,2)</f>
        <v>0</v>
      </c>
      <c r="BL394" s="17" t="s">
        <v>216</v>
      </c>
      <c r="BM394" s="168" t="s">
        <v>675</v>
      </c>
    </row>
    <row r="395" spans="1:65" s="2" customFormat="1" ht="16.5" customHeight="1">
      <c r="A395" s="32"/>
      <c r="B395" s="156"/>
      <c r="C395" s="179" t="s">
        <v>676</v>
      </c>
      <c r="D395" s="179" t="s">
        <v>191</v>
      </c>
      <c r="E395" s="180" t="s">
        <v>677</v>
      </c>
      <c r="F395" s="181" t="s">
        <v>678</v>
      </c>
      <c r="G395" s="182" t="s">
        <v>146</v>
      </c>
      <c r="H395" s="183">
        <v>184.817</v>
      </c>
      <c r="I395" s="184"/>
      <c r="J395" s="185">
        <f>ROUND(I395*H395,2)</f>
        <v>0</v>
      </c>
      <c r="K395" s="181" t="s">
        <v>147</v>
      </c>
      <c r="L395" s="186"/>
      <c r="M395" s="187" t="s">
        <v>1</v>
      </c>
      <c r="N395" s="188" t="s">
        <v>41</v>
      </c>
      <c r="O395" s="58"/>
      <c r="P395" s="166">
        <f>O395*H395</f>
        <v>0</v>
      </c>
      <c r="Q395" s="166">
        <v>0.0004</v>
      </c>
      <c r="R395" s="166">
        <f>Q395*H395</f>
        <v>0.0739268</v>
      </c>
      <c r="S395" s="166">
        <v>0</v>
      </c>
      <c r="T395" s="167">
        <f>S395*H395</f>
        <v>0</v>
      </c>
      <c r="U395" s="32"/>
      <c r="V395" s="32"/>
      <c r="W395" s="32"/>
      <c r="X395" s="32"/>
      <c r="Y395" s="32"/>
      <c r="Z395" s="32"/>
      <c r="AA395" s="32"/>
      <c r="AB395" s="32"/>
      <c r="AC395" s="32"/>
      <c r="AD395" s="32"/>
      <c r="AE395" s="32"/>
      <c r="AR395" s="168" t="s">
        <v>299</v>
      </c>
      <c r="AT395" s="168" t="s">
        <v>191</v>
      </c>
      <c r="AU395" s="168" t="s">
        <v>86</v>
      </c>
      <c r="AY395" s="17" t="s">
        <v>141</v>
      </c>
      <c r="BE395" s="169">
        <f>IF(N395="základní",J395,0)</f>
        <v>0</v>
      </c>
      <c r="BF395" s="169">
        <f>IF(N395="snížená",J395,0)</f>
        <v>0</v>
      </c>
      <c r="BG395" s="169">
        <f>IF(N395="zákl. přenesená",J395,0)</f>
        <v>0</v>
      </c>
      <c r="BH395" s="169">
        <f>IF(N395="sníž. přenesená",J395,0)</f>
        <v>0</v>
      </c>
      <c r="BI395" s="169">
        <f>IF(N395="nulová",J395,0)</f>
        <v>0</v>
      </c>
      <c r="BJ395" s="17" t="s">
        <v>84</v>
      </c>
      <c r="BK395" s="169">
        <f>ROUND(I395*H395,2)</f>
        <v>0</v>
      </c>
      <c r="BL395" s="17" t="s">
        <v>216</v>
      </c>
      <c r="BM395" s="168" t="s">
        <v>679</v>
      </c>
    </row>
    <row r="396" spans="2:51" s="13" customFormat="1" ht="10.2">
      <c r="B396" s="170"/>
      <c r="D396" s="171" t="s">
        <v>150</v>
      </c>
      <c r="F396" s="173" t="s">
        <v>662</v>
      </c>
      <c r="H396" s="174">
        <v>184.817</v>
      </c>
      <c r="I396" s="175"/>
      <c r="L396" s="170"/>
      <c r="M396" s="176"/>
      <c r="N396" s="177"/>
      <c r="O396" s="177"/>
      <c r="P396" s="177"/>
      <c r="Q396" s="177"/>
      <c r="R396" s="177"/>
      <c r="S396" s="177"/>
      <c r="T396" s="178"/>
      <c r="AT396" s="172" t="s">
        <v>150</v>
      </c>
      <c r="AU396" s="172" t="s">
        <v>86</v>
      </c>
      <c r="AV396" s="13" t="s">
        <v>86</v>
      </c>
      <c r="AW396" s="13" t="s">
        <v>3</v>
      </c>
      <c r="AX396" s="13" t="s">
        <v>84</v>
      </c>
      <c r="AY396" s="172" t="s">
        <v>141</v>
      </c>
    </row>
    <row r="397" spans="1:65" s="2" customFormat="1" ht="24" customHeight="1">
      <c r="A397" s="32"/>
      <c r="B397" s="156"/>
      <c r="C397" s="157" t="s">
        <v>680</v>
      </c>
      <c r="D397" s="157" t="s">
        <v>143</v>
      </c>
      <c r="E397" s="158" t="s">
        <v>681</v>
      </c>
      <c r="F397" s="159" t="s">
        <v>682</v>
      </c>
      <c r="G397" s="160" t="s">
        <v>223</v>
      </c>
      <c r="H397" s="161">
        <v>256.69</v>
      </c>
      <c r="I397" s="162"/>
      <c r="J397" s="163">
        <f>ROUND(I397*H397,2)</f>
        <v>0</v>
      </c>
      <c r="K397" s="159" t="s">
        <v>147</v>
      </c>
      <c r="L397" s="33"/>
      <c r="M397" s="164" t="s">
        <v>1</v>
      </c>
      <c r="N397" s="165" t="s">
        <v>41</v>
      </c>
      <c r="O397" s="58"/>
      <c r="P397" s="166">
        <f>O397*H397</f>
        <v>0</v>
      </c>
      <c r="Q397" s="166">
        <v>8E-05</v>
      </c>
      <c r="R397" s="166">
        <f>Q397*H397</f>
        <v>0.0205352</v>
      </c>
      <c r="S397" s="166">
        <v>0</v>
      </c>
      <c r="T397" s="167">
        <f>S397*H397</f>
        <v>0</v>
      </c>
      <c r="U397" s="32"/>
      <c r="V397" s="32"/>
      <c r="W397" s="32"/>
      <c r="X397" s="32"/>
      <c r="Y397" s="32"/>
      <c r="Z397" s="32"/>
      <c r="AA397" s="32"/>
      <c r="AB397" s="32"/>
      <c r="AC397" s="32"/>
      <c r="AD397" s="32"/>
      <c r="AE397" s="32"/>
      <c r="AR397" s="168" t="s">
        <v>216</v>
      </c>
      <c r="AT397" s="168" t="s">
        <v>143</v>
      </c>
      <c r="AU397" s="168" t="s">
        <v>86</v>
      </c>
      <c r="AY397" s="17" t="s">
        <v>141</v>
      </c>
      <c r="BE397" s="169">
        <f>IF(N397="základní",J397,0)</f>
        <v>0</v>
      </c>
      <c r="BF397" s="169">
        <f>IF(N397="snížená",J397,0)</f>
        <v>0</v>
      </c>
      <c r="BG397" s="169">
        <f>IF(N397="zákl. přenesená",J397,0)</f>
        <v>0</v>
      </c>
      <c r="BH397" s="169">
        <f>IF(N397="sníž. přenesená",J397,0)</f>
        <v>0</v>
      </c>
      <c r="BI397" s="169">
        <f>IF(N397="nulová",J397,0)</f>
        <v>0</v>
      </c>
      <c r="BJ397" s="17" t="s">
        <v>84</v>
      </c>
      <c r="BK397" s="169">
        <f>ROUND(I397*H397,2)</f>
        <v>0</v>
      </c>
      <c r="BL397" s="17" t="s">
        <v>216</v>
      </c>
      <c r="BM397" s="168" t="s">
        <v>683</v>
      </c>
    </row>
    <row r="398" spans="1:65" s="2" customFormat="1" ht="16.5" customHeight="1">
      <c r="A398" s="32"/>
      <c r="B398" s="156"/>
      <c r="C398" s="179" t="s">
        <v>684</v>
      </c>
      <c r="D398" s="179" t="s">
        <v>191</v>
      </c>
      <c r="E398" s="180" t="s">
        <v>685</v>
      </c>
      <c r="F398" s="181" t="s">
        <v>686</v>
      </c>
      <c r="G398" s="182" t="s">
        <v>223</v>
      </c>
      <c r="H398" s="183">
        <v>256.69</v>
      </c>
      <c r="I398" s="184"/>
      <c r="J398" s="185">
        <f>ROUND(I398*H398,2)</f>
        <v>0</v>
      </c>
      <c r="K398" s="181" t="s">
        <v>147</v>
      </c>
      <c r="L398" s="186"/>
      <c r="M398" s="187" t="s">
        <v>1</v>
      </c>
      <c r="N398" s="188" t="s">
        <v>41</v>
      </c>
      <c r="O398" s="58"/>
      <c r="P398" s="166">
        <f>O398*H398</f>
        <v>0</v>
      </c>
      <c r="Q398" s="166">
        <v>0.00018</v>
      </c>
      <c r="R398" s="166">
        <f>Q398*H398</f>
        <v>0.0462042</v>
      </c>
      <c r="S398" s="166">
        <v>0</v>
      </c>
      <c r="T398" s="167">
        <f>S398*H398</f>
        <v>0</v>
      </c>
      <c r="U398" s="32"/>
      <c r="V398" s="32"/>
      <c r="W398" s="32"/>
      <c r="X398" s="32"/>
      <c r="Y398" s="32"/>
      <c r="Z398" s="32"/>
      <c r="AA398" s="32"/>
      <c r="AB398" s="32"/>
      <c r="AC398" s="32"/>
      <c r="AD398" s="32"/>
      <c r="AE398" s="32"/>
      <c r="AR398" s="168" t="s">
        <v>299</v>
      </c>
      <c r="AT398" s="168" t="s">
        <v>191</v>
      </c>
      <c r="AU398" s="168" t="s">
        <v>86</v>
      </c>
      <c r="AY398" s="17" t="s">
        <v>141</v>
      </c>
      <c r="BE398" s="169">
        <f>IF(N398="základní",J398,0)</f>
        <v>0</v>
      </c>
      <c r="BF398" s="169">
        <f>IF(N398="snížená",J398,0)</f>
        <v>0</v>
      </c>
      <c r="BG398" s="169">
        <f>IF(N398="zákl. přenesená",J398,0)</f>
        <v>0</v>
      </c>
      <c r="BH398" s="169">
        <f>IF(N398="sníž. přenesená",J398,0)</f>
        <v>0</v>
      </c>
      <c r="BI398" s="169">
        <f>IF(N398="nulová",J398,0)</f>
        <v>0</v>
      </c>
      <c r="BJ398" s="17" t="s">
        <v>84</v>
      </c>
      <c r="BK398" s="169">
        <f>ROUND(I398*H398,2)</f>
        <v>0</v>
      </c>
      <c r="BL398" s="17" t="s">
        <v>216</v>
      </c>
      <c r="BM398" s="168" t="s">
        <v>687</v>
      </c>
    </row>
    <row r="399" spans="1:65" s="2" customFormat="1" ht="24" customHeight="1">
      <c r="A399" s="32"/>
      <c r="B399" s="156"/>
      <c r="C399" s="157" t="s">
        <v>688</v>
      </c>
      <c r="D399" s="157" t="s">
        <v>143</v>
      </c>
      <c r="E399" s="158" t="s">
        <v>689</v>
      </c>
      <c r="F399" s="159" t="s">
        <v>690</v>
      </c>
      <c r="G399" s="160" t="s">
        <v>691</v>
      </c>
      <c r="H399" s="204"/>
      <c r="I399" s="162"/>
      <c r="J399" s="163">
        <f>ROUND(I399*H399,2)</f>
        <v>0</v>
      </c>
      <c r="K399" s="159" t="s">
        <v>147</v>
      </c>
      <c r="L399" s="33"/>
      <c r="M399" s="164" t="s">
        <v>1</v>
      </c>
      <c r="N399" s="165" t="s">
        <v>41</v>
      </c>
      <c r="O399" s="58"/>
      <c r="P399" s="166">
        <f>O399*H399</f>
        <v>0</v>
      </c>
      <c r="Q399" s="166">
        <v>0</v>
      </c>
      <c r="R399" s="166">
        <f>Q399*H399</f>
        <v>0</v>
      </c>
      <c r="S399" s="166">
        <v>0</v>
      </c>
      <c r="T399" s="167">
        <f>S399*H399</f>
        <v>0</v>
      </c>
      <c r="U399" s="32"/>
      <c r="V399" s="32"/>
      <c r="W399" s="32"/>
      <c r="X399" s="32"/>
      <c r="Y399" s="32"/>
      <c r="Z399" s="32"/>
      <c r="AA399" s="32"/>
      <c r="AB399" s="32"/>
      <c r="AC399" s="32"/>
      <c r="AD399" s="32"/>
      <c r="AE399" s="32"/>
      <c r="AR399" s="168" t="s">
        <v>216</v>
      </c>
      <c r="AT399" s="168" t="s">
        <v>143</v>
      </c>
      <c r="AU399" s="168" t="s">
        <v>86</v>
      </c>
      <c r="AY399" s="17" t="s">
        <v>141</v>
      </c>
      <c r="BE399" s="169">
        <f>IF(N399="základní",J399,0)</f>
        <v>0</v>
      </c>
      <c r="BF399" s="169">
        <f>IF(N399="snížená",J399,0)</f>
        <v>0</v>
      </c>
      <c r="BG399" s="169">
        <f>IF(N399="zákl. přenesená",J399,0)</f>
        <v>0</v>
      </c>
      <c r="BH399" s="169">
        <f>IF(N399="sníž. přenesená",J399,0)</f>
        <v>0</v>
      </c>
      <c r="BI399" s="169">
        <f>IF(N399="nulová",J399,0)</f>
        <v>0</v>
      </c>
      <c r="BJ399" s="17" t="s">
        <v>84</v>
      </c>
      <c r="BK399" s="169">
        <f>ROUND(I399*H399,2)</f>
        <v>0</v>
      </c>
      <c r="BL399" s="17" t="s">
        <v>216</v>
      </c>
      <c r="BM399" s="168" t="s">
        <v>692</v>
      </c>
    </row>
    <row r="400" spans="2:63" s="12" customFormat="1" ht="22.8" customHeight="1">
      <c r="B400" s="143"/>
      <c r="D400" s="144" t="s">
        <v>75</v>
      </c>
      <c r="E400" s="154" t="s">
        <v>693</v>
      </c>
      <c r="F400" s="154" t="s">
        <v>694</v>
      </c>
      <c r="I400" s="146"/>
      <c r="J400" s="155">
        <f>BK400</f>
        <v>0</v>
      </c>
      <c r="L400" s="143"/>
      <c r="M400" s="148"/>
      <c r="N400" s="149"/>
      <c r="O400" s="149"/>
      <c r="P400" s="150">
        <f>SUM(P401:P416)</f>
        <v>0</v>
      </c>
      <c r="Q400" s="149"/>
      <c r="R400" s="150">
        <f>SUM(R401:R416)</f>
        <v>0.7583087399999999</v>
      </c>
      <c r="S400" s="149"/>
      <c r="T400" s="151">
        <f>SUM(T401:T416)</f>
        <v>234.35632600000002</v>
      </c>
      <c r="AR400" s="144" t="s">
        <v>86</v>
      </c>
      <c r="AT400" s="152" t="s">
        <v>75</v>
      </c>
      <c r="AU400" s="152" t="s">
        <v>84</v>
      </c>
      <c r="AY400" s="144" t="s">
        <v>141</v>
      </c>
      <c r="BK400" s="153">
        <f>SUM(BK401:BK416)</f>
        <v>0</v>
      </c>
    </row>
    <row r="401" spans="1:65" s="2" customFormat="1" ht="16.5" customHeight="1">
      <c r="A401" s="32"/>
      <c r="B401" s="156"/>
      <c r="C401" s="157" t="s">
        <v>695</v>
      </c>
      <c r="D401" s="157" t="s">
        <v>143</v>
      </c>
      <c r="E401" s="158" t="s">
        <v>696</v>
      </c>
      <c r="F401" s="159" t="s">
        <v>697</v>
      </c>
      <c r="G401" s="160" t="s">
        <v>146</v>
      </c>
      <c r="H401" s="161">
        <v>136.771</v>
      </c>
      <c r="I401" s="162"/>
      <c r="J401" s="163">
        <f>ROUND(I401*H401,2)</f>
        <v>0</v>
      </c>
      <c r="K401" s="159" t="s">
        <v>147</v>
      </c>
      <c r="L401" s="33"/>
      <c r="M401" s="164" t="s">
        <v>1</v>
      </c>
      <c r="N401" s="165" t="s">
        <v>41</v>
      </c>
      <c r="O401" s="58"/>
      <c r="P401" s="166">
        <f>O401*H401</f>
        <v>0</v>
      </c>
      <c r="Q401" s="166">
        <v>0</v>
      </c>
      <c r="R401" s="166">
        <f>Q401*H401</f>
        <v>0</v>
      </c>
      <c r="S401" s="166">
        <v>0.006</v>
      </c>
      <c r="T401" s="167">
        <f>S401*H401</f>
        <v>0.820626</v>
      </c>
      <c r="U401" s="32"/>
      <c r="V401" s="32"/>
      <c r="W401" s="32"/>
      <c r="X401" s="32"/>
      <c r="Y401" s="32"/>
      <c r="Z401" s="32"/>
      <c r="AA401" s="32"/>
      <c r="AB401" s="32"/>
      <c r="AC401" s="32"/>
      <c r="AD401" s="32"/>
      <c r="AE401" s="32"/>
      <c r="AR401" s="168" t="s">
        <v>216</v>
      </c>
      <c r="AT401" s="168" t="s">
        <v>143</v>
      </c>
      <c r="AU401" s="168" t="s">
        <v>86</v>
      </c>
      <c r="AY401" s="17" t="s">
        <v>141</v>
      </c>
      <c r="BE401" s="169">
        <f>IF(N401="základní",J401,0)</f>
        <v>0</v>
      </c>
      <c r="BF401" s="169">
        <f>IF(N401="snížená",J401,0)</f>
        <v>0</v>
      </c>
      <c r="BG401" s="169">
        <f>IF(N401="zákl. přenesená",J401,0)</f>
        <v>0</v>
      </c>
      <c r="BH401" s="169">
        <f>IF(N401="sníž. přenesená",J401,0)</f>
        <v>0</v>
      </c>
      <c r="BI401" s="169">
        <f>IF(N401="nulová",J401,0)</f>
        <v>0</v>
      </c>
      <c r="BJ401" s="17" t="s">
        <v>84</v>
      </c>
      <c r="BK401" s="169">
        <f>ROUND(I401*H401,2)</f>
        <v>0</v>
      </c>
      <c r="BL401" s="17" t="s">
        <v>216</v>
      </c>
      <c r="BM401" s="168" t="s">
        <v>698</v>
      </c>
    </row>
    <row r="402" spans="2:51" s="13" customFormat="1" ht="10.2">
      <c r="B402" s="170"/>
      <c r="D402" s="171" t="s">
        <v>150</v>
      </c>
      <c r="E402" s="172" t="s">
        <v>1</v>
      </c>
      <c r="F402" s="173" t="s">
        <v>699</v>
      </c>
      <c r="H402" s="174">
        <v>136.771</v>
      </c>
      <c r="I402" s="175"/>
      <c r="L402" s="170"/>
      <c r="M402" s="176"/>
      <c r="N402" s="177"/>
      <c r="O402" s="177"/>
      <c r="P402" s="177"/>
      <c r="Q402" s="177"/>
      <c r="R402" s="177"/>
      <c r="S402" s="177"/>
      <c r="T402" s="178"/>
      <c r="AT402" s="172" t="s">
        <v>150</v>
      </c>
      <c r="AU402" s="172" t="s">
        <v>86</v>
      </c>
      <c r="AV402" s="13" t="s">
        <v>86</v>
      </c>
      <c r="AW402" s="13" t="s">
        <v>32</v>
      </c>
      <c r="AX402" s="13" t="s">
        <v>84</v>
      </c>
      <c r="AY402" s="172" t="s">
        <v>141</v>
      </c>
    </row>
    <row r="403" spans="1:65" s="2" customFormat="1" ht="16.5" customHeight="1">
      <c r="A403" s="32"/>
      <c r="B403" s="156"/>
      <c r="C403" s="157" t="s">
        <v>700</v>
      </c>
      <c r="D403" s="157" t="s">
        <v>143</v>
      </c>
      <c r="E403" s="158" t="s">
        <v>701</v>
      </c>
      <c r="F403" s="159" t="s">
        <v>702</v>
      </c>
      <c r="G403" s="160" t="s">
        <v>146</v>
      </c>
      <c r="H403" s="161">
        <v>1222.7</v>
      </c>
      <c r="I403" s="162"/>
      <c r="J403" s="163">
        <f>ROUND(I403*H403,2)</f>
        <v>0</v>
      </c>
      <c r="K403" s="159" t="s">
        <v>147</v>
      </c>
      <c r="L403" s="33"/>
      <c r="M403" s="164" t="s">
        <v>1</v>
      </c>
      <c r="N403" s="165" t="s">
        <v>41</v>
      </c>
      <c r="O403" s="58"/>
      <c r="P403" s="166">
        <f>O403*H403</f>
        <v>0</v>
      </c>
      <c r="Q403" s="166">
        <v>0</v>
      </c>
      <c r="R403" s="166">
        <f>Q403*H403</f>
        <v>0</v>
      </c>
      <c r="S403" s="166">
        <v>0.01</v>
      </c>
      <c r="T403" s="167">
        <f>S403*H403</f>
        <v>12.227</v>
      </c>
      <c r="U403" s="32"/>
      <c r="V403" s="32"/>
      <c r="W403" s="32"/>
      <c r="X403" s="32"/>
      <c r="Y403" s="32"/>
      <c r="Z403" s="32"/>
      <c r="AA403" s="32"/>
      <c r="AB403" s="32"/>
      <c r="AC403" s="32"/>
      <c r="AD403" s="32"/>
      <c r="AE403" s="32"/>
      <c r="AR403" s="168" t="s">
        <v>216</v>
      </c>
      <c r="AT403" s="168" t="s">
        <v>143</v>
      </c>
      <c r="AU403" s="168" t="s">
        <v>86</v>
      </c>
      <c r="AY403" s="17" t="s">
        <v>141</v>
      </c>
      <c r="BE403" s="169">
        <f>IF(N403="základní",J403,0)</f>
        <v>0</v>
      </c>
      <c r="BF403" s="169">
        <f>IF(N403="snížená",J403,0)</f>
        <v>0</v>
      </c>
      <c r="BG403" s="169">
        <f>IF(N403="zákl. přenesená",J403,0)</f>
        <v>0</v>
      </c>
      <c r="BH403" s="169">
        <f>IF(N403="sníž. přenesená",J403,0)</f>
        <v>0</v>
      </c>
      <c r="BI403" s="169">
        <f>IF(N403="nulová",J403,0)</f>
        <v>0</v>
      </c>
      <c r="BJ403" s="17" t="s">
        <v>84</v>
      </c>
      <c r="BK403" s="169">
        <f>ROUND(I403*H403,2)</f>
        <v>0</v>
      </c>
      <c r="BL403" s="17" t="s">
        <v>216</v>
      </c>
      <c r="BM403" s="168" t="s">
        <v>703</v>
      </c>
    </row>
    <row r="404" spans="1:65" s="2" customFormat="1" ht="16.5" customHeight="1">
      <c r="A404" s="32"/>
      <c r="B404" s="156"/>
      <c r="C404" s="157" t="s">
        <v>704</v>
      </c>
      <c r="D404" s="157" t="s">
        <v>143</v>
      </c>
      <c r="E404" s="158" t="s">
        <v>705</v>
      </c>
      <c r="F404" s="159" t="s">
        <v>706</v>
      </c>
      <c r="G404" s="160" t="s">
        <v>146</v>
      </c>
      <c r="H404" s="161">
        <v>1222.7</v>
      </c>
      <c r="I404" s="162"/>
      <c r="J404" s="163">
        <f>ROUND(I404*H404,2)</f>
        <v>0</v>
      </c>
      <c r="K404" s="159" t="s">
        <v>147</v>
      </c>
      <c r="L404" s="33"/>
      <c r="M404" s="164" t="s">
        <v>1</v>
      </c>
      <c r="N404" s="165" t="s">
        <v>41</v>
      </c>
      <c r="O404" s="58"/>
      <c r="P404" s="166">
        <f>O404*H404</f>
        <v>0</v>
      </c>
      <c r="Q404" s="166">
        <v>0</v>
      </c>
      <c r="R404" s="166">
        <f>Q404*H404</f>
        <v>0</v>
      </c>
      <c r="S404" s="166">
        <v>0.014</v>
      </c>
      <c r="T404" s="167">
        <f>S404*H404</f>
        <v>17.117800000000003</v>
      </c>
      <c r="U404" s="32"/>
      <c r="V404" s="32"/>
      <c r="W404" s="32"/>
      <c r="X404" s="32"/>
      <c r="Y404" s="32"/>
      <c r="Z404" s="32"/>
      <c r="AA404" s="32"/>
      <c r="AB404" s="32"/>
      <c r="AC404" s="32"/>
      <c r="AD404" s="32"/>
      <c r="AE404" s="32"/>
      <c r="AR404" s="168" t="s">
        <v>216</v>
      </c>
      <c r="AT404" s="168" t="s">
        <v>143</v>
      </c>
      <c r="AU404" s="168" t="s">
        <v>86</v>
      </c>
      <c r="AY404" s="17" t="s">
        <v>141</v>
      </c>
      <c r="BE404" s="169">
        <f>IF(N404="základní",J404,0)</f>
        <v>0</v>
      </c>
      <c r="BF404" s="169">
        <f>IF(N404="snížená",J404,0)</f>
        <v>0</v>
      </c>
      <c r="BG404" s="169">
        <f>IF(N404="zákl. přenesená",J404,0)</f>
        <v>0</v>
      </c>
      <c r="BH404" s="169">
        <f>IF(N404="sníž. přenesená",J404,0)</f>
        <v>0</v>
      </c>
      <c r="BI404" s="169">
        <f>IF(N404="nulová",J404,0)</f>
        <v>0</v>
      </c>
      <c r="BJ404" s="17" t="s">
        <v>84</v>
      </c>
      <c r="BK404" s="169">
        <f>ROUND(I404*H404,2)</f>
        <v>0</v>
      </c>
      <c r="BL404" s="17" t="s">
        <v>216</v>
      </c>
      <c r="BM404" s="168" t="s">
        <v>707</v>
      </c>
    </row>
    <row r="405" spans="1:65" s="2" customFormat="1" ht="24" customHeight="1">
      <c r="A405" s="32"/>
      <c r="B405" s="156"/>
      <c r="C405" s="157" t="s">
        <v>708</v>
      </c>
      <c r="D405" s="157" t="s">
        <v>143</v>
      </c>
      <c r="E405" s="158" t="s">
        <v>709</v>
      </c>
      <c r="F405" s="159" t="s">
        <v>710</v>
      </c>
      <c r="G405" s="160" t="s">
        <v>146</v>
      </c>
      <c r="H405" s="161">
        <v>79.299</v>
      </c>
      <c r="I405" s="162"/>
      <c r="J405" s="163">
        <f>ROUND(I405*H405,2)</f>
        <v>0</v>
      </c>
      <c r="K405" s="159" t="s">
        <v>147</v>
      </c>
      <c r="L405" s="33"/>
      <c r="M405" s="164" t="s">
        <v>1</v>
      </c>
      <c r="N405" s="165" t="s">
        <v>41</v>
      </c>
      <c r="O405" s="58"/>
      <c r="P405" s="166">
        <f>O405*H405</f>
        <v>0</v>
      </c>
      <c r="Q405" s="166">
        <v>0</v>
      </c>
      <c r="R405" s="166">
        <f>Q405*H405</f>
        <v>0</v>
      </c>
      <c r="S405" s="166">
        <v>0</v>
      </c>
      <c r="T405" s="167">
        <f>S405*H405</f>
        <v>0</v>
      </c>
      <c r="U405" s="32"/>
      <c r="V405" s="32"/>
      <c r="W405" s="32"/>
      <c r="X405" s="32"/>
      <c r="Y405" s="32"/>
      <c r="Z405" s="32"/>
      <c r="AA405" s="32"/>
      <c r="AB405" s="32"/>
      <c r="AC405" s="32"/>
      <c r="AD405" s="32"/>
      <c r="AE405" s="32"/>
      <c r="AR405" s="168" t="s">
        <v>216</v>
      </c>
      <c r="AT405" s="168" t="s">
        <v>143</v>
      </c>
      <c r="AU405" s="168" t="s">
        <v>86</v>
      </c>
      <c r="AY405" s="17" t="s">
        <v>141</v>
      </c>
      <c r="BE405" s="169">
        <f>IF(N405="základní",J405,0)</f>
        <v>0</v>
      </c>
      <c r="BF405" s="169">
        <f>IF(N405="snížená",J405,0)</f>
        <v>0</v>
      </c>
      <c r="BG405" s="169">
        <f>IF(N405="zákl. přenesená",J405,0)</f>
        <v>0</v>
      </c>
      <c r="BH405" s="169">
        <f>IF(N405="sníž. přenesená",J405,0)</f>
        <v>0</v>
      </c>
      <c r="BI405" s="169">
        <f>IF(N405="nulová",J405,0)</f>
        <v>0</v>
      </c>
      <c r="BJ405" s="17" t="s">
        <v>84</v>
      </c>
      <c r="BK405" s="169">
        <f>ROUND(I405*H405,2)</f>
        <v>0</v>
      </c>
      <c r="BL405" s="17" t="s">
        <v>216</v>
      </c>
      <c r="BM405" s="168" t="s">
        <v>711</v>
      </c>
    </row>
    <row r="406" spans="2:51" s="13" customFormat="1" ht="10.2">
      <c r="B406" s="170"/>
      <c r="D406" s="171" t="s">
        <v>150</v>
      </c>
      <c r="E406" s="172" t="s">
        <v>1</v>
      </c>
      <c r="F406" s="173" t="s">
        <v>712</v>
      </c>
      <c r="H406" s="174">
        <v>79.299</v>
      </c>
      <c r="I406" s="175"/>
      <c r="L406" s="170"/>
      <c r="M406" s="176"/>
      <c r="N406" s="177"/>
      <c r="O406" s="177"/>
      <c r="P406" s="177"/>
      <c r="Q406" s="177"/>
      <c r="R406" s="177"/>
      <c r="S406" s="177"/>
      <c r="T406" s="178"/>
      <c r="AT406" s="172" t="s">
        <v>150</v>
      </c>
      <c r="AU406" s="172" t="s">
        <v>86</v>
      </c>
      <c r="AV406" s="13" t="s">
        <v>86</v>
      </c>
      <c r="AW406" s="13" t="s">
        <v>32</v>
      </c>
      <c r="AX406" s="13" t="s">
        <v>84</v>
      </c>
      <c r="AY406" s="172" t="s">
        <v>141</v>
      </c>
    </row>
    <row r="407" spans="1:65" s="2" customFormat="1" ht="16.5" customHeight="1">
      <c r="A407" s="32"/>
      <c r="B407" s="156"/>
      <c r="C407" s="179" t="s">
        <v>713</v>
      </c>
      <c r="D407" s="179" t="s">
        <v>191</v>
      </c>
      <c r="E407" s="180" t="s">
        <v>649</v>
      </c>
      <c r="F407" s="181" t="s">
        <v>650</v>
      </c>
      <c r="G407" s="182" t="s">
        <v>618</v>
      </c>
      <c r="H407" s="183">
        <v>0.024</v>
      </c>
      <c r="I407" s="184"/>
      <c r="J407" s="185">
        <f>ROUND(I407*H407,2)</f>
        <v>0</v>
      </c>
      <c r="K407" s="181" t="s">
        <v>147</v>
      </c>
      <c r="L407" s="186"/>
      <c r="M407" s="187" t="s">
        <v>1</v>
      </c>
      <c r="N407" s="188" t="s">
        <v>41</v>
      </c>
      <c r="O407" s="58"/>
      <c r="P407" s="166">
        <f>O407*H407</f>
        <v>0</v>
      </c>
      <c r="Q407" s="166">
        <v>1</v>
      </c>
      <c r="R407" s="166">
        <f>Q407*H407</f>
        <v>0.024</v>
      </c>
      <c r="S407" s="166">
        <v>0</v>
      </c>
      <c r="T407" s="167">
        <f>S407*H407</f>
        <v>0</v>
      </c>
      <c r="U407" s="32"/>
      <c r="V407" s="32"/>
      <c r="W407" s="32"/>
      <c r="X407" s="32"/>
      <c r="Y407" s="32"/>
      <c r="Z407" s="32"/>
      <c r="AA407" s="32"/>
      <c r="AB407" s="32"/>
      <c r="AC407" s="32"/>
      <c r="AD407" s="32"/>
      <c r="AE407" s="32"/>
      <c r="AR407" s="168" t="s">
        <v>299</v>
      </c>
      <c r="AT407" s="168" t="s">
        <v>191</v>
      </c>
      <c r="AU407" s="168" t="s">
        <v>86</v>
      </c>
      <c r="AY407" s="17" t="s">
        <v>141</v>
      </c>
      <c r="BE407" s="169">
        <f>IF(N407="základní",J407,0)</f>
        <v>0</v>
      </c>
      <c r="BF407" s="169">
        <f>IF(N407="snížená",J407,0)</f>
        <v>0</v>
      </c>
      <c r="BG407" s="169">
        <f>IF(N407="zákl. přenesená",J407,0)</f>
        <v>0</v>
      </c>
      <c r="BH407" s="169">
        <f>IF(N407="sníž. přenesená",J407,0)</f>
        <v>0</v>
      </c>
      <c r="BI407" s="169">
        <f>IF(N407="nulová",J407,0)</f>
        <v>0</v>
      </c>
      <c r="BJ407" s="17" t="s">
        <v>84</v>
      </c>
      <c r="BK407" s="169">
        <f>ROUND(I407*H407,2)</f>
        <v>0</v>
      </c>
      <c r="BL407" s="17" t="s">
        <v>216</v>
      </c>
      <c r="BM407" s="168" t="s">
        <v>714</v>
      </c>
    </row>
    <row r="408" spans="2:51" s="13" customFormat="1" ht="10.2">
      <c r="B408" s="170"/>
      <c r="D408" s="171" t="s">
        <v>150</v>
      </c>
      <c r="F408" s="173" t="s">
        <v>715</v>
      </c>
      <c r="H408" s="174">
        <v>0.024</v>
      </c>
      <c r="I408" s="175"/>
      <c r="L408" s="170"/>
      <c r="M408" s="176"/>
      <c r="N408" s="177"/>
      <c r="O408" s="177"/>
      <c r="P408" s="177"/>
      <c r="Q408" s="177"/>
      <c r="R408" s="177"/>
      <c r="S408" s="177"/>
      <c r="T408" s="178"/>
      <c r="AT408" s="172" t="s">
        <v>150</v>
      </c>
      <c r="AU408" s="172" t="s">
        <v>86</v>
      </c>
      <c r="AV408" s="13" t="s">
        <v>86</v>
      </c>
      <c r="AW408" s="13" t="s">
        <v>3</v>
      </c>
      <c r="AX408" s="13" t="s">
        <v>84</v>
      </c>
      <c r="AY408" s="172" t="s">
        <v>141</v>
      </c>
    </row>
    <row r="409" spans="1:65" s="2" customFormat="1" ht="24" customHeight="1">
      <c r="A409" s="32"/>
      <c r="B409" s="156"/>
      <c r="C409" s="157" t="s">
        <v>716</v>
      </c>
      <c r="D409" s="157" t="s">
        <v>143</v>
      </c>
      <c r="E409" s="158" t="s">
        <v>717</v>
      </c>
      <c r="F409" s="159" t="s">
        <v>718</v>
      </c>
      <c r="G409" s="160" t="s">
        <v>146</v>
      </c>
      <c r="H409" s="161">
        <v>158.598</v>
      </c>
      <c r="I409" s="162"/>
      <c r="J409" s="163">
        <f>ROUND(I409*H409,2)</f>
        <v>0</v>
      </c>
      <c r="K409" s="159" t="s">
        <v>147</v>
      </c>
      <c r="L409" s="33"/>
      <c r="M409" s="164" t="s">
        <v>1</v>
      </c>
      <c r="N409" s="165" t="s">
        <v>41</v>
      </c>
      <c r="O409" s="58"/>
      <c r="P409" s="166">
        <f>O409*H409</f>
        <v>0</v>
      </c>
      <c r="Q409" s="166">
        <v>0.00088</v>
      </c>
      <c r="R409" s="166">
        <f>Q409*H409</f>
        <v>0.13956624</v>
      </c>
      <c r="S409" s="166">
        <v>0</v>
      </c>
      <c r="T409" s="167">
        <f>S409*H409</f>
        <v>0</v>
      </c>
      <c r="U409" s="32"/>
      <c r="V409" s="32"/>
      <c r="W409" s="32"/>
      <c r="X409" s="32"/>
      <c r="Y409" s="32"/>
      <c r="Z409" s="32"/>
      <c r="AA409" s="32"/>
      <c r="AB409" s="32"/>
      <c r="AC409" s="32"/>
      <c r="AD409" s="32"/>
      <c r="AE409" s="32"/>
      <c r="AR409" s="168" t="s">
        <v>216</v>
      </c>
      <c r="AT409" s="168" t="s">
        <v>143</v>
      </c>
      <c r="AU409" s="168" t="s">
        <v>86</v>
      </c>
      <c r="AY409" s="17" t="s">
        <v>141</v>
      </c>
      <c r="BE409" s="169">
        <f>IF(N409="základní",J409,0)</f>
        <v>0</v>
      </c>
      <c r="BF409" s="169">
        <f>IF(N409="snížená",J409,0)</f>
        <v>0</v>
      </c>
      <c r="BG409" s="169">
        <f>IF(N409="zákl. přenesená",J409,0)</f>
        <v>0</v>
      </c>
      <c r="BH409" s="169">
        <f>IF(N409="sníž. přenesená",J409,0)</f>
        <v>0</v>
      </c>
      <c r="BI409" s="169">
        <f>IF(N409="nulová",J409,0)</f>
        <v>0</v>
      </c>
      <c r="BJ409" s="17" t="s">
        <v>84</v>
      </c>
      <c r="BK409" s="169">
        <f>ROUND(I409*H409,2)</f>
        <v>0</v>
      </c>
      <c r="BL409" s="17" t="s">
        <v>216</v>
      </c>
      <c r="BM409" s="168" t="s">
        <v>719</v>
      </c>
    </row>
    <row r="410" spans="2:51" s="13" customFormat="1" ht="10.2">
      <c r="B410" s="170"/>
      <c r="D410" s="171" t="s">
        <v>150</v>
      </c>
      <c r="E410" s="172" t="s">
        <v>1</v>
      </c>
      <c r="F410" s="173" t="s">
        <v>720</v>
      </c>
      <c r="H410" s="174">
        <v>158.598</v>
      </c>
      <c r="I410" s="175"/>
      <c r="L410" s="170"/>
      <c r="M410" s="176"/>
      <c r="N410" s="177"/>
      <c r="O410" s="177"/>
      <c r="P410" s="177"/>
      <c r="Q410" s="177"/>
      <c r="R410" s="177"/>
      <c r="S410" s="177"/>
      <c r="T410" s="178"/>
      <c r="AT410" s="172" t="s">
        <v>150</v>
      </c>
      <c r="AU410" s="172" t="s">
        <v>86</v>
      </c>
      <c r="AV410" s="13" t="s">
        <v>86</v>
      </c>
      <c r="AW410" s="13" t="s">
        <v>32</v>
      </c>
      <c r="AX410" s="13" t="s">
        <v>84</v>
      </c>
      <c r="AY410" s="172" t="s">
        <v>141</v>
      </c>
    </row>
    <row r="411" spans="1:65" s="2" customFormat="1" ht="24" customHeight="1">
      <c r="A411" s="32"/>
      <c r="B411" s="156"/>
      <c r="C411" s="179" t="s">
        <v>721</v>
      </c>
      <c r="D411" s="179" t="s">
        <v>191</v>
      </c>
      <c r="E411" s="180" t="s">
        <v>722</v>
      </c>
      <c r="F411" s="181" t="s">
        <v>723</v>
      </c>
      <c r="G411" s="182" t="s">
        <v>146</v>
      </c>
      <c r="H411" s="183">
        <v>79.299</v>
      </c>
      <c r="I411" s="184"/>
      <c r="J411" s="185">
        <f>ROUND(I411*H411,2)</f>
        <v>0</v>
      </c>
      <c r="K411" s="181" t="s">
        <v>147</v>
      </c>
      <c r="L411" s="186"/>
      <c r="M411" s="187" t="s">
        <v>1</v>
      </c>
      <c r="N411" s="188" t="s">
        <v>41</v>
      </c>
      <c r="O411" s="58"/>
      <c r="P411" s="166">
        <f>O411*H411</f>
        <v>0</v>
      </c>
      <c r="Q411" s="166">
        <v>0.003</v>
      </c>
      <c r="R411" s="166">
        <f>Q411*H411</f>
        <v>0.23789700000000003</v>
      </c>
      <c r="S411" s="166">
        <v>0</v>
      </c>
      <c r="T411" s="167">
        <f>S411*H411</f>
        <v>0</v>
      </c>
      <c r="U411" s="32"/>
      <c r="V411" s="32"/>
      <c r="W411" s="32"/>
      <c r="X411" s="32"/>
      <c r="Y411" s="32"/>
      <c r="Z411" s="32"/>
      <c r="AA411" s="32"/>
      <c r="AB411" s="32"/>
      <c r="AC411" s="32"/>
      <c r="AD411" s="32"/>
      <c r="AE411" s="32"/>
      <c r="AR411" s="168" t="s">
        <v>299</v>
      </c>
      <c r="AT411" s="168" t="s">
        <v>191</v>
      </c>
      <c r="AU411" s="168" t="s">
        <v>86</v>
      </c>
      <c r="AY411" s="17" t="s">
        <v>141</v>
      </c>
      <c r="BE411" s="169">
        <f>IF(N411="základní",J411,0)</f>
        <v>0</v>
      </c>
      <c r="BF411" s="169">
        <f>IF(N411="snížená",J411,0)</f>
        <v>0</v>
      </c>
      <c r="BG411" s="169">
        <f>IF(N411="zákl. přenesená",J411,0)</f>
        <v>0</v>
      </c>
      <c r="BH411" s="169">
        <f>IF(N411="sníž. přenesená",J411,0)</f>
        <v>0</v>
      </c>
      <c r="BI411" s="169">
        <f>IF(N411="nulová",J411,0)</f>
        <v>0</v>
      </c>
      <c r="BJ411" s="17" t="s">
        <v>84</v>
      </c>
      <c r="BK411" s="169">
        <f>ROUND(I411*H411,2)</f>
        <v>0</v>
      </c>
      <c r="BL411" s="17" t="s">
        <v>216</v>
      </c>
      <c r="BM411" s="168" t="s">
        <v>724</v>
      </c>
    </row>
    <row r="412" spans="2:51" s="13" customFormat="1" ht="10.2">
      <c r="B412" s="170"/>
      <c r="D412" s="171" t="s">
        <v>150</v>
      </c>
      <c r="E412" s="172" t="s">
        <v>1</v>
      </c>
      <c r="F412" s="173" t="s">
        <v>725</v>
      </c>
      <c r="H412" s="174">
        <v>79.299</v>
      </c>
      <c r="I412" s="175"/>
      <c r="L412" s="170"/>
      <c r="M412" s="176"/>
      <c r="N412" s="177"/>
      <c r="O412" s="177"/>
      <c r="P412" s="177"/>
      <c r="Q412" s="177"/>
      <c r="R412" s="177"/>
      <c r="S412" s="177"/>
      <c r="T412" s="178"/>
      <c r="AT412" s="172" t="s">
        <v>150</v>
      </c>
      <c r="AU412" s="172" t="s">
        <v>86</v>
      </c>
      <c r="AV412" s="13" t="s">
        <v>86</v>
      </c>
      <c r="AW412" s="13" t="s">
        <v>32</v>
      </c>
      <c r="AX412" s="13" t="s">
        <v>84</v>
      </c>
      <c r="AY412" s="172" t="s">
        <v>141</v>
      </c>
    </row>
    <row r="413" spans="1:65" s="2" customFormat="1" ht="24" customHeight="1">
      <c r="A413" s="32"/>
      <c r="B413" s="156"/>
      <c r="C413" s="179" t="s">
        <v>726</v>
      </c>
      <c r="D413" s="179" t="s">
        <v>191</v>
      </c>
      <c r="E413" s="180" t="s">
        <v>659</v>
      </c>
      <c r="F413" s="181" t="s">
        <v>660</v>
      </c>
      <c r="G413" s="182" t="s">
        <v>146</v>
      </c>
      <c r="H413" s="183">
        <v>79.299</v>
      </c>
      <c r="I413" s="184"/>
      <c r="J413" s="185">
        <f>ROUND(I413*H413,2)</f>
        <v>0</v>
      </c>
      <c r="K413" s="181" t="s">
        <v>147</v>
      </c>
      <c r="L413" s="186"/>
      <c r="M413" s="187" t="s">
        <v>1</v>
      </c>
      <c r="N413" s="188" t="s">
        <v>41</v>
      </c>
      <c r="O413" s="58"/>
      <c r="P413" s="166">
        <f>O413*H413</f>
        <v>0</v>
      </c>
      <c r="Q413" s="166">
        <v>0.0045</v>
      </c>
      <c r="R413" s="166">
        <f>Q413*H413</f>
        <v>0.3568455</v>
      </c>
      <c r="S413" s="166">
        <v>0</v>
      </c>
      <c r="T413" s="167">
        <f>S413*H413</f>
        <v>0</v>
      </c>
      <c r="U413" s="32"/>
      <c r="V413" s="32"/>
      <c r="W413" s="32"/>
      <c r="X413" s="32"/>
      <c r="Y413" s="32"/>
      <c r="Z413" s="32"/>
      <c r="AA413" s="32"/>
      <c r="AB413" s="32"/>
      <c r="AC413" s="32"/>
      <c r="AD413" s="32"/>
      <c r="AE413" s="32"/>
      <c r="AR413" s="168" t="s">
        <v>299</v>
      </c>
      <c r="AT413" s="168" t="s">
        <v>191</v>
      </c>
      <c r="AU413" s="168" t="s">
        <v>86</v>
      </c>
      <c r="AY413" s="17" t="s">
        <v>141</v>
      </c>
      <c r="BE413" s="169">
        <f>IF(N413="základní",J413,0)</f>
        <v>0</v>
      </c>
      <c r="BF413" s="169">
        <f>IF(N413="snížená",J413,0)</f>
        <v>0</v>
      </c>
      <c r="BG413" s="169">
        <f>IF(N413="zákl. přenesená",J413,0)</f>
        <v>0</v>
      </c>
      <c r="BH413" s="169">
        <f>IF(N413="sníž. přenesená",J413,0)</f>
        <v>0</v>
      </c>
      <c r="BI413" s="169">
        <f>IF(N413="nulová",J413,0)</f>
        <v>0</v>
      </c>
      <c r="BJ413" s="17" t="s">
        <v>84</v>
      </c>
      <c r="BK413" s="169">
        <f>ROUND(I413*H413,2)</f>
        <v>0</v>
      </c>
      <c r="BL413" s="17" t="s">
        <v>216</v>
      </c>
      <c r="BM413" s="168" t="s">
        <v>727</v>
      </c>
    </row>
    <row r="414" spans="1:65" s="2" customFormat="1" ht="24" customHeight="1">
      <c r="A414" s="32"/>
      <c r="B414" s="156"/>
      <c r="C414" s="157" t="s">
        <v>728</v>
      </c>
      <c r="D414" s="157" t="s">
        <v>143</v>
      </c>
      <c r="E414" s="158" t="s">
        <v>729</v>
      </c>
      <c r="F414" s="159" t="s">
        <v>730</v>
      </c>
      <c r="G414" s="160" t="s">
        <v>146</v>
      </c>
      <c r="H414" s="161">
        <v>1222.7</v>
      </c>
      <c r="I414" s="162"/>
      <c r="J414" s="163">
        <f>ROUND(I414*H414,2)</f>
        <v>0</v>
      </c>
      <c r="K414" s="159" t="s">
        <v>147</v>
      </c>
      <c r="L414" s="33"/>
      <c r="M414" s="164" t="s">
        <v>1</v>
      </c>
      <c r="N414" s="165" t="s">
        <v>41</v>
      </c>
      <c r="O414" s="58"/>
      <c r="P414" s="166">
        <f>O414*H414</f>
        <v>0</v>
      </c>
      <c r="Q414" s="166">
        <v>0</v>
      </c>
      <c r="R414" s="166">
        <f>Q414*H414</f>
        <v>0</v>
      </c>
      <c r="S414" s="166">
        <v>0.167</v>
      </c>
      <c r="T414" s="167">
        <f>S414*H414</f>
        <v>204.19090000000003</v>
      </c>
      <c r="U414" s="32"/>
      <c r="V414" s="32"/>
      <c r="W414" s="32"/>
      <c r="X414" s="32"/>
      <c r="Y414" s="32"/>
      <c r="Z414" s="32"/>
      <c r="AA414" s="32"/>
      <c r="AB414" s="32"/>
      <c r="AC414" s="32"/>
      <c r="AD414" s="32"/>
      <c r="AE414" s="32"/>
      <c r="AR414" s="168" t="s">
        <v>216</v>
      </c>
      <c r="AT414" s="168" t="s">
        <v>143</v>
      </c>
      <c r="AU414" s="168" t="s">
        <v>86</v>
      </c>
      <c r="AY414" s="17" t="s">
        <v>141</v>
      </c>
      <c r="BE414" s="169">
        <f>IF(N414="základní",J414,0)</f>
        <v>0</v>
      </c>
      <c r="BF414" s="169">
        <f>IF(N414="snížená",J414,0)</f>
        <v>0</v>
      </c>
      <c r="BG414" s="169">
        <f>IF(N414="zákl. přenesená",J414,0)</f>
        <v>0</v>
      </c>
      <c r="BH414" s="169">
        <f>IF(N414="sníž. přenesená",J414,0)</f>
        <v>0</v>
      </c>
      <c r="BI414" s="169">
        <f>IF(N414="nulová",J414,0)</f>
        <v>0</v>
      </c>
      <c r="BJ414" s="17" t="s">
        <v>84</v>
      </c>
      <c r="BK414" s="169">
        <f>ROUND(I414*H414,2)</f>
        <v>0</v>
      </c>
      <c r="BL414" s="17" t="s">
        <v>216</v>
      </c>
      <c r="BM414" s="168" t="s">
        <v>731</v>
      </c>
    </row>
    <row r="415" spans="2:51" s="13" customFormat="1" ht="10.2">
      <c r="B415" s="170"/>
      <c r="D415" s="171" t="s">
        <v>150</v>
      </c>
      <c r="E415" s="172" t="s">
        <v>1</v>
      </c>
      <c r="F415" s="173" t="s">
        <v>732</v>
      </c>
      <c r="H415" s="174">
        <v>1222.7</v>
      </c>
      <c r="I415" s="175"/>
      <c r="L415" s="170"/>
      <c r="M415" s="176"/>
      <c r="N415" s="177"/>
      <c r="O415" s="177"/>
      <c r="P415" s="177"/>
      <c r="Q415" s="177"/>
      <c r="R415" s="177"/>
      <c r="S415" s="177"/>
      <c r="T415" s="178"/>
      <c r="AT415" s="172" t="s">
        <v>150</v>
      </c>
      <c r="AU415" s="172" t="s">
        <v>86</v>
      </c>
      <c r="AV415" s="13" t="s">
        <v>86</v>
      </c>
      <c r="AW415" s="13" t="s">
        <v>32</v>
      </c>
      <c r="AX415" s="13" t="s">
        <v>84</v>
      </c>
      <c r="AY415" s="172" t="s">
        <v>141</v>
      </c>
    </row>
    <row r="416" spans="1:65" s="2" customFormat="1" ht="24" customHeight="1">
      <c r="A416" s="32"/>
      <c r="B416" s="156"/>
      <c r="C416" s="157" t="s">
        <v>733</v>
      </c>
      <c r="D416" s="157" t="s">
        <v>143</v>
      </c>
      <c r="E416" s="158" t="s">
        <v>734</v>
      </c>
      <c r="F416" s="159" t="s">
        <v>735</v>
      </c>
      <c r="G416" s="160" t="s">
        <v>691</v>
      </c>
      <c r="H416" s="204"/>
      <c r="I416" s="162"/>
      <c r="J416" s="163">
        <f>ROUND(I416*H416,2)</f>
        <v>0</v>
      </c>
      <c r="K416" s="159" t="s">
        <v>147</v>
      </c>
      <c r="L416" s="33"/>
      <c r="M416" s="164" t="s">
        <v>1</v>
      </c>
      <c r="N416" s="165" t="s">
        <v>41</v>
      </c>
      <c r="O416" s="58"/>
      <c r="P416" s="166">
        <f>O416*H416</f>
        <v>0</v>
      </c>
      <c r="Q416" s="166">
        <v>0</v>
      </c>
      <c r="R416" s="166">
        <f>Q416*H416</f>
        <v>0</v>
      </c>
      <c r="S416" s="166">
        <v>0</v>
      </c>
      <c r="T416" s="167">
        <f>S416*H416</f>
        <v>0</v>
      </c>
      <c r="U416" s="32"/>
      <c r="V416" s="32"/>
      <c r="W416" s="32"/>
      <c r="X416" s="32"/>
      <c r="Y416" s="32"/>
      <c r="Z416" s="32"/>
      <c r="AA416" s="32"/>
      <c r="AB416" s="32"/>
      <c r="AC416" s="32"/>
      <c r="AD416" s="32"/>
      <c r="AE416" s="32"/>
      <c r="AR416" s="168" t="s">
        <v>216</v>
      </c>
      <c r="AT416" s="168" t="s">
        <v>143</v>
      </c>
      <c r="AU416" s="168" t="s">
        <v>86</v>
      </c>
      <c r="AY416" s="17" t="s">
        <v>141</v>
      </c>
      <c r="BE416" s="169">
        <f>IF(N416="základní",J416,0)</f>
        <v>0</v>
      </c>
      <c r="BF416" s="169">
        <f>IF(N416="snížená",J416,0)</f>
        <v>0</v>
      </c>
      <c r="BG416" s="169">
        <f>IF(N416="zákl. přenesená",J416,0)</f>
        <v>0</v>
      </c>
      <c r="BH416" s="169">
        <f>IF(N416="sníž. přenesená",J416,0)</f>
        <v>0</v>
      </c>
      <c r="BI416" s="169">
        <f>IF(N416="nulová",J416,0)</f>
        <v>0</v>
      </c>
      <c r="BJ416" s="17" t="s">
        <v>84</v>
      </c>
      <c r="BK416" s="169">
        <f>ROUND(I416*H416,2)</f>
        <v>0</v>
      </c>
      <c r="BL416" s="17" t="s">
        <v>216</v>
      </c>
      <c r="BM416" s="168" t="s">
        <v>736</v>
      </c>
    </row>
    <row r="417" spans="2:63" s="12" customFormat="1" ht="22.8" customHeight="1">
      <c r="B417" s="143"/>
      <c r="D417" s="144" t="s">
        <v>75</v>
      </c>
      <c r="E417" s="154" t="s">
        <v>737</v>
      </c>
      <c r="F417" s="154" t="s">
        <v>738</v>
      </c>
      <c r="I417" s="146"/>
      <c r="J417" s="155">
        <f>BK417</f>
        <v>0</v>
      </c>
      <c r="L417" s="143"/>
      <c r="M417" s="148"/>
      <c r="N417" s="149"/>
      <c r="O417" s="149"/>
      <c r="P417" s="150">
        <f>SUM(P418:P439)</f>
        <v>0</v>
      </c>
      <c r="Q417" s="149"/>
      <c r="R417" s="150">
        <f>SUM(R418:R439)</f>
        <v>28.787156</v>
      </c>
      <c r="S417" s="149"/>
      <c r="T417" s="151">
        <f>SUM(T418:T439)</f>
        <v>17.9206294</v>
      </c>
      <c r="AR417" s="144" t="s">
        <v>86</v>
      </c>
      <c r="AT417" s="152" t="s">
        <v>75</v>
      </c>
      <c r="AU417" s="152" t="s">
        <v>84</v>
      </c>
      <c r="AY417" s="144" t="s">
        <v>141</v>
      </c>
      <c r="BK417" s="153">
        <f>SUM(BK418:BK439)</f>
        <v>0</v>
      </c>
    </row>
    <row r="418" spans="1:65" s="2" customFormat="1" ht="24" customHeight="1">
      <c r="A418" s="32"/>
      <c r="B418" s="156"/>
      <c r="C418" s="157" t="s">
        <v>739</v>
      </c>
      <c r="D418" s="157" t="s">
        <v>143</v>
      </c>
      <c r="E418" s="158" t="s">
        <v>740</v>
      </c>
      <c r="F418" s="159" t="s">
        <v>741</v>
      </c>
      <c r="G418" s="160" t="s">
        <v>146</v>
      </c>
      <c r="H418" s="161">
        <v>136.771</v>
      </c>
      <c r="I418" s="162"/>
      <c r="J418" s="163">
        <f>ROUND(I418*H418,2)</f>
        <v>0</v>
      </c>
      <c r="K418" s="159" t="s">
        <v>147</v>
      </c>
      <c r="L418" s="33"/>
      <c r="M418" s="164" t="s">
        <v>1</v>
      </c>
      <c r="N418" s="165" t="s">
        <v>41</v>
      </c>
      <c r="O418" s="58"/>
      <c r="P418" s="166">
        <f>O418*H418</f>
        <v>0</v>
      </c>
      <c r="Q418" s="166">
        <v>0</v>
      </c>
      <c r="R418" s="166">
        <f>Q418*H418</f>
        <v>0</v>
      </c>
      <c r="S418" s="166">
        <v>0.0014</v>
      </c>
      <c r="T418" s="167">
        <f>S418*H418</f>
        <v>0.19147939999999997</v>
      </c>
      <c r="U418" s="32"/>
      <c r="V418" s="32"/>
      <c r="W418" s="32"/>
      <c r="X418" s="32"/>
      <c r="Y418" s="32"/>
      <c r="Z418" s="32"/>
      <c r="AA418" s="32"/>
      <c r="AB418" s="32"/>
      <c r="AC418" s="32"/>
      <c r="AD418" s="32"/>
      <c r="AE418" s="32"/>
      <c r="AR418" s="168" t="s">
        <v>216</v>
      </c>
      <c r="AT418" s="168" t="s">
        <v>143</v>
      </c>
      <c r="AU418" s="168" t="s">
        <v>86</v>
      </c>
      <c r="AY418" s="17" t="s">
        <v>141</v>
      </c>
      <c r="BE418" s="169">
        <f>IF(N418="základní",J418,0)</f>
        <v>0</v>
      </c>
      <c r="BF418" s="169">
        <f>IF(N418="snížená",J418,0)</f>
        <v>0</v>
      </c>
      <c r="BG418" s="169">
        <f>IF(N418="zákl. přenesená",J418,0)</f>
        <v>0</v>
      </c>
      <c r="BH418" s="169">
        <f>IF(N418="sníž. přenesená",J418,0)</f>
        <v>0</v>
      </c>
      <c r="BI418" s="169">
        <f>IF(N418="nulová",J418,0)</f>
        <v>0</v>
      </c>
      <c r="BJ418" s="17" t="s">
        <v>84</v>
      </c>
      <c r="BK418" s="169">
        <f>ROUND(I418*H418,2)</f>
        <v>0</v>
      </c>
      <c r="BL418" s="17" t="s">
        <v>216</v>
      </c>
      <c r="BM418" s="168" t="s">
        <v>742</v>
      </c>
    </row>
    <row r="419" spans="2:51" s="13" customFormat="1" ht="10.2">
      <c r="B419" s="170"/>
      <c r="D419" s="171" t="s">
        <v>150</v>
      </c>
      <c r="E419" s="172" t="s">
        <v>1</v>
      </c>
      <c r="F419" s="173" t="s">
        <v>743</v>
      </c>
      <c r="H419" s="174">
        <v>136.771</v>
      </c>
      <c r="I419" s="175"/>
      <c r="L419" s="170"/>
      <c r="M419" s="176"/>
      <c r="N419" s="177"/>
      <c r="O419" s="177"/>
      <c r="P419" s="177"/>
      <c r="Q419" s="177"/>
      <c r="R419" s="177"/>
      <c r="S419" s="177"/>
      <c r="T419" s="178"/>
      <c r="AT419" s="172" t="s">
        <v>150</v>
      </c>
      <c r="AU419" s="172" t="s">
        <v>86</v>
      </c>
      <c r="AV419" s="13" t="s">
        <v>86</v>
      </c>
      <c r="AW419" s="13" t="s">
        <v>32</v>
      </c>
      <c r="AX419" s="13" t="s">
        <v>84</v>
      </c>
      <c r="AY419" s="172" t="s">
        <v>141</v>
      </c>
    </row>
    <row r="420" spans="1:65" s="2" customFormat="1" ht="24" customHeight="1">
      <c r="A420" s="32"/>
      <c r="B420" s="156"/>
      <c r="C420" s="157" t="s">
        <v>744</v>
      </c>
      <c r="D420" s="157" t="s">
        <v>143</v>
      </c>
      <c r="E420" s="158" t="s">
        <v>745</v>
      </c>
      <c r="F420" s="159" t="s">
        <v>746</v>
      </c>
      <c r="G420" s="160" t="s">
        <v>146</v>
      </c>
      <c r="H420" s="161">
        <v>436.32</v>
      </c>
      <c r="I420" s="162"/>
      <c r="J420" s="163">
        <f>ROUND(I420*H420,2)</f>
        <v>0</v>
      </c>
      <c r="K420" s="159" t="s">
        <v>147</v>
      </c>
      <c r="L420" s="33"/>
      <c r="M420" s="164" t="s">
        <v>1</v>
      </c>
      <c r="N420" s="165" t="s">
        <v>41</v>
      </c>
      <c r="O420" s="58"/>
      <c r="P420" s="166">
        <f>O420*H420</f>
        <v>0</v>
      </c>
      <c r="Q420" s="166">
        <v>0.0003</v>
      </c>
      <c r="R420" s="166">
        <f>Q420*H420</f>
        <v>0.13089599999999998</v>
      </c>
      <c r="S420" s="166">
        <v>0</v>
      </c>
      <c r="T420" s="167">
        <f>S420*H420</f>
        <v>0</v>
      </c>
      <c r="U420" s="32"/>
      <c r="V420" s="32"/>
      <c r="W420" s="32"/>
      <c r="X420" s="32"/>
      <c r="Y420" s="32"/>
      <c r="Z420" s="32"/>
      <c r="AA420" s="32"/>
      <c r="AB420" s="32"/>
      <c r="AC420" s="32"/>
      <c r="AD420" s="32"/>
      <c r="AE420" s="32"/>
      <c r="AR420" s="168" t="s">
        <v>216</v>
      </c>
      <c r="AT420" s="168" t="s">
        <v>143</v>
      </c>
      <c r="AU420" s="168" t="s">
        <v>86</v>
      </c>
      <c r="AY420" s="17" t="s">
        <v>141</v>
      </c>
      <c r="BE420" s="169">
        <f>IF(N420="základní",J420,0)</f>
        <v>0</v>
      </c>
      <c r="BF420" s="169">
        <f>IF(N420="snížená",J420,0)</f>
        <v>0</v>
      </c>
      <c r="BG420" s="169">
        <f>IF(N420="zákl. přenesená",J420,0)</f>
        <v>0</v>
      </c>
      <c r="BH420" s="169">
        <f>IF(N420="sníž. přenesená",J420,0)</f>
        <v>0</v>
      </c>
      <c r="BI420" s="169">
        <f>IF(N420="nulová",J420,0)</f>
        <v>0</v>
      </c>
      <c r="BJ420" s="17" t="s">
        <v>84</v>
      </c>
      <c r="BK420" s="169">
        <f>ROUND(I420*H420,2)</f>
        <v>0</v>
      </c>
      <c r="BL420" s="17" t="s">
        <v>216</v>
      </c>
      <c r="BM420" s="168" t="s">
        <v>747</v>
      </c>
    </row>
    <row r="421" spans="2:51" s="13" customFormat="1" ht="10.2">
      <c r="B421" s="170"/>
      <c r="D421" s="171" t="s">
        <v>150</v>
      </c>
      <c r="E421" s="172" t="s">
        <v>1</v>
      </c>
      <c r="F421" s="173" t="s">
        <v>748</v>
      </c>
      <c r="H421" s="174">
        <v>436.32</v>
      </c>
      <c r="I421" s="175"/>
      <c r="L421" s="170"/>
      <c r="M421" s="176"/>
      <c r="N421" s="177"/>
      <c r="O421" s="177"/>
      <c r="P421" s="177"/>
      <c r="Q421" s="177"/>
      <c r="R421" s="177"/>
      <c r="S421" s="177"/>
      <c r="T421" s="178"/>
      <c r="AT421" s="172" t="s">
        <v>150</v>
      </c>
      <c r="AU421" s="172" t="s">
        <v>86</v>
      </c>
      <c r="AV421" s="13" t="s">
        <v>86</v>
      </c>
      <c r="AW421" s="13" t="s">
        <v>32</v>
      </c>
      <c r="AX421" s="13" t="s">
        <v>84</v>
      </c>
      <c r="AY421" s="172" t="s">
        <v>141</v>
      </c>
    </row>
    <row r="422" spans="1:65" s="2" customFormat="1" ht="36" customHeight="1">
      <c r="A422" s="32"/>
      <c r="B422" s="156"/>
      <c r="C422" s="179" t="s">
        <v>749</v>
      </c>
      <c r="D422" s="179" t="s">
        <v>191</v>
      </c>
      <c r="E422" s="180" t="s">
        <v>750</v>
      </c>
      <c r="F422" s="181" t="s">
        <v>751</v>
      </c>
      <c r="G422" s="182" t="s">
        <v>146</v>
      </c>
      <c r="H422" s="183">
        <v>222.523</v>
      </c>
      <c r="I422" s="184"/>
      <c r="J422" s="185">
        <f>ROUND(I422*H422,2)</f>
        <v>0</v>
      </c>
      <c r="K422" s="181" t="s">
        <v>1</v>
      </c>
      <c r="L422" s="186"/>
      <c r="M422" s="187" t="s">
        <v>1</v>
      </c>
      <c r="N422" s="188" t="s">
        <v>41</v>
      </c>
      <c r="O422" s="58"/>
      <c r="P422" s="166">
        <f>O422*H422</f>
        <v>0</v>
      </c>
      <c r="Q422" s="166">
        <v>0.005</v>
      </c>
      <c r="R422" s="166">
        <f>Q422*H422</f>
        <v>1.112615</v>
      </c>
      <c r="S422" s="166">
        <v>0</v>
      </c>
      <c r="T422" s="167">
        <f>S422*H422</f>
        <v>0</v>
      </c>
      <c r="U422" s="32"/>
      <c r="V422" s="32"/>
      <c r="W422" s="32"/>
      <c r="X422" s="32"/>
      <c r="Y422" s="32"/>
      <c r="Z422" s="32"/>
      <c r="AA422" s="32"/>
      <c r="AB422" s="32"/>
      <c r="AC422" s="32"/>
      <c r="AD422" s="32"/>
      <c r="AE422" s="32"/>
      <c r="AR422" s="168" t="s">
        <v>299</v>
      </c>
      <c r="AT422" s="168" t="s">
        <v>191</v>
      </c>
      <c r="AU422" s="168" t="s">
        <v>86</v>
      </c>
      <c r="AY422" s="17" t="s">
        <v>141</v>
      </c>
      <c r="BE422" s="169">
        <f>IF(N422="základní",J422,0)</f>
        <v>0</v>
      </c>
      <c r="BF422" s="169">
        <f>IF(N422="snížená",J422,0)</f>
        <v>0</v>
      </c>
      <c r="BG422" s="169">
        <f>IF(N422="zákl. přenesená",J422,0)</f>
        <v>0</v>
      </c>
      <c r="BH422" s="169">
        <f>IF(N422="sníž. přenesená",J422,0)</f>
        <v>0</v>
      </c>
      <c r="BI422" s="169">
        <f>IF(N422="nulová",J422,0)</f>
        <v>0</v>
      </c>
      <c r="BJ422" s="17" t="s">
        <v>84</v>
      </c>
      <c r="BK422" s="169">
        <f>ROUND(I422*H422,2)</f>
        <v>0</v>
      </c>
      <c r="BL422" s="17" t="s">
        <v>216</v>
      </c>
      <c r="BM422" s="168" t="s">
        <v>752</v>
      </c>
    </row>
    <row r="423" spans="2:51" s="13" customFormat="1" ht="10.2">
      <c r="B423" s="170"/>
      <c r="D423" s="171" t="s">
        <v>150</v>
      </c>
      <c r="F423" s="173" t="s">
        <v>753</v>
      </c>
      <c r="H423" s="174">
        <v>222.523</v>
      </c>
      <c r="I423" s="175"/>
      <c r="L423" s="170"/>
      <c r="M423" s="176"/>
      <c r="N423" s="177"/>
      <c r="O423" s="177"/>
      <c r="P423" s="177"/>
      <c r="Q423" s="177"/>
      <c r="R423" s="177"/>
      <c r="S423" s="177"/>
      <c r="T423" s="178"/>
      <c r="AT423" s="172" t="s">
        <v>150</v>
      </c>
      <c r="AU423" s="172" t="s">
        <v>86</v>
      </c>
      <c r="AV423" s="13" t="s">
        <v>86</v>
      </c>
      <c r="AW423" s="13" t="s">
        <v>3</v>
      </c>
      <c r="AX423" s="13" t="s">
        <v>84</v>
      </c>
      <c r="AY423" s="172" t="s">
        <v>141</v>
      </c>
    </row>
    <row r="424" spans="1:65" s="2" customFormat="1" ht="36" customHeight="1">
      <c r="A424" s="32"/>
      <c r="B424" s="156"/>
      <c r="C424" s="179" t="s">
        <v>754</v>
      </c>
      <c r="D424" s="179" t="s">
        <v>191</v>
      </c>
      <c r="E424" s="180" t="s">
        <v>755</v>
      </c>
      <c r="F424" s="181" t="s">
        <v>756</v>
      </c>
      <c r="G424" s="182" t="s">
        <v>146</v>
      </c>
      <c r="H424" s="183">
        <v>222.523</v>
      </c>
      <c r="I424" s="184"/>
      <c r="J424" s="185">
        <f>ROUND(I424*H424,2)</f>
        <v>0</v>
      </c>
      <c r="K424" s="181" t="s">
        <v>1</v>
      </c>
      <c r="L424" s="186"/>
      <c r="M424" s="187" t="s">
        <v>1</v>
      </c>
      <c r="N424" s="188" t="s">
        <v>41</v>
      </c>
      <c r="O424" s="58"/>
      <c r="P424" s="166">
        <f>O424*H424</f>
        <v>0</v>
      </c>
      <c r="Q424" s="166">
        <v>0.008</v>
      </c>
      <c r="R424" s="166">
        <f>Q424*H424</f>
        <v>1.780184</v>
      </c>
      <c r="S424" s="166">
        <v>0</v>
      </c>
      <c r="T424" s="167">
        <f>S424*H424</f>
        <v>0</v>
      </c>
      <c r="U424" s="32"/>
      <c r="V424" s="32"/>
      <c r="W424" s="32"/>
      <c r="X424" s="32"/>
      <c r="Y424" s="32"/>
      <c r="Z424" s="32"/>
      <c r="AA424" s="32"/>
      <c r="AB424" s="32"/>
      <c r="AC424" s="32"/>
      <c r="AD424" s="32"/>
      <c r="AE424" s="32"/>
      <c r="AR424" s="168" t="s">
        <v>299</v>
      </c>
      <c r="AT424" s="168" t="s">
        <v>191</v>
      </c>
      <c r="AU424" s="168" t="s">
        <v>86</v>
      </c>
      <c r="AY424" s="17" t="s">
        <v>141</v>
      </c>
      <c r="BE424" s="169">
        <f>IF(N424="základní",J424,0)</f>
        <v>0</v>
      </c>
      <c r="BF424" s="169">
        <f>IF(N424="snížená",J424,0)</f>
        <v>0</v>
      </c>
      <c r="BG424" s="169">
        <f>IF(N424="zákl. přenesená",J424,0)</f>
        <v>0</v>
      </c>
      <c r="BH424" s="169">
        <f>IF(N424="sníž. přenesená",J424,0)</f>
        <v>0</v>
      </c>
      <c r="BI424" s="169">
        <f>IF(N424="nulová",J424,0)</f>
        <v>0</v>
      </c>
      <c r="BJ424" s="17" t="s">
        <v>84</v>
      </c>
      <c r="BK424" s="169">
        <f>ROUND(I424*H424,2)</f>
        <v>0</v>
      </c>
      <c r="BL424" s="17" t="s">
        <v>216</v>
      </c>
      <c r="BM424" s="168" t="s">
        <v>757</v>
      </c>
    </row>
    <row r="425" spans="2:51" s="13" customFormat="1" ht="10.2">
      <c r="B425" s="170"/>
      <c r="D425" s="171" t="s">
        <v>150</v>
      </c>
      <c r="F425" s="173" t="s">
        <v>753</v>
      </c>
      <c r="H425" s="174">
        <v>222.523</v>
      </c>
      <c r="I425" s="175"/>
      <c r="L425" s="170"/>
      <c r="M425" s="176"/>
      <c r="N425" s="177"/>
      <c r="O425" s="177"/>
      <c r="P425" s="177"/>
      <c r="Q425" s="177"/>
      <c r="R425" s="177"/>
      <c r="S425" s="177"/>
      <c r="T425" s="178"/>
      <c r="AT425" s="172" t="s">
        <v>150</v>
      </c>
      <c r="AU425" s="172" t="s">
        <v>86</v>
      </c>
      <c r="AV425" s="13" t="s">
        <v>86</v>
      </c>
      <c r="AW425" s="13" t="s">
        <v>3</v>
      </c>
      <c r="AX425" s="13" t="s">
        <v>84</v>
      </c>
      <c r="AY425" s="172" t="s">
        <v>141</v>
      </c>
    </row>
    <row r="426" spans="1:65" s="2" customFormat="1" ht="16.5" customHeight="1">
      <c r="A426" s="32"/>
      <c r="B426" s="156"/>
      <c r="C426" s="157" t="s">
        <v>758</v>
      </c>
      <c r="D426" s="157" t="s">
        <v>143</v>
      </c>
      <c r="E426" s="158" t="s">
        <v>759</v>
      </c>
      <c r="F426" s="159" t="s">
        <v>760</v>
      </c>
      <c r="G426" s="160" t="s">
        <v>146</v>
      </c>
      <c r="H426" s="161">
        <v>940.7</v>
      </c>
      <c r="I426" s="162"/>
      <c r="J426" s="163">
        <f>ROUND(I426*H426,2)</f>
        <v>0</v>
      </c>
      <c r="K426" s="159" t="s">
        <v>147</v>
      </c>
      <c r="L426" s="33"/>
      <c r="M426" s="164" t="s">
        <v>1</v>
      </c>
      <c r="N426" s="165" t="s">
        <v>41</v>
      </c>
      <c r="O426" s="58"/>
      <c r="P426" s="166">
        <f>O426*H426</f>
        <v>0</v>
      </c>
      <c r="Q426" s="166">
        <v>0.00016</v>
      </c>
      <c r="R426" s="166">
        <f>Q426*H426</f>
        <v>0.150512</v>
      </c>
      <c r="S426" s="166">
        <v>0</v>
      </c>
      <c r="T426" s="167">
        <f>S426*H426</f>
        <v>0</v>
      </c>
      <c r="U426" s="32"/>
      <c r="V426" s="32"/>
      <c r="W426" s="32"/>
      <c r="X426" s="32"/>
      <c r="Y426" s="32"/>
      <c r="Z426" s="32"/>
      <c r="AA426" s="32"/>
      <c r="AB426" s="32"/>
      <c r="AC426" s="32"/>
      <c r="AD426" s="32"/>
      <c r="AE426" s="32"/>
      <c r="AR426" s="168" t="s">
        <v>216</v>
      </c>
      <c r="AT426" s="168" t="s">
        <v>143</v>
      </c>
      <c r="AU426" s="168" t="s">
        <v>86</v>
      </c>
      <c r="AY426" s="17" t="s">
        <v>141</v>
      </c>
      <c r="BE426" s="169">
        <f>IF(N426="základní",J426,0)</f>
        <v>0</v>
      </c>
      <c r="BF426" s="169">
        <f>IF(N426="snížená",J426,0)</f>
        <v>0</v>
      </c>
      <c r="BG426" s="169">
        <f>IF(N426="zákl. přenesená",J426,0)</f>
        <v>0</v>
      </c>
      <c r="BH426" s="169">
        <f>IF(N426="sníž. přenesená",J426,0)</f>
        <v>0</v>
      </c>
      <c r="BI426" s="169">
        <f>IF(N426="nulová",J426,0)</f>
        <v>0</v>
      </c>
      <c r="BJ426" s="17" t="s">
        <v>84</v>
      </c>
      <c r="BK426" s="169">
        <f>ROUND(I426*H426,2)</f>
        <v>0</v>
      </c>
      <c r="BL426" s="17" t="s">
        <v>216</v>
      </c>
      <c r="BM426" s="168" t="s">
        <v>761</v>
      </c>
    </row>
    <row r="427" spans="2:51" s="13" customFormat="1" ht="10.2">
      <c r="B427" s="170"/>
      <c r="D427" s="171" t="s">
        <v>150</v>
      </c>
      <c r="E427" s="172" t="s">
        <v>1</v>
      </c>
      <c r="F427" s="173" t="s">
        <v>762</v>
      </c>
      <c r="H427" s="174">
        <v>940.7</v>
      </c>
      <c r="I427" s="175"/>
      <c r="L427" s="170"/>
      <c r="M427" s="176"/>
      <c r="N427" s="177"/>
      <c r="O427" s="177"/>
      <c r="P427" s="177"/>
      <c r="Q427" s="177"/>
      <c r="R427" s="177"/>
      <c r="S427" s="177"/>
      <c r="T427" s="178"/>
      <c r="AT427" s="172" t="s">
        <v>150</v>
      </c>
      <c r="AU427" s="172" t="s">
        <v>86</v>
      </c>
      <c r="AV427" s="13" t="s">
        <v>86</v>
      </c>
      <c r="AW427" s="13" t="s">
        <v>32</v>
      </c>
      <c r="AX427" s="13" t="s">
        <v>84</v>
      </c>
      <c r="AY427" s="172" t="s">
        <v>141</v>
      </c>
    </row>
    <row r="428" spans="1:65" s="2" customFormat="1" ht="16.5" customHeight="1">
      <c r="A428" s="32"/>
      <c r="B428" s="156"/>
      <c r="C428" s="157" t="s">
        <v>763</v>
      </c>
      <c r="D428" s="157" t="s">
        <v>143</v>
      </c>
      <c r="E428" s="158" t="s">
        <v>764</v>
      </c>
      <c r="F428" s="159" t="s">
        <v>765</v>
      </c>
      <c r="G428" s="160" t="s">
        <v>146</v>
      </c>
      <c r="H428" s="161">
        <v>940.7</v>
      </c>
      <c r="I428" s="162"/>
      <c r="J428" s="163">
        <f>ROUND(I428*H428,2)</f>
        <v>0</v>
      </c>
      <c r="K428" s="159" t="s">
        <v>147</v>
      </c>
      <c r="L428" s="33"/>
      <c r="M428" s="164" t="s">
        <v>1</v>
      </c>
      <c r="N428" s="165" t="s">
        <v>41</v>
      </c>
      <c r="O428" s="58"/>
      <c r="P428" s="166">
        <f>O428*H428</f>
        <v>0</v>
      </c>
      <c r="Q428" s="166">
        <v>0.00158</v>
      </c>
      <c r="R428" s="166">
        <f>Q428*H428</f>
        <v>1.4863060000000001</v>
      </c>
      <c r="S428" s="166">
        <v>0</v>
      </c>
      <c r="T428" s="167">
        <f>S428*H428</f>
        <v>0</v>
      </c>
      <c r="U428" s="32"/>
      <c r="V428" s="32"/>
      <c r="W428" s="32"/>
      <c r="X428" s="32"/>
      <c r="Y428" s="32"/>
      <c r="Z428" s="32"/>
      <c r="AA428" s="32"/>
      <c r="AB428" s="32"/>
      <c r="AC428" s="32"/>
      <c r="AD428" s="32"/>
      <c r="AE428" s="32"/>
      <c r="AR428" s="168" t="s">
        <v>216</v>
      </c>
      <c r="AT428" s="168" t="s">
        <v>143</v>
      </c>
      <c r="AU428" s="168" t="s">
        <v>86</v>
      </c>
      <c r="AY428" s="17" t="s">
        <v>141</v>
      </c>
      <c r="BE428" s="169">
        <f>IF(N428="základní",J428,0)</f>
        <v>0</v>
      </c>
      <c r="BF428" s="169">
        <f>IF(N428="snížená",J428,0)</f>
        <v>0</v>
      </c>
      <c r="BG428" s="169">
        <f>IF(N428="zákl. přenesená",J428,0)</f>
        <v>0</v>
      </c>
      <c r="BH428" s="169">
        <f>IF(N428="sníž. přenesená",J428,0)</f>
        <v>0</v>
      </c>
      <c r="BI428" s="169">
        <f>IF(N428="nulová",J428,0)</f>
        <v>0</v>
      </c>
      <c r="BJ428" s="17" t="s">
        <v>84</v>
      </c>
      <c r="BK428" s="169">
        <f>ROUND(I428*H428,2)</f>
        <v>0</v>
      </c>
      <c r="BL428" s="17" t="s">
        <v>216</v>
      </c>
      <c r="BM428" s="168" t="s">
        <v>766</v>
      </c>
    </row>
    <row r="429" spans="2:51" s="13" customFormat="1" ht="10.2">
      <c r="B429" s="170"/>
      <c r="D429" s="171" t="s">
        <v>150</v>
      </c>
      <c r="E429" s="172" t="s">
        <v>1</v>
      </c>
      <c r="F429" s="173" t="s">
        <v>767</v>
      </c>
      <c r="H429" s="174">
        <v>940.7</v>
      </c>
      <c r="I429" s="175"/>
      <c r="L429" s="170"/>
      <c r="M429" s="176"/>
      <c r="N429" s="177"/>
      <c r="O429" s="177"/>
      <c r="P429" s="177"/>
      <c r="Q429" s="177"/>
      <c r="R429" s="177"/>
      <c r="S429" s="177"/>
      <c r="T429" s="178"/>
      <c r="AT429" s="172" t="s">
        <v>150</v>
      </c>
      <c r="AU429" s="172" t="s">
        <v>86</v>
      </c>
      <c r="AV429" s="13" t="s">
        <v>86</v>
      </c>
      <c r="AW429" s="13" t="s">
        <v>32</v>
      </c>
      <c r="AX429" s="13" t="s">
        <v>84</v>
      </c>
      <c r="AY429" s="172" t="s">
        <v>141</v>
      </c>
    </row>
    <row r="430" spans="1:65" s="2" customFormat="1" ht="24" customHeight="1">
      <c r="A430" s="32"/>
      <c r="B430" s="156"/>
      <c r="C430" s="157" t="s">
        <v>768</v>
      </c>
      <c r="D430" s="157" t="s">
        <v>143</v>
      </c>
      <c r="E430" s="158" t="s">
        <v>769</v>
      </c>
      <c r="F430" s="159" t="s">
        <v>770</v>
      </c>
      <c r="G430" s="160" t="s">
        <v>146</v>
      </c>
      <c r="H430" s="161">
        <v>940.7</v>
      </c>
      <c r="I430" s="162"/>
      <c r="J430" s="163">
        <f>ROUND(I430*H430,2)</f>
        <v>0</v>
      </c>
      <c r="K430" s="159" t="s">
        <v>147</v>
      </c>
      <c r="L430" s="33"/>
      <c r="M430" s="164" t="s">
        <v>1</v>
      </c>
      <c r="N430" s="165" t="s">
        <v>41</v>
      </c>
      <c r="O430" s="58"/>
      <c r="P430" s="166">
        <f>O430*H430</f>
        <v>0</v>
      </c>
      <c r="Q430" s="166">
        <v>0.00907</v>
      </c>
      <c r="R430" s="166">
        <f>Q430*H430</f>
        <v>8.532149</v>
      </c>
      <c r="S430" s="166">
        <v>0</v>
      </c>
      <c r="T430" s="167">
        <f>S430*H430</f>
        <v>0</v>
      </c>
      <c r="U430" s="32"/>
      <c r="V430" s="32"/>
      <c r="W430" s="32"/>
      <c r="X430" s="32"/>
      <c r="Y430" s="32"/>
      <c r="Z430" s="32"/>
      <c r="AA430" s="32"/>
      <c r="AB430" s="32"/>
      <c r="AC430" s="32"/>
      <c r="AD430" s="32"/>
      <c r="AE430" s="32"/>
      <c r="AR430" s="168" t="s">
        <v>216</v>
      </c>
      <c r="AT430" s="168" t="s">
        <v>143</v>
      </c>
      <c r="AU430" s="168" t="s">
        <v>86</v>
      </c>
      <c r="AY430" s="17" t="s">
        <v>141</v>
      </c>
      <c r="BE430" s="169">
        <f>IF(N430="základní",J430,0)</f>
        <v>0</v>
      </c>
      <c r="BF430" s="169">
        <f>IF(N430="snížená",J430,0)</f>
        <v>0</v>
      </c>
      <c r="BG430" s="169">
        <f>IF(N430="zákl. přenesená",J430,0)</f>
        <v>0</v>
      </c>
      <c r="BH430" s="169">
        <f>IF(N430="sníž. přenesená",J430,0)</f>
        <v>0</v>
      </c>
      <c r="BI430" s="169">
        <f>IF(N430="nulová",J430,0)</f>
        <v>0</v>
      </c>
      <c r="BJ430" s="17" t="s">
        <v>84</v>
      </c>
      <c r="BK430" s="169">
        <f>ROUND(I430*H430,2)</f>
        <v>0</v>
      </c>
      <c r="BL430" s="17" t="s">
        <v>216</v>
      </c>
      <c r="BM430" s="168" t="s">
        <v>771</v>
      </c>
    </row>
    <row r="431" spans="2:51" s="13" customFormat="1" ht="10.2">
      <c r="B431" s="170"/>
      <c r="D431" s="171" t="s">
        <v>150</v>
      </c>
      <c r="E431" s="172" t="s">
        <v>1</v>
      </c>
      <c r="F431" s="173" t="s">
        <v>772</v>
      </c>
      <c r="H431" s="174">
        <v>940.7</v>
      </c>
      <c r="I431" s="175"/>
      <c r="L431" s="170"/>
      <c r="M431" s="176"/>
      <c r="N431" s="177"/>
      <c r="O431" s="177"/>
      <c r="P431" s="177"/>
      <c r="Q431" s="177"/>
      <c r="R431" s="177"/>
      <c r="S431" s="177"/>
      <c r="T431" s="178"/>
      <c r="AT431" s="172" t="s">
        <v>150</v>
      </c>
      <c r="AU431" s="172" t="s">
        <v>86</v>
      </c>
      <c r="AV431" s="13" t="s">
        <v>86</v>
      </c>
      <c r="AW431" s="13" t="s">
        <v>32</v>
      </c>
      <c r="AX431" s="13" t="s">
        <v>84</v>
      </c>
      <c r="AY431" s="172" t="s">
        <v>141</v>
      </c>
    </row>
    <row r="432" spans="1:65" s="2" customFormat="1" ht="24" customHeight="1">
      <c r="A432" s="32"/>
      <c r="B432" s="156"/>
      <c r="C432" s="157" t="s">
        <v>773</v>
      </c>
      <c r="D432" s="157" t="s">
        <v>143</v>
      </c>
      <c r="E432" s="158" t="s">
        <v>774</v>
      </c>
      <c r="F432" s="159" t="s">
        <v>775</v>
      </c>
      <c r="G432" s="160" t="s">
        <v>146</v>
      </c>
      <c r="H432" s="161">
        <v>1222.7</v>
      </c>
      <c r="I432" s="162"/>
      <c r="J432" s="163">
        <f>ROUND(I432*H432,2)</f>
        <v>0</v>
      </c>
      <c r="K432" s="159" t="s">
        <v>147</v>
      </c>
      <c r="L432" s="33"/>
      <c r="M432" s="164" t="s">
        <v>1</v>
      </c>
      <c r="N432" s="165" t="s">
        <v>41</v>
      </c>
      <c r="O432" s="58"/>
      <c r="P432" s="166">
        <f>O432*H432</f>
        <v>0</v>
      </c>
      <c r="Q432" s="166">
        <v>0.01134</v>
      </c>
      <c r="R432" s="166">
        <f>Q432*H432</f>
        <v>13.865418</v>
      </c>
      <c r="S432" s="166">
        <v>0</v>
      </c>
      <c r="T432" s="167">
        <f>S432*H432</f>
        <v>0</v>
      </c>
      <c r="U432" s="32"/>
      <c r="V432" s="32"/>
      <c r="W432" s="32"/>
      <c r="X432" s="32"/>
      <c r="Y432" s="32"/>
      <c r="Z432" s="32"/>
      <c r="AA432" s="32"/>
      <c r="AB432" s="32"/>
      <c r="AC432" s="32"/>
      <c r="AD432" s="32"/>
      <c r="AE432" s="32"/>
      <c r="AR432" s="168" t="s">
        <v>216</v>
      </c>
      <c r="AT432" s="168" t="s">
        <v>143</v>
      </c>
      <c r="AU432" s="168" t="s">
        <v>86</v>
      </c>
      <c r="AY432" s="17" t="s">
        <v>141</v>
      </c>
      <c r="BE432" s="169">
        <f>IF(N432="základní",J432,0)</f>
        <v>0</v>
      </c>
      <c r="BF432" s="169">
        <f>IF(N432="snížená",J432,0)</f>
        <v>0</v>
      </c>
      <c r="BG432" s="169">
        <f>IF(N432="zákl. přenesená",J432,0)</f>
        <v>0</v>
      </c>
      <c r="BH432" s="169">
        <f>IF(N432="sníž. přenesená",J432,0)</f>
        <v>0</v>
      </c>
      <c r="BI432" s="169">
        <f>IF(N432="nulová",J432,0)</f>
        <v>0</v>
      </c>
      <c r="BJ432" s="17" t="s">
        <v>84</v>
      </c>
      <c r="BK432" s="169">
        <f>ROUND(I432*H432,2)</f>
        <v>0</v>
      </c>
      <c r="BL432" s="17" t="s">
        <v>216</v>
      </c>
      <c r="BM432" s="168" t="s">
        <v>776</v>
      </c>
    </row>
    <row r="433" spans="1:65" s="2" customFormat="1" ht="24" customHeight="1">
      <c r="A433" s="32"/>
      <c r="B433" s="156"/>
      <c r="C433" s="157" t="s">
        <v>777</v>
      </c>
      <c r="D433" s="157" t="s">
        <v>143</v>
      </c>
      <c r="E433" s="158" t="s">
        <v>778</v>
      </c>
      <c r="F433" s="159" t="s">
        <v>779</v>
      </c>
      <c r="G433" s="160" t="s">
        <v>146</v>
      </c>
      <c r="H433" s="161">
        <v>154.014</v>
      </c>
      <c r="I433" s="162"/>
      <c r="J433" s="163">
        <f>ROUND(I433*H433,2)</f>
        <v>0</v>
      </c>
      <c r="K433" s="159" t="s">
        <v>147</v>
      </c>
      <c r="L433" s="33"/>
      <c r="M433" s="164" t="s">
        <v>1</v>
      </c>
      <c r="N433" s="165" t="s">
        <v>41</v>
      </c>
      <c r="O433" s="58"/>
      <c r="P433" s="166">
        <f>O433*H433</f>
        <v>0</v>
      </c>
      <c r="Q433" s="166">
        <v>0.006</v>
      </c>
      <c r="R433" s="166">
        <f>Q433*H433</f>
        <v>0.9240840000000001</v>
      </c>
      <c r="S433" s="166">
        <v>0</v>
      </c>
      <c r="T433" s="167">
        <f>S433*H433</f>
        <v>0</v>
      </c>
      <c r="U433" s="32"/>
      <c r="V433" s="32"/>
      <c r="W433" s="32"/>
      <c r="X433" s="32"/>
      <c r="Y433" s="32"/>
      <c r="Z433" s="32"/>
      <c r="AA433" s="32"/>
      <c r="AB433" s="32"/>
      <c r="AC433" s="32"/>
      <c r="AD433" s="32"/>
      <c r="AE433" s="32"/>
      <c r="AR433" s="168" t="s">
        <v>216</v>
      </c>
      <c r="AT433" s="168" t="s">
        <v>143</v>
      </c>
      <c r="AU433" s="168" t="s">
        <v>86</v>
      </c>
      <c r="AY433" s="17" t="s">
        <v>141</v>
      </c>
      <c r="BE433" s="169">
        <f>IF(N433="základní",J433,0)</f>
        <v>0</v>
      </c>
      <c r="BF433" s="169">
        <f>IF(N433="snížená",J433,0)</f>
        <v>0</v>
      </c>
      <c r="BG433" s="169">
        <f>IF(N433="zákl. přenesená",J433,0)</f>
        <v>0</v>
      </c>
      <c r="BH433" s="169">
        <f>IF(N433="sníž. přenesená",J433,0)</f>
        <v>0</v>
      </c>
      <c r="BI433" s="169">
        <f>IF(N433="nulová",J433,0)</f>
        <v>0</v>
      </c>
      <c r="BJ433" s="17" t="s">
        <v>84</v>
      </c>
      <c r="BK433" s="169">
        <f>ROUND(I433*H433,2)</f>
        <v>0</v>
      </c>
      <c r="BL433" s="17" t="s">
        <v>216</v>
      </c>
      <c r="BM433" s="168" t="s">
        <v>780</v>
      </c>
    </row>
    <row r="434" spans="2:51" s="13" customFormat="1" ht="10.2">
      <c r="B434" s="170"/>
      <c r="D434" s="171" t="s">
        <v>150</v>
      </c>
      <c r="E434" s="172" t="s">
        <v>1</v>
      </c>
      <c r="F434" s="173" t="s">
        <v>647</v>
      </c>
      <c r="H434" s="174">
        <v>154.014</v>
      </c>
      <c r="I434" s="175"/>
      <c r="L434" s="170"/>
      <c r="M434" s="176"/>
      <c r="N434" s="177"/>
      <c r="O434" s="177"/>
      <c r="P434" s="177"/>
      <c r="Q434" s="177"/>
      <c r="R434" s="177"/>
      <c r="S434" s="177"/>
      <c r="T434" s="178"/>
      <c r="AT434" s="172" t="s">
        <v>150</v>
      </c>
      <c r="AU434" s="172" t="s">
        <v>86</v>
      </c>
      <c r="AV434" s="13" t="s">
        <v>86</v>
      </c>
      <c r="AW434" s="13" t="s">
        <v>32</v>
      </c>
      <c r="AX434" s="13" t="s">
        <v>84</v>
      </c>
      <c r="AY434" s="172" t="s">
        <v>141</v>
      </c>
    </row>
    <row r="435" spans="1:65" s="2" customFormat="1" ht="24" customHeight="1">
      <c r="A435" s="32"/>
      <c r="B435" s="156"/>
      <c r="C435" s="179" t="s">
        <v>781</v>
      </c>
      <c r="D435" s="179" t="s">
        <v>191</v>
      </c>
      <c r="E435" s="180" t="s">
        <v>305</v>
      </c>
      <c r="F435" s="181" t="s">
        <v>306</v>
      </c>
      <c r="G435" s="182" t="s">
        <v>163</v>
      </c>
      <c r="H435" s="183">
        <v>25.156</v>
      </c>
      <c r="I435" s="184"/>
      <c r="J435" s="185">
        <f>ROUND(I435*H435,2)</f>
        <v>0</v>
      </c>
      <c r="K435" s="181" t="s">
        <v>147</v>
      </c>
      <c r="L435" s="186"/>
      <c r="M435" s="187" t="s">
        <v>1</v>
      </c>
      <c r="N435" s="188" t="s">
        <v>41</v>
      </c>
      <c r="O435" s="58"/>
      <c r="P435" s="166">
        <f>O435*H435</f>
        <v>0</v>
      </c>
      <c r="Q435" s="166">
        <v>0.032</v>
      </c>
      <c r="R435" s="166">
        <f>Q435*H435</f>
        <v>0.8049919999999999</v>
      </c>
      <c r="S435" s="166">
        <v>0</v>
      </c>
      <c r="T435" s="167">
        <f>S435*H435</f>
        <v>0</v>
      </c>
      <c r="U435" s="32"/>
      <c r="V435" s="32"/>
      <c r="W435" s="32"/>
      <c r="X435" s="32"/>
      <c r="Y435" s="32"/>
      <c r="Z435" s="32"/>
      <c r="AA435" s="32"/>
      <c r="AB435" s="32"/>
      <c r="AC435" s="32"/>
      <c r="AD435" s="32"/>
      <c r="AE435" s="32"/>
      <c r="AR435" s="168" t="s">
        <v>299</v>
      </c>
      <c r="AT435" s="168" t="s">
        <v>191</v>
      </c>
      <c r="AU435" s="168" t="s">
        <v>86</v>
      </c>
      <c r="AY435" s="17" t="s">
        <v>141</v>
      </c>
      <c r="BE435" s="169">
        <f>IF(N435="základní",J435,0)</f>
        <v>0</v>
      </c>
      <c r="BF435" s="169">
        <f>IF(N435="snížená",J435,0)</f>
        <v>0</v>
      </c>
      <c r="BG435" s="169">
        <f>IF(N435="zákl. přenesená",J435,0)</f>
        <v>0</v>
      </c>
      <c r="BH435" s="169">
        <f>IF(N435="sníž. přenesená",J435,0)</f>
        <v>0</v>
      </c>
      <c r="BI435" s="169">
        <f>IF(N435="nulová",J435,0)</f>
        <v>0</v>
      </c>
      <c r="BJ435" s="17" t="s">
        <v>84</v>
      </c>
      <c r="BK435" s="169">
        <f>ROUND(I435*H435,2)</f>
        <v>0</v>
      </c>
      <c r="BL435" s="17" t="s">
        <v>216</v>
      </c>
      <c r="BM435" s="168" t="s">
        <v>782</v>
      </c>
    </row>
    <row r="436" spans="2:51" s="13" customFormat="1" ht="10.2">
      <c r="B436" s="170"/>
      <c r="D436" s="171" t="s">
        <v>150</v>
      </c>
      <c r="E436" s="172" t="s">
        <v>1</v>
      </c>
      <c r="F436" s="173" t="s">
        <v>783</v>
      </c>
      <c r="H436" s="174">
        <v>25.156</v>
      </c>
      <c r="I436" s="175"/>
      <c r="L436" s="170"/>
      <c r="M436" s="176"/>
      <c r="N436" s="177"/>
      <c r="O436" s="177"/>
      <c r="P436" s="177"/>
      <c r="Q436" s="177"/>
      <c r="R436" s="177"/>
      <c r="S436" s="177"/>
      <c r="T436" s="178"/>
      <c r="AT436" s="172" t="s">
        <v>150</v>
      </c>
      <c r="AU436" s="172" t="s">
        <v>86</v>
      </c>
      <c r="AV436" s="13" t="s">
        <v>86</v>
      </c>
      <c r="AW436" s="13" t="s">
        <v>32</v>
      </c>
      <c r="AX436" s="13" t="s">
        <v>84</v>
      </c>
      <c r="AY436" s="172" t="s">
        <v>141</v>
      </c>
    </row>
    <row r="437" spans="1:65" s="2" customFormat="1" ht="24" customHeight="1">
      <c r="A437" s="32"/>
      <c r="B437" s="156"/>
      <c r="C437" s="157" t="s">
        <v>784</v>
      </c>
      <c r="D437" s="157" t="s">
        <v>143</v>
      </c>
      <c r="E437" s="158" t="s">
        <v>785</v>
      </c>
      <c r="F437" s="159" t="s">
        <v>786</v>
      </c>
      <c r="G437" s="160" t="s">
        <v>146</v>
      </c>
      <c r="H437" s="161">
        <v>1222.7</v>
      </c>
      <c r="I437" s="162"/>
      <c r="J437" s="163">
        <f>ROUND(I437*H437,2)</f>
        <v>0</v>
      </c>
      <c r="K437" s="159" t="s">
        <v>147</v>
      </c>
      <c r="L437" s="33"/>
      <c r="M437" s="164" t="s">
        <v>1</v>
      </c>
      <c r="N437" s="165" t="s">
        <v>41</v>
      </c>
      <c r="O437" s="58"/>
      <c r="P437" s="166">
        <f>O437*H437</f>
        <v>0</v>
      </c>
      <c r="Q437" s="166">
        <v>0</v>
      </c>
      <c r="R437" s="166">
        <f>Q437*H437</f>
        <v>0</v>
      </c>
      <c r="S437" s="166">
        <v>0.0145</v>
      </c>
      <c r="T437" s="167">
        <f>S437*H437</f>
        <v>17.72915</v>
      </c>
      <c r="U437" s="32"/>
      <c r="V437" s="32"/>
      <c r="W437" s="32"/>
      <c r="X437" s="32"/>
      <c r="Y437" s="32"/>
      <c r="Z437" s="32"/>
      <c r="AA437" s="32"/>
      <c r="AB437" s="32"/>
      <c r="AC437" s="32"/>
      <c r="AD437" s="32"/>
      <c r="AE437" s="32"/>
      <c r="AR437" s="168" t="s">
        <v>216</v>
      </c>
      <c r="AT437" s="168" t="s">
        <v>143</v>
      </c>
      <c r="AU437" s="168" t="s">
        <v>86</v>
      </c>
      <c r="AY437" s="17" t="s">
        <v>141</v>
      </c>
      <c r="BE437" s="169">
        <f>IF(N437="základní",J437,0)</f>
        <v>0</v>
      </c>
      <c r="BF437" s="169">
        <f>IF(N437="snížená",J437,0)</f>
        <v>0</v>
      </c>
      <c r="BG437" s="169">
        <f>IF(N437="zákl. přenesená",J437,0)</f>
        <v>0</v>
      </c>
      <c r="BH437" s="169">
        <f>IF(N437="sníž. přenesená",J437,0)</f>
        <v>0</v>
      </c>
      <c r="BI437" s="169">
        <f>IF(N437="nulová",J437,0)</f>
        <v>0</v>
      </c>
      <c r="BJ437" s="17" t="s">
        <v>84</v>
      </c>
      <c r="BK437" s="169">
        <f>ROUND(I437*H437,2)</f>
        <v>0</v>
      </c>
      <c r="BL437" s="17" t="s">
        <v>216</v>
      </c>
      <c r="BM437" s="168" t="s">
        <v>787</v>
      </c>
    </row>
    <row r="438" spans="2:51" s="13" customFormat="1" ht="10.2">
      <c r="B438" s="170"/>
      <c r="D438" s="171" t="s">
        <v>150</v>
      </c>
      <c r="E438" s="172" t="s">
        <v>1</v>
      </c>
      <c r="F438" s="173" t="s">
        <v>788</v>
      </c>
      <c r="H438" s="174">
        <v>1222.7</v>
      </c>
      <c r="I438" s="175"/>
      <c r="L438" s="170"/>
      <c r="M438" s="176"/>
      <c r="N438" s="177"/>
      <c r="O438" s="177"/>
      <c r="P438" s="177"/>
      <c r="Q438" s="177"/>
      <c r="R438" s="177"/>
      <c r="S438" s="177"/>
      <c r="T438" s="178"/>
      <c r="AT438" s="172" t="s">
        <v>150</v>
      </c>
      <c r="AU438" s="172" t="s">
        <v>86</v>
      </c>
      <c r="AV438" s="13" t="s">
        <v>86</v>
      </c>
      <c r="AW438" s="13" t="s">
        <v>32</v>
      </c>
      <c r="AX438" s="13" t="s">
        <v>84</v>
      </c>
      <c r="AY438" s="172" t="s">
        <v>141</v>
      </c>
    </row>
    <row r="439" spans="1:65" s="2" customFormat="1" ht="24" customHeight="1">
      <c r="A439" s="32"/>
      <c r="B439" s="156"/>
      <c r="C439" s="157" t="s">
        <v>789</v>
      </c>
      <c r="D439" s="157" t="s">
        <v>143</v>
      </c>
      <c r="E439" s="158" t="s">
        <v>790</v>
      </c>
      <c r="F439" s="159" t="s">
        <v>791</v>
      </c>
      <c r="G439" s="160" t="s">
        <v>691</v>
      </c>
      <c r="H439" s="204"/>
      <c r="I439" s="162"/>
      <c r="J439" s="163">
        <f>ROUND(I439*H439,2)</f>
        <v>0</v>
      </c>
      <c r="K439" s="159" t="s">
        <v>147</v>
      </c>
      <c r="L439" s="33"/>
      <c r="M439" s="164" t="s">
        <v>1</v>
      </c>
      <c r="N439" s="165" t="s">
        <v>41</v>
      </c>
      <c r="O439" s="58"/>
      <c r="P439" s="166">
        <f>O439*H439</f>
        <v>0</v>
      </c>
      <c r="Q439" s="166">
        <v>0</v>
      </c>
      <c r="R439" s="166">
        <f>Q439*H439</f>
        <v>0</v>
      </c>
      <c r="S439" s="166">
        <v>0</v>
      </c>
      <c r="T439" s="167">
        <f>S439*H439</f>
        <v>0</v>
      </c>
      <c r="U439" s="32"/>
      <c r="V439" s="32"/>
      <c r="W439" s="32"/>
      <c r="X439" s="32"/>
      <c r="Y439" s="32"/>
      <c r="Z439" s="32"/>
      <c r="AA439" s="32"/>
      <c r="AB439" s="32"/>
      <c r="AC439" s="32"/>
      <c r="AD439" s="32"/>
      <c r="AE439" s="32"/>
      <c r="AR439" s="168" t="s">
        <v>216</v>
      </c>
      <c r="AT439" s="168" t="s">
        <v>143</v>
      </c>
      <c r="AU439" s="168" t="s">
        <v>86</v>
      </c>
      <c r="AY439" s="17" t="s">
        <v>141</v>
      </c>
      <c r="BE439" s="169">
        <f>IF(N439="základní",J439,0)</f>
        <v>0</v>
      </c>
      <c r="BF439" s="169">
        <f>IF(N439="snížená",J439,0)</f>
        <v>0</v>
      </c>
      <c r="BG439" s="169">
        <f>IF(N439="zákl. přenesená",J439,0)</f>
        <v>0</v>
      </c>
      <c r="BH439" s="169">
        <f>IF(N439="sníž. přenesená",J439,0)</f>
        <v>0</v>
      </c>
      <c r="BI439" s="169">
        <f>IF(N439="nulová",J439,0)</f>
        <v>0</v>
      </c>
      <c r="BJ439" s="17" t="s">
        <v>84</v>
      </c>
      <c r="BK439" s="169">
        <f>ROUND(I439*H439,2)</f>
        <v>0</v>
      </c>
      <c r="BL439" s="17" t="s">
        <v>216</v>
      </c>
      <c r="BM439" s="168" t="s">
        <v>792</v>
      </c>
    </row>
    <row r="440" spans="2:63" s="12" customFormat="1" ht="22.8" customHeight="1">
      <c r="B440" s="143"/>
      <c r="D440" s="144" t="s">
        <v>75</v>
      </c>
      <c r="E440" s="154" t="s">
        <v>793</v>
      </c>
      <c r="F440" s="154" t="s">
        <v>794</v>
      </c>
      <c r="I440" s="146"/>
      <c r="J440" s="155">
        <f>BK440</f>
        <v>0</v>
      </c>
      <c r="L440" s="143"/>
      <c r="M440" s="148"/>
      <c r="N440" s="149"/>
      <c r="O440" s="149"/>
      <c r="P440" s="150">
        <f>SUM(P441:P447)</f>
        <v>0</v>
      </c>
      <c r="Q440" s="149"/>
      <c r="R440" s="150">
        <f>SUM(R441:R447)</f>
        <v>0.021</v>
      </c>
      <c r="S440" s="149"/>
      <c r="T440" s="151">
        <f>SUM(T441:T447)</f>
        <v>0.08044</v>
      </c>
      <c r="AR440" s="144" t="s">
        <v>86</v>
      </c>
      <c r="AT440" s="152" t="s">
        <v>75</v>
      </c>
      <c r="AU440" s="152" t="s">
        <v>84</v>
      </c>
      <c r="AY440" s="144" t="s">
        <v>141</v>
      </c>
      <c r="BK440" s="153">
        <f>SUM(BK441:BK447)</f>
        <v>0</v>
      </c>
    </row>
    <row r="441" spans="1:65" s="2" customFormat="1" ht="16.5" customHeight="1">
      <c r="A441" s="32"/>
      <c r="B441" s="156"/>
      <c r="C441" s="157" t="s">
        <v>795</v>
      </c>
      <c r="D441" s="157" t="s">
        <v>143</v>
      </c>
      <c r="E441" s="158" t="s">
        <v>796</v>
      </c>
      <c r="F441" s="159" t="s">
        <v>797</v>
      </c>
      <c r="G441" s="160" t="s">
        <v>504</v>
      </c>
      <c r="H441" s="161">
        <v>20</v>
      </c>
      <c r="I441" s="162"/>
      <c r="J441" s="163">
        <f>ROUND(I441*H441,2)</f>
        <v>0</v>
      </c>
      <c r="K441" s="159" t="s">
        <v>1</v>
      </c>
      <c r="L441" s="33"/>
      <c r="M441" s="164" t="s">
        <v>1</v>
      </c>
      <c r="N441" s="165" t="s">
        <v>41</v>
      </c>
      <c r="O441" s="58"/>
      <c r="P441" s="166">
        <f>O441*H441</f>
        <v>0</v>
      </c>
      <c r="Q441" s="166">
        <v>0</v>
      </c>
      <c r="R441" s="166">
        <f>Q441*H441</f>
        <v>0</v>
      </c>
      <c r="S441" s="166">
        <v>0</v>
      </c>
      <c r="T441" s="167">
        <f>S441*H441</f>
        <v>0</v>
      </c>
      <c r="U441" s="32"/>
      <c r="V441" s="32"/>
      <c r="W441" s="32"/>
      <c r="X441" s="32"/>
      <c r="Y441" s="32"/>
      <c r="Z441" s="32"/>
      <c r="AA441" s="32"/>
      <c r="AB441" s="32"/>
      <c r="AC441" s="32"/>
      <c r="AD441" s="32"/>
      <c r="AE441" s="32"/>
      <c r="AR441" s="168" t="s">
        <v>216</v>
      </c>
      <c r="AT441" s="168" t="s">
        <v>143</v>
      </c>
      <c r="AU441" s="168" t="s">
        <v>86</v>
      </c>
      <c r="AY441" s="17" t="s">
        <v>141</v>
      </c>
      <c r="BE441" s="169">
        <f>IF(N441="základní",J441,0)</f>
        <v>0</v>
      </c>
      <c r="BF441" s="169">
        <f>IF(N441="snížená",J441,0)</f>
        <v>0</v>
      </c>
      <c r="BG441" s="169">
        <f>IF(N441="zákl. přenesená",J441,0)</f>
        <v>0</v>
      </c>
      <c r="BH441" s="169">
        <f>IF(N441="sníž. přenesená",J441,0)</f>
        <v>0</v>
      </c>
      <c r="BI441" s="169">
        <f>IF(N441="nulová",J441,0)</f>
        <v>0</v>
      </c>
      <c r="BJ441" s="17" t="s">
        <v>84</v>
      </c>
      <c r="BK441" s="169">
        <f>ROUND(I441*H441,2)</f>
        <v>0</v>
      </c>
      <c r="BL441" s="17" t="s">
        <v>216</v>
      </c>
      <c r="BM441" s="168" t="s">
        <v>798</v>
      </c>
    </row>
    <row r="442" spans="2:51" s="13" customFormat="1" ht="10.2">
      <c r="B442" s="170"/>
      <c r="D442" s="171" t="s">
        <v>150</v>
      </c>
      <c r="E442" s="172" t="s">
        <v>1</v>
      </c>
      <c r="F442" s="173" t="s">
        <v>237</v>
      </c>
      <c r="H442" s="174">
        <v>20</v>
      </c>
      <c r="I442" s="175"/>
      <c r="L442" s="170"/>
      <c r="M442" s="176"/>
      <c r="N442" s="177"/>
      <c r="O442" s="177"/>
      <c r="P442" s="177"/>
      <c r="Q442" s="177"/>
      <c r="R442" s="177"/>
      <c r="S442" s="177"/>
      <c r="T442" s="178"/>
      <c r="AT442" s="172" t="s">
        <v>150</v>
      </c>
      <c r="AU442" s="172" t="s">
        <v>86</v>
      </c>
      <c r="AV442" s="13" t="s">
        <v>86</v>
      </c>
      <c r="AW442" s="13" t="s">
        <v>32</v>
      </c>
      <c r="AX442" s="13" t="s">
        <v>84</v>
      </c>
      <c r="AY442" s="172" t="s">
        <v>141</v>
      </c>
    </row>
    <row r="443" spans="1:65" s="2" customFormat="1" ht="16.5" customHeight="1">
      <c r="A443" s="32"/>
      <c r="B443" s="156"/>
      <c r="C443" s="157" t="s">
        <v>799</v>
      </c>
      <c r="D443" s="157" t="s">
        <v>143</v>
      </c>
      <c r="E443" s="158" t="s">
        <v>800</v>
      </c>
      <c r="F443" s="159" t="s">
        <v>801</v>
      </c>
      <c r="G443" s="160" t="s">
        <v>802</v>
      </c>
      <c r="H443" s="161">
        <v>1</v>
      </c>
      <c r="I443" s="162"/>
      <c r="J443" s="163">
        <f>ROUND(I443*H443,2)</f>
        <v>0</v>
      </c>
      <c r="K443" s="159" t="s">
        <v>1</v>
      </c>
      <c r="L443" s="33"/>
      <c r="M443" s="164" t="s">
        <v>1</v>
      </c>
      <c r="N443" s="165" t="s">
        <v>41</v>
      </c>
      <c r="O443" s="58"/>
      <c r="P443" s="166">
        <f>O443*H443</f>
        <v>0</v>
      </c>
      <c r="Q443" s="166">
        <v>0</v>
      </c>
      <c r="R443" s="166">
        <f>Q443*H443</f>
        <v>0</v>
      </c>
      <c r="S443" s="166">
        <v>0</v>
      </c>
      <c r="T443" s="167">
        <f>S443*H443</f>
        <v>0</v>
      </c>
      <c r="U443" s="32"/>
      <c r="V443" s="32"/>
      <c r="W443" s="32"/>
      <c r="X443" s="32"/>
      <c r="Y443" s="32"/>
      <c r="Z443" s="32"/>
      <c r="AA443" s="32"/>
      <c r="AB443" s="32"/>
      <c r="AC443" s="32"/>
      <c r="AD443" s="32"/>
      <c r="AE443" s="32"/>
      <c r="AR443" s="168" t="s">
        <v>216</v>
      </c>
      <c r="AT443" s="168" t="s">
        <v>143</v>
      </c>
      <c r="AU443" s="168" t="s">
        <v>86</v>
      </c>
      <c r="AY443" s="17" t="s">
        <v>141</v>
      </c>
      <c r="BE443" s="169">
        <f>IF(N443="základní",J443,0)</f>
        <v>0</v>
      </c>
      <c r="BF443" s="169">
        <f>IF(N443="snížená",J443,0)</f>
        <v>0</v>
      </c>
      <c r="BG443" s="169">
        <f>IF(N443="zákl. přenesená",J443,0)</f>
        <v>0</v>
      </c>
      <c r="BH443" s="169">
        <f>IF(N443="sníž. přenesená",J443,0)</f>
        <v>0</v>
      </c>
      <c r="BI443" s="169">
        <f>IF(N443="nulová",J443,0)</f>
        <v>0</v>
      </c>
      <c r="BJ443" s="17" t="s">
        <v>84</v>
      </c>
      <c r="BK443" s="169">
        <f>ROUND(I443*H443,2)</f>
        <v>0</v>
      </c>
      <c r="BL443" s="17" t="s">
        <v>216</v>
      </c>
      <c r="BM443" s="168" t="s">
        <v>803</v>
      </c>
    </row>
    <row r="444" spans="1:65" s="2" customFormat="1" ht="16.5" customHeight="1">
      <c r="A444" s="32"/>
      <c r="B444" s="156"/>
      <c r="C444" s="157" t="s">
        <v>804</v>
      </c>
      <c r="D444" s="157" t="s">
        <v>143</v>
      </c>
      <c r="E444" s="158" t="s">
        <v>805</v>
      </c>
      <c r="F444" s="159" t="s">
        <v>806</v>
      </c>
      <c r="G444" s="160" t="s">
        <v>802</v>
      </c>
      <c r="H444" s="161">
        <v>1</v>
      </c>
      <c r="I444" s="162"/>
      <c r="J444" s="163">
        <f>ROUND(I444*H444,2)</f>
        <v>0</v>
      </c>
      <c r="K444" s="159" t="s">
        <v>1</v>
      </c>
      <c r="L444" s="33"/>
      <c r="M444" s="164" t="s">
        <v>1</v>
      </c>
      <c r="N444" s="165" t="s">
        <v>41</v>
      </c>
      <c r="O444" s="58"/>
      <c r="P444" s="166">
        <f>O444*H444</f>
        <v>0</v>
      </c>
      <c r="Q444" s="166">
        <v>0</v>
      </c>
      <c r="R444" s="166">
        <f>Q444*H444</f>
        <v>0</v>
      </c>
      <c r="S444" s="166">
        <v>0</v>
      </c>
      <c r="T444" s="167">
        <f>S444*H444</f>
        <v>0</v>
      </c>
      <c r="U444" s="32"/>
      <c r="V444" s="32"/>
      <c r="W444" s="32"/>
      <c r="X444" s="32"/>
      <c r="Y444" s="32"/>
      <c r="Z444" s="32"/>
      <c r="AA444" s="32"/>
      <c r="AB444" s="32"/>
      <c r="AC444" s="32"/>
      <c r="AD444" s="32"/>
      <c r="AE444" s="32"/>
      <c r="AR444" s="168" t="s">
        <v>216</v>
      </c>
      <c r="AT444" s="168" t="s">
        <v>143</v>
      </c>
      <c r="AU444" s="168" t="s">
        <v>86</v>
      </c>
      <c r="AY444" s="17" t="s">
        <v>141</v>
      </c>
      <c r="BE444" s="169">
        <f>IF(N444="základní",J444,0)</f>
        <v>0</v>
      </c>
      <c r="BF444" s="169">
        <f>IF(N444="snížená",J444,0)</f>
        <v>0</v>
      </c>
      <c r="BG444" s="169">
        <f>IF(N444="zákl. přenesená",J444,0)</f>
        <v>0</v>
      </c>
      <c r="BH444" s="169">
        <f>IF(N444="sníž. přenesená",J444,0)</f>
        <v>0</v>
      </c>
      <c r="BI444" s="169">
        <f>IF(N444="nulová",J444,0)</f>
        <v>0</v>
      </c>
      <c r="BJ444" s="17" t="s">
        <v>84</v>
      </c>
      <c r="BK444" s="169">
        <f>ROUND(I444*H444,2)</f>
        <v>0</v>
      </c>
      <c r="BL444" s="17" t="s">
        <v>216</v>
      </c>
      <c r="BM444" s="168" t="s">
        <v>807</v>
      </c>
    </row>
    <row r="445" spans="1:65" s="2" customFormat="1" ht="16.5" customHeight="1">
      <c r="A445" s="32"/>
      <c r="B445" s="156"/>
      <c r="C445" s="157" t="s">
        <v>808</v>
      </c>
      <c r="D445" s="157" t="s">
        <v>143</v>
      </c>
      <c r="E445" s="158" t="s">
        <v>809</v>
      </c>
      <c r="F445" s="159" t="s">
        <v>810</v>
      </c>
      <c r="G445" s="160" t="s">
        <v>184</v>
      </c>
      <c r="H445" s="161">
        <v>4</v>
      </c>
      <c r="I445" s="162"/>
      <c r="J445" s="163">
        <f>ROUND(I445*H445,2)</f>
        <v>0</v>
      </c>
      <c r="K445" s="159" t="s">
        <v>147</v>
      </c>
      <c r="L445" s="33"/>
      <c r="M445" s="164" t="s">
        <v>1</v>
      </c>
      <c r="N445" s="165" t="s">
        <v>41</v>
      </c>
      <c r="O445" s="58"/>
      <c r="P445" s="166">
        <f>O445*H445</f>
        <v>0</v>
      </c>
      <c r="Q445" s="166">
        <v>0</v>
      </c>
      <c r="R445" s="166">
        <f>Q445*H445</f>
        <v>0</v>
      </c>
      <c r="S445" s="166">
        <v>0.02011</v>
      </c>
      <c r="T445" s="167">
        <f>S445*H445</f>
        <v>0.08044</v>
      </c>
      <c r="U445" s="32"/>
      <c r="V445" s="32"/>
      <c r="W445" s="32"/>
      <c r="X445" s="32"/>
      <c r="Y445" s="32"/>
      <c r="Z445" s="32"/>
      <c r="AA445" s="32"/>
      <c r="AB445" s="32"/>
      <c r="AC445" s="32"/>
      <c r="AD445" s="32"/>
      <c r="AE445" s="32"/>
      <c r="AR445" s="168" t="s">
        <v>216</v>
      </c>
      <c r="AT445" s="168" t="s">
        <v>143</v>
      </c>
      <c r="AU445" s="168" t="s">
        <v>86</v>
      </c>
      <c r="AY445" s="17" t="s">
        <v>141</v>
      </c>
      <c r="BE445" s="169">
        <f>IF(N445="základní",J445,0)</f>
        <v>0</v>
      </c>
      <c r="BF445" s="169">
        <f>IF(N445="snížená",J445,0)</f>
        <v>0</v>
      </c>
      <c r="BG445" s="169">
        <f>IF(N445="zákl. přenesená",J445,0)</f>
        <v>0</v>
      </c>
      <c r="BH445" s="169">
        <f>IF(N445="sníž. přenesená",J445,0)</f>
        <v>0</v>
      </c>
      <c r="BI445" s="169">
        <f>IF(N445="nulová",J445,0)</f>
        <v>0</v>
      </c>
      <c r="BJ445" s="17" t="s">
        <v>84</v>
      </c>
      <c r="BK445" s="169">
        <f>ROUND(I445*H445,2)</f>
        <v>0</v>
      </c>
      <c r="BL445" s="17" t="s">
        <v>216</v>
      </c>
      <c r="BM445" s="168" t="s">
        <v>811</v>
      </c>
    </row>
    <row r="446" spans="1:65" s="2" customFormat="1" ht="24" customHeight="1">
      <c r="A446" s="32"/>
      <c r="B446" s="156"/>
      <c r="C446" s="157" t="s">
        <v>812</v>
      </c>
      <c r="D446" s="157" t="s">
        <v>143</v>
      </c>
      <c r="E446" s="158" t="s">
        <v>813</v>
      </c>
      <c r="F446" s="159" t="s">
        <v>814</v>
      </c>
      <c r="G446" s="160" t="s">
        <v>184</v>
      </c>
      <c r="H446" s="161">
        <v>14</v>
      </c>
      <c r="I446" s="162"/>
      <c r="J446" s="163">
        <f>ROUND(I446*H446,2)</f>
        <v>0</v>
      </c>
      <c r="K446" s="159" t="s">
        <v>147</v>
      </c>
      <c r="L446" s="33"/>
      <c r="M446" s="164" t="s">
        <v>1</v>
      </c>
      <c r="N446" s="165" t="s">
        <v>41</v>
      </c>
      <c r="O446" s="58"/>
      <c r="P446" s="166">
        <f>O446*H446</f>
        <v>0</v>
      </c>
      <c r="Q446" s="166">
        <v>0.0015</v>
      </c>
      <c r="R446" s="166">
        <f>Q446*H446</f>
        <v>0.021</v>
      </c>
      <c r="S446" s="166">
        <v>0</v>
      </c>
      <c r="T446" s="167">
        <f>S446*H446</f>
        <v>0</v>
      </c>
      <c r="U446" s="32"/>
      <c r="V446" s="32"/>
      <c r="W446" s="32"/>
      <c r="X446" s="32"/>
      <c r="Y446" s="32"/>
      <c r="Z446" s="32"/>
      <c r="AA446" s="32"/>
      <c r="AB446" s="32"/>
      <c r="AC446" s="32"/>
      <c r="AD446" s="32"/>
      <c r="AE446" s="32"/>
      <c r="AR446" s="168" t="s">
        <v>216</v>
      </c>
      <c r="AT446" s="168" t="s">
        <v>143</v>
      </c>
      <c r="AU446" s="168" t="s">
        <v>86</v>
      </c>
      <c r="AY446" s="17" t="s">
        <v>141</v>
      </c>
      <c r="BE446" s="169">
        <f>IF(N446="základní",J446,0)</f>
        <v>0</v>
      </c>
      <c r="BF446" s="169">
        <f>IF(N446="snížená",J446,0)</f>
        <v>0</v>
      </c>
      <c r="BG446" s="169">
        <f>IF(N446="zákl. přenesená",J446,0)</f>
        <v>0</v>
      </c>
      <c r="BH446" s="169">
        <f>IF(N446="sníž. přenesená",J446,0)</f>
        <v>0</v>
      </c>
      <c r="BI446" s="169">
        <f>IF(N446="nulová",J446,0)</f>
        <v>0</v>
      </c>
      <c r="BJ446" s="17" t="s">
        <v>84</v>
      </c>
      <c r="BK446" s="169">
        <f>ROUND(I446*H446,2)</f>
        <v>0</v>
      </c>
      <c r="BL446" s="17" t="s">
        <v>216</v>
      </c>
      <c r="BM446" s="168" t="s">
        <v>815</v>
      </c>
    </row>
    <row r="447" spans="2:51" s="13" customFormat="1" ht="10.2">
      <c r="B447" s="170"/>
      <c r="D447" s="171" t="s">
        <v>150</v>
      </c>
      <c r="E447" s="172" t="s">
        <v>1</v>
      </c>
      <c r="F447" s="173" t="s">
        <v>816</v>
      </c>
      <c r="H447" s="174">
        <v>14</v>
      </c>
      <c r="I447" s="175"/>
      <c r="L447" s="170"/>
      <c r="M447" s="176"/>
      <c r="N447" s="177"/>
      <c r="O447" s="177"/>
      <c r="P447" s="177"/>
      <c r="Q447" s="177"/>
      <c r="R447" s="177"/>
      <c r="S447" s="177"/>
      <c r="T447" s="178"/>
      <c r="AT447" s="172" t="s">
        <v>150</v>
      </c>
      <c r="AU447" s="172" t="s">
        <v>86</v>
      </c>
      <c r="AV447" s="13" t="s">
        <v>86</v>
      </c>
      <c r="AW447" s="13" t="s">
        <v>32</v>
      </c>
      <c r="AX447" s="13" t="s">
        <v>84</v>
      </c>
      <c r="AY447" s="172" t="s">
        <v>141</v>
      </c>
    </row>
    <row r="448" spans="2:63" s="12" customFormat="1" ht="22.8" customHeight="1">
      <c r="B448" s="143"/>
      <c r="D448" s="144" t="s">
        <v>75</v>
      </c>
      <c r="E448" s="154" t="s">
        <v>817</v>
      </c>
      <c r="F448" s="154" t="s">
        <v>818</v>
      </c>
      <c r="I448" s="146"/>
      <c r="J448" s="155">
        <f>BK448</f>
        <v>0</v>
      </c>
      <c r="L448" s="143"/>
      <c r="M448" s="148"/>
      <c r="N448" s="149"/>
      <c r="O448" s="149"/>
      <c r="P448" s="150">
        <f>P449</f>
        <v>0</v>
      </c>
      <c r="Q448" s="149"/>
      <c r="R448" s="150">
        <f>R449</f>
        <v>0</v>
      </c>
      <c r="S448" s="149"/>
      <c r="T448" s="151">
        <f>T449</f>
        <v>0</v>
      </c>
      <c r="AR448" s="144" t="s">
        <v>86</v>
      </c>
      <c r="AT448" s="152" t="s">
        <v>75</v>
      </c>
      <c r="AU448" s="152" t="s">
        <v>84</v>
      </c>
      <c r="AY448" s="144" t="s">
        <v>141</v>
      </c>
      <c r="BK448" s="153">
        <f>BK449</f>
        <v>0</v>
      </c>
    </row>
    <row r="449" spans="1:65" s="2" customFormat="1" ht="16.5" customHeight="1">
      <c r="A449" s="32"/>
      <c r="B449" s="156"/>
      <c r="C449" s="157" t="s">
        <v>819</v>
      </c>
      <c r="D449" s="157" t="s">
        <v>143</v>
      </c>
      <c r="E449" s="158" t="s">
        <v>820</v>
      </c>
      <c r="F449" s="159" t="s">
        <v>821</v>
      </c>
      <c r="G449" s="160" t="s">
        <v>802</v>
      </c>
      <c r="H449" s="161">
        <v>1</v>
      </c>
      <c r="I449" s="162"/>
      <c r="J449" s="163">
        <f>ROUND(I449*H449,2)</f>
        <v>0</v>
      </c>
      <c r="K449" s="159" t="s">
        <v>1</v>
      </c>
      <c r="L449" s="33"/>
      <c r="M449" s="164" t="s">
        <v>1</v>
      </c>
      <c r="N449" s="165" t="s">
        <v>41</v>
      </c>
      <c r="O449" s="58"/>
      <c r="P449" s="166">
        <f>O449*H449</f>
        <v>0</v>
      </c>
      <c r="Q449" s="166">
        <v>0</v>
      </c>
      <c r="R449" s="166">
        <f>Q449*H449</f>
        <v>0</v>
      </c>
      <c r="S449" s="166">
        <v>0</v>
      </c>
      <c r="T449" s="167">
        <f>S449*H449</f>
        <v>0</v>
      </c>
      <c r="U449" s="32"/>
      <c r="V449" s="32"/>
      <c r="W449" s="32"/>
      <c r="X449" s="32"/>
      <c r="Y449" s="32"/>
      <c r="Z449" s="32"/>
      <c r="AA449" s="32"/>
      <c r="AB449" s="32"/>
      <c r="AC449" s="32"/>
      <c r="AD449" s="32"/>
      <c r="AE449" s="32"/>
      <c r="AR449" s="168" t="s">
        <v>216</v>
      </c>
      <c r="AT449" s="168" t="s">
        <v>143</v>
      </c>
      <c r="AU449" s="168" t="s">
        <v>86</v>
      </c>
      <c r="AY449" s="17" t="s">
        <v>141</v>
      </c>
      <c r="BE449" s="169">
        <f>IF(N449="základní",J449,0)</f>
        <v>0</v>
      </c>
      <c r="BF449" s="169">
        <f>IF(N449="snížená",J449,0)</f>
        <v>0</v>
      </c>
      <c r="BG449" s="169">
        <f>IF(N449="zákl. přenesená",J449,0)</f>
        <v>0</v>
      </c>
      <c r="BH449" s="169">
        <f>IF(N449="sníž. přenesená",J449,0)</f>
        <v>0</v>
      </c>
      <c r="BI449" s="169">
        <f>IF(N449="nulová",J449,0)</f>
        <v>0</v>
      </c>
      <c r="BJ449" s="17" t="s">
        <v>84</v>
      </c>
      <c r="BK449" s="169">
        <f>ROUND(I449*H449,2)</f>
        <v>0</v>
      </c>
      <c r="BL449" s="17" t="s">
        <v>216</v>
      </c>
      <c r="BM449" s="168" t="s">
        <v>822</v>
      </c>
    </row>
    <row r="450" spans="2:63" s="12" customFormat="1" ht="22.8" customHeight="1">
      <c r="B450" s="143"/>
      <c r="D450" s="144" t="s">
        <v>75</v>
      </c>
      <c r="E450" s="154" t="s">
        <v>823</v>
      </c>
      <c r="F450" s="154" t="s">
        <v>824</v>
      </c>
      <c r="I450" s="146"/>
      <c r="J450" s="155">
        <f>BK450</f>
        <v>0</v>
      </c>
      <c r="L450" s="143"/>
      <c r="M450" s="148"/>
      <c r="N450" s="149"/>
      <c r="O450" s="149"/>
      <c r="P450" s="150">
        <f>P451</f>
        <v>0</v>
      </c>
      <c r="Q450" s="149"/>
      <c r="R450" s="150">
        <f>R451</f>
        <v>0</v>
      </c>
      <c r="S450" s="149"/>
      <c r="T450" s="151">
        <f>T451</f>
        <v>0</v>
      </c>
      <c r="AR450" s="144" t="s">
        <v>86</v>
      </c>
      <c r="AT450" s="152" t="s">
        <v>75</v>
      </c>
      <c r="AU450" s="152" t="s">
        <v>84</v>
      </c>
      <c r="AY450" s="144" t="s">
        <v>141</v>
      </c>
      <c r="BK450" s="153">
        <f>BK451</f>
        <v>0</v>
      </c>
    </row>
    <row r="451" spans="1:65" s="2" customFormat="1" ht="24" customHeight="1">
      <c r="A451" s="32"/>
      <c r="B451" s="156"/>
      <c r="C451" s="157" t="s">
        <v>825</v>
      </c>
      <c r="D451" s="157" t="s">
        <v>143</v>
      </c>
      <c r="E451" s="158" t="s">
        <v>826</v>
      </c>
      <c r="F451" s="159" t="s">
        <v>827</v>
      </c>
      <c r="G451" s="160" t="s">
        <v>802</v>
      </c>
      <c r="H451" s="161">
        <v>1</v>
      </c>
      <c r="I451" s="162"/>
      <c r="J451" s="163">
        <f>ROUND(I451*H451,2)</f>
        <v>0</v>
      </c>
      <c r="K451" s="159" t="s">
        <v>1</v>
      </c>
      <c r="L451" s="33"/>
      <c r="M451" s="164" t="s">
        <v>1</v>
      </c>
      <c r="N451" s="165" t="s">
        <v>41</v>
      </c>
      <c r="O451" s="58"/>
      <c r="P451" s="166">
        <f>O451*H451</f>
        <v>0</v>
      </c>
      <c r="Q451" s="166">
        <v>0</v>
      </c>
      <c r="R451" s="166">
        <f>Q451*H451</f>
        <v>0</v>
      </c>
      <c r="S451" s="166">
        <v>0</v>
      </c>
      <c r="T451" s="167">
        <f>S451*H451</f>
        <v>0</v>
      </c>
      <c r="U451" s="32"/>
      <c r="V451" s="32"/>
      <c r="W451" s="32"/>
      <c r="X451" s="32"/>
      <c r="Y451" s="32"/>
      <c r="Z451" s="32"/>
      <c r="AA451" s="32"/>
      <c r="AB451" s="32"/>
      <c r="AC451" s="32"/>
      <c r="AD451" s="32"/>
      <c r="AE451" s="32"/>
      <c r="AR451" s="168" t="s">
        <v>216</v>
      </c>
      <c r="AT451" s="168" t="s">
        <v>143</v>
      </c>
      <c r="AU451" s="168" t="s">
        <v>86</v>
      </c>
      <c r="AY451" s="17" t="s">
        <v>141</v>
      </c>
      <c r="BE451" s="169">
        <f>IF(N451="základní",J451,0)</f>
        <v>0</v>
      </c>
      <c r="BF451" s="169">
        <f>IF(N451="snížená",J451,0)</f>
        <v>0</v>
      </c>
      <c r="BG451" s="169">
        <f>IF(N451="zákl. přenesená",J451,0)</f>
        <v>0</v>
      </c>
      <c r="BH451" s="169">
        <f>IF(N451="sníž. přenesená",J451,0)</f>
        <v>0</v>
      </c>
      <c r="BI451" s="169">
        <f>IF(N451="nulová",J451,0)</f>
        <v>0</v>
      </c>
      <c r="BJ451" s="17" t="s">
        <v>84</v>
      </c>
      <c r="BK451" s="169">
        <f>ROUND(I451*H451,2)</f>
        <v>0</v>
      </c>
      <c r="BL451" s="17" t="s">
        <v>216</v>
      </c>
      <c r="BM451" s="168" t="s">
        <v>828</v>
      </c>
    </row>
    <row r="452" spans="2:63" s="12" customFormat="1" ht="22.8" customHeight="1">
      <c r="B452" s="143"/>
      <c r="D452" s="144" t="s">
        <v>75</v>
      </c>
      <c r="E452" s="154" t="s">
        <v>829</v>
      </c>
      <c r="F452" s="154" t="s">
        <v>830</v>
      </c>
      <c r="I452" s="146"/>
      <c r="J452" s="155">
        <f>BK452</f>
        <v>0</v>
      </c>
      <c r="L452" s="143"/>
      <c r="M452" s="148"/>
      <c r="N452" s="149"/>
      <c r="O452" s="149"/>
      <c r="P452" s="150">
        <f>P453</f>
        <v>0</v>
      </c>
      <c r="Q452" s="149"/>
      <c r="R452" s="150">
        <f>R453</f>
        <v>0</v>
      </c>
      <c r="S452" s="149"/>
      <c r="T452" s="151">
        <f>T453</f>
        <v>0.112</v>
      </c>
      <c r="AR452" s="144" t="s">
        <v>86</v>
      </c>
      <c r="AT452" s="152" t="s">
        <v>75</v>
      </c>
      <c r="AU452" s="152" t="s">
        <v>84</v>
      </c>
      <c r="AY452" s="144" t="s">
        <v>141</v>
      </c>
      <c r="BK452" s="153">
        <f>BK453</f>
        <v>0</v>
      </c>
    </row>
    <row r="453" spans="1:65" s="2" customFormat="1" ht="16.5" customHeight="1">
      <c r="A453" s="32"/>
      <c r="B453" s="156"/>
      <c r="C453" s="157" t="s">
        <v>831</v>
      </c>
      <c r="D453" s="157" t="s">
        <v>143</v>
      </c>
      <c r="E453" s="158" t="s">
        <v>832</v>
      </c>
      <c r="F453" s="159" t="s">
        <v>833</v>
      </c>
      <c r="G453" s="160" t="s">
        <v>184</v>
      </c>
      <c r="H453" s="161">
        <v>14</v>
      </c>
      <c r="I453" s="162"/>
      <c r="J453" s="163">
        <f>ROUND(I453*H453,2)</f>
        <v>0</v>
      </c>
      <c r="K453" s="159" t="s">
        <v>147</v>
      </c>
      <c r="L453" s="33"/>
      <c r="M453" s="164" t="s">
        <v>1</v>
      </c>
      <c r="N453" s="165" t="s">
        <v>41</v>
      </c>
      <c r="O453" s="58"/>
      <c r="P453" s="166">
        <f>O453*H453</f>
        <v>0</v>
      </c>
      <c r="Q453" s="166">
        <v>0</v>
      </c>
      <c r="R453" s="166">
        <f>Q453*H453</f>
        <v>0</v>
      </c>
      <c r="S453" s="166">
        <v>0.008</v>
      </c>
      <c r="T453" s="167">
        <f>S453*H453</f>
        <v>0.112</v>
      </c>
      <c r="U453" s="32"/>
      <c r="V453" s="32"/>
      <c r="W453" s="32"/>
      <c r="X453" s="32"/>
      <c r="Y453" s="32"/>
      <c r="Z453" s="32"/>
      <c r="AA453" s="32"/>
      <c r="AB453" s="32"/>
      <c r="AC453" s="32"/>
      <c r="AD453" s="32"/>
      <c r="AE453" s="32"/>
      <c r="AR453" s="168" t="s">
        <v>216</v>
      </c>
      <c r="AT453" s="168" t="s">
        <v>143</v>
      </c>
      <c r="AU453" s="168" t="s">
        <v>86</v>
      </c>
      <c r="AY453" s="17" t="s">
        <v>141</v>
      </c>
      <c r="BE453" s="169">
        <f>IF(N453="základní",J453,0)</f>
        <v>0</v>
      </c>
      <c r="BF453" s="169">
        <f>IF(N453="snížená",J453,0)</f>
        <v>0</v>
      </c>
      <c r="BG453" s="169">
        <f>IF(N453="zákl. přenesená",J453,0)</f>
        <v>0</v>
      </c>
      <c r="BH453" s="169">
        <f>IF(N453="sníž. přenesená",J453,0)</f>
        <v>0</v>
      </c>
      <c r="BI453" s="169">
        <f>IF(N453="nulová",J453,0)</f>
        <v>0</v>
      </c>
      <c r="BJ453" s="17" t="s">
        <v>84</v>
      </c>
      <c r="BK453" s="169">
        <f>ROUND(I453*H453,2)</f>
        <v>0</v>
      </c>
      <c r="BL453" s="17" t="s">
        <v>216</v>
      </c>
      <c r="BM453" s="168" t="s">
        <v>834</v>
      </c>
    </row>
    <row r="454" spans="2:63" s="12" customFormat="1" ht="22.8" customHeight="1">
      <c r="B454" s="143"/>
      <c r="D454" s="144" t="s">
        <v>75</v>
      </c>
      <c r="E454" s="154" t="s">
        <v>835</v>
      </c>
      <c r="F454" s="154" t="s">
        <v>836</v>
      </c>
      <c r="I454" s="146"/>
      <c r="J454" s="155">
        <f>BK454</f>
        <v>0</v>
      </c>
      <c r="L454" s="143"/>
      <c r="M454" s="148"/>
      <c r="N454" s="149"/>
      <c r="O454" s="149"/>
      <c r="P454" s="150">
        <f>SUM(P455:P500)</f>
        <v>0</v>
      </c>
      <c r="Q454" s="149"/>
      <c r="R454" s="150">
        <f>SUM(R455:R500)</f>
        <v>40.51923029</v>
      </c>
      <c r="S454" s="149"/>
      <c r="T454" s="151">
        <f>SUM(T455:T500)</f>
        <v>17.809075000000004</v>
      </c>
      <c r="AR454" s="144" t="s">
        <v>86</v>
      </c>
      <c r="AT454" s="152" t="s">
        <v>75</v>
      </c>
      <c r="AU454" s="152" t="s">
        <v>84</v>
      </c>
      <c r="AY454" s="144" t="s">
        <v>141</v>
      </c>
      <c r="BK454" s="153">
        <f>SUM(BK455:BK500)</f>
        <v>0</v>
      </c>
    </row>
    <row r="455" spans="1:65" s="2" customFormat="1" ht="24" customHeight="1">
      <c r="A455" s="32"/>
      <c r="B455" s="156"/>
      <c r="C455" s="157" t="s">
        <v>837</v>
      </c>
      <c r="D455" s="157" t="s">
        <v>143</v>
      </c>
      <c r="E455" s="158" t="s">
        <v>838</v>
      </c>
      <c r="F455" s="159" t="s">
        <v>839</v>
      </c>
      <c r="G455" s="160" t="s">
        <v>802</v>
      </c>
      <c r="H455" s="161">
        <v>1</v>
      </c>
      <c r="I455" s="162"/>
      <c r="J455" s="163">
        <f>ROUND(I455*H455,2)</f>
        <v>0</v>
      </c>
      <c r="K455" s="159" t="s">
        <v>1</v>
      </c>
      <c r="L455" s="33"/>
      <c r="M455" s="164" t="s">
        <v>1</v>
      </c>
      <c r="N455" s="165" t="s">
        <v>41</v>
      </c>
      <c r="O455" s="58"/>
      <c r="P455" s="166">
        <f>O455*H455</f>
        <v>0</v>
      </c>
      <c r="Q455" s="166">
        <v>0</v>
      </c>
      <c r="R455" s="166">
        <f>Q455*H455</f>
        <v>0</v>
      </c>
      <c r="S455" s="166">
        <v>0</v>
      </c>
      <c r="T455" s="167">
        <f>S455*H455</f>
        <v>0</v>
      </c>
      <c r="U455" s="32"/>
      <c r="V455" s="32"/>
      <c r="W455" s="32"/>
      <c r="X455" s="32"/>
      <c r="Y455" s="32"/>
      <c r="Z455" s="32"/>
      <c r="AA455" s="32"/>
      <c r="AB455" s="32"/>
      <c r="AC455" s="32"/>
      <c r="AD455" s="32"/>
      <c r="AE455" s="32"/>
      <c r="AR455" s="168" t="s">
        <v>216</v>
      </c>
      <c r="AT455" s="168" t="s">
        <v>143</v>
      </c>
      <c r="AU455" s="168" t="s">
        <v>86</v>
      </c>
      <c r="AY455" s="17" t="s">
        <v>141</v>
      </c>
      <c r="BE455" s="169">
        <f>IF(N455="základní",J455,0)</f>
        <v>0</v>
      </c>
      <c r="BF455" s="169">
        <f>IF(N455="snížená",J455,0)</f>
        <v>0</v>
      </c>
      <c r="BG455" s="169">
        <f>IF(N455="zákl. přenesená",J455,0)</f>
        <v>0</v>
      </c>
      <c r="BH455" s="169">
        <f>IF(N455="sníž. přenesená",J455,0)</f>
        <v>0</v>
      </c>
      <c r="BI455" s="169">
        <f>IF(N455="nulová",J455,0)</f>
        <v>0</v>
      </c>
      <c r="BJ455" s="17" t="s">
        <v>84</v>
      </c>
      <c r="BK455" s="169">
        <f>ROUND(I455*H455,2)</f>
        <v>0</v>
      </c>
      <c r="BL455" s="17" t="s">
        <v>216</v>
      </c>
      <c r="BM455" s="168" t="s">
        <v>840</v>
      </c>
    </row>
    <row r="456" spans="1:65" s="2" customFormat="1" ht="36" customHeight="1">
      <c r="A456" s="32"/>
      <c r="B456" s="156"/>
      <c r="C456" s="157" t="s">
        <v>841</v>
      </c>
      <c r="D456" s="157" t="s">
        <v>143</v>
      </c>
      <c r="E456" s="158" t="s">
        <v>842</v>
      </c>
      <c r="F456" s="159" t="s">
        <v>843</v>
      </c>
      <c r="G456" s="160" t="s">
        <v>146</v>
      </c>
      <c r="H456" s="161">
        <v>252.8</v>
      </c>
      <c r="I456" s="162"/>
      <c r="J456" s="163">
        <f>ROUND(I456*H456,2)</f>
        <v>0</v>
      </c>
      <c r="K456" s="159" t="s">
        <v>1</v>
      </c>
      <c r="L456" s="33"/>
      <c r="M456" s="164" t="s">
        <v>1</v>
      </c>
      <c r="N456" s="165" t="s">
        <v>41</v>
      </c>
      <c r="O456" s="58"/>
      <c r="P456" s="166">
        <f>O456*H456</f>
        <v>0</v>
      </c>
      <c r="Q456" s="166">
        <v>0</v>
      </c>
      <c r="R456" s="166">
        <f>Q456*H456</f>
        <v>0</v>
      </c>
      <c r="S456" s="166">
        <v>0</v>
      </c>
      <c r="T456" s="167">
        <f>S456*H456</f>
        <v>0</v>
      </c>
      <c r="U456" s="32"/>
      <c r="V456" s="32"/>
      <c r="W456" s="32"/>
      <c r="X456" s="32"/>
      <c r="Y456" s="32"/>
      <c r="Z456" s="32"/>
      <c r="AA456" s="32"/>
      <c r="AB456" s="32"/>
      <c r="AC456" s="32"/>
      <c r="AD456" s="32"/>
      <c r="AE456" s="32"/>
      <c r="AR456" s="168" t="s">
        <v>216</v>
      </c>
      <c r="AT456" s="168" t="s">
        <v>143</v>
      </c>
      <c r="AU456" s="168" t="s">
        <v>86</v>
      </c>
      <c r="AY456" s="17" t="s">
        <v>141</v>
      </c>
      <c r="BE456" s="169">
        <f>IF(N456="základní",J456,0)</f>
        <v>0</v>
      </c>
      <c r="BF456" s="169">
        <f>IF(N456="snížená",J456,0)</f>
        <v>0</v>
      </c>
      <c r="BG456" s="169">
        <f>IF(N456="zákl. přenesená",J456,0)</f>
        <v>0</v>
      </c>
      <c r="BH456" s="169">
        <f>IF(N456="sníž. přenesená",J456,0)</f>
        <v>0</v>
      </c>
      <c r="BI456" s="169">
        <f>IF(N456="nulová",J456,0)</f>
        <v>0</v>
      </c>
      <c r="BJ456" s="17" t="s">
        <v>84</v>
      </c>
      <c r="BK456" s="169">
        <f>ROUND(I456*H456,2)</f>
        <v>0</v>
      </c>
      <c r="BL456" s="17" t="s">
        <v>216</v>
      </c>
      <c r="BM456" s="168" t="s">
        <v>844</v>
      </c>
    </row>
    <row r="457" spans="2:51" s="13" customFormat="1" ht="20.4">
      <c r="B457" s="170"/>
      <c r="D457" s="171" t="s">
        <v>150</v>
      </c>
      <c r="E457" s="172" t="s">
        <v>1</v>
      </c>
      <c r="F457" s="173" t="s">
        <v>845</v>
      </c>
      <c r="H457" s="174">
        <v>217.8</v>
      </c>
      <c r="I457" s="175"/>
      <c r="L457" s="170"/>
      <c r="M457" s="176"/>
      <c r="N457" s="177"/>
      <c r="O457" s="177"/>
      <c r="P457" s="177"/>
      <c r="Q457" s="177"/>
      <c r="R457" s="177"/>
      <c r="S457" s="177"/>
      <c r="T457" s="178"/>
      <c r="AT457" s="172" t="s">
        <v>150</v>
      </c>
      <c r="AU457" s="172" t="s">
        <v>86</v>
      </c>
      <c r="AV457" s="13" t="s">
        <v>86</v>
      </c>
      <c r="AW457" s="13" t="s">
        <v>32</v>
      </c>
      <c r="AX457" s="13" t="s">
        <v>76</v>
      </c>
      <c r="AY457" s="172" t="s">
        <v>141</v>
      </c>
    </row>
    <row r="458" spans="2:51" s="13" customFormat="1" ht="10.2">
      <c r="B458" s="170"/>
      <c r="D458" s="171" t="s">
        <v>150</v>
      </c>
      <c r="E458" s="172" t="s">
        <v>1</v>
      </c>
      <c r="F458" s="173" t="s">
        <v>846</v>
      </c>
      <c r="H458" s="174">
        <v>35</v>
      </c>
      <c r="I458" s="175"/>
      <c r="L458" s="170"/>
      <c r="M458" s="176"/>
      <c r="N458" s="177"/>
      <c r="O458" s="177"/>
      <c r="P458" s="177"/>
      <c r="Q458" s="177"/>
      <c r="R458" s="177"/>
      <c r="S458" s="177"/>
      <c r="T458" s="178"/>
      <c r="AT458" s="172" t="s">
        <v>150</v>
      </c>
      <c r="AU458" s="172" t="s">
        <v>86</v>
      </c>
      <c r="AV458" s="13" t="s">
        <v>86</v>
      </c>
      <c r="AW458" s="13" t="s">
        <v>32</v>
      </c>
      <c r="AX458" s="13" t="s">
        <v>76</v>
      </c>
      <c r="AY458" s="172" t="s">
        <v>141</v>
      </c>
    </row>
    <row r="459" spans="2:51" s="14" customFormat="1" ht="10.2">
      <c r="B459" s="189"/>
      <c r="D459" s="171" t="s">
        <v>150</v>
      </c>
      <c r="E459" s="190" t="s">
        <v>1</v>
      </c>
      <c r="F459" s="191" t="s">
        <v>281</v>
      </c>
      <c r="H459" s="192">
        <v>252.8</v>
      </c>
      <c r="I459" s="193"/>
      <c r="L459" s="189"/>
      <c r="M459" s="194"/>
      <c r="N459" s="195"/>
      <c r="O459" s="195"/>
      <c r="P459" s="195"/>
      <c r="Q459" s="195"/>
      <c r="R459" s="195"/>
      <c r="S459" s="195"/>
      <c r="T459" s="196"/>
      <c r="AT459" s="190" t="s">
        <v>150</v>
      </c>
      <c r="AU459" s="190" t="s">
        <v>86</v>
      </c>
      <c r="AV459" s="14" t="s">
        <v>148</v>
      </c>
      <c r="AW459" s="14" t="s">
        <v>32</v>
      </c>
      <c r="AX459" s="14" t="s">
        <v>84</v>
      </c>
      <c r="AY459" s="190" t="s">
        <v>141</v>
      </c>
    </row>
    <row r="460" spans="1:65" s="2" customFormat="1" ht="16.5" customHeight="1">
      <c r="A460" s="32"/>
      <c r="B460" s="156"/>
      <c r="C460" s="157" t="s">
        <v>847</v>
      </c>
      <c r="D460" s="157" t="s">
        <v>143</v>
      </c>
      <c r="E460" s="158" t="s">
        <v>848</v>
      </c>
      <c r="F460" s="159" t="s">
        <v>849</v>
      </c>
      <c r="G460" s="160" t="s">
        <v>146</v>
      </c>
      <c r="H460" s="161">
        <v>1268.785</v>
      </c>
      <c r="I460" s="162"/>
      <c r="J460" s="163">
        <f>ROUND(I460*H460,2)</f>
        <v>0</v>
      </c>
      <c r="K460" s="159" t="s">
        <v>1</v>
      </c>
      <c r="L460" s="33"/>
      <c r="M460" s="164" t="s">
        <v>1</v>
      </c>
      <c r="N460" s="165" t="s">
        <v>41</v>
      </c>
      <c r="O460" s="58"/>
      <c r="P460" s="166">
        <f>O460*H460</f>
        <v>0</v>
      </c>
      <c r="Q460" s="166">
        <v>0</v>
      </c>
      <c r="R460" s="166">
        <f>Q460*H460</f>
        <v>0</v>
      </c>
      <c r="S460" s="166">
        <v>0</v>
      </c>
      <c r="T460" s="167">
        <f>S460*H460</f>
        <v>0</v>
      </c>
      <c r="U460" s="32"/>
      <c r="V460" s="32"/>
      <c r="W460" s="32"/>
      <c r="X460" s="32"/>
      <c r="Y460" s="32"/>
      <c r="Z460" s="32"/>
      <c r="AA460" s="32"/>
      <c r="AB460" s="32"/>
      <c r="AC460" s="32"/>
      <c r="AD460" s="32"/>
      <c r="AE460" s="32"/>
      <c r="AR460" s="168" t="s">
        <v>216</v>
      </c>
      <c r="AT460" s="168" t="s">
        <v>143</v>
      </c>
      <c r="AU460" s="168" t="s">
        <v>86</v>
      </c>
      <c r="AY460" s="17" t="s">
        <v>141</v>
      </c>
      <c r="BE460" s="169">
        <f>IF(N460="základní",J460,0)</f>
        <v>0</v>
      </c>
      <c r="BF460" s="169">
        <f>IF(N460="snížená",J460,0)</f>
        <v>0</v>
      </c>
      <c r="BG460" s="169">
        <f>IF(N460="zákl. přenesená",J460,0)</f>
        <v>0</v>
      </c>
      <c r="BH460" s="169">
        <f>IF(N460="sníž. přenesená",J460,0)</f>
        <v>0</v>
      </c>
      <c r="BI460" s="169">
        <f>IF(N460="nulová",J460,0)</f>
        <v>0</v>
      </c>
      <c r="BJ460" s="17" t="s">
        <v>84</v>
      </c>
      <c r="BK460" s="169">
        <f>ROUND(I460*H460,2)</f>
        <v>0</v>
      </c>
      <c r="BL460" s="17" t="s">
        <v>216</v>
      </c>
      <c r="BM460" s="168" t="s">
        <v>850</v>
      </c>
    </row>
    <row r="461" spans="2:51" s="13" customFormat="1" ht="10.2">
      <c r="B461" s="170"/>
      <c r="D461" s="171" t="s">
        <v>150</v>
      </c>
      <c r="E461" s="172" t="s">
        <v>1</v>
      </c>
      <c r="F461" s="173" t="s">
        <v>732</v>
      </c>
      <c r="H461" s="174">
        <v>1222.7</v>
      </c>
      <c r="I461" s="175"/>
      <c r="L461" s="170"/>
      <c r="M461" s="176"/>
      <c r="N461" s="177"/>
      <c r="O461" s="177"/>
      <c r="P461" s="177"/>
      <c r="Q461" s="177"/>
      <c r="R461" s="177"/>
      <c r="S461" s="177"/>
      <c r="T461" s="178"/>
      <c r="AT461" s="172" t="s">
        <v>150</v>
      </c>
      <c r="AU461" s="172" t="s">
        <v>86</v>
      </c>
      <c r="AV461" s="13" t="s">
        <v>86</v>
      </c>
      <c r="AW461" s="13" t="s">
        <v>32</v>
      </c>
      <c r="AX461" s="13" t="s">
        <v>76</v>
      </c>
      <c r="AY461" s="172" t="s">
        <v>141</v>
      </c>
    </row>
    <row r="462" spans="2:51" s="13" customFormat="1" ht="10.2">
      <c r="B462" s="170"/>
      <c r="D462" s="171" t="s">
        <v>150</v>
      </c>
      <c r="E462" s="172" t="s">
        <v>1</v>
      </c>
      <c r="F462" s="173" t="s">
        <v>851</v>
      </c>
      <c r="H462" s="174">
        <v>46.085</v>
      </c>
      <c r="I462" s="175"/>
      <c r="L462" s="170"/>
      <c r="M462" s="176"/>
      <c r="N462" s="177"/>
      <c r="O462" s="177"/>
      <c r="P462" s="177"/>
      <c r="Q462" s="177"/>
      <c r="R462" s="177"/>
      <c r="S462" s="177"/>
      <c r="T462" s="178"/>
      <c r="AT462" s="172" t="s">
        <v>150</v>
      </c>
      <c r="AU462" s="172" t="s">
        <v>86</v>
      </c>
      <c r="AV462" s="13" t="s">
        <v>86</v>
      </c>
      <c r="AW462" s="13" t="s">
        <v>32</v>
      </c>
      <c r="AX462" s="13" t="s">
        <v>76</v>
      </c>
      <c r="AY462" s="172" t="s">
        <v>141</v>
      </c>
    </row>
    <row r="463" spans="2:51" s="14" customFormat="1" ht="10.2">
      <c r="B463" s="189"/>
      <c r="D463" s="171" t="s">
        <v>150</v>
      </c>
      <c r="E463" s="190" t="s">
        <v>1</v>
      </c>
      <c r="F463" s="191" t="s">
        <v>281</v>
      </c>
      <c r="H463" s="192">
        <v>1268.785</v>
      </c>
      <c r="I463" s="193"/>
      <c r="L463" s="189"/>
      <c r="M463" s="194"/>
      <c r="N463" s="195"/>
      <c r="O463" s="195"/>
      <c r="P463" s="195"/>
      <c r="Q463" s="195"/>
      <c r="R463" s="195"/>
      <c r="S463" s="195"/>
      <c r="T463" s="196"/>
      <c r="AT463" s="190" t="s">
        <v>150</v>
      </c>
      <c r="AU463" s="190" t="s">
        <v>86</v>
      </c>
      <c r="AV463" s="14" t="s">
        <v>148</v>
      </c>
      <c r="AW463" s="14" t="s">
        <v>32</v>
      </c>
      <c r="AX463" s="14" t="s">
        <v>84</v>
      </c>
      <c r="AY463" s="190" t="s">
        <v>141</v>
      </c>
    </row>
    <row r="464" spans="1:65" s="2" customFormat="1" ht="24" customHeight="1">
      <c r="A464" s="32"/>
      <c r="B464" s="156"/>
      <c r="C464" s="157" t="s">
        <v>852</v>
      </c>
      <c r="D464" s="157" t="s">
        <v>143</v>
      </c>
      <c r="E464" s="158" t="s">
        <v>853</v>
      </c>
      <c r="F464" s="159" t="s">
        <v>854</v>
      </c>
      <c r="G464" s="160" t="s">
        <v>1</v>
      </c>
      <c r="H464" s="161">
        <v>4.65</v>
      </c>
      <c r="I464" s="162"/>
      <c r="J464" s="163">
        <f>ROUND(I464*H464,2)</f>
        <v>0</v>
      </c>
      <c r="K464" s="159" t="s">
        <v>1</v>
      </c>
      <c r="L464" s="33"/>
      <c r="M464" s="164" t="s">
        <v>1</v>
      </c>
      <c r="N464" s="165" t="s">
        <v>41</v>
      </c>
      <c r="O464" s="58"/>
      <c r="P464" s="166">
        <f>O464*H464</f>
        <v>0</v>
      </c>
      <c r="Q464" s="166">
        <v>0</v>
      </c>
      <c r="R464" s="166">
        <f>Q464*H464</f>
        <v>0</v>
      </c>
      <c r="S464" s="166">
        <v>0</v>
      </c>
      <c r="T464" s="167">
        <f>S464*H464</f>
        <v>0</v>
      </c>
      <c r="U464" s="32"/>
      <c r="V464" s="32"/>
      <c r="W464" s="32"/>
      <c r="X464" s="32"/>
      <c r="Y464" s="32"/>
      <c r="Z464" s="32"/>
      <c r="AA464" s="32"/>
      <c r="AB464" s="32"/>
      <c r="AC464" s="32"/>
      <c r="AD464" s="32"/>
      <c r="AE464" s="32"/>
      <c r="AR464" s="168" t="s">
        <v>216</v>
      </c>
      <c r="AT464" s="168" t="s">
        <v>143</v>
      </c>
      <c r="AU464" s="168" t="s">
        <v>86</v>
      </c>
      <c r="AY464" s="17" t="s">
        <v>141</v>
      </c>
      <c r="BE464" s="169">
        <f>IF(N464="základní",J464,0)</f>
        <v>0</v>
      </c>
      <c r="BF464" s="169">
        <f>IF(N464="snížená",J464,0)</f>
        <v>0</v>
      </c>
      <c r="BG464" s="169">
        <f>IF(N464="zákl. přenesená",J464,0)</f>
        <v>0</v>
      </c>
      <c r="BH464" s="169">
        <f>IF(N464="sníž. přenesená",J464,0)</f>
        <v>0</v>
      </c>
      <c r="BI464" s="169">
        <f>IF(N464="nulová",J464,0)</f>
        <v>0</v>
      </c>
      <c r="BJ464" s="17" t="s">
        <v>84</v>
      </c>
      <c r="BK464" s="169">
        <f>ROUND(I464*H464,2)</f>
        <v>0</v>
      </c>
      <c r="BL464" s="17" t="s">
        <v>216</v>
      </c>
      <c r="BM464" s="168" t="s">
        <v>855</v>
      </c>
    </row>
    <row r="465" spans="2:51" s="13" customFormat="1" ht="10.2">
      <c r="B465" s="170"/>
      <c r="D465" s="171" t="s">
        <v>150</v>
      </c>
      <c r="E465" s="172" t="s">
        <v>1</v>
      </c>
      <c r="F465" s="173" t="s">
        <v>258</v>
      </c>
      <c r="H465" s="174">
        <v>4.65</v>
      </c>
      <c r="I465" s="175"/>
      <c r="L465" s="170"/>
      <c r="M465" s="176"/>
      <c r="N465" s="177"/>
      <c r="O465" s="177"/>
      <c r="P465" s="177"/>
      <c r="Q465" s="177"/>
      <c r="R465" s="177"/>
      <c r="S465" s="177"/>
      <c r="T465" s="178"/>
      <c r="AT465" s="172" t="s">
        <v>150</v>
      </c>
      <c r="AU465" s="172" t="s">
        <v>86</v>
      </c>
      <c r="AV465" s="13" t="s">
        <v>86</v>
      </c>
      <c r="AW465" s="13" t="s">
        <v>32</v>
      </c>
      <c r="AX465" s="13" t="s">
        <v>84</v>
      </c>
      <c r="AY465" s="172" t="s">
        <v>141</v>
      </c>
    </row>
    <row r="466" spans="1:65" s="2" customFormat="1" ht="24" customHeight="1">
      <c r="A466" s="32"/>
      <c r="B466" s="156"/>
      <c r="C466" s="157" t="s">
        <v>856</v>
      </c>
      <c r="D466" s="157" t="s">
        <v>143</v>
      </c>
      <c r="E466" s="158" t="s">
        <v>857</v>
      </c>
      <c r="F466" s="159" t="s">
        <v>858</v>
      </c>
      <c r="G466" s="160" t="s">
        <v>163</v>
      </c>
      <c r="H466" s="161">
        <v>5.31</v>
      </c>
      <c r="I466" s="162"/>
      <c r="J466" s="163">
        <f>ROUND(I466*H466,2)</f>
        <v>0</v>
      </c>
      <c r="K466" s="159" t="s">
        <v>147</v>
      </c>
      <c r="L466" s="33"/>
      <c r="M466" s="164" t="s">
        <v>1</v>
      </c>
      <c r="N466" s="165" t="s">
        <v>41</v>
      </c>
      <c r="O466" s="58"/>
      <c r="P466" s="166">
        <f>O466*H466</f>
        <v>0</v>
      </c>
      <c r="Q466" s="166">
        <v>0.00108</v>
      </c>
      <c r="R466" s="166">
        <f>Q466*H466</f>
        <v>0.0057348</v>
      </c>
      <c r="S466" s="166">
        <v>0</v>
      </c>
      <c r="T466" s="167">
        <f>S466*H466</f>
        <v>0</v>
      </c>
      <c r="U466" s="32"/>
      <c r="V466" s="32"/>
      <c r="W466" s="32"/>
      <c r="X466" s="32"/>
      <c r="Y466" s="32"/>
      <c r="Z466" s="32"/>
      <c r="AA466" s="32"/>
      <c r="AB466" s="32"/>
      <c r="AC466" s="32"/>
      <c r="AD466" s="32"/>
      <c r="AE466" s="32"/>
      <c r="AR466" s="168" t="s">
        <v>216</v>
      </c>
      <c r="AT466" s="168" t="s">
        <v>143</v>
      </c>
      <c r="AU466" s="168" t="s">
        <v>86</v>
      </c>
      <c r="AY466" s="17" t="s">
        <v>141</v>
      </c>
      <c r="BE466" s="169">
        <f>IF(N466="základní",J466,0)</f>
        <v>0</v>
      </c>
      <c r="BF466" s="169">
        <f>IF(N466="snížená",J466,0)</f>
        <v>0</v>
      </c>
      <c r="BG466" s="169">
        <f>IF(N466="zákl. přenesená",J466,0)</f>
        <v>0</v>
      </c>
      <c r="BH466" s="169">
        <f>IF(N466="sníž. přenesená",J466,0)</f>
        <v>0</v>
      </c>
      <c r="BI466" s="169">
        <f>IF(N466="nulová",J466,0)</f>
        <v>0</v>
      </c>
      <c r="BJ466" s="17" t="s">
        <v>84</v>
      </c>
      <c r="BK466" s="169">
        <f>ROUND(I466*H466,2)</f>
        <v>0</v>
      </c>
      <c r="BL466" s="17" t="s">
        <v>216</v>
      </c>
      <c r="BM466" s="168" t="s">
        <v>859</v>
      </c>
    </row>
    <row r="467" spans="1:65" s="2" customFormat="1" ht="24" customHeight="1">
      <c r="A467" s="32"/>
      <c r="B467" s="156"/>
      <c r="C467" s="157" t="s">
        <v>860</v>
      </c>
      <c r="D467" s="157" t="s">
        <v>143</v>
      </c>
      <c r="E467" s="158" t="s">
        <v>861</v>
      </c>
      <c r="F467" s="159" t="s">
        <v>862</v>
      </c>
      <c r="G467" s="160" t="s">
        <v>223</v>
      </c>
      <c r="H467" s="161">
        <v>17.8</v>
      </c>
      <c r="I467" s="162"/>
      <c r="J467" s="163">
        <f>ROUND(I467*H467,2)</f>
        <v>0</v>
      </c>
      <c r="K467" s="159" t="s">
        <v>147</v>
      </c>
      <c r="L467" s="33"/>
      <c r="M467" s="164" t="s">
        <v>1</v>
      </c>
      <c r="N467" s="165" t="s">
        <v>41</v>
      </c>
      <c r="O467" s="58"/>
      <c r="P467" s="166">
        <f>O467*H467</f>
        <v>0</v>
      </c>
      <c r="Q467" s="166">
        <v>0</v>
      </c>
      <c r="R467" s="166">
        <f>Q467*H467</f>
        <v>0</v>
      </c>
      <c r="S467" s="166">
        <v>0</v>
      </c>
      <c r="T467" s="167">
        <f>S467*H467</f>
        <v>0</v>
      </c>
      <c r="U467" s="32"/>
      <c r="V467" s="32"/>
      <c r="W467" s="32"/>
      <c r="X467" s="32"/>
      <c r="Y467" s="32"/>
      <c r="Z467" s="32"/>
      <c r="AA467" s="32"/>
      <c r="AB467" s="32"/>
      <c r="AC467" s="32"/>
      <c r="AD467" s="32"/>
      <c r="AE467" s="32"/>
      <c r="AR467" s="168" t="s">
        <v>216</v>
      </c>
      <c r="AT467" s="168" t="s">
        <v>143</v>
      </c>
      <c r="AU467" s="168" t="s">
        <v>86</v>
      </c>
      <c r="AY467" s="17" t="s">
        <v>141</v>
      </c>
      <c r="BE467" s="169">
        <f>IF(N467="základní",J467,0)</f>
        <v>0</v>
      </c>
      <c r="BF467" s="169">
        <f>IF(N467="snížená",J467,0)</f>
        <v>0</v>
      </c>
      <c r="BG467" s="169">
        <f>IF(N467="zákl. přenesená",J467,0)</f>
        <v>0</v>
      </c>
      <c r="BH467" s="169">
        <f>IF(N467="sníž. přenesená",J467,0)</f>
        <v>0</v>
      </c>
      <c r="BI467" s="169">
        <f>IF(N467="nulová",J467,0)</f>
        <v>0</v>
      </c>
      <c r="BJ467" s="17" t="s">
        <v>84</v>
      </c>
      <c r="BK467" s="169">
        <f>ROUND(I467*H467,2)</f>
        <v>0</v>
      </c>
      <c r="BL467" s="17" t="s">
        <v>216</v>
      </c>
      <c r="BM467" s="168" t="s">
        <v>863</v>
      </c>
    </row>
    <row r="468" spans="2:51" s="13" customFormat="1" ht="10.2">
      <c r="B468" s="170"/>
      <c r="D468" s="171" t="s">
        <v>150</v>
      </c>
      <c r="E468" s="172" t="s">
        <v>1</v>
      </c>
      <c r="F468" s="173" t="s">
        <v>864</v>
      </c>
      <c r="H468" s="174">
        <v>17.8</v>
      </c>
      <c r="I468" s="175"/>
      <c r="L468" s="170"/>
      <c r="M468" s="176"/>
      <c r="N468" s="177"/>
      <c r="O468" s="177"/>
      <c r="P468" s="177"/>
      <c r="Q468" s="177"/>
      <c r="R468" s="177"/>
      <c r="S468" s="177"/>
      <c r="T468" s="178"/>
      <c r="AT468" s="172" t="s">
        <v>150</v>
      </c>
      <c r="AU468" s="172" t="s">
        <v>86</v>
      </c>
      <c r="AV468" s="13" t="s">
        <v>86</v>
      </c>
      <c r="AW468" s="13" t="s">
        <v>32</v>
      </c>
      <c r="AX468" s="13" t="s">
        <v>84</v>
      </c>
      <c r="AY468" s="172" t="s">
        <v>141</v>
      </c>
    </row>
    <row r="469" spans="1:65" s="2" customFormat="1" ht="24" customHeight="1">
      <c r="A469" s="32"/>
      <c r="B469" s="156"/>
      <c r="C469" s="157" t="s">
        <v>865</v>
      </c>
      <c r="D469" s="157" t="s">
        <v>143</v>
      </c>
      <c r="E469" s="158" t="s">
        <v>866</v>
      </c>
      <c r="F469" s="159" t="s">
        <v>867</v>
      </c>
      <c r="G469" s="160" t="s">
        <v>223</v>
      </c>
      <c r="H469" s="161">
        <v>245.7</v>
      </c>
      <c r="I469" s="162"/>
      <c r="J469" s="163">
        <f>ROUND(I469*H469,2)</f>
        <v>0</v>
      </c>
      <c r="K469" s="159" t="s">
        <v>147</v>
      </c>
      <c r="L469" s="33"/>
      <c r="M469" s="164" t="s">
        <v>1</v>
      </c>
      <c r="N469" s="165" t="s">
        <v>41</v>
      </c>
      <c r="O469" s="58"/>
      <c r="P469" s="166">
        <f>O469*H469</f>
        <v>0</v>
      </c>
      <c r="Q469" s="166">
        <v>0</v>
      </c>
      <c r="R469" s="166">
        <f>Q469*H469</f>
        <v>0</v>
      </c>
      <c r="S469" s="166">
        <v>0</v>
      </c>
      <c r="T469" s="167">
        <f>S469*H469</f>
        <v>0</v>
      </c>
      <c r="U469" s="32"/>
      <c r="V469" s="32"/>
      <c r="W469" s="32"/>
      <c r="X469" s="32"/>
      <c r="Y469" s="32"/>
      <c r="Z469" s="32"/>
      <c r="AA469" s="32"/>
      <c r="AB469" s="32"/>
      <c r="AC469" s="32"/>
      <c r="AD469" s="32"/>
      <c r="AE469" s="32"/>
      <c r="AR469" s="168" t="s">
        <v>216</v>
      </c>
      <c r="AT469" s="168" t="s">
        <v>143</v>
      </c>
      <c r="AU469" s="168" t="s">
        <v>86</v>
      </c>
      <c r="AY469" s="17" t="s">
        <v>141</v>
      </c>
      <c r="BE469" s="169">
        <f>IF(N469="základní",J469,0)</f>
        <v>0</v>
      </c>
      <c r="BF469" s="169">
        <f>IF(N469="snížená",J469,0)</f>
        <v>0</v>
      </c>
      <c r="BG469" s="169">
        <f>IF(N469="zákl. přenesená",J469,0)</f>
        <v>0</v>
      </c>
      <c r="BH469" s="169">
        <f>IF(N469="sníž. přenesená",J469,0)</f>
        <v>0</v>
      </c>
      <c r="BI469" s="169">
        <f>IF(N469="nulová",J469,0)</f>
        <v>0</v>
      </c>
      <c r="BJ469" s="17" t="s">
        <v>84</v>
      </c>
      <c r="BK469" s="169">
        <f>ROUND(I469*H469,2)</f>
        <v>0</v>
      </c>
      <c r="BL469" s="17" t="s">
        <v>216</v>
      </c>
      <c r="BM469" s="168" t="s">
        <v>868</v>
      </c>
    </row>
    <row r="470" spans="2:51" s="13" customFormat="1" ht="20.4">
      <c r="B470" s="170"/>
      <c r="D470" s="171" t="s">
        <v>150</v>
      </c>
      <c r="E470" s="172" t="s">
        <v>1</v>
      </c>
      <c r="F470" s="173" t="s">
        <v>869</v>
      </c>
      <c r="H470" s="174">
        <v>177.1</v>
      </c>
      <c r="I470" s="175"/>
      <c r="L470" s="170"/>
      <c r="M470" s="176"/>
      <c r="N470" s="177"/>
      <c r="O470" s="177"/>
      <c r="P470" s="177"/>
      <c r="Q470" s="177"/>
      <c r="R470" s="177"/>
      <c r="S470" s="177"/>
      <c r="T470" s="178"/>
      <c r="AT470" s="172" t="s">
        <v>150</v>
      </c>
      <c r="AU470" s="172" t="s">
        <v>86</v>
      </c>
      <c r="AV470" s="13" t="s">
        <v>86</v>
      </c>
      <c r="AW470" s="13" t="s">
        <v>32</v>
      </c>
      <c r="AX470" s="13" t="s">
        <v>76</v>
      </c>
      <c r="AY470" s="172" t="s">
        <v>141</v>
      </c>
    </row>
    <row r="471" spans="2:51" s="13" customFormat="1" ht="10.2">
      <c r="B471" s="170"/>
      <c r="D471" s="171" t="s">
        <v>150</v>
      </c>
      <c r="E471" s="172" t="s">
        <v>1</v>
      </c>
      <c r="F471" s="173" t="s">
        <v>870</v>
      </c>
      <c r="H471" s="174">
        <v>68.6</v>
      </c>
      <c r="I471" s="175"/>
      <c r="L471" s="170"/>
      <c r="M471" s="176"/>
      <c r="N471" s="177"/>
      <c r="O471" s="177"/>
      <c r="P471" s="177"/>
      <c r="Q471" s="177"/>
      <c r="R471" s="177"/>
      <c r="S471" s="177"/>
      <c r="T471" s="178"/>
      <c r="AT471" s="172" t="s">
        <v>150</v>
      </c>
      <c r="AU471" s="172" t="s">
        <v>86</v>
      </c>
      <c r="AV471" s="13" t="s">
        <v>86</v>
      </c>
      <c r="AW471" s="13" t="s">
        <v>32</v>
      </c>
      <c r="AX471" s="13" t="s">
        <v>76</v>
      </c>
      <c r="AY471" s="172" t="s">
        <v>141</v>
      </c>
    </row>
    <row r="472" spans="2:51" s="14" customFormat="1" ht="10.2">
      <c r="B472" s="189"/>
      <c r="D472" s="171" t="s">
        <v>150</v>
      </c>
      <c r="E472" s="190" t="s">
        <v>1</v>
      </c>
      <c r="F472" s="191" t="s">
        <v>281</v>
      </c>
      <c r="H472" s="192">
        <v>245.7</v>
      </c>
      <c r="I472" s="193"/>
      <c r="L472" s="189"/>
      <c r="M472" s="194"/>
      <c r="N472" s="195"/>
      <c r="O472" s="195"/>
      <c r="P472" s="195"/>
      <c r="Q472" s="195"/>
      <c r="R472" s="195"/>
      <c r="S472" s="195"/>
      <c r="T472" s="196"/>
      <c r="AT472" s="190" t="s">
        <v>150</v>
      </c>
      <c r="AU472" s="190" t="s">
        <v>86</v>
      </c>
      <c r="AV472" s="14" t="s">
        <v>148</v>
      </c>
      <c r="AW472" s="14" t="s">
        <v>32</v>
      </c>
      <c r="AX472" s="14" t="s">
        <v>84</v>
      </c>
      <c r="AY472" s="190" t="s">
        <v>141</v>
      </c>
    </row>
    <row r="473" spans="1:65" s="2" customFormat="1" ht="24" customHeight="1">
      <c r="A473" s="32"/>
      <c r="B473" s="156"/>
      <c r="C473" s="157" t="s">
        <v>871</v>
      </c>
      <c r="D473" s="157" t="s">
        <v>143</v>
      </c>
      <c r="E473" s="158" t="s">
        <v>872</v>
      </c>
      <c r="F473" s="159" t="s">
        <v>873</v>
      </c>
      <c r="G473" s="160" t="s">
        <v>223</v>
      </c>
      <c r="H473" s="161">
        <v>9.85</v>
      </c>
      <c r="I473" s="162"/>
      <c r="J473" s="163">
        <f>ROUND(I473*H473,2)</f>
        <v>0</v>
      </c>
      <c r="K473" s="159" t="s">
        <v>147</v>
      </c>
      <c r="L473" s="33"/>
      <c r="M473" s="164" t="s">
        <v>1</v>
      </c>
      <c r="N473" s="165" t="s">
        <v>41</v>
      </c>
      <c r="O473" s="58"/>
      <c r="P473" s="166">
        <f>O473*H473</f>
        <v>0</v>
      </c>
      <c r="Q473" s="166">
        <v>0</v>
      </c>
      <c r="R473" s="166">
        <f>Q473*H473</f>
        <v>0</v>
      </c>
      <c r="S473" s="166">
        <v>0</v>
      </c>
      <c r="T473" s="167">
        <f>S473*H473</f>
        <v>0</v>
      </c>
      <c r="U473" s="32"/>
      <c r="V473" s="32"/>
      <c r="W473" s="32"/>
      <c r="X473" s="32"/>
      <c r="Y473" s="32"/>
      <c r="Z473" s="32"/>
      <c r="AA473" s="32"/>
      <c r="AB473" s="32"/>
      <c r="AC473" s="32"/>
      <c r="AD473" s="32"/>
      <c r="AE473" s="32"/>
      <c r="AR473" s="168" t="s">
        <v>216</v>
      </c>
      <c r="AT473" s="168" t="s">
        <v>143</v>
      </c>
      <c r="AU473" s="168" t="s">
        <v>86</v>
      </c>
      <c r="AY473" s="17" t="s">
        <v>141</v>
      </c>
      <c r="BE473" s="169">
        <f>IF(N473="základní",J473,0)</f>
        <v>0</v>
      </c>
      <c r="BF473" s="169">
        <f>IF(N473="snížená",J473,0)</f>
        <v>0</v>
      </c>
      <c r="BG473" s="169">
        <f>IF(N473="zákl. přenesená",J473,0)</f>
        <v>0</v>
      </c>
      <c r="BH473" s="169">
        <f>IF(N473="sníž. přenesená",J473,0)</f>
        <v>0</v>
      </c>
      <c r="BI473" s="169">
        <f>IF(N473="nulová",J473,0)</f>
        <v>0</v>
      </c>
      <c r="BJ473" s="17" t="s">
        <v>84</v>
      </c>
      <c r="BK473" s="169">
        <f>ROUND(I473*H473,2)</f>
        <v>0</v>
      </c>
      <c r="BL473" s="17" t="s">
        <v>216</v>
      </c>
      <c r="BM473" s="168" t="s">
        <v>874</v>
      </c>
    </row>
    <row r="474" spans="2:51" s="13" customFormat="1" ht="10.2">
      <c r="B474" s="170"/>
      <c r="D474" s="171" t="s">
        <v>150</v>
      </c>
      <c r="E474" s="172" t="s">
        <v>1</v>
      </c>
      <c r="F474" s="173" t="s">
        <v>875</v>
      </c>
      <c r="H474" s="174">
        <v>9.85</v>
      </c>
      <c r="I474" s="175"/>
      <c r="L474" s="170"/>
      <c r="M474" s="176"/>
      <c r="N474" s="177"/>
      <c r="O474" s="177"/>
      <c r="P474" s="177"/>
      <c r="Q474" s="177"/>
      <c r="R474" s="177"/>
      <c r="S474" s="177"/>
      <c r="T474" s="178"/>
      <c r="AT474" s="172" t="s">
        <v>150</v>
      </c>
      <c r="AU474" s="172" t="s">
        <v>86</v>
      </c>
      <c r="AV474" s="13" t="s">
        <v>86</v>
      </c>
      <c r="AW474" s="13" t="s">
        <v>32</v>
      </c>
      <c r="AX474" s="13" t="s">
        <v>84</v>
      </c>
      <c r="AY474" s="172" t="s">
        <v>141</v>
      </c>
    </row>
    <row r="475" spans="1:65" s="2" customFormat="1" ht="16.5" customHeight="1">
      <c r="A475" s="32"/>
      <c r="B475" s="156"/>
      <c r="C475" s="179" t="s">
        <v>876</v>
      </c>
      <c r="D475" s="179" t="s">
        <v>191</v>
      </c>
      <c r="E475" s="180" t="s">
        <v>877</v>
      </c>
      <c r="F475" s="181" t="s">
        <v>878</v>
      </c>
      <c r="G475" s="182" t="s">
        <v>163</v>
      </c>
      <c r="H475" s="183">
        <v>5.31</v>
      </c>
      <c r="I475" s="184"/>
      <c r="J475" s="185">
        <f>ROUND(I475*H475,2)</f>
        <v>0</v>
      </c>
      <c r="K475" s="181" t="s">
        <v>147</v>
      </c>
      <c r="L475" s="186"/>
      <c r="M475" s="187" t="s">
        <v>1</v>
      </c>
      <c r="N475" s="188" t="s">
        <v>41</v>
      </c>
      <c r="O475" s="58"/>
      <c r="P475" s="166">
        <f>O475*H475</f>
        <v>0</v>
      </c>
      <c r="Q475" s="166">
        <v>0.55</v>
      </c>
      <c r="R475" s="166">
        <f>Q475*H475</f>
        <v>2.9205</v>
      </c>
      <c r="S475" s="166">
        <v>0</v>
      </c>
      <c r="T475" s="167">
        <f>S475*H475</f>
        <v>0</v>
      </c>
      <c r="U475" s="32"/>
      <c r="V475" s="32"/>
      <c r="W475" s="32"/>
      <c r="X475" s="32"/>
      <c r="Y475" s="32"/>
      <c r="Z475" s="32"/>
      <c r="AA475" s="32"/>
      <c r="AB475" s="32"/>
      <c r="AC475" s="32"/>
      <c r="AD475" s="32"/>
      <c r="AE475" s="32"/>
      <c r="AR475" s="168" t="s">
        <v>299</v>
      </c>
      <c r="AT475" s="168" t="s">
        <v>191</v>
      </c>
      <c r="AU475" s="168" t="s">
        <v>86</v>
      </c>
      <c r="AY475" s="17" t="s">
        <v>141</v>
      </c>
      <c r="BE475" s="169">
        <f>IF(N475="základní",J475,0)</f>
        <v>0</v>
      </c>
      <c r="BF475" s="169">
        <f>IF(N475="snížená",J475,0)</f>
        <v>0</v>
      </c>
      <c r="BG475" s="169">
        <f>IF(N475="zákl. přenesená",J475,0)</f>
        <v>0</v>
      </c>
      <c r="BH475" s="169">
        <f>IF(N475="sníž. přenesená",J475,0)</f>
        <v>0</v>
      </c>
      <c r="BI475" s="169">
        <f>IF(N475="nulová",J475,0)</f>
        <v>0</v>
      </c>
      <c r="BJ475" s="17" t="s">
        <v>84</v>
      </c>
      <c r="BK475" s="169">
        <f>ROUND(I475*H475,2)</f>
        <v>0</v>
      </c>
      <c r="BL475" s="17" t="s">
        <v>216</v>
      </c>
      <c r="BM475" s="168" t="s">
        <v>879</v>
      </c>
    </row>
    <row r="476" spans="2:51" s="13" customFormat="1" ht="10.2">
      <c r="B476" s="170"/>
      <c r="D476" s="171" t="s">
        <v>150</v>
      </c>
      <c r="E476" s="172" t="s">
        <v>1</v>
      </c>
      <c r="F476" s="173" t="s">
        <v>880</v>
      </c>
      <c r="H476" s="174">
        <v>0.347</v>
      </c>
      <c r="I476" s="175"/>
      <c r="L476" s="170"/>
      <c r="M476" s="176"/>
      <c r="N476" s="177"/>
      <c r="O476" s="177"/>
      <c r="P476" s="177"/>
      <c r="Q476" s="177"/>
      <c r="R476" s="177"/>
      <c r="S476" s="177"/>
      <c r="T476" s="178"/>
      <c r="AT476" s="172" t="s">
        <v>150</v>
      </c>
      <c r="AU476" s="172" t="s">
        <v>86</v>
      </c>
      <c r="AV476" s="13" t="s">
        <v>86</v>
      </c>
      <c r="AW476" s="13" t="s">
        <v>32</v>
      </c>
      <c r="AX476" s="13" t="s">
        <v>76</v>
      </c>
      <c r="AY476" s="172" t="s">
        <v>141</v>
      </c>
    </row>
    <row r="477" spans="2:51" s="13" customFormat="1" ht="20.4">
      <c r="B477" s="170"/>
      <c r="D477" s="171" t="s">
        <v>150</v>
      </c>
      <c r="E477" s="172" t="s">
        <v>1</v>
      </c>
      <c r="F477" s="173" t="s">
        <v>881</v>
      </c>
      <c r="H477" s="174">
        <v>3.452</v>
      </c>
      <c r="I477" s="175"/>
      <c r="L477" s="170"/>
      <c r="M477" s="176"/>
      <c r="N477" s="177"/>
      <c r="O477" s="177"/>
      <c r="P477" s="177"/>
      <c r="Q477" s="177"/>
      <c r="R477" s="177"/>
      <c r="S477" s="177"/>
      <c r="T477" s="178"/>
      <c r="AT477" s="172" t="s">
        <v>150</v>
      </c>
      <c r="AU477" s="172" t="s">
        <v>86</v>
      </c>
      <c r="AV477" s="13" t="s">
        <v>86</v>
      </c>
      <c r="AW477" s="13" t="s">
        <v>32</v>
      </c>
      <c r="AX477" s="13" t="s">
        <v>76</v>
      </c>
      <c r="AY477" s="172" t="s">
        <v>141</v>
      </c>
    </row>
    <row r="478" spans="2:51" s="13" customFormat="1" ht="20.4">
      <c r="B478" s="170"/>
      <c r="D478" s="171" t="s">
        <v>150</v>
      </c>
      <c r="E478" s="172" t="s">
        <v>1</v>
      </c>
      <c r="F478" s="173" t="s">
        <v>882</v>
      </c>
      <c r="H478" s="174">
        <v>1.511</v>
      </c>
      <c r="I478" s="175"/>
      <c r="L478" s="170"/>
      <c r="M478" s="176"/>
      <c r="N478" s="177"/>
      <c r="O478" s="177"/>
      <c r="P478" s="177"/>
      <c r="Q478" s="177"/>
      <c r="R478" s="177"/>
      <c r="S478" s="177"/>
      <c r="T478" s="178"/>
      <c r="AT478" s="172" t="s">
        <v>150</v>
      </c>
      <c r="AU478" s="172" t="s">
        <v>86</v>
      </c>
      <c r="AV478" s="13" t="s">
        <v>86</v>
      </c>
      <c r="AW478" s="13" t="s">
        <v>32</v>
      </c>
      <c r="AX478" s="13" t="s">
        <v>76</v>
      </c>
      <c r="AY478" s="172" t="s">
        <v>141</v>
      </c>
    </row>
    <row r="479" spans="2:51" s="14" customFormat="1" ht="10.2">
      <c r="B479" s="189"/>
      <c r="D479" s="171" t="s">
        <v>150</v>
      </c>
      <c r="E479" s="190" t="s">
        <v>1</v>
      </c>
      <c r="F479" s="191" t="s">
        <v>281</v>
      </c>
      <c r="H479" s="192">
        <v>5.31</v>
      </c>
      <c r="I479" s="193"/>
      <c r="L479" s="189"/>
      <c r="M479" s="194"/>
      <c r="N479" s="195"/>
      <c r="O479" s="195"/>
      <c r="P479" s="195"/>
      <c r="Q479" s="195"/>
      <c r="R479" s="195"/>
      <c r="S479" s="195"/>
      <c r="T479" s="196"/>
      <c r="AT479" s="190" t="s">
        <v>150</v>
      </c>
      <c r="AU479" s="190" t="s">
        <v>86</v>
      </c>
      <c r="AV479" s="14" t="s">
        <v>148</v>
      </c>
      <c r="AW479" s="14" t="s">
        <v>32</v>
      </c>
      <c r="AX479" s="14" t="s">
        <v>84</v>
      </c>
      <c r="AY479" s="190" t="s">
        <v>141</v>
      </c>
    </row>
    <row r="480" spans="1:65" s="2" customFormat="1" ht="24" customHeight="1">
      <c r="A480" s="32"/>
      <c r="B480" s="156"/>
      <c r="C480" s="157" t="s">
        <v>883</v>
      </c>
      <c r="D480" s="157" t="s">
        <v>143</v>
      </c>
      <c r="E480" s="158" t="s">
        <v>884</v>
      </c>
      <c r="F480" s="159" t="s">
        <v>885</v>
      </c>
      <c r="G480" s="160" t="s">
        <v>146</v>
      </c>
      <c r="H480" s="161">
        <v>1332.973</v>
      </c>
      <c r="I480" s="162"/>
      <c r="J480" s="163">
        <f>ROUND(I480*H480,2)</f>
        <v>0</v>
      </c>
      <c r="K480" s="159" t="s">
        <v>147</v>
      </c>
      <c r="L480" s="33"/>
      <c r="M480" s="164" t="s">
        <v>1</v>
      </c>
      <c r="N480" s="165" t="s">
        <v>41</v>
      </c>
      <c r="O480" s="58"/>
      <c r="P480" s="166">
        <f>O480*H480</f>
        <v>0</v>
      </c>
      <c r="Q480" s="166">
        <v>0.01152</v>
      </c>
      <c r="R480" s="166">
        <f>Q480*H480</f>
        <v>15.355848960000001</v>
      </c>
      <c r="S480" s="166">
        <v>0</v>
      </c>
      <c r="T480" s="167">
        <f>S480*H480</f>
        <v>0</v>
      </c>
      <c r="U480" s="32"/>
      <c r="V480" s="32"/>
      <c r="W480" s="32"/>
      <c r="X480" s="32"/>
      <c r="Y480" s="32"/>
      <c r="Z480" s="32"/>
      <c r="AA480" s="32"/>
      <c r="AB480" s="32"/>
      <c r="AC480" s="32"/>
      <c r="AD480" s="32"/>
      <c r="AE480" s="32"/>
      <c r="AR480" s="168" t="s">
        <v>216</v>
      </c>
      <c r="AT480" s="168" t="s">
        <v>143</v>
      </c>
      <c r="AU480" s="168" t="s">
        <v>86</v>
      </c>
      <c r="AY480" s="17" t="s">
        <v>141</v>
      </c>
      <c r="BE480" s="169">
        <f>IF(N480="základní",J480,0)</f>
        <v>0</v>
      </c>
      <c r="BF480" s="169">
        <f>IF(N480="snížená",J480,0)</f>
        <v>0</v>
      </c>
      <c r="BG480" s="169">
        <f>IF(N480="zákl. přenesená",J480,0)</f>
        <v>0</v>
      </c>
      <c r="BH480" s="169">
        <f>IF(N480="sníž. přenesená",J480,0)</f>
        <v>0</v>
      </c>
      <c r="BI480" s="169">
        <f>IF(N480="nulová",J480,0)</f>
        <v>0</v>
      </c>
      <c r="BJ480" s="17" t="s">
        <v>84</v>
      </c>
      <c r="BK480" s="169">
        <f>ROUND(I480*H480,2)</f>
        <v>0</v>
      </c>
      <c r="BL480" s="17" t="s">
        <v>216</v>
      </c>
      <c r="BM480" s="168" t="s">
        <v>886</v>
      </c>
    </row>
    <row r="481" spans="1:65" s="2" customFormat="1" ht="24" customHeight="1">
      <c r="A481" s="32"/>
      <c r="B481" s="156"/>
      <c r="C481" s="157" t="s">
        <v>887</v>
      </c>
      <c r="D481" s="157" t="s">
        <v>143</v>
      </c>
      <c r="E481" s="158" t="s">
        <v>888</v>
      </c>
      <c r="F481" s="159" t="s">
        <v>889</v>
      </c>
      <c r="G481" s="160" t="s">
        <v>146</v>
      </c>
      <c r="H481" s="161">
        <v>79.299</v>
      </c>
      <c r="I481" s="162"/>
      <c r="J481" s="163">
        <f>ROUND(I481*H481,2)</f>
        <v>0</v>
      </c>
      <c r="K481" s="159" t="s">
        <v>147</v>
      </c>
      <c r="L481" s="33"/>
      <c r="M481" s="164" t="s">
        <v>1</v>
      </c>
      <c r="N481" s="165" t="s">
        <v>41</v>
      </c>
      <c r="O481" s="58"/>
      <c r="P481" s="166">
        <f>O481*H481</f>
        <v>0</v>
      </c>
      <c r="Q481" s="166">
        <v>0.01423</v>
      </c>
      <c r="R481" s="166">
        <f>Q481*H481</f>
        <v>1.12842477</v>
      </c>
      <c r="S481" s="166">
        <v>0</v>
      </c>
      <c r="T481" s="167">
        <f>S481*H481</f>
        <v>0</v>
      </c>
      <c r="U481" s="32"/>
      <c r="V481" s="32"/>
      <c r="W481" s="32"/>
      <c r="X481" s="32"/>
      <c r="Y481" s="32"/>
      <c r="Z481" s="32"/>
      <c r="AA481" s="32"/>
      <c r="AB481" s="32"/>
      <c r="AC481" s="32"/>
      <c r="AD481" s="32"/>
      <c r="AE481" s="32"/>
      <c r="AR481" s="168" t="s">
        <v>216</v>
      </c>
      <c r="AT481" s="168" t="s">
        <v>143</v>
      </c>
      <c r="AU481" s="168" t="s">
        <v>86</v>
      </c>
      <c r="AY481" s="17" t="s">
        <v>141</v>
      </c>
      <c r="BE481" s="169">
        <f>IF(N481="základní",J481,0)</f>
        <v>0</v>
      </c>
      <c r="BF481" s="169">
        <f>IF(N481="snížená",J481,0)</f>
        <v>0</v>
      </c>
      <c r="BG481" s="169">
        <f>IF(N481="zákl. přenesená",J481,0)</f>
        <v>0</v>
      </c>
      <c r="BH481" s="169">
        <f>IF(N481="sníž. přenesená",J481,0)</f>
        <v>0</v>
      </c>
      <c r="BI481" s="169">
        <f>IF(N481="nulová",J481,0)</f>
        <v>0</v>
      </c>
      <c r="BJ481" s="17" t="s">
        <v>84</v>
      </c>
      <c r="BK481" s="169">
        <f>ROUND(I481*H481,2)</f>
        <v>0</v>
      </c>
      <c r="BL481" s="17" t="s">
        <v>216</v>
      </c>
      <c r="BM481" s="168" t="s">
        <v>890</v>
      </c>
    </row>
    <row r="482" spans="2:51" s="13" customFormat="1" ht="10.2">
      <c r="B482" s="170"/>
      <c r="D482" s="171" t="s">
        <v>150</v>
      </c>
      <c r="E482" s="172" t="s">
        <v>1</v>
      </c>
      <c r="F482" s="173" t="s">
        <v>891</v>
      </c>
      <c r="H482" s="174">
        <v>79.299</v>
      </c>
      <c r="I482" s="175"/>
      <c r="L482" s="170"/>
      <c r="M482" s="176"/>
      <c r="N482" s="177"/>
      <c r="O482" s="177"/>
      <c r="P482" s="177"/>
      <c r="Q482" s="177"/>
      <c r="R482" s="177"/>
      <c r="S482" s="177"/>
      <c r="T482" s="178"/>
      <c r="AT482" s="172" t="s">
        <v>150</v>
      </c>
      <c r="AU482" s="172" t="s">
        <v>86</v>
      </c>
      <c r="AV482" s="13" t="s">
        <v>86</v>
      </c>
      <c r="AW482" s="13" t="s">
        <v>32</v>
      </c>
      <c r="AX482" s="13" t="s">
        <v>84</v>
      </c>
      <c r="AY482" s="172" t="s">
        <v>141</v>
      </c>
    </row>
    <row r="483" spans="1:65" s="2" customFormat="1" ht="16.5" customHeight="1">
      <c r="A483" s="32"/>
      <c r="B483" s="156"/>
      <c r="C483" s="157" t="s">
        <v>892</v>
      </c>
      <c r="D483" s="157" t="s">
        <v>143</v>
      </c>
      <c r="E483" s="158" t="s">
        <v>893</v>
      </c>
      <c r="F483" s="159" t="s">
        <v>894</v>
      </c>
      <c r="G483" s="160" t="s">
        <v>146</v>
      </c>
      <c r="H483" s="161">
        <v>46.085</v>
      </c>
      <c r="I483" s="162"/>
      <c r="J483" s="163">
        <f>ROUND(I483*H483,2)</f>
        <v>0</v>
      </c>
      <c r="K483" s="159" t="s">
        <v>147</v>
      </c>
      <c r="L483" s="33"/>
      <c r="M483" s="164" t="s">
        <v>1</v>
      </c>
      <c r="N483" s="165" t="s">
        <v>41</v>
      </c>
      <c r="O483" s="58"/>
      <c r="P483" s="166">
        <f>O483*H483</f>
        <v>0</v>
      </c>
      <c r="Q483" s="166">
        <v>0</v>
      </c>
      <c r="R483" s="166">
        <f>Q483*H483</f>
        <v>0</v>
      </c>
      <c r="S483" s="166">
        <v>0.015</v>
      </c>
      <c r="T483" s="167">
        <f>S483*H483</f>
        <v>0.691275</v>
      </c>
      <c r="U483" s="32"/>
      <c r="V483" s="32"/>
      <c r="W483" s="32"/>
      <c r="X483" s="32"/>
      <c r="Y483" s="32"/>
      <c r="Z483" s="32"/>
      <c r="AA483" s="32"/>
      <c r="AB483" s="32"/>
      <c r="AC483" s="32"/>
      <c r="AD483" s="32"/>
      <c r="AE483" s="32"/>
      <c r="AR483" s="168" t="s">
        <v>216</v>
      </c>
      <c r="AT483" s="168" t="s">
        <v>143</v>
      </c>
      <c r="AU483" s="168" t="s">
        <v>86</v>
      </c>
      <c r="AY483" s="17" t="s">
        <v>141</v>
      </c>
      <c r="BE483" s="169">
        <f>IF(N483="základní",J483,0)</f>
        <v>0</v>
      </c>
      <c r="BF483" s="169">
        <f>IF(N483="snížená",J483,0)</f>
        <v>0</v>
      </c>
      <c r="BG483" s="169">
        <f>IF(N483="zákl. přenesená",J483,0)</f>
        <v>0</v>
      </c>
      <c r="BH483" s="169">
        <f>IF(N483="sníž. přenesená",J483,0)</f>
        <v>0</v>
      </c>
      <c r="BI483" s="169">
        <f>IF(N483="nulová",J483,0)</f>
        <v>0</v>
      </c>
      <c r="BJ483" s="17" t="s">
        <v>84</v>
      </c>
      <c r="BK483" s="169">
        <f>ROUND(I483*H483,2)</f>
        <v>0</v>
      </c>
      <c r="BL483" s="17" t="s">
        <v>216</v>
      </c>
      <c r="BM483" s="168" t="s">
        <v>895</v>
      </c>
    </row>
    <row r="484" spans="2:51" s="13" customFormat="1" ht="10.2">
      <c r="B484" s="170"/>
      <c r="D484" s="171" t="s">
        <v>150</v>
      </c>
      <c r="E484" s="172" t="s">
        <v>1</v>
      </c>
      <c r="F484" s="173" t="s">
        <v>896</v>
      </c>
      <c r="H484" s="174">
        <v>46.085</v>
      </c>
      <c r="I484" s="175"/>
      <c r="L484" s="170"/>
      <c r="M484" s="176"/>
      <c r="N484" s="177"/>
      <c r="O484" s="177"/>
      <c r="P484" s="177"/>
      <c r="Q484" s="177"/>
      <c r="R484" s="177"/>
      <c r="S484" s="177"/>
      <c r="T484" s="178"/>
      <c r="AT484" s="172" t="s">
        <v>150</v>
      </c>
      <c r="AU484" s="172" t="s">
        <v>86</v>
      </c>
      <c r="AV484" s="13" t="s">
        <v>86</v>
      </c>
      <c r="AW484" s="13" t="s">
        <v>32</v>
      </c>
      <c r="AX484" s="13" t="s">
        <v>84</v>
      </c>
      <c r="AY484" s="172" t="s">
        <v>141</v>
      </c>
    </row>
    <row r="485" spans="1:65" s="2" customFormat="1" ht="24" customHeight="1">
      <c r="A485" s="32"/>
      <c r="B485" s="156"/>
      <c r="C485" s="157" t="s">
        <v>897</v>
      </c>
      <c r="D485" s="157" t="s">
        <v>143</v>
      </c>
      <c r="E485" s="158" t="s">
        <v>898</v>
      </c>
      <c r="F485" s="159" t="s">
        <v>899</v>
      </c>
      <c r="G485" s="160" t="s">
        <v>223</v>
      </c>
      <c r="H485" s="161">
        <v>1340.2</v>
      </c>
      <c r="I485" s="162"/>
      <c r="J485" s="163">
        <f>ROUND(I485*H485,2)</f>
        <v>0</v>
      </c>
      <c r="K485" s="159" t="s">
        <v>147</v>
      </c>
      <c r="L485" s="33"/>
      <c r="M485" s="164" t="s">
        <v>1</v>
      </c>
      <c r="N485" s="165" t="s">
        <v>41</v>
      </c>
      <c r="O485" s="58"/>
      <c r="P485" s="166">
        <f>O485*H485</f>
        <v>0</v>
      </c>
      <c r="Q485" s="166">
        <v>0</v>
      </c>
      <c r="R485" s="166">
        <f>Q485*H485</f>
        <v>0</v>
      </c>
      <c r="S485" s="166">
        <v>0</v>
      </c>
      <c r="T485" s="167">
        <f>S485*H485</f>
        <v>0</v>
      </c>
      <c r="U485" s="32"/>
      <c r="V485" s="32"/>
      <c r="W485" s="32"/>
      <c r="X485" s="32"/>
      <c r="Y485" s="32"/>
      <c r="Z485" s="32"/>
      <c r="AA485" s="32"/>
      <c r="AB485" s="32"/>
      <c r="AC485" s="32"/>
      <c r="AD485" s="32"/>
      <c r="AE485" s="32"/>
      <c r="AR485" s="168" t="s">
        <v>216</v>
      </c>
      <c r="AT485" s="168" t="s">
        <v>143</v>
      </c>
      <c r="AU485" s="168" t="s">
        <v>86</v>
      </c>
      <c r="AY485" s="17" t="s">
        <v>141</v>
      </c>
      <c r="BE485" s="169">
        <f>IF(N485="základní",J485,0)</f>
        <v>0</v>
      </c>
      <c r="BF485" s="169">
        <f>IF(N485="snížená",J485,0)</f>
        <v>0</v>
      </c>
      <c r="BG485" s="169">
        <f>IF(N485="zákl. přenesená",J485,0)</f>
        <v>0</v>
      </c>
      <c r="BH485" s="169">
        <f>IF(N485="sníž. přenesená",J485,0)</f>
        <v>0</v>
      </c>
      <c r="BI485" s="169">
        <f>IF(N485="nulová",J485,0)</f>
        <v>0</v>
      </c>
      <c r="BJ485" s="17" t="s">
        <v>84</v>
      </c>
      <c r="BK485" s="169">
        <f>ROUND(I485*H485,2)</f>
        <v>0</v>
      </c>
      <c r="BL485" s="17" t="s">
        <v>216</v>
      </c>
      <c r="BM485" s="168" t="s">
        <v>900</v>
      </c>
    </row>
    <row r="486" spans="2:51" s="13" customFormat="1" ht="10.2">
      <c r="B486" s="170"/>
      <c r="D486" s="171" t="s">
        <v>150</v>
      </c>
      <c r="E486" s="172" t="s">
        <v>1</v>
      </c>
      <c r="F486" s="173" t="s">
        <v>901</v>
      </c>
      <c r="H486" s="174">
        <v>1340.2</v>
      </c>
      <c r="I486" s="175"/>
      <c r="L486" s="170"/>
      <c r="M486" s="176"/>
      <c r="N486" s="177"/>
      <c r="O486" s="177"/>
      <c r="P486" s="177"/>
      <c r="Q486" s="177"/>
      <c r="R486" s="177"/>
      <c r="S486" s="177"/>
      <c r="T486" s="178"/>
      <c r="AT486" s="172" t="s">
        <v>150</v>
      </c>
      <c r="AU486" s="172" t="s">
        <v>86</v>
      </c>
      <c r="AV486" s="13" t="s">
        <v>86</v>
      </c>
      <c r="AW486" s="13" t="s">
        <v>32</v>
      </c>
      <c r="AX486" s="13" t="s">
        <v>84</v>
      </c>
      <c r="AY486" s="172" t="s">
        <v>141</v>
      </c>
    </row>
    <row r="487" spans="1:65" s="2" customFormat="1" ht="16.5" customHeight="1">
      <c r="A487" s="32"/>
      <c r="B487" s="156"/>
      <c r="C487" s="179" t="s">
        <v>902</v>
      </c>
      <c r="D487" s="179" t="s">
        <v>191</v>
      </c>
      <c r="E487" s="180" t="s">
        <v>903</v>
      </c>
      <c r="F487" s="181" t="s">
        <v>904</v>
      </c>
      <c r="G487" s="182" t="s">
        <v>163</v>
      </c>
      <c r="H487" s="183">
        <v>3.538</v>
      </c>
      <c r="I487" s="184"/>
      <c r="J487" s="185">
        <f>ROUND(I487*H487,2)</f>
        <v>0</v>
      </c>
      <c r="K487" s="181" t="s">
        <v>147</v>
      </c>
      <c r="L487" s="186"/>
      <c r="M487" s="187" t="s">
        <v>1</v>
      </c>
      <c r="N487" s="188" t="s">
        <v>41</v>
      </c>
      <c r="O487" s="58"/>
      <c r="P487" s="166">
        <f>O487*H487</f>
        <v>0</v>
      </c>
      <c r="Q487" s="166">
        <v>0.55</v>
      </c>
      <c r="R487" s="166">
        <f>Q487*H487</f>
        <v>1.9459</v>
      </c>
      <c r="S487" s="166">
        <v>0</v>
      </c>
      <c r="T487" s="167">
        <f>S487*H487</f>
        <v>0</v>
      </c>
      <c r="U487" s="32"/>
      <c r="V487" s="32"/>
      <c r="W487" s="32"/>
      <c r="X487" s="32"/>
      <c r="Y487" s="32"/>
      <c r="Z487" s="32"/>
      <c r="AA487" s="32"/>
      <c r="AB487" s="32"/>
      <c r="AC487" s="32"/>
      <c r="AD487" s="32"/>
      <c r="AE487" s="32"/>
      <c r="AR487" s="168" t="s">
        <v>299</v>
      </c>
      <c r="AT487" s="168" t="s">
        <v>191</v>
      </c>
      <c r="AU487" s="168" t="s">
        <v>86</v>
      </c>
      <c r="AY487" s="17" t="s">
        <v>141</v>
      </c>
      <c r="BE487" s="169">
        <f>IF(N487="základní",J487,0)</f>
        <v>0</v>
      </c>
      <c r="BF487" s="169">
        <f>IF(N487="snížená",J487,0)</f>
        <v>0</v>
      </c>
      <c r="BG487" s="169">
        <f>IF(N487="zákl. přenesená",J487,0)</f>
        <v>0</v>
      </c>
      <c r="BH487" s="169">
        <f>IF(N487="sníž. přenesená",J487,0)</f>
        <v>0</v>
      </c>
      <c r="BI487" s="169">
        <f>IF(N487="nulová",J487,0)</f>
        <v>0</v>
      </c>
      <c r="BJ487" s="17" t="s">
        <v>84</v>
      </c>
      <c r="BK487" s="169">
        <f>ROUND(I487*H487,2)</f>
        <v>0</v>
      </c>
      <c r="BL487" s="17" t="s">
        <v>216</v>
      </c>
      <c r="BM487" s="168" t="s">
        <v>905</v>
      </c>
    </row>
    <row r="488" spans="2:51" s="13" customFormat="1" ht="10.2">
      <c r="B488" s="170"/>
      <c r="D488" s="171" t="s">
        <v>150</v>
      </c>
      <c r="E488" s="172" t="s">
        <v>1</v>
      </c>
      <c r="F488" s="173" t="s">
        <v>906</v>
      </c>
      <c r="H488" s="174">
        <v>3.538</v>
      </c>
      <c r="I488" s="175"/>
      <c r="L488" s="170"/>
      <c r="M488" s="176"/>
      <c r="N488" s="177"/>
      <c r="O488" s="177"/>
      <c r="P488" s="177"/>
      <c r="Q488" s="177"/>
      <c r="R488" s="177"/>
      <c r="S488" s="177"/>
      <c r="T488" s="178"/>
      <c r="AT488" s="172" t="s">
        <v>150</v>
      </c>
      <c r="AU488" s="172" t="s">
        <v>86</v>
      </c>
      <c r="AV488" s="13" t="s">
        <v>86</v>
      </c>
      <c r="AW488" s="13" t="s">
        <v>32</v>
      </c>
      <c r="AX488" s="13" t="s">
        <v>84</v>
      </c>
      <c r="AY488" s="172" t="s">
        <v>141</v>
      </c>
    </row>
    <row r="489" spans="1:65" s="2" customFormat="1" ht="24" customHeight="1">
      <c r="A489" s="32"/>
      <c r="B489" s="156"/>
      <c r="C489" s="157" t="s">
        <v>907</v>
      </c>
      <c r="D489" s="157" t="s">
        <v>143</v>
      </c>
      <c r="E489" s="158" t="s">
        <v>908</v>
      </c>
      <c r="F489" s="159" t="s">
        <v>909</v>
      </c>
      <c r="G489" s="160" t="s">
        <v>163</v>
      </c>
      <c r="H489" s="161">
        <v>8.848</v>
      </c>
      <c r="I489" s="162"/>
      <c r="J489" s="163">
        <f>ROUND(I489*H489,2)</f>
        <v>0</v>
      </c>
      <c r="K489" s="159" t="s">
        <v>147</v>
      </c>
      <c r="L489" s="33"/>
      <c r="M489" s="164" t="s">
        <v>1</v>
      </c>
      <c r="N489" s="165" t="s">
        <v>41</v>
      </c>
      <c r="O489" s="58"/>
      <c r="P489" s="166">
        <f>O489*H489</f>
        <v>0</v>
      </c>
      <c r="Q489" s="166">
        <v>0.02337</v>
      </c>
      <c r="R489" s="166">
        <f>Q489*H489</f>
        <v>0.20677776</v>
      </c>
      <c r="S489" s="166">
        <v>0</v>
      </c>
      <c r="T489" s="167">
        <f>S489*H489</f>
        <v>0</v>
      </c>
      <c r="U489" s="32"/>
      <c r="V489" s="32"/>
      <c r="W489" s="32"/>
      <c r="X489" s="32"/>
      <c r="Y489" s="32"/>
      <c r="Z489" s="32"/>
      <c r="AA489" s="32"/>
      <c r="AB489" s="32"/>
      <c r="AC489" s="32"/>
      <c r="AD489" s="32"/>
      <c r="AE489" s="32"/>
      <c r="AR489" s="168" t="s">
        <v>216</v>
      </c>
      <c r="AT489" s="168" t="s">
        <v>143</v>
      </c>
      <c r="AU489" s="168" t="s">
        <v>86</v>
      </c>
      <c r="AY489" s="17" t="s">
        <v>141</v>
      </c>
      <c r="BE489" s="169">
        <f>IF(N489="základní",J489,0)</f>
        <v>0</v>
      </c>
      <c r="BF489" s="169">
        <f>IF(N489="snížená",J489,0)</f>
        <v>0</v>
      </c>
      <c r="BG489" s="169">
        <f>IF(N489="zákl. přenesená",J489,0)</f>
        <v>0</v>
      </c>
      <c r="BH489" s="169">
        <f>IF(N489="sníž. přenesená",J489,0)</f>
        <v>0</v>
      </c>
      <c r="BI489" s="169">
        <f>IF(N489="nulová",J489,0)</f>
        <v>0</v>
      </c>
      <c r="BJ489" s="17" t="s">
        <v>84</v>
      </c>
      <c r="BK489" s="169">
        <f>ROUND(I489*H489,2)</f>
        <v>0</v>
      </c>
      <c r="BL489" s="17" t="s">
        <v>216</v>
      </c>
      <c r="BM489" s="168" t="s">
        <v>910</v>
      </c>
    </row>
    <row r="490" spans="2:51" s="13" customFormat="1" ht="10.2">
      <c r="B490" s="170"/>
      <c r="D490" s="171" t="s">
        <v>150</v>
      </c>
      <c r="E490" s="172" t="s">
        <v>1</v>
      </c>
      <c r="F490" s="173" t="s">
        <v>911</v>
      </c>
      <c r="H490" s="174">
        <v>8.848</v>
      </c>
      <c r="I490" s="175"/>
      <c r="L490" s="170"/>
      <c r="M490" s="176"/>
      <c r="N490" s="177"/>
      <c r="O490" s="177"/>
      <c r="P490" s="177"/>
      <c r="Q490" s="177"/>
      <c r="R490" s="177"/>
      <c r="S490" s="177"/>
      <c r="T490" s="178"/>
      <c r="AT490" s="172" t="s">
        <v>150</v>
      </c>
      <c r="AU490" s="172" t="s">
        <v>86</v>
      </c>
      <c r="AV490" s="13" t="s">
        <v>86</v>
      </c>
      <c r="AW490" s="13" t="s">
        <v>32</v>
      </c>
      <c r="AX490" s="13" t="s">
        <v>84</v>
      </c>
      <c r="AY490" s="172" t="s">
        <v>141</v>
      </c>
    </row>
    <row r="491" spans="1:65" s="2" customFormat="1" ht="24" customHeight="1">
      <c r="A491" s="32"/>
      <c r="B491" s="156"/>
      <c r="C491" s="157" t="s">
        <v>912</v>
      </c>
      <c r="D491" s="157" t="s">
        <v>143</v>
      </c>
      <c r="E491" s="158" t="s">
        <v>913</v>
      </c>
      <c r="F491" s="159" t="s">
        <v>914</v>
      </c>
      <c r="G491" s="160" t="s">
        <v>146</v>
      </c>
      <c r="H491" s="161">
        <v>651.5</v>
      </c>
      <c r="I491" s="162"/>
      <c r="J491" s="163">
        <f>ROUND(I491*H491,2)</f>
        <v>0</v>
      </c>
      <c r="K491" s="159" t="s">
        <v>147</v>
      </c>
      <c r="L491" s="33"/>
      <c r="M491" s="164" t="s">
        <v>1</v>
      </c>
      <c r="N491" s="165" t="s">
        <v>41</v>
      </c>
      <c r="O491" s="58"/>
      <c r="P491" s="166">
        <f>O491*H491</f>
        <v>0</v>
      </c>
      <c r="Q491" s="166">
        <v>0.01346</v>
      </c>
      <c r="R491" s="166">
        <f>Q491*H491</f>
        <v>8.76919</v>
      </c>
      <c r="S491" s="166">
        <v>0</v>
      </c>
      <c r="T491" s="167">
        <f>S491*H491</f>
        <v>0</v>
      </c>
      <c r="U491" s="32"/>
      <c r="V491" s="32"/>
      <c r="W491" s="32"/>
      <c r="X491" s="32"/>
      <c r="Y491" s="32"/>
      <c r="Z491" s="32"/>
      <c r="AA491" s="32"/>
      <c r="AB491" s="32"/>
      <c r="AC491" s="32"/>
      <c r="AD491" s="32"/>
      <c r="AE491" s="32"/>
      <c r="AR491" s="168" t="s">
        <v>216</v>
      </c>
      <c r="AT491" s="168" t="s">
        <v>143</v>
      </c>
      <c r="AU491" s="168" t="s">
        <v>86</v>
      </c>
      <c r="AY491" s="17" t="s">
        <v>141</v>
      </c>
      <c r="BE491" s="169">
        <f>IF(N491="základní",J491,0)</f>
        <v>0</v>
      </c>
      <c r="BF491" s="169">
        <f>IF(N491="snížená",J491,0)</f>
        <v>0</v>
      </c>
      <c r="BG491" s="169">
        <f>IF(N491="zákl. přenesená",J491,0)</f>
        <v>0</v>
      </c>
      <c r="BH491" s="169">
        <f>IF(N491="sníž. přenesená",J491,0)</f>
        <v>0</v>
      </c>
      <c r="BI491" s="169">
        <f>IF(N491="nulová",J491,0)</f>
        <v>0</v>
      </c>
      <c r="BJ491" s="17" t="s">
        <v>84</v>
      </c>
      <c r="BK491" s="169">
        <f>ROUND(I491*H491,2)</f>
        <v>0</v>
      </c>
      <c r="BL491" s="17" t="s">
        <v>216</v>
      </c>
      <c r="BM491" s="168" t="s">
        <v>915</v>
      </c>
    </row>
    <row r="492" spans="2:51" s="13" customFormat="1" ht="10.2">
      <c r="B492" s="170"/>
      <c r="D492" s="171" t="s">
        <v>150</v>
      </c>
      <c r="E492" s="172" t="s">
        <v>1</v>
      </c>
      <c r="F492" s="173" t="s">
        <v>916</v>
      </c>
      <c r="H492" s="174">
        <v>651.5</v>
      </c>
      <c r="I492" s="175"/>
      <c r="L492" s="170"/>
      <c r="M492" s="176"/>
      <c r="N492" s="177"/>
      <c r="O492" s="177"/>
      <c r="P492" s="177"/>
      <c r="Q492" s="177"/>
      <c r="R492" s="177"/>
      <c r="S492" s="177"/>
      <c r="T492" s="178"/>
      <c r="AT492" s="172" t="s">
        <v>150</v>
      </c>
      <c r="AU492" s="172" t="s">
        <v>86</v>
      </c>
      <c r="AV492" s="13" t="s">
        <v>86</v>
      </c>
      <c r="AW492" s="13" t="s">
        <v>32</v>
      </c>
      <c r="AX492" s="13" t="s">
        <v>84</v>
      </c>
      <c r="AY492" s="172" t="s">
        <v>141</v>
      </c>
    </row>
    <row r="493" spans="1:65" s="2" customFormat="1" ht="24" customHeight="1">
      <c r="A493" s="32"/>
      <c r="B493" s="156"/>
      <c r="C493" s="157" t="s">
        <v>917</v>
      </c>
      <c r="D493" s="157" t="s">
        <v>143</v>
      </c>
      <c r="E493" s="158" t="s">
        <v>918</v>
      </c>
      <c r="F493" s="159" t="s">
        <v>919</v>
      </c>
      <c r="G493" s="160" t="s">
        <v>146</v>
      </c>
      <c r="H493" s="161">
        <v>651.5</v>
      </c>
      <c r="I493" s="162"/>
      <c r="J493" s="163">
        <f>ROUND(I493*H493,2)</f>
        <v>0</v>
      </c>
      <c r="K493" s="159" t="s">
        <v>147</v>
      </c>
      <c r="L493" s="33"/>
      <c r="M493" s="164" t="s">
        <v>1</v>
      </c>
      <c r="N493" s="165" t="s">
        <v>41</v>
      </c>
      <c r="O493" s="58"/>
      <c r="P493" s="166">
        <f>O493*H493</f>
        <v>0</v>
      </c>
      <c r="Q493" s="166">
        <v>0.0002</v>
      </c>
      <c r="R493" s="166">
        <f>Q493*H493</f>
        <v>0.1303</v>
      </c>
      <c r="S493" s="166">
        <v>0</v>
      </c>
      <c r="T493" s="167">
        <f>S493*H493</f>
        <v>0</v>
      </c>
      <c r="U493" s="32"/>
      <c r="V493" s="32"/>
      <c r="W493" s="32"/>
      <c r="X493" s="32"/>
      <c r="Y493" s="32"/>
      <c r="Z493" s="32"/>
      <c r="AA493" s="32"/>
      <c r="AB493" s="32"/>
      <c r="AC493" s="32"/>
      <c r="AD493" s="32"/>
      <c r="AE493" s="32"/>
      <c r="AR493" s="168" t="s">
        <v>216</v>
      </c>
      <c r="AT493" s="168" t="s">
        <v>143</v>
      </c>
      <c r="AU493" s="168" t="s">
        <v>86</v>
      </c>
      <c r="AY493" s="17" t="s">
        <v>141</v>
      </c>
      <c r="BE493" s="169">
        <f>IF(N493="základní",J493,0)</f>
        <v>0</v>
      </c>
      <c r="BF493" s="169">
        <f>IF(N493="snížená",J493,0)</f>
        <v>0</v>
      </c>
      <c r="BG493" s="169">
        <f>IF(N493="zákl. přenesená",J493,0)</f>
        <v>0</v>
      </c>
      <c r="BH493" s="169">
        <f>IF(N493="sníž. přenesená",J493,0)</f>
        <v>0</v>
      </c>
      <c r="BI493" s="169">
        <f>IF(N493="nulová",J493,0)</f>
        <v>0</v>
      </c>
      <c r="BJ493" s="17" t="s">
        <v>84</v>
      </c>
      <c r="BK493" s="169">
        <f>ROUND(I493*H493,2)</f>
        <v>0</v>
      </c>
      <c r="BL493" s="17" t="s">
        <v>216</v>
      </c>
      <c r="BM493" s="168" t="s">
        <v>920</v>
      </c>
    </row>
    <row r="494" spans="1:65" s="2" customFormat="1" ht="36" customHeight="1">
      <c r="A494" s="32"/>
      <c r="B494" s="156"/>
      <c r="C494" s="157" t="s">
        <v>921</v>
      </c>
      <c r="D494" s="157" t="s">
        <v>143</v>
      </c>
      <c r="E494" s="158" t="s">
        <v>922</v>
      </c>
      <c r="F494" s="159" t="s">
        <v>923</v>
      </c>
      <c r="G494" s="160" t="s">
        <v>146</v>
      </c>
      <c r="H494" s="161">
        <v>651.5</v>
      </c>
      <c r="I494" s="162"/>
      <c r="J494" s="163">
        <f>ROUND(I494*H494,2)</f>
        <v>0</v>
      </c>
      <c r="K494" s="159" t="s">
        <v>147</v>
      </c>
      <c r="L494" s="33"/>
      <c r="M494" s="164" t="s">
        <v>1</v>
      </c>
      <c r="N494" s="165" t="s">
        <v>41</v>
      </c>
      <c r="O494" s="58"/>
      <c r="P494" s="166">
        <f>O494*H494</f>
        <v>0</v>
      </c>
      <c r="Q494" s="166">
        <v>0.0001</v>
      </c>
      <c r="R494" s="166">
        <f>Q494*H494</f>
        <v>0.06515</v>
      </c>
      <c r="S494" s="166">
        <v>0</v>
      </c>
      <c r="T494" s="167">
        <f>S494*H494</f>
        <v>0</v>
      </c>
      <c r="U494" s="32"/>
      <c r="V494" s="32"/>
      <c r="W494" s="32"/>
      <c r="X494" s="32"/>
      <c r="Y494" s="32"/>
      <c r="Z494" s="32"/>
      <c r="AA494" s="32"/>
      <c r="AB494" s="32"/>
      <c r="AC494" s="32"/>
      <c r="AD494" s="32"/>
      <c r="AE494" s="32"/>
      <c r="AR494" s="168" t="s">
        <v>216</v>
      </c>
      <c r="AT494" s="168" t="s">
        <v>143</v>
      </c>
      <c r="AU494" s="168" t="s">
        <v>86</v>
      </c>
      <c r="AY494" s="17" t="s">
        <v>141</v>
      </c>
      <c r="BE494" s="169">
        <f>IF(N494="základní",J494,0)</f>
        <v>0</v>
      </c>
      <c r="BF494" s="169">
        <f>IF(N494="snížená",J494,0)</f>
        <v>0</v>
      </c>
      <c r="BG494" s="169">
        <f>IF(N494="zákl. přenesená",J494,0)</f>
        <v>0</v>
      </c>
      <c r="BH494" s="169">
        <f>IF(N494="sníž. přenesená",J494,0)</f>
        <v>0</v>
      </c>
      <c r="BI494" s="169">
        <f>IF(N494="nulová",J494,0)</f>
        <v>0</v>
      </c>
      <c r="BJ494" s="17" t="s">
        <v>84</v>
      </c>
      <c r="BK494" s="169">
        <f>ROUND(I494*H494,2)</f>
        <v>0</v>
      </c>
      <c r="BL494" s="17" t="s">
        <v>216</v>
      </c>
      <c r="BM494" s="168" t="s">
        <v>924</v>
      </c>
    </row>
    <row r="495" spans="2:51" s="13" customFormat="1" ht="10.2">
      <c r="B495" s="170"/>
      <c r="D495" s="171" t="s">
        <v>150</v>
      </c>
      <c r="E495" s="172" t="s">
        <v>1</v>
      </c>
      <c r="F495" s="173" t="s">
        <v>916</v>
      </c>
      <c r="H495" s="174">
        <v>651.5</v>
      </c>
      <c r="I495" s="175"/>
      <c r="L495" s="170"/>
      <c r="M495" s="176"/>
      <c r="N495" s="177"/>
      <c r="O495" s="177"/>
      <c r="P495" s="177"/>
      <c r="Q495" s="177"/>
      <c r="R495" s="177"/>
      <c r="S495" s="177"/>
      <c r="T495" s="178"/>
      <c r="AT495" s="172" t="s">
        <v>150</v>
      </c>
      <c r="AU495" s="172" t="s">
        <v>86</v>
      </c>
      <c r="AV495" s="13" t="s">
        <v>86</v>
      </c>
      <c r="AW495" s="13" t="s">
        <v>32</v>
      </c>
      <c r="AX495" s="13" t="s">
        <v>84</v>
      </c>
      <c r="AY495" s="172" t="s">
        <v>141</v>
      </c>
    </row>
    <row r="496" spans="1:65" s="2" customFormat="1" ht="16.5" customHeight="1">
      <c r="A496" s="32"/>
      <c r="B496" s="156"/>
      <c r="C496" s="179" t="s">
        <v>925</v>
      </c>
      <c r="D496" s="179" t="s">
        <v>191</v>
      </c>
      <c r="E496" s="180" t="s">
        <v>926</v>
      </c>
      <c r="F496" s="181" t="s">
        <v>927</v>
      </c>
      <c r="G496" s="182" t="s">
        <v>146</v>
      </c>
      <c r="H496" s="183">
        <v>703.62</v>
      </c>
      <c r="I496" s="184"/>
      <c r="J496" s="185">
        <f>ROUND(I496*H496,2)</f>
        <v>0</v>
      </c>
      <c r="K496" s="181" t="s">
        <v>147</v>
      </c>
      <c r="L496" s="186"/>
      <c r="M496" s="187" t="s">
        <v>1</v>
      </c>
      <c r="N496" s="188" t="s">
        <v>41</v>
      </c>
      <c r="O496" s="58"/>
      <c r="P496" s="166">
        <f>O496*H496</f>
        <v>0</v>
      </c>
      <c r="Q496" s="166">
        <v>0.0142</v>
      </c>
      <c r="R496" s="166">
        <f>Q496*H496</f>
        <v>9.991404000000001</v>
      </c>
      <c r="S496" s="166">
        <v>0</v>
      </c>
      <c r="T496" s="167">
        <f>S496*H496</f>
        <v>0</v>
      </c>
      <c r="U496" s="32"/>
      <c r="V496" s="32"/>
      <c r="W496" s="32"/>
      <c r="X496" s="32"/>
      <c r="Y496" s="32"/>
      <c r="Z496" s="32"/>
      <c r="AA496" s="32"/>
      <c r="AB496" s="32"/>
      <c r="AC496" s="32"/>
      <c r="AD496" s="32"/>
      <c r="AE496" s="32"/>
      <c r="AR496" s="168" t="s">
        <v>299</v>
      </c>
      <c r="AT496" s="168" t="s">
        <v>191</v>
      </c>
      <c r="AU496" s="168" t="s">
        <v>86</v>
      </c>
      <c r="AY496" s="17" t="s">
        <v>141</v>
      </c>
      <c r="BE496" s="169">
        <f>IF(N496="základní",J496,0)</f>
        <v>0</v>
      </c>
      <c r="BF496" s="169">
        <f>IF(N496="snížená",J496,0)</f>
        <v>0</v>
      </c>
      <c r="BG496" s="169">
        <f>IF(N496="zákl. přenesená",J496,0)</f>
        <v>0</v>
      </c>
      <c r="BH496" s="169">
        <f>IF(N496="sníž. přenesená",J496,0)</f>
        <v>0</v>
      </c>
      <c r="BI496" s="169">
        <f>IF(N496="nulová",J496,0)</f>
        <v>0</v>
      </c>
      <c r="BJ496" s="17" t="s">
        <v>84</v>
      </c>
      <c r="BK496" s="169">
        <f>ROUND(I496*H496,2)</f>
        <v>0</v>
      </c>
      <c r="BL496" s="17" t="s">
        <v>216</v>
      </c>
      <c r="BM496" s="168" t="s">
        <v>928</v>
      </c>
    </row>
    <row r="497" spans="2:51" s="13" customFormat="1" ht="10.2">
      <c r="B497" s="170"/>
      <c r="D497" s="171" t="s">
        <v>150</v>
      </c>
      <c r="F497" s="173" t="s">
        <v>929</v>
      </c>
      <c r="H497" s="174">
        <v>703.62</v>
      </c>
      <c r="I497" s="175"/>
      <c r="L497" s="170"/>
      <c r="M497" s="176"/>
      <c r="N497" s="177"/>
      <c r="O497" s="177"/>
      <c r="P497" s="177"/>
      <c r="Q497" s="177"/>
      <c r="R497" s="177"/>
      <c r="S497" s="177"/>
      <c r="T497" s="178"/>
      <c r="AT497" s="172" t="s">
        <v>150</v>
      </c>
      <c r="AU497" s="172" t="s">
        <v>86</v>
      </c>
      <c r="AV497" s="13" t="s">
        <v>86</v>
      </c>
      <c r="AW497" s="13" t="s">
        <v>3</v>
      </c>
      <c r="AX497" s="13" t="s">
        <v>84</v>
      </c>
      <c r="AY497" s="172" t="s">
        <v>141</v>
      </c>
    </row>
    <row r="498" spans="1:65" s="2" customFormat="1" ht="16.5" customHeight="1">
      <c r="A498" s="32"/>
      <c r="B498" s="156"/>
      <c r="C498" s="157" t="s">
        <v>930</v>
      </c>
      <c r="D498" s="157" t="s">
        <v>143</v>
      </c>
      <c r="E498" s="158" t="s">
        <v>931</v>
      </c>
      <c r="F498" s="159" t="s">
        <v>932</v>
      </c>
      <c r="G498" s="160" t="s">
        <v>146</v>
      </c>
      <c r="H498" s="161">
        <v>1222.7</v>
      </c>
      <c r="I498" s="162"/>
      <c r="J498" s="163">
        <f>ROUND(I498*H498,2)</f>
        <v>0</v>
      </c>
      <c r="K498" s="159" t="s">
        <v>147</v>
      </c>
      <c r="L498" s="33"/>
      <c r="M498" s="164" t="s">
        <v>1</v>
      </c>
      <c r="N498" s="165" t="s">
        <v>41</v>
      </c>
      <c r="O498" s="58"/>
      <c r="P498" s="166">
        <f>O498*H498</f>
        <v>0</v>
      </c>
      <c r="Q498" s="166">
        <v>0</v>
      </c>
      <c r="R498" s="166">
        <f>Q498*H498</f>
        <v>0</v>
      </c>
      <c r="S498" s="166">
        <v>0.014</v>
      </c>
      <c r="T498" s="167">
        <f>S498*H498</f>
        <v>17.117800000000003</v>
      </c>
      <c r="U498" s="32"/>
      <c r="V498" s="32"/>
      <c r="W498" s="32"/>
      <c r="X498" s="32"/>
      <c r="Y498" s="32"/>
      <c r="Z498" s="32"/>
      <c r="AA498" s="32"/>
      <c r="AB498" s="32"/>
      <c r="AC498" s="32"/>
      <c r="AD498" s="32"/>
      <c r="AE498" s="32"/>
      <c r="AR498" s="168" t="s">
        <v>216</v>
      </c>
      <c r="AT498" s="168" t="s">
        <v>143</v>
      </c>
      <c r="AU498" s="168" t="s">
        <v>86</v>
      </c>
      <c r="AY498" s="17" t="s">
        <v>141</v>
      </c>
      <c r="BE498" s="169">
        <f>IF(N498="základní",J498,0)</f>
        <v>0</v>
      </c>
      <c r="BF498" s="169">
        <f>IF(N498="snížená",J498,0)</f>
        <v>0</v>
      </c>
      <c r="BG498" s="169">
        <f>IF(N498="zákl. přenesená",J498,0)</f>
        <v>0</v>
      </c>
      <c r="BH498" s="169">
        <f>IF(N498="sníž. přenesená",J498,0)</f>
        <v>0</v>
      </c>
      <c r="BI498" s="169">
        <f>IF(N498="nulová",J498,0)</f>
        <v>0</v>
      </c>
      <c r="BJ498" s="17" t="s">
        <v>84</v>
      </c>
      <c r="BK498" s="169">
        <f>ROUND(I498*H498,2)</f>
        <v>0</v>
      </c>
      <c r="BL498" s="17" t="s">
        <v>216</v>
      </c>
      <c r="BM498" s="168" t="s">
        <v>933</v>
      </c>
    </row>
    <row r="499" spans="2:51" s="13" customFormat="1" ht="10.2">
      <c r="B499" s="170"/>
      <c r="D499" s="171" t="s">
        <v>150</v>
      </c>
      <c r="E499" s="172" t="s">
        <v>1</v>
      </c>
      <c r="F499" s="173" t="s">
        <v>732</v>
      </c>
      <c r="H499" s="174">
        <v>1222.7</v>
      </c>
      <c r="I499" s="175"/>
      <c r="L499" s="170"/>
      <c r="M499" s="176"/>
      <c r="N499" s="177"/>
      <c r="O499" s="177"/>
      <c r="P499" s="177"/>
      <c r="Q499" s="177"/>
      <c r="R499" s="177"/>
      <c r="S499" s="177"/>
      <c r="T499" s="178"/>
      <c r="AT499" s="172" t="s">
        <v>150</v>
      </c>
      <c r="AU499" s="172" t="s">
        <v>86</v>
      </c>
      <c r="AV499" s="13" t="s">
        <v>86</v>
      </c>
      <c r="AW499" s="13" t="s">
        <v>32</v>
      </c>
      <c r="AX499" s="13" t="s">
        <v>84</v>
      </c>
      <c r="AY499" s="172" t="s">
        <v>141</v>
      </c>
    </row>
    <row r="500" spans="1:65" s="2" customFormat="1" ht="24" customHeight="1">
      <c r="A500" s="32"/>
      <c r="B500" s="156"/>
      <c r="C500" s="157" t="s">
        <v>934</v>
      </c>
      <c r="D500" s="157" t="s">
        <v>143</v>
      </c>
      <c r="E500" s="158" t="s">
        <v>935</v>
      </c>
      <c r="F500" s="159" t="s">
        <v>936</v>
      </c>
      <c r="G500" s="160" t="s">
        <v>691</v>
      </c>
      <c r="H500" s="204"/>
      <c r="I500" s="162"/>
      <c r="J500" s="163">
        <f>ROUND(I500*H500,2)</f>
        <v>0</v>
      </c>
      <c r="K500" s="159" t="s">
        <v>147</v>
      </c>
      <c r="L500" s="33"/>
      <c r="M500" s="164" t="s">
        <v>1</v>
      </c>
      <c r="N500" s="165" t="s">
        <v>41</v>
      </c>
      <c r="O500" s="58"/>
      <c r="P500" s="166">
        <f>O500*H500</f>
        <v>0</v>
      </c>
      <c r="Q500" s="166">
        <v>0</v>
      </c>
      <c r="R500" s="166">
        <f>Q500*H500</f>
        <v>0</v>
      </c>
      <c r="S500" s="166">
        <v>0</v>
      </c>
      <c r="T500" s="167">
        <f>S500*H500</f>
        <v>0</v>
      </c>
      <c r="U500" s="32"/>
      <c r="V500" s="32"/>
      <c r="W500" s="32"/>
      <c r="X500" s="32"/>
      <c r="Y500" s="32"/>
      <c r="Z500" s="32"/>
      <c r="AA500" s="32"/>
      <c r="AB500" s="32"/>
      <c r="AC500" s="32"/>
      <c r="AD500" s="32"/>
      <c r="AE500" s="32"/>
      <c r="AR500" s="168" t="s">
        <v>216</v>
      </c>
      <c r="AT500" s="168" t="s">
        <v>143</v>
      </c>
      <c r="AU500" s="168" t="s">
        <v>86</v>
      </c>
      <c r="AY500" s="17" t="s">
        <v>141</v>
      </c>
      <c r="BE500" s="169">
        <f>IF(N500="základní",J500,0)</f>
        <v>0</v>
      </c>
      <c r="BF500" s="169">
        <f>IF(N500="snížená",J500,0)</f>
        <v>0</v>
      </c>
      <c r="BG500" s="169">
        <f>IF(N500="zákl. přenesená",J500,0)</f>
        <v>0</v>
      </c>
      <c r="BH500" s="169">
        <f>IF(N500="sníž. přenesená",J500,0)</f>
        <v>0</v>
      </c>
      <c r="BI500" s="169">
        <f>IF(N500="nulová",J500,0)</f>
        <v>0</v>
      </c>
      <c r="BJ500" s="17" t="s">
        <v>84</v>
      </c>
      <c r="BK500" s="169">
        <f>ROUND(I500*H500,2)</f>
        <v>0</v>
      </c>
      <c r="BL500" s="17" t="s">
        <v>216</v>
      </c>
      <c r="BM500" s="168" t="s">
        <v>937</v>
      </c>
    </row>
    <row r="501" spans="2:63" s="12" customFormat="1" ht="22.8" customHeight="1">
      <c r="B501" s="143"/>
      <c r="D501" s="144" t="s">
        <v>75</v>
      </c>
      <c r="E501" s="154" t="s">
        <v>938</v>
      </c>
      <c r="F501" s="154" t="s">
        <v>939</v>
      </c>
      <c r="I501" s="146"/>
      <c r="J501" s="155">
        <f>BK501</f>
        <v>0</v>
      </c>
      <c r="L501" s="143"/>
      <c r="M501" s="148"/>
      <c r="N501" s="149"/>
      <c r="O501" s="149"/>
      <c r="P501" s="150">
        <f>SUM(P502:P513)</f>
        <v>0</v>
      </c>
      <c r="Q501" s="149"/>
      <c r="R501" s="150">
        <f>SUM(R502:R513)</f>
        <v>3.2042234599999997</v>
      </c>
      <c r="S501" s="149"/>
      <c r="T501" s="151">
        <f>SUM(T502:T513)</f>
        <v>0</v>
      </c>
      <c r="AR501" s="144" t="s">
        <v>86</v>
      </c>
      <c r="AT501" s="152" t="s">
        <v>75</v>
      </c>
      <c r="AU501" s="152" t="s">
        <v>84</v>
      </c>
      <c r="AY501" s="144" t="s">
        <v>141</v>
      </c>
      <c r="BK501" s="153">
        <f>SUM(BK502:BK513)</f>
        <v>0</v>
      </c>
    </row>
    <row r="502" spans="1:65" s="2" customFormat="1" ht="24" customHeight="1">
      <c r="A502" s="32"/>
      <c r="B502" s="156"/>
      <c r="C502" s="157" t="s">
        <v>940</v>
      </c>
      <c r="D502" s="157" t="s">
        <v>143</v>
      </c>
      <c r="E502" s="158" t="s">
        <v>941</v>
      </c>
      <c r="F502" s="159" t="s">
        <v>942</v>
      </c>
      <c r="G502" s="160" t="s">
        <v>146</v>
      </c>
      <c r="H502" s="161">
        <v>250.714</v>
      </c>
      <c r="I502" s="162"/>
      <c r="J502" s="163">
        <f>ROUND(I502*H502,2)</f>
        <v>0</v>
      </c>
      <c r="K502" s="159" t="s">
        <v>147</v>
      </c>
      <c r="L502" s="33"/>
      <c r="M502" s="164" t="s">
        <v>1</v>
      </c>
      <c r="N502" s="165" t="s">
        <v>41</v>
      </c>
      <c r="O502" s="58"/>
      <c r="P502" s="166">
        <f>O502*H502</f>
        <v>0</v>
      </c>
      <c r="Q502" s="166">
        <v>0.01223</v>
      </c>
      <c r="R502" s="166">
        <f>Q502*H502</f>
        <v>3.06623222</v>
      </c>
      <c r="S502" s="166">
        <v>0</v>
      </c>
      <c r="T502" s="167">
        <f>S502*H502</f>
        <v>0</v>
      </c>
      <c r="U502" s="32"/>
      <c r="V502" s="32"/>
      <c r="W502" s="32"/>
      <c r="X502" s="32"/>
      <c r="Y502" s="32"/>
      <c r="Z502" s="32"/>
      <c r="AA502" s="32"/>
      <c r="AB502" s="32"/>
      <c r="AC502" s="32"/>
      <c r="AD502" s="32"/>
      <c r="AE502" s="32"/>
      <c r="AR502" s="168" t="s">
        <v>216</v>
      </c>
      <c r="AT502" s="168" t="s">
        <v>143</v>
      </c>
      <c r="AU502" s="168" t="s">
        <v>86</v>
      </c>
      <c r="AY502" s="17" t="s">
        <v>141</v>
      </c>
      <c r="BE502" s="169">
        <f>IF(N502="základní",J502,0)</f>
        <v>0</v>
      </c>
      <c r="BF502" s="169">
        <f>IF(N502="snížená",J502,0)</f>
        <v>0</v>
      </c>
      <c r="BG502" s="169">
        <f>IF(N502="zákl. přenesená",J502,0)</f>
        <v>0</v>
      </c>
      <c r="BH502" s="169">
        <f>IF(N502="sníž. přenesená",J502,0)</f>
        <v>0</v>
      </c>
      <c r="BI502" s="169">
        <f>IF(N502="nulová",J502,0)</f>
        <v>0</v>
      </c>
      <c r="BJ502" s="17" t="s">
        <v>84</v>
      </c>
      <c r="BK502" s="169">
        <f>ROUND(I502*H502,2)</f>
        <v>0</v>
      </c>
      <c r="BL502" s="17" t="s">
        <v>216</v>
      </c>
      <c r="BM502" s="168" t="s">
        <v>943</v>
      </c>
    </row>
    <row r="503" spans="2:51" s="13" customFormat="1" ht="10.2">
      <c r="B503" s="170"/>
      <c r="D503" s="171" t="s">
        <v>150</v>
      </c>
      <c r="E503" s="172" t="s">
        <v>1</v>
      </c>
      <c r="F503" s="173" t="s">
        <v>944</v>
      </c>
      <c r="H503" s="174">
        <v>147.12</v>
      </c>
      <c r="I503" s="175"/>
      <c r="L503" s="170"/>
      <c r="M503" s="176"/>
      <c r="N503" s="177"/>
      <c r="O503" s="177"/>
      <c r="P503" s="177"/>
      <c r="Q503" s="177"/>
      <c r="R503" s="177"/>
      <c r="S503" s="177"/>
      <c r="T503" s="178"/>
      <c r="AT503" s="172" t="s">
        <v>150</v>
      </c>
      <c r="AU503" s="172" t="s">
        <v>86</v>
      </c>
      <c r="AV503" s="13" t="s">
        <v>86</v>
      </c>
      <c r="AW503" s="13" t="s">
        <v>32</v>
      </c>
      <c r="AX503" s="13" t="s">
        <v>76</v>
      </c>
      <c r="AY503" s="172" t="s">
        <v>141</v>
      </c>
    </row>
    <row r="504" spans="2:51" s="13" customFormat="1" ht="10.2">
      <c r="B504" s="170"/>
      <c r="D504" s="171" t="s">
        <v>150</v>
      </c>
      <c r="E504" s="172" t="s">
        <v>1</v>
      </c>
      <c r="F504" s="173" t="s">
        <v>945</v>
      </c>
      <c r="H504" s="174">
        <v>49.6</v>
      </c>
      <c r="I504" s="175"/>
      <c r="L504" s="170"/>
      <c r="M504" s="176"/>
      <c r="N504" s="177"/>
      <c r="O504" s="177"/>
      <c r="P504" s="177"/>
      <c r="Q504" s="177"/>
      <c r="R504" s="177"/>
      <c r="S504" s="177"/>
      <c r="T504" s="178"/>
      <c r="AT504" s="172" t="s">
        <v>150</v>
      </c>
      <c r="AU504" s="172" t="s">
        <v>86</v>
      </c>
      <c r="AV504" s="13" t="s">
        <v>86</v>
      </c>
      <c r="AW504" s="13" t="s">
        <v>32</v>
      </c>
      <c r="AX504" s="13" t="s">
        <v>76</v>
      </c>
      <c r="AY504" s="172" t="s">
        <v>141</v>
      </c>
    </row>
    <row r="505" spans="2:51" s="13" customFormat="1" ht="10.2">
      <c r="B505" s="170"/>
      <c r="D505" s="171" t="s">
        <v>150</v>
      </c>
      <c r="E505" s="172" t="s">
        <v>1</v>
      </c>
      <c r="F505" s="173" t="s">
        <v>946</v>
      </c>
      <c r="H505" s="174">
        <v>53.994</v>
      </c>
      <c r="I505" s="175"/>
      <c r="L505" s="170"/>
      <c r="M505" s="176"/>
      <c r="N505" s="177"/>
      <c r="O505" s="177"/>
      <c r="P505" s="177"/>
      <c r="Q505" s="177"/>
      <c r="R505" s="177"/>
      <c r="S505" s="177"/>
      <c r="T505" s="178"/>
      <c r="AT505" s="172" t="s">
        <v>150</v>
      </c>
      <c r="AU505" s="172" t="s">
        <v>86</v>
      </c>
      <c r="AV505" s="13" t="s">
        <v>86</v>
      </c>
      <c r="AW505" s="13" t="s">
        <v>32</v>
      </c>
      <c r="AX505" s="13" t="s">
        <v>76</v>
      </c>
      <c r="AY505" s="172" t="s">
        <v>141</v>
      </c>
    </row>
    <row r="506" spans="2:51" s="14" customFormat="1" ht="10.2">
      <c r="B506" s="189"/>
      <c r="D506" s="171" t="s">
        <v>150</v>
      </c>
      <c r="E506" s="190" t="s">
        <v>1</v>
      </c>
      <c r="F506" s="191" t="s">
        <v>281</v>
      </c>
      <c r="H506" s="192">
        <v>250.714</v>
      </c>
      <c r="I506" s="193"/>
      <c r="L506" s="189"/>
      <c r="M506" s="194"/>
      <c r="N506" s="195"/>
      <c r="O506" s="195"/>
      <c r="P506" s="195"/>
      <c r="Q506" s="195"/>
      <c r="R506" s="195"/>
      <c r="S506" s="195"/>
      <c r="T506" s="196"/>
      <c r="AT506" s="190" t="s">
        <v>150</v>
      </c>
      <c r="AU506" s="190" t="s">
        <v>86</v>
      </c>
      <c r="AV506" s="14" t="s">
        <v>148</v>
      </c>
      <c r="AW506" s="14" t="s">
        <v>32</v>
      </c>
      <c r="AX506" s="14" t="s">
        <v>84</v>
      </c>
      <c r="AY506" s="190" t="s">
        <v>141</v>
      </c>
    </row>
    <row r="507" spans="1:65" s="2" customFormat="1" ht="16.5" customHeight="1">
      <c r="A507" s="32"/>
      <c r="B507" s="156"/>
      <c r="C507" s="157" t="s">
        <v>947</v>
      </c>
      <c r="D507" s="157" t="s">
        <v>143</v>
      </c>
      <c r="E507" s="158" t="s">
        <v>948</v>
      </c>
      <c r="F507" s="159" t="s">
        <v>949</v>
      </c>
      <c r="G507" s="160" t="s">
        <v>146</v>
      </c>
      <c r="H507" s="161">
        <v>250.714</v>
      </c>
      <c r="I507" s="162"/>
      <c r="J507" s="163">
        <f>ROUND(I507*H507,2)</f>
        <v>0</v>
      </c>
      <c r="K507" s="159" t="s">
        <v>147</v>
      </c>
      <c r="L507" s="33"/>
      <c r="M507" s="164" t="s">
        <v>1</v>
      </c>
      <c r="N507" s="165" t="s">
        <v>41</v>
      </c>
      <c r="O507" s="58"/>
      <c r="P507" s="166">
        <f>O507*H507</f>
        <v>0</v>
      </c>
      <c r="Q507" s="166">
        <v>0.0001</v>
      </c>
      <c r="R507" s="166">
        <f>Q507*H507</f>
        <v>0.0250714</v>
      </c>
      <c r="S507" s="166">
        <v>0</v>
      </c>
      <c r="T507" s="167">
        <f>S507*H507</f>
        <v>0</v>
      </c>
      <c r="U507" s="32"/>
      <c r="V507" s="32"/>
      <c r="W507" s="32"/>
      <c r="X507" s="32"/>
      <c r="Y507" s="32"/>
      <c r="Z507" s="32"/>
      <c r="AA507" s="32"/>
      <c r="AB507" s="32"/>
      <c r="AC507" s="32"/>
      <c r="AD507" s="32"/>
      <c r="AE507" s="32"/>
      <c r="AR507" s="168" t="s">
        <v>216</v>
      </c>
      <c r="AT507" s="168" t="s">
        <v>143</v>
      </c>
      <c r="AU507" s="168" t="s">
        <v>86</v>
      </c>
      <c r="AY507" s="17" t="s">
        <v>141</v>
      </c>
      <c r="BE507" s="169">
        <f>IF(N507="základní",J507,0)</f>
        <v>0</v>
      </c>
      <c r="BF507" s="169">
        <f>IF(N507="snížená",J507,0)</f>
        <v>0</v>
      </c>
      <c r="BG507" s="169">
        <f>IF(N507="zákl. přenesená",J507,0)</f>
        <v>0</v>
      </c>
      <c r="BH507" s="169">
        <f>IF(N507="sníž. přenesená",J507,0)</f>
        <v>0</v>
      </c>
      <c r="BI507" s="169">
        <f>IF(N507="nulová",J507,0)</f>
        <v>0</v>
      </c>
      <c r="BJ507" s="17" t="s">
        <v>84</v>
      </c>
      <c r="BK507" s="169">
        <f>ROUND(I507*H507,2)</f>
        <v>0</v>
      </c>
      <c r="BL507" s="17" t="s">
        <v>216</v>
      </c>
      <c r="BM507" s="168" t="s">
        <v>950</v>
      </c>
    </row>
    <row r="508" spans="2:51" s="13" customFormat="1" ht="10.2">
      <c r="B508" s="170"/>
      <c r="D508" s="171" t="s">
        <v>150</v>
      </c>
      <c r="E508" s="172" t="s">
        <v>1</v>
      </c>
      <c r="F508" s="173" t="s">
        <v>951</v>
      </c>
      <c r="H508" s="174">
        <v>250.714</v>
      </c>
      <c r="I508" s="175"/>
      <c r="L508" s="170"/>
      <c r="M508" s="176"/>
      <c r="N508" s="177"/>
      <c r="O508" s="177"/>
      <c r="P508" s="177"/>
      <c r="Q508" s="177"/>
      <c r="R508" s="177"/>
      <c r="S508" s="177"/>
      <c r="T508" s="178"/>
      <c r="AT508" s="172" t="s">
        <v>150</v>
      </c>
      <c r="AU508" s="172" t="s">
        <v>86</v>
      </c>
      <c r="AV508" s="13" t="s">
        <v>86</v>
      </c>
      <c r="AW508" s="13" t="s">
        <v>32</v>
      </c>
      <c r="AX508" s="13" t="s">
        <v>84</v>
      </c>
      <c r="AY508" s="172" t="s">
        <v>141</v>
      </c>
    </row>
    <row r="509" spans="1:65" s="2" customFormat="1" ht="16.5" customHeight="1">
      <c r="A509" s="32"/>
      <c r="B509" s="156"/>
      <c r="C509" s="157" t="s">
        <v>952</v>
      </c>
      <c r="D509" s="157" t="s">
        <v>143</v>
      </c>
      <c r="E509" s="158" t="s">
        <v>953</v>
      </c>
      <c r="F509" s="159" t="s">
        <v>954</v>
      </c>
      <c r="G509" s="160" t="s">
        <v>146</v>
      </c>
      <c r="H509" s="161">
        <v>641.59</v>
      </c>
      <c r="I509" s="162"/>
      <c r="J509" s="163">
        <f>ROUND(I509*H509,2)</f>
        <v>0</v>
      </c>
      <c r="K509" s="159" t="s">
        <v>147</v>
      </c>
      <c r="L509" s="33"/>
      <c r="M509" s="164" t="s">
        <v>1</v>
      </c>
      <c r="N509" s="165" t="s">
        <v>41</v>
      </c>
      <c r="O509" s="58"/>
      <c r="P509" s="166">
        <f>O509*H509</f>
        <v>0</v>
      </c>
      <c r="Q509" s="166">
        <v>0</v>
      </c>
      <c r="R509" s="166">
        <f>Q509*H509</f>
        <v>0</v>
      </c>
      <c r="S509" s="166">
        <v>0</v>
      </c>
      <c r="T509" s="167">
        <f>S509*H509</f>
        <v>0</v>
      </c>
      <c r="U509" s="32"/>
      <c r="V509" s="32"/>
      <c r="W509" s="32"/>
      <c r="X509" s="32"/>
      <c r="Y509" s="32"/>
      <c r="Z509" s="32"/>
      <c r="AA509" s="32"/>
      <c r="AB509" s="32"/>
      <c r="AC509" s="32"/>
      <c r="AD509" s="32"/>
      <c r="AE509" s="32"/>
      <c r="AR509" s="168" t="s">
        <v>216</v>
      </c>
      <c r="AT509" s="168" t="s">
        <v>143</v>
      </c>
      <c r="AU509" s="168" t="s">
        <v>86</v>
      </c>
      <c r="AY509" s="17" t="s">
        <v>141</v>
      </c>
      <c r="BE509" s="169">
        <f>IF(N509="základní",J509,0)</f>
        <v>0</v>
      </c>
      <c r="BF509" s="169">
        <f>IF(N509="snížená",J509,0)</f>
        <v>0</v>
      </c>
      <c r="BG509" s="169">
        <f>IF(N509="zákl. přenesená",J509,0)</f>
        <v>0</v>
      </c>
      <c r="BH509" s="169">
        <f>IF(N509="sníž. přenesená",J509,0)</f>
        <v>0</v>
      </c>
      <c r="BI509" s="169">
        <f>IF(N509="nulová",J509,0)</f>
        <v>0</v>
      </c>
      <c r="BJ509" s="17" t="s">
        <v>84</v>
      </c>
      <c r="BK509" s="169">
        <f>ROUND(I509*H509,2)</f>
        <v>0</v>
      </c>
      <c r="BL509" s="17" t="s">
        <v>216</v>
      </c>
      <c r="BM509" s="168" t="s">
        <v>955</v>
      </c>
    </row>
    <row r="510" spans="2:51" s="13" customFormat="1" ht="10.2">
      <c r="B510" s="170"/>
      <c r="D510" s="171" t="s">
        <v>150</v>
      </c>
      <c r="E510" s="172" t="s">
        <v>1</v>
      </c>
      <c r="F510" s="173" t="s">
        <v>956</v>
      </c>
      <c r="H510" s="174">
        <v>641.59</v>
      </c>
      <c r="I510" s="175"/>
      <c r="L510" s="170"/>
      <c r="M510" s="176"/>
      <c r="N510" s="177"/>
      <c r="O510" s="177"/>
      <c r="P510" s="177"/>
      <c r="Q510" s="177"/>
      <c r="R510" s="177"/>
      <c r="S510" s="177"/>
      <c r="T510" s="178"/>
      <c r="AT510" s="172" t="s">
        <v>150</v>
      </c>
      <c r="AU510" s="172" t="s">
        <v>86</v>
      </c>
      <c r="AV510" s="13" t="s">
        <v>86</v>
      </c>
      <c r="AW510" s="13" t="s">
        <v>32</v>
      </c>
      <c r="AX510" s="13" t="s">
        <v>84</v>
      </c>
      <c r="AY510" s="172" t="s">
        <v>141</v>
      </c>
    </row>
    <row r="511" spans="1:65" s="2" customFormat="1" ht="24" customHeight="1">
      <c r="A511" s="32"/>
      <c r="B511" s="156"/>
      <c r="C511" s="179" t="s">
        <v>957</v>
      </c>
      <c r="D511" s="179" t="s">
        <v>191</v>
      </c>
      <c r="E511" s="180" t="s">
        <v>958</v>
      </c>
      <c r="F511" s="181" t="s">
        <v>959</v>
      </c>
      <c r="G511" s="182" t="s">
        <v>146</v>
      </c>
      <c r="H511" s="183">
        <v>705.749</v>
      </c>
      <c r="I511" s="184"/>
      <c r="J511" s="185">
        <f>ROUND(I511*H511,2)</f>
        <v>0</v>
      </c>
      <c r="K511" s="181" t="s">
        <v>147</v>
      </c>
      <c r="L511" s="186"/>
      <c r="M511" s="187" t="s">
        <v>1</v>
      </c>
      <c r="N511" s="188" t="s">
        <v>41</v>
      </c>
      <c r="O511" s="58"/>
      <c r="P511" s="166">
        <f>O511*H511</f>
        <v>0</v>
      </c>
      <c r="Q511" s="166">
        <v>0.00016</v>
      </c>
      <c r="R511" s="166">
        <f>Q511*H511</f>
        <v>0.11291984000000001</v>
      </c>
      <c r="S511" s="166">
        <v>0</v>
      </c>
      <c r="T511" s="167">
        <f>S511*H511</f>
        <v>0</v>
      </c>
      <c r="U511" s="32"/>
      <c r="V511" s="32"/>
      <c r="W511" s="32"/>
      <c r="X511" s="32"/>
      <c r="Y511" s="32"/>
      <c r="Z511" s="32"/>
      <c r="AA511" s="32"/>
      <c r="AB511" s="32"/>
      <c r="AC511" s="32"/>
      <c r="AD511" s="32"/>
      <c r="AE511" s="32"/>
      <c r="AR511" s="168" t="s">
        <v>299</v>
      </c>
      <c r="AT511" s="168" t="s">
        <v>191</v>
      </c>
      <c r="AU511" s="168" t="s">
        <v>86</v>
      </c>
      <c r="AY511" s="17" t="s">
        <v>141</v>
      </c>
      <c r="BE511" s="169">
        <f>IF(N511="základní",J511,0)</f>
        <v>0</v>
      </c>
      <c r="BF511" s="169">
        <f>IF(N511="snížená",J511,0)</f>
        <v>0</v>
      </c>
      <c r="BG511" s="169">
        <f>IF(N511="zákl. přenesená",J511,0)</f>
        <v>0</v>
      </c>
      <c r="BH511" s="169">
        <f>IF(N511="sníž. přenesená",J511,0)</f>
        <v>0</v>
      </c>
      <c r="BI511" s="169">
        <f>IF(N511="nulová",J511,0)</f>
        <v>0</v>
      </c>
      <c r="BJ511" s="17" t="s">
        <v>84</v>
      </c>
      <c r="BK511" s="169">
        <f>ROUND(I511*H511,2)</f>
        <v>0</v>
      </c>
      <c r="BL511" s="17" t="s">
        <v>216</v>
      </c>
      <c r="BM511" s="168" t="s">
        <v>960</v>
      </c>
    </row>
    <row r="512" spans="2:51" s="13" customFormat="1" ht="10.2">
      <c r="B512" s="170"/>
      <c r="D512" s="171" t="s">
        <v>150</v>
      </c>
      <c r="F512" s="173" t="s">
        <v>961</v>
      </c>
      <c r="H512" s="174">
        <v>705.749</v>
      </c>
      <c r="I512" s="175"/>
      <c r="L512" s="170"/>
      <c r="M512" s="176"/>
      <c r="N512" s="177"/>
      <c r="O512" s="177"/>
      <c r="P512" s="177"/>
      <c r="Q512" s="177"/>
      <c r="R512" s="177"/>
      <c r="S512" s="177"/>
      <c r="T512" s="178"/>
      <c r="AT512" s="172" t="s">
        <v>150</v>
      </c>
      <c r="AU512" s="172" t="s">
        <v>86</v>
      </c>
      <c r="AV512" s="13" t="s">
        <v>86</v>
      </c>
      <c r="AW512" s="13" t="s">
        <v>3</v>
      </c>
      <c r="AX512" s="13" t="s">
        <v>84</v>
      </c>
      <c r="AY512" s="172" t="s">
        <v>141</v>
      </c>
    </row>
    <row r="513" spans="1:65" s="2" customFormat="1" ht="24" customHeight="1">
      <c r="A513" s="32"/>
      <c r="B513" s="156"/>
      <c r="C513" s="157" t="s">
        <v>962</v>
      </c>
      <c r="D513" s="157" t="s">
        <v>143</v>
      </c>
      <c r="E513" s="158" t="s">
        <v>963</v>
      </c>
      <c r="F513" s="159" t="s">
        <v>964</v>
      </c>
      <c r="G513" s="160" t="s">
        <v>691</v>
      </c>
      <c r="H513" s="204"/>
      <c r="I513" s="162"/>
      <c r="J513" s="163">
        <f>ROUND(I513*H513,2)</f>
        <v>0</v>
      </c>
      <c r="K513" s="159" t="s">
        <v>147</v>
      </c>
      <c r="L513" s="33"/>
      <c r="M513" s="164" t="s">
        <v>1</v>
      </c>
      <c r="N513" s="165" t="s">
        <v>41</v>
      </c>
      <c r="O513" s="58"/>
      <c r="P513" s="166">
        <f>O513*H513</f>
        <v>0</v>
      </c>
      <c r="Q513" s="166">
        <v>0</v>
      </c>
      <c r="R513" s="166">
        <f>Q513*H513</f>
        <v>0</v>
      </c>
      <c r="S513" s="166">
        <v>0</v>
      </c>
      <c r="T513" s="167">
        <f>S513*H513</f>
        <v>0</v>
      </c>
      <c r="U513" s="32"/>
      <c r="V513" s="32"/>
      <c r="W513" s="32"/>
      <c r="X513" s="32"/>
      <c r="Y513" s="32"/>
      <c r="Z513" s="32"/>
      <c r="AA513" s="32"/>
      <c r="AB513" s="32"/>
      <c r="AC513" s="32"/>
      <c r="AD513" s="32"/>
      <c r="AE513" s="32"/>
      <c r="AR513" s="168" t="s">
        <v>216</v>
      </c>
      <c r="AT513" s="168" t="s">
        <v>143</v>
      </c>
      <c r="AU513" s="168" t="s">
        <v>86</v>
      </c>
      <c r="AY513" s="17" t="s">
        <v>141</v>
      </c>
      <c r="BE513" s="169">
        <f>IF(N513="základní",J513,0)</f>
        <v>0</v>
      </c>
      <c r="BF513" s="169">
        <f>IF(N513="snížená",J513,0)</f>
        <v>0</v>
      </c>
      <c r="BG513" s="169">
        <f>IF(N513="zákl. přenesená",J513,0)</f>
        <v>0</v>
      </c>
      <c r="BH513" s="169">
        <f>IF(N513="sníž. přenesená",J513,0)</f>
        <v>0</v>
      </c>
      <c r="BI513" s="169">
        <f>IF(N513="nulová",J513,0)</f>
        <v>0</v>
      </c>
      <c r="BJ513" s="17" t="s">
        <v>84</v>
      </c>
      <c r="BK513" s="169">
        <f>ROUND(I513*H513,2)</f>
        <v>0</v>
      </c>
      <c r="BL513" s="17" t="s">
        <v>216</v>
      </c>
      <c r="BM513" s="168" t="s">
        <v>965</v>
      </c>
    </row>
    <row r="514" spans="2:63" s="12" customFormat="1" ht="22.8" customHeight="1">
      <c r="B514" s="143"/>
      <c r="D514" s="144" t="s">
        <v>75</v>
      </c>
      <c r="E514" s="154" t="s">
        <v>966</v>
      </c>
      <c r="F514" s="154" t="s">
        <v>967</v>
      </c>
      <c r="I514" s="146"/>
      <c r="J514" s="155">
        <f>BK514</f>
        <v>0</v>
      </c>
      <c r="L514" s="143"/>
      <c r="M514" s="148"/>
      <c r="N514" s="149"/>
      <c r="O514" s="149"/>
      <c r="P514" s="150">
        <f>SUM(P515:P571)</f>
        <v>0</v>
      </c>
      <c r="Q514" s="149"/>
      <c r="R514" s="150">
        <f>SUM(R515:R571)</f>
        <v>1.72947084</v>
      </c>
      <c r="S514" s="149"/>
      <c r="T514" s="151">
        <f>SUM(T515:T571)</f>
        <v>2.1207390599999996</v>
      </c>
      <c r="AR514" s="144" t="s">
        <v>86</v>
      </c>
      <c r="AT514" s="152" t="s">
        <v>75</v>
      </c>
      <c r="AU514" s="152" t="s">
        <v>84</v>
      </c>
      <c r="AY514" s="144" t="s">
        <v>141</v>
      </c>
      <c r="BK514" s="153">
        <f>SUM(BK515:BK571)</f>
        <v>0</v>
      </c>
    </row>
    <row r="515" spans="1:65" s="2" customFormat="1" ht="24" customHeight="1">
      <c r="A515" s="32"/>
      <c r="B515" s="156"/>
      <c r="C515" s="157" t="s">
        <v>968</v>
      </c>
      <c r="D515" s="157" t="s">
        <v>143</v>
      </c>
      <c r="E515" s="158" t="s">
        <v>969</v>
      </c>
      <c r="F515" s="159" t="s">
        <v>970</v>
      </c>
      <c r="G515" s="160" t="s">
        <v>146</v>
      </c>
      <c r="H515" s="161">
        <v>200.381</v>
      </c>
      <c r="I515" s="162"/>
      <c r="J515" s="163">
        <f>ROUND(I515*H515,2)</f>
        <v>0</v>
      </c>
      <c r="K515" s="159" t="s">
        <v>147</v>
      </c>
      <c r="L515" s="33"/>
      <c r="M515" s="164" t="s">
        <v>1</v>
      </c>
      <c r="N515" s="165" t="s">
        <v>41</v>
      </c>
      <c r="O515" s="58"/>
      <c r="P515" s="166">
        <f>O515*H515</f>
        <v>0</v>
      </c>
      <c r="Q515" s="166">
        <v>0</v>
      </c>
      <c r="R515" s="166">
        <f>Q515*H515</f>
        <v>0</v>
      </c>
      <c r="S515" s="166">
        <v>0.00571</v>
      </c>
      <c r="T515" s="167">
        <f>S515*H515</f>
        <v>1.14417551</v>
      </c>
      <c r="U515" s="32"/>
      <c r="V515" s="32"/>
      <c r="W515" s="32"/>
      <c r="X515" s="32"/>
      <c r="Y515" s="32"/>
      <c r="Z515" s="32"/>
      <c r="AA515" s="32"/>
      <c r="AB515" s="32"/>
      <c r="AC515" s="32"/>
      <c r="AD515" s="32"/>
      <c r="AE515" s="32"/>
      <c r="AR515" s="168" t="s">
        <v>216</v>
      </c>
      <c r="AT515" s="168" t="s">
        <v>143</v>
      </c>
      <c r="AU515" s="168" t="s">
        <v>86</v>
      </c>
      <c r="AY515" s="17" t="s">
        <v>141</v>
      </c>
      <c r="BE515" s="169">
        <f>IF(N515="základní",J515,0)</f>
        <v>0</v>
      </c>
      <c r="BF515" s="169">
        <f>IF(N515="snížená",J515,0)</f>
        <v>0</v>
      </c>
      <c r="BG515" s="169">
        <f>IF(N515="zákl. přenesená",J515,0)</f>
        <v>0</v>
      </c>
      <c r="BH515" s="169">
        <f>IF(N515="sníž. přenesená",J515,0)</f>
        <v>0</v>
      </c>
      <c r="BI515" s="169">
        <f>IF(N515="nulová",J515,0)</f>
        <v>0</v>
      </c>
      <c r="BJ515" s="17" t="s">
        <v>84</v>
      </c>
      <c r="BK515" s="169">
        <f>ROUND(I515*H515,2)</f>
        <v>0</v>
      </c>
      <c r="BL515" s="17" t="s">
        <v>216</v>
      </c>
      <c r="BM515" s="168" t="s">
        <v>971</v>
      </c>
    </row>
    <row r="516" spans="2:51" s="13" customFormat="1" ht="10.2">
      <c r="B516" s="170"/>
      <c r="D516" s="171" t="s">
        <v>150</v>
      </c>
      <c r="E516" s="172" t="s">
        <v>1</v>
      </c>
      <c r="F516" s="173" t="s">
        <v>972</v>
      </c>
      <c r="H516" s="174">
        <v>129.272</v>
      </c>
      <c r="I516" s="175"/>
      <c r="L516" s="170"/>
      <c r="M516" s="176"/>
      <c r="N516" s="177"/>
      <c r="O516" s="177"/>
      <c r="P516" s="177"/>
      <c r="Q516" s="177"/>
      <c r="R516" s="177"/>
      <c r="S516" s="177"/>
      <c r="T516" s="178"/>
      <c r="AT516" s="172" t="s">
        <v>150</v>
      </c>
      <c r="AU516" s="172" t="s">
        <v>86</v>
      </c>
      <c r="AV516" s="13" t="s">
        <v>86</v>
      </c>
      <c r="AW516" s="13" t="s">
        <v>32</v>
      </c>
      <c r="AX516" s="13" t="s">
        <v>76</v>
      </c>
      <c r="AY516" s="172" t="s">
        <v>141</v>
      </c>
    </row>
    <row r="517" spans="2:51" s="13" customFormat="1" ht="10.2">
      <c r="B517" s="170"/>
      <c r="D517" s="171" t="s">
        <v>150</v>
      </c>
      <c r="E517" s="172" t="s">
        <v>1</v>
      </c>
      <c r="F517" s="173" t="s">
        <v>973</v>
      </c>
      <c r="H517" s="174">
        <v>25.024</v>
      </c>
      <c r="I517" s="175"/>
      <c r="L517" s="170"/>
      <c r="M517" s="176"/>
      <c r="N517" s="177"/>
      <c r="O517" s="177"/>
      <c r="P517" s="177"/>
      <c r="Q517" s="177"/>
      <c r="R517" s="177"/>
      <c r="S517" s="177"/>
      <c r="T517" s="178"/>
      <c r="AT517" s="172" t="s">
        <v>150</v>
      </c>
      <c r="AU517" s="172" t="s">
        <v>86</v>
      </c>
      <c r="AV517" s="13" t="s">
        <v>86</v>
      </c>
      <c r="AW517" s="13" t="s">
        <v>32</v>
      </c>
      <c r="AX517" s="13" t="s">
        <v>76</v>
      </c>
      <c r="AY517" s="172" t="s">
        <v>141</v>
      </c>
    </row>
    <row r="518" spans="2:51" s="13" customFormat="1" ht="10.2">
      <c r="B518" s="170"/>
      <c r="D518" s="171" t="s">
        <v>150</v>
      </c>
      <c r="E518" s="172" t="s">
        <v>1</v>
      </c>
      <c r="F518" s="173" t="s">
        <v>974</v>
      </c>
      <c r="H518" s="174">
        <v>46.085</v>
      </c>
      <c r="I518" s="175"/>
      <c r="L518" s="170"/>
      <c r="M518" s="176"/>
      <c r="N518" s="177"/>
      <c r="O518" s="177"/>
      <c r="P518" s="177"/>
      <c r="Q518" s="177"/>
      <c r="R518" s="177"/>
      <c r="S518" s="177"/>
      <c r="T518" s="178"/>
      <c r="AT518" s="172" t="s">
        <v>150</v>
      </c>
      <c r="AU518" s="172" t="s">
        <v>86</v>
      </c>
      <c r="AV518" s="13" t="s">
        <v>86</v>
      </c>
      <c r="AW518" s="13" t="s">
        <v>32</v>
      </c>
      <c r="AX518" s="13" t="s">
        <v>76</v>
      </c>
      <c r="AY518" s="172" t="s">
        <v>141</v>
      </c>
    </row>
    <row r="519" spans="2:51" s="14" customFormat="1" ht="10.2">
      <c r="B519" s="189"/>
      <c r="D519" s="171" t="s">
        <v>150</v>
      </c>
      <c r="E519" s="190" t="s">
        <v>1</v>
      </c>
      <c r="F519" s="191" t="s">
        <v>281</v>
      </c>
      <c r="H519" s="192">
        <v>200.381</v>
      </c>
      <c r="I519" s="193"/>
      <c r="L519" s="189"/>
      <c r="M519" s="194"/>
      <c r="N519" s="195"/>
      <c r="O519" s="195"/>
      <c r="P519" s="195"/>
      <c r="Q519" s="195"/>
      <c r="R519" s="195"/>
      <c r="S519" s="195"/>
      <c r="T519" s="196"/>
      <c r="AT519" s="190" t="s">
        <v>150</v>
      </c>
      <c r="AU519" s="190" t="s">
        <v>86</v>
      </c>
      <c r="AV519" s="14" t="s">
        <v>148</v>
      </c>
      <c r="AW519" s="14" t="s">
        <v>32</v>
      </c>
      <c r="AX519" s="14" t="s">
        <v>84</v>
      </c>
      <c r="AY519" s="190" t="s">
        <v>141</v>
      </c>
    </row>
    <row r="520" spans="1:65" s="2" customFormat="1" ht="24" customHeight="1">
      <c r="A520" s="32"/>
      <c r="B520" s="156"/>
      <c r="C520" s="157" t="s">
        <v>975</v>
      </c>
      <c r="D520" s="157" t="s">
        <v>143</v>
      </c>
      <c r="E520" s="158" t="s">
        <v>976</v>
      </c>
      <c r="F520" s="159" t="s">
        <v>977</v>
      </c>
      <c r="G520" s="160" t="s">
        <v>223</v>
      </c>
      <c r="H520" s="161">
        <v>34.625</v>
      </c>
      <c r="I520" s="162"/>
      <c r="J520" s="163">
        <f>ROUND(I520*H520,2)</f>
        <v>0</v>
      </c>
      <c r="K520" s="159" t="s">
        <v>147</v>
      </c>
      <c r="L520" s="33"/>
      <c r="M520" s="164" t="s">
        <v>1</v>
      </c>
      <c r="N520" s="165" t="s">
        <v>41</v>
      </c>
      <c r="O520" s="58"/>
      <c r="P520" s="166">
        <f>O520*H520</f>
        <v>0</v>
      </c>
      <c r="Q520" s="166">
        <v>0</v>
      </c>
      <c r="R520" s="166">
        <f>Q520*H520</f>
        <v>0</v>
      </c>
      <c r="S520" s="166">
        <v>0.00177</v>
      </c>
      <c r="T520" s="167">
        <f>S520*H520</f>
        <v>0.06128625</v>
      </c>
      <c r="U520" s="32"/>
      <c r="V520" s="32"/>
      <c r="W520" s="32"/>
      <c r="X520" s="32"/>
      <c r="Y520" s="32"/>
      <c r="Z520" s="32"/>
      <c r="AA520" s="32"/>
      <c r="AB520" s="32"/>
      <c r="AC520" s="32"/>
      <c r="AD520" s="32"/>
      <c r="AE520" s="32"/>
      <c r="AR520" s="168" t="s">
        <v>216</v>
      </c>
      <c r="AT520" s="168" t="s">
        <v>143</v>
      </c>
      <c r="AU520" s="168" t="s">
        <v>86</v>
      </c>
      <c r="AY520" s="17" t="s">
        <v>141</v>
      </c>
      <c r="BE520" s="169">
        <f>IF(N520="základní",J520,0)</f>
        <v>0</v>
      </c>
      <c r="BF520" s="169">
        <f>IF(N520="snížená",J520,0)</f>
        <v>0</v>
      </c>
      <c r="BG520" s="169">
        <f>IF(N520="zákl. přenesená",J520,0)</f>
        <v>0</v>
      </c>
      <c r="BH520" s="169">
        <f>IF(N520="sníž. přenesená",J520,0)</f>
        <v>0</v>
      </c>
      <c r="BI520" s="169">
        <f>IF(N520="nulová",J520,0)</f>
        <v>0</v>
      </c>
      <c r="BJ520" s="17" t="s">
        <v>84</v>
      </c>
      <c r="BK520" s="169">
        <f>ROUND(I520*H520,2)</f>
        <v>0</v>
      </c>
      <c r="BL520" s="17" t="s">
        <v>216</v>
      </c>
      <c r="BM520" s="168" t="s">
        <v>978</v>
      </c>
    </row>
    <row r="521" spans="2:51" s="13" customFormat="1" ht="10.2">
      <c r="B521" s="170"/>
      <c r="D521" s="171" t="s">
        <v>150</v>
      </c>
      <c r="E521" s="172" t="s">
        <v>1</v>
      </c>
      <c r="F521" s="173" t="s">
        <v>979</v>
      </c>
      <c r="H521" s="174">
        <v>34.625</v>
      </c>
      <c r="I521" s="175"/>
      <c r="L521" s="170"/>
      <c r="M521" s="176"/>
      <c r="N521" s="177"/>
      <c r="O521" s="177"/>
      <c r="P521" s="177"/>
      <c r="Q521" s="177"/>
      <c r="R521" s="177"/>
      <c r="S521" s="177"/>
      <c r="T521" s="178"/>
      <c r="AT521" s="172" t="s">
        <v>150</v>
      </c>
      <c r="AU521" s="172" t="s">
        <v>86</v>
      </c>
      <c r="AV521" s="13" t="s">
        <v>86</v>
      </c>
      <c r="AW521" s="13" t="s">
        <v>32</v>
      </c>
      <c r="AX521" s="13" t="s">
        <v>84</v>
      </c>
      <c r="AY521" s="172" t="s">
        <v>141</v>
      </c>
    </row>
    <row r="522" spans="1:65" s="2" customFormat="1" ht="24" customHeight="1">
      <c r="A522" s="32"/>
      <c r="B522" s="156"/>
      <c r="C522" s="157" t="s">
        <v>980</v>
      </c>
      <c r="D522" s="157" t="s">
        <v>143</v>
      </c>
      <c r="E522" s="158" t="s">
        <v>981</v>
      </c>
      <c r="F522" s="159" t="s">
        <v>982</v>
      </c>
      <c r="G522" s="160" t="s">
        <v>223</v>
      </c>
      <c r="H522" s="161">
        <v>270.6</v>
      </c>
      <c r="I522" s="162"/>
      <c r="J522" s="163">
        <f>ROUND(I522*H522,2)</f>
        <v>0</v>
      </c>
      <c r="K522" s="159" t="s">
        <v>147</v>
      </c>
      <c r="L522" s="33"/>
      <c r="M522" s="164" t="s">
        <v>1</v>
      </c>
      <c r="N522" s="165" t="s">
        <v>41</v>
      </c>
      <c r="O522" s="58"/>
      <c r="P522" s="166">
        <f>O522*H522</f>
        <v>0</v>
      </c>
      <c r="Q522" s="166">
        <v>0</v>
      </c>
      <c r="R522" s="166">
        <f>Q522*H522</f>
        <v>0</v>
      </c>
      <c r="S522" s="166">
        <v>0.00191</v>
      </c>
      <c r="T522" s="167">
        <f>S522*H522</f>
        <v>0.516846</v>
      </c>
      <c r="U522" s="32"/>
      <c r="V522" s="32"/>
      <c r="W522" s="32"/>
      <c r="X522" s="32"/>
      <c r="Y522" s="32"/>
      <c r="Z522" s="32"/>
      <c r="AA522" s="32"/>
      <c r="AB522" s="32"/>
      <c r="AC522" s="32"/>
      <c r="AD522" s="32"/>
      <c r="AE522" s="32"/>
      <c r="AR522" s="168" t="s">
        <v>216</v>
      </c>
      <c r="AT522" s="168" t="s">
        <v>143</v>
      </c>
      <c r="AU522" s="168" t="s">
        <v>86</v>
      </c>
      <c r="AY522" s="17" t="s">
        <v>141</v>
      </c>
      <c r="BE522" s="169">
        <f>IF(N522="základní",J522,0)</f>
        <v>0</v>
      </c>
      <c r="BF522" s="169">
        <f>IF(N522="snížená",J522,0)</f>
        <v>0</v>
      </c>
      <c r="BG522" s="169">
        <f>IF(N522="zákl. přenesená",J522,0)</f>
        <v>0</v>
      </c>
      <c r="BH522" s="169">
        <f>IF(N522="sníž. přenesená",J522,0)</f>
        <v>0</v>
      </c>
      <c r="BI522" s="169">
        <f>IF(N522="nulová",J522,0)</f>
        <v>0</v>
      </c>
      <c r="BJ522" s="17" t="s">
        <v>84</v>
      </c>
      <c r="BK522" s="169">
        <f>ROUND(I522*H522,2)</f>
        <v>0</v>
      </c>
      <c r="BL522" s="17" t="s">
        <v>216</v>
      </c>
      <c r="BM522" s="168" t="s">
        <v>983</v>
      </c>
    </row>
    <row r="523" spans="2:51" s="13" customFormat="1" ht="10.2">
      <c r="B523" s="170"/>
      <c r="D523" s="171" t="s">
        <v>150</v>
      </c>
      <c r="E523" s="172" t="s">
        <v>1</v>
      </c>
      <c r="F523" s="173" t="s">
        <v>984</v>
      </c>
      <c r="H523" s="174">
        <v>270.6</v>
      </c>
      <c r="I523" s="175"/>
      <c r="L523" s="170"/>
      <c r="M523" s="176"/>
      <c r="N523" s="177"/>
      <c r="O523" s="177"/>
      <c r="P523" s="177"/>
      <c r="Q523" s="177"/>
      <c r="R523" s="177"/>
      <c r="S523" s="177"/>
      <c r="T523" s="178"/>
      <c r="AT523" s="172" t="s">
        <v>150</v>
      </c>
      <c r="AU523" s="172" t="s">
        <v>86</v>
      </c>
      <c r="AV523" s="13" t="s">
        <v>86</v>
      </c>
      <c r="AW523" s="13" t="s">
        <v>32</v>
      </c>
      <c r="AX523" s="13" t="s">
        <v>84</v>
      </c>
      <c r="AY523" s="172" t="s">
        <v>141</v>
      </c>
    </row>
    <row r="524" spans="1:65" s="2" customFormat="1" ht="16.5" customHeight="1">
      <c r="A524" s="32"/>
      <c r="B524" s="156"/>
      <c r="C524" s="157" t="s">
        <v>985</v>
      </c>
      <c r="D524" s="157" t="s">
        <v>143</v>
      </c>
      <c r="E524" s="158" t="s">
        <v>986</v>
      </c>
      <c r="F524" s="159" t="s">
        <v>987</v>
      </c>
      <c r="G524" s="160" t="s">
        <v>223</v>
      </c>
      <c r="H524" s="161">
        <v>174.59</v>
      </c>
      <c r="I524" s="162"/>
      <c r="J524" s="163">
        <f>ROUND(I524*H524,2)</f>
        <v>0</v>
      </c>
      <c r="K524" s="159" t="s">
        <v>147</v>
      </c>
      <c r="L524" s="33"/>
      <c r="M524" s="164" t="s">
        <v>1</v>
      </c>
      <c r="N524" s="165" t="s">
        <v>41</v>
      </c>
      <c r="O524" s="58"/>
      <c r="P524" s="166">
        <f>O524*H524</f>
        <v>0</v>
      </c>
      <c r="Q524" s="166">
        <v>0</v>
      </c>
      <c r="R524" s="166">
        <f>Q524*H524</f>
        <v>0</v>
      </c>
      <c r="S524" s="166">
        <v>0.00167</v>
      </c>
      <c r="T524" s="167">
        <f>S524*H524</f>
        <v>0.2915653</v>
      </c>
      <c r="U524" s="32"/>
      <c r="V524" s="32"/>
      <c r="W524" s="32"/>
      <c r="X524" s="32"/>
      <c r="Y524" s="32"/>
      <c r="Z524" s="32"/>
      <c r="AA524" s="32"/>
      <c r="AB524" s="32"/>
      <c r="AC524" s="32"/>
      <c r="AD524" s="32"/>
      <c r="AE524" s="32"/>
      <c r="AR524" s="168" t="s">
        <v>216</v>
      </c>
      <c r="AT524" s="168" t="s">
        <v>143</v>
      </c>
      <c r="AU524" s="168" t="s">
        <v>86</v>
      </c>
      <c r="AY524" s="17" t="s">
        <v>141</v>
      </c>
      <c r="BE524" s="169">
        <f>IF(N524="základní",J524,0)</f>
        <v>0</v>
      </c>
      <c r="BF524" s="169">
        <f>IF(N524="snížená",J524,0)</f>
        <v>0</v>
      </c>
      <c r="BG524" s="169">
        <f>IF(N524="zákl. přenesená",J524,0)</f>
        <v>0</v>
      </c>
      <c r="BH524" s="169">
        <f>IF(N524="sníž. přenesená",J524,0)</f>
        <v>0</v>
      </c>
      <c r="BI524" s="169">
        <f>IF(N524="nulová",J524,0)</f>
        <v>0</v>
      </c>
      <c r="BJ524" s="17" t="s">
        <v>84</v>
      </c>
      <c r="BK524" s="169">
        <f>ROUND(I524*H524,2)</f>
        <v>0</v>
      </c>
      <c r="BL524" s="17" t="s">
        <v>216</v>
      </c>
      <c r="BM524" s="168" t="s">
        <v>988</v>
      </c>
    </row>
    <row r="525" spans="2:51" s="13" customFormat="1" ht="10.2">
      <c r="B525" s="170"/>
      <c r="D525" s="171" t="s">
        <v>150</v>
      </c>
      <c r="E525" s="172" t="s">
        <v>1</v>
      </c>
      <c r="F525" s="173" t="s">
        <v>989</v>
      </c>
      <c r="H525" s="174">
        <v>174.59</v>
      </c>
      <c r="I525" s="175"/>
      <c r="L525" s="170"/>
      <c r="M525" s="176"/>
      <c r="N525" s="177"/>
      <c r="O525" s="177"/>
      <c r="P525" s="177"/>
      <c r="Q525" s="177"/>
      <c r="R525" s="177"/>
      <c r="S525" s="177"/>
      <c r="T525" s="178"/>
      <c r="AT525" s="172" t="s">
        <v>150</v>
      </c>
      <c r="AU525" s="172" t="s">
        <v>86</v>
      </c>
      <c r="AV525" s="13" t="s">
        <v>86</v>
      </c>
      <c r="AW525" s="13" t="s">
        <v>32</v>
      </c>
      <c r="AX525" s="13" t="s">
        <v>84</v>
      </c>
      <c r="AY525" s="172" t="s">
        <v>141</v>
      </c>
    </row>
    <row r="526" spans="1:65" s="2" customFormat="1" ht="16.5" customHeight="1">
      <c r="A526" s="32"/>
      <c r="B526" s="156"/>
      <c r="C526" s="157" t="s">
        <v>990</v>
      </c>
      <c r="D526" s="157" t="s">
        <v>143</v>
      </c>
      <c r="E526" s="158" t="s">
        <v>991</v>
      </c>
      <c r="F526" s="159" t="s">
        <v>992</v>
      </c>
      <c r="G526" s="160" t="s">
        <v>223</v>
      </c>
      <c r="H526" s="161">
        <v>32.01</v>
      </c>
      <c r="I526" s="162"/>
      <c r="J526" s="163">
        <f>ROUND(I526*H526,2)</f>
        <v>0</v>
      </c>
      <c r="K526" s="159" t="s">
        <v>147</v>
      </c>
      <c r="L526" s="33"/>
      <c r="M526" s="164" t="s">
        <v>1</v>
      </c>
      <c r="N526" s="165" t="s">
        <v>41</v>
      </c>
      <c r="O526" s="58"/>
      <c r="P526" s="166">
        <f>O526*H526</f>
        <v>0</v>
      </c>
      <c r="Q526" s="166">
        <v>0</v>
      </c>
      <c r="R526" s="166">
        <f>Q526*H526</f>
        <v>0</v>
      </c>
      <c r="S526" s="166">
        <v>0.0026</v>
      </c>
      <c r="T526" s="167">
        <f>S526*H526</f>
        <v>0.083226</v>
      </c>
      <c r="U526" s="32"/>
      <c r="V526" s="32"/>
      <c r="W526" s="32"/>
      <c r="X526" s="32"/>
      <c r="Y526" s="32"/>
      <c r="Z526" s="32"/>
      <c r="AA526" s="32"/>
      <c r="AB526" s="32"/>
      <c r="AC526" s="32"/>
      <c r="AD526" s="32"/>
      <c r="AE526" s="32"/>
      <c r="AR526" s="168" t="s">
        <v>216</v>
      </c>
      <c r="AT526" s="168" t="s">
        <v>143</v>
      </c>
      <c r="AU526" s="168" t="s">
        <v>86</v>
      </c>
      <c r="AY526" s="17" t="s">
        <v>141</v>
      </c>
      <c r="BE526" s="169">
        <f>IF(N526="základní",J526,0)</f>
        <v>0</v>
      </c>
      <c r="BF526" s="169">
        <f>IF(N526="snížená",J526,0)</f>
        <v>0</v>
      </c>
      <c r="BG526" s="169">
        <f>IF(N526="zákl. přenesená",J526,0)</f>
        <v>0</v>
      </c>
      <c r="BH526" s="169">
        <f>IF(N526="sníž. přenesená",J526,0)</f>
        <v>0</v>
      </c>
      <c r="BI526" s="169">
        <f>IF(N526="nulová",J526,0)</f>
        <v>0</v>
      </c>
      <c r="BJ526" s="17" t="s">
        <v>84</v>
      </c>
      <c r="BK526" s="169">
        <f>ROUND(I526*H526,2)</f>
        <v>0</v>
      </c>
      <c r="BL526" s="17" t="s">
        <v>216</v>
      </c>
      <c r="BM526" s="168" t="s">
        <v>993</v>
      </c>
    </row>
    <row r="527" spans="2:51" s="13" customFormat="1" ht="10.2">
      <c r="B527" s="170"/>
      <c r="D527" s="171" t="s">
        <v>150</v>
      </c>
      <c r="E527" s="172" t="s">
        <v>1</v>
      </c>
      <c r="F527" s="173" t="s">
        <v>994</v>
      </c>
      <c r="H527" s="174">
        <v>32.01</v>
      </c>
      <c r="I527" s="175"/>
      <c r="L527" s="170"/>
      <c r="M527" s="176"/>
      <c r="N527" s="177"/>
      <c r="O527" s="177"/>
      <c r="P527" s="177"/>
      <c r="Q527" s="177"/>
      <c r="R527" s="177"/>
      <c r="S527" s="177"/>
      <c r="T527" s="178"/>
      <c r="AT527" s="172" t="s">
        <v>150</v>
      </c>
      <c r="AU527" s="172" t="s">
        <v>86</v>
      </c>
      <c r="AV527" s="13" t="s">
        <v>86</v>
      </c>
      <c r="AW527" s="13" t="s">
        <v>32</v>
      </c>
      <c r="AX527" s="13" t="s">
        <v>84</v>
      </c>
      <c r="AY527" s="172" t="s">
        <v>141</v>
      </c>
    </row>
    <row r="528" spans="1:65" s="2" customFormat="1" ht="16.5" customHeight="1">
      <c r="A528" s="32"/>
      <c r="B528" s="156"/>
      <c r="C528" s="157" t="s">
        <v>995</v>
      </c>
      <c r="D528" s="157" t="s">
        <v>143</v>
      </c>
      <c r="E528" s="158" t="s">
        <v>996</v>
      </c>
      <c r="F528" s="159" t="s">
        <v>997</v>
      </c>
      <c r="G528" s="160" t="s">
        <v>223</v>
      </c>
      <c r="H528" s="161">
        <v>6</v>
      </c>
      <c r="I528" s="162"/>
      <c r="J528" s="163">
        <f>ROUND(I528*H528,2)</f>
        <v>0</v>
      </c>
      <c r="K528" s="159" t="s">
        <v>147</v>
      </c>
      <c r="L528" s="33"/>
      <c r="M528" s="164" t="s">
        <v>1</v>
      </c>
      <c r="N528" s="165" t="s">
        <v>41</v>
      </c>
      <c r="O528" s="58"/>
      <c r="P528" s="166">
        <f>O528*H528</f>
        <v>0</v>
      </c>
      <c r="Q528" s="166">
        <v>0</v>
      </c>
      <c r="R528" s="166">
        <f>Q528*H528</f>
        <v>0</v>
      </c>
      <c r="S528" s="166">
        <v>0.00394</v>
      </c>
      <c r="T528" s="167">
        <f>S528*H528</f>
        <v>0.02364</v>
      </c>
      <c r="U528" s="32"/>
      <c r="V528" s="32"/>
      <c r="W528" s="32"/>
      <c r="X528" s="32"/>
      <c r="Y528" s="32"/>
      <c r="Z528" s="32"/>
      <c r="AA528" s="32"/>
      <c r="AB528" s="32"/>
      <c r="AC528" s="32"/>
      <c r="AD528" s="32"/>
      <c r="AE528" s="32"/>
      <c r="AR528" s="168" t="s">
        <v>216</v>
      </c>
      <c r="AT528" s="168" t="s">
        <v>143</v>
      </c>
      <c r="AU528" s="168" t="s">
        <v>86</v>
      </c>
      <c r="AY528" s="17" t="s">
        <v>141</v>
      </c>
      <c r="BE528" s="169">
        <f>IF(N528="základní",J528,0)</f>
        <v>0</v>
      </c>
      <c r="BF528" s="169">
        <f>IF(N528="snížená",J528,0)</f>
        <v>0</v>
      </c>
      <c r="BG528" s="169">
        <f>IF(N528="zákl. přenesená",J528,0)</f>
        <v>0</v>
      </c>
      <c r="BH528" s="169">
        <f>IF(N528="sníž. přenesená",J528,0)</f>
        <v>0</v>
      </c>
      <c r="BI528" s="169">
        <f>IF(N528="nulová",J528,0)</f>
        <v>0</v>
      </c>
      <c r="BJ528" s="17" t="s">
        <v>84</v>
      </c>
      <c r="BK528" s="169">
        <f>ROUND(I528*H528,2)</f>
        <v>0</v>
      </c>
      <c r="BL528" s="17" t="s">
        <v>216</v>
      </c>
      <c r="BM528" s="168" t="s">
        <v>998</v>
      </c>
    </row>
    <row r="529" spans="2:51" s="13" customFormat="1" ht="10.2">
      <c r="B529" s="170"/>
      <c r="D529" s="171" t="s">
        <v>150</v>
      </c>
      <c r="E529" s="172" t="s">
        <v>1</v>
      </c>
      <c r="F529" s="173" t="s">
        <v>999</v>
      </c>
      <c r="H529" s="174">
        <v>6</v>
      </c>
      <c r="I529" s="175"/>
      <c r="L529" s="170"/>
      <c r="M529" s="176"/>
      <c r="N529" s="177"/>
      <c r="O529" s="177"/>
      <c r="P529" s="177"/>
      <c r="Q529" s="177"/>
      <c r="R529" s="177"/>
      <c r="S529" s="177"/>
      <c r="T529" s="178"/>
      <c r="AT529" s="172" t="s">
        <v>150</v>
      </c>
      <c r="AU529" s="172" t="s">
        <v>86</v>
      </c>
      <c r="AV529" s="13" t="s">
        <v>86</v>
      </c>
      <c r="AW529" s="13" t="s">
        <v>32</v>
      </c>
      <c r="AX529" s="13" t="s">
        <v>84</v>
      </c>
      <c r="AY529" s="172" t="s">
        <v>141</v>
      </c>
    </row>
    <row r="530" spans="1:65" s="2" customFormat="1" ht="24" customHeight="1">
      <c r="A530" s="32"/>
      <c r="B530" s="156"/>
      <c r="C530" s="157" t="s">
        <v>1000</v>
      </c>
      <c r="D530" s="157" t="s">
        <v>143</v>
      </c>
      <c r="E530" s="158" t="s">
        <v>1001</v>
      </c>
      <c r="F530" s="159" t="s">
        <v>1002</v>
      </c>
      <c r="G530" s="160" t="s">
        <v>223</v>
      </c>
      <c r="H530" s="161">
        <v>52</v>
      </c>
      <c r="I530" s="162"/>
      <c r="J530" s="163">
        <f>ROUND(I530*H530,2)</f>
        <v>0</v>
      </c>
      <c r="K530" s="159" t="s">
        <v>147</v>
      </c>
      <c r="L530" s="33"/>
      <c r="M530" s="164" t="s">
        <v>1</v>
      </c>
      <c r="N530" s="165" t="s">
        <v>41</v>
      </c>
      <c r="O530" s="58"/>
      <c r="P530" s="166">
        <f>O530*H530</f>
        <v>0</v>
      </c>
      <c r="Q530" s="166">
        <v>0.0004</v>
      </c>
      <c r="R530" s="166">
        <f>Q530*H530</f>
        <v>0.020800000000000003</v>
      </c>
      <c r="S530" s="166">
        <v>0</v>
      </c>
      <c r="T530" s="167">
        <f>S530*H530</f>
        <v>0</v>
      </c>
      <c r="U530" s="32"/>
      <c r="V530" s="32"/>
      <c r="W530" s="32"/>
      <c r="X530" s="32"/>
      <c r="Y530" s="32"/>
      <c r="Z530" s="32"/>
      <c r="AA530" s="32"/>
      <c r="AB530" s="32"/>
      <c r="AC530" s="32"/>
      <c r="AD530" s="32"/>
      <c r="AE530" s="32"/>
      <c r="AR530" s="168" t="s">
        <v>216</v>
      </c>
      <c r="AT530" s="168" t="s">
        <v>143</v>
      </c>
      <c r="AU530" s="168" t="s">
        <v>86</v>
      </c>
      <c r="AY530" s="17" t="s">
        <v>141</v>
      </c>
      <c r="BE530" s="169">
        <f>IF(N530="základní",J530,0)</f>
        <v>0</v>
      </c>
      <c r="BF530" s="169">
        <f>IF(N530="snížená",J530,0)</f>
        <v>0</v>
      </c>
      <c r="BG530" s="169">
        <f>IF(N530="zákl. přenesená",J530,0)</f>
        <v>0</v>
      </c>
      <c r="BH530" s="169">
        <f>IF(N530="sníž. přenesená",J530,0)</f>
        <v>0</v>
      </c>
      <c r="BI530" s="169">
        <f>IF(N530="nulová",J530,0)</f>
        <v>0</v>
      </c>
      <c r="BJ530" s="17" t="s">
        <v>84</v>
      </c>
      <c r="BK530" s="169">
        <f>ROUND(I530*H530,2)</f>
        <v>0</v>
      </c>
      <c r="BL530" s="17" t="s">
        <v>216</v>
      </c>
      <c r="BM530" s="168" t="s">
        <v>1003</v>
      </c>
    </row>
    <row r="531" spans="2:51" s="13" customFormat="1" ht="10.2">
      <c r="B531" s="170"/>
      <c r="D531" s="171" t="s">
        <v>150</v>
      </c>
      <c r="E531" s="172" t="s">
        <v>1</v>
      </c>
      <c r="F531" s="173" t="s">
        <v>1004</v>
      </c>
      <c r="H531" s="174">
        <v>52</v>
      </c>
      <c r="I531" s="175"/>
      <c r="L531" s="170"/>
      <c r="M531" s="176"/>
      <c r="N531" s="177"/>
      <c r="O531" s="177"/>
      <c r="P531" s="177"/>
      <c r="Q531" s="177"/>
      <c r="R531" s="177"/>
      <c r="S531" s="177"/>
      <c r="T531" s="178"/>
      <c r="AT531" s="172" t="s">
        <v>150</v>
      </c>
      <c r="AU531" s="172" t="s">
        <v>86</v>
      </c>
      <c r="AV531" s="13" t="s">
        <v>86</v>
      </c>
      <c r="AW531" s="13" t="s">
        <v>32</v>
      </c>
      <c r="AX531" s="13" t="s">
        <v>84</v>
      </c>
      <c r="AY531" s="172" t="s">
        <v>141</v>
      </c>
    </row>
    <row r="532" spans="1:65" s="2" customFormat="1" ht="16.5" customHeight="1">
      <c r="A532" s="32"/>
      <c r="B532" s="156"/>
      <c r="C532" s="157" t="s">
        <v>1005</v>
      </c>
      <c r="D532" s="157" t="s">
        <v>143</v>
      </c>
      <c r="E532" s="158" t="s">
        <v>1006</v>
      </c>
      <c r="F532" s="159" t="s">
        <v>1007</v>
      </c>
      <c r="G532" s="160" t="s">
        <v>146</v>
      </c>
      <c r="H532" s="161">
        <v>4.816</v>
      </c>
      <c r="I532" s="162"/>
      <c r="J532" s="163">
        <f>ROUND(I532*H532,2)</f>
        <v>0</v>
      </c>
      <c r="K532" s="159" t="s">
        <v>147</v>
      </c>
      <c r="L532" s="33"/>
      <c r="M532" s="164" t="s">
        <v>1</v>
      </c>
      <c r="N532" s="165" t="s">
        <v>41</v>
      </c>
      <c r="O532" s="58"/>
      <c r="P532" s="166">
        <f>O532*H532</f>
        <v>0</v>
      </c>
      <c r="Q532" s="166">
        <v>0.00298</v>
      </c>
      <c r="R532" s="166">
        <f>Q532*H532</f>
        <v>0.01435168</v>
      </c>
      <c r="S532" s="166">
        <v>0</v>
      </c>
      <c r="T532" s="167">
        <f>S532*H532</f>
        <v>0</v>
      </c>
      <c r="U532" s="32"/>
      <c r="V532" s="32"/>
      <c r="W532" s="32"/>
      <c r="X532" s="32"/>
      <c r="Y532" s="32"/>
      <c r="Z532" s="32"/>
      <c r="AA532" s="32"/>
      <c r="AB532" s="32"/>
      <c r="AC532" s="32"/>
      <c r="AD532" s="32"/>
      <c r="AE532" s="32"/>
      <c r="AR532" s="168" t="s">
        <v>216</v>
      </c>
      <c r="AT532" s="168" t="s">
        <v>143</v>
      </c>
      <c r="AU532" s="168" t="s">
        <v>86</v>
      </c>
      <c r="AY532" s="17" t="s">
        <v>141</v>
      </c>
      <c r="BE532" s="169">
        <f>IF(N532="základní",J532,0)</f>
        <v>0</v>
      </c>
      <c r="BF532" s="169">
        <f>IF(N532="snížená",J532,0)</f>
        <v>0</v>
      </c>
      <c r="BG532" s="169">
        <f>IF(N532="zákl. přenesená",J532,0)</f>
        <v>0</v>
      </c>
      <c r="BH532" s="169">
        <f>IF(N532="sníž. přenesená",J532,0)</f>
        <v>0</v>
      </c>
      <c r="BI532" s="169">
        <f>IF(N532="nulová",J532,0)</f>
        <v>0</v>
      </c>
      <c r="BJ532" s="17" t="s">
        <v>84</v>
      </c>
      <c r="BK532" s="169">
        <f>ROUND(I532*H532,2)</f>
        <v>0</v>
      </c>
      <c r="BL532" s="17" t="s">
        <v>216</v>
      </c>
      <c r="BM532" s="168" t="s">
        <v>1008</v>
      </c>
    </row>
    <row r="533" spans="2:51" s="13" customFormat="1" ht="10.2">
      <c r="B533" s="170"/>
      <c r="D533" s="171" t="s">
        <v>150</v>
      </c>
      <c r="E533" s="172" t="s">
        <v>1</v>
      </c>
      <c r="F533" s="173" t="s">
        <v>1009</v>
      </c>
      <c r="H533" s="174">
        <v>4.816</v>
      </c>
      <c r="I533" s="175"/>
      <c r="L533" s="170"/>
      <c r="M533" s="176"/>
      <c r="N533" s="177"/>
      <c r="O533" s="177"/>
      <c r="P533" s="177"/>
      <c r="Q533" s="177"/>
      <c r="R533" s="177"/>
      <c r="S533" s="177"/>
      <c r="T533" s="178"/>
      <c r="AT533" s="172" t="s">
        <v>150</v>
      </c>
      <c r="AU533" s="172" t="s">
        <v>86</v>
      </c>
      <c r="AV533" s="13" t="s">
        <v>86</v>
      </c>
      <c r="AW533" s="13" t="s">
        <v>32</v>
      </c>
      <c r="AX533" s="13" t="s">
        <v>76</v>
      </c>
      <c r="AY533" s="172" t="s">
        <v>141</v>
      </c>
    </row>
    <row r="534" spans="2:51" s="14" customFormat="1" ht="10.2">
      <c r="B534" s="189"/>
      <c r="D534" s="171" t="s">
        <v>150</v>
      </c>
      <c r="E534" s="190" t="s">
        <v>1</v>
      </c>
      <c r="F534" s="191" t="s">
        <v>281</v>
      </c>
      <c r="H534" s="192">
        <v>4.816</v>
      </c>
      <c r="I534" s="193"/>
      <c r="L534" s="189"/>
      <c r="M534" s="194"/>
      <c r="N534" s="195"/>
      <c r="O534" s="195"/>
      <c r="P534" s="195"/>
      <c r="Q534" s="195"/>
      <c r="R534" s="195"/>
      <c r="S534" s="195"/>
      <c r="T534" s="196"/>
      <c r="AT534" s="190" t="s">
        <v>150</v>
      </c>
      <c r="AU534" s="190" t="s">
        <v>86</v>
      </c>
      <c r="AV534" s="14" t="s">
        <v>148</v>
      </c>
      <c r="AW534" s="14" t="s">
        <v>32</v>
      </c>
      <c r="AX534" s="14" t="s">
        <v>84</v>
      </c>
      <c r="AY534" s="190" t="s">
        <v>141</v>
      </c>
    </row>
    <row r="535" spans="1:65" s="2" customFormat="1" ht="24" customHeight="1">
      <c r="A535" s="32"/>
      <c r="B535" s="156"/>
      <c r="C535" s="157" t="s">
        <v>1010</v>
      </c>
      <c r="D535" s="157" t="s">
        <v>143</v>
      </c>
      <c r="E535" s="158" t="s">
        <v>1011</v>
      </c>
      <c r="F535" s="159" t="s">
        <v>1012</v>
      </c>
      <c r="G535" s="160" t="s">
        <v>223</v>
      </c>
      <c r="H535" s="161">
        <v>5</v>
      </c>
      <c r="I535" s="162"/>
      <c r="J535" s="163">
        <f>ROUND(I535*H535,2)</f>
        <v>0</v>
      </c>
      <c r="K535" s="159" t="s">
        <v>147</v>
      </c>
      <c r="L535" s="33"/>
      <c r="M535" s="164" t="s">
        <v>1</v>
      </c>
      <c r="N535" s="165" t="s">
        <v>41</v>
      </c>
      <c r="O535" s="58"/>
      <c r="P535" s="166">
        <f>O535*H535</f>
        <v>0</v>
      </c>
      <c r="Q535" s="166">
        <v>0.00287</v>
      </c>
      <c r="R535" s="166">
        <f>Q535*H535</f>
        <v>0.014350000000000002</v>
      </c>
      <c r="S535" s="166">
        <v>0</v>
      </c>
      <c r="T535" s="167">
        <f>S535*H535</f>
        <v>0</v>
      </c>
      <c r="U535" s="32"/>
      <c r="V535" s="32"/>
      <c r="W535" s="32"/>
      <c r="X535" s="32"/>
      <c r="Y535" s="32"/>
      <c r="Z535" s="32"/>
      <c r="AA535" s="32"/>
      <c r="AB535" s="32"/>
      <c r="AC535" s="32"/>
      <c r="AD535" s="32"/>
      <c r="AE535" s="32"/>
      <c r="AR535" s="168" t="s">
        <v>216</v>
      </c>
      <c r="AT535" s="168" t="s">
        <v>143</v>
      </c>
      <c r="AU535" s="168" t="s">
        <v>86</v>
      </c>
      <c r="AY535" s="17" t="s">
        <v>141</v>
      </c>
      <c r="BE535" s="169">
        <f>IF(N535="základní",J535,0)</f>
        <v>0</v>
      </c>
      <c r="BF535" s="169">
        <f>IF(N535="snížená",J535,0)</f>
        <v>0</v>
      </c>
      <c r="BG535" s="169">
        <f>IF(N535="zákl. přenesená",J535,0)</f>
        <v>0</v>
      </c>
      <c r="BH535" s="169">
        <f>IF(N535="sníž. přenesená",J535,0)</f>
        <v>0</v>
      </c>
      <c r="BI535" s="169">
        <f>IF(N535="nulová",J535,0)</f>
        <v>0</v>
      </c>
      <c r="BJ535" s="17" t="s">
        <v>84</v>
      </c>
      <c r="BK535" s="169">
        <f>ROUND(I535*H535,2)</f>
        <v>0</v>
      </c>
      <c r="BL535" s="17" t="s">
        <v>216</v>
      </c>
      <c r="BM535" s="168" t="s">
        <v>1013</v>
      </c>
    </row>
    <row r="536" spans="2:51" s="13" customFormat="1" ht="10.2">
      <c r="B536" s="170"/>
      <c r="D536" s="171" t="s">
        <v>150</v>
      </c>
      <c r="E536" s="172" t="s">
        <v>1</v>
      </c>
      <c r="F536" s="173" t="s">
        <v>1014</v>
      </c>
      <c r="H536" s="174">
        <v>5</v>
      </c>
      <c r="I536" s="175"/>
      <c r="L536" s="170"/>
      <c r="M536" s="176"/>
      <c r="N536" s="177"/>
      <c r="O536" s="177"/>
      <c r="P536" s="177"/>
      <c r="Q536" s="177"/>
      <c r="R536" s="177"/>
      <c r="S536" s="177"/>
      <c r="T536" s="178"/>
      <c r="AT536" s="172" t="s">
        <v>150</v>
      </c>
      <c r="AU536" s="172" t="s">
        <v>86</v>
      </c>
      <c r="AV536" s="13" t="s">
        <v>86</v>
      </c>
      <c r="AW536" s="13" t="s">
        <v>32</v>
      </c>
      <c r="AX536" s="13" t="s">
        <v>84</v>
      </c>
      <c r="AY536" s="172" t="s">
        <v>141</v>
      </c>
    </row>
    <row r="537" spans="1:65" s="2" customFormat="1" ht="24" customHeight="1">
      <c r="A537" s="32"/>
      <c r="B537" s="156"/>
      <c r="C537" s="157" t="s">
        <v>1015</v>
      </c>
      <c r="D537" s="157" t="s">
        <v>143</v>
      </c>
      <c r="E537" s="158" t="s">
        <v>1016</v>
      </c>
      <c r="F537" s="159" t="s">
        <v>1017</v>
      </c>
      <c r="G537" s="160" t="s">
        <v>223</v>
      </c>
      <c r="H537" s="161">
        <v>14.2</v>
      </c>
      <c r="I537" s="162"/>
      <c r="J537" s="163">
        <f>ROUND(I537*H537,2)</f>
        <v>0</v>
      </c>
      <c r="K537" s="159" t="s">
        <v>147</v>
      </c>
      <c r="L537" s="33"/>
      <c r="M537" s="164" t="s">
        <v>1</v>
      </c>
      <c r="N537" s="165" t="s">
        <v>41</v>
      </c>
      <c r="O537" s="58"/>
      <c r="P537" s="166">
        <f>O537*H537</f>
        <v>0</v>
      </c>
      <c r="Q537" s="166">
        <v>0.00227</v>
      </c>
      <c r="R537" s="166">
        <f>Q537*H537</f>
        <v>0.032234</v>
      </c>
      <c r="S537" s="166">
        <v>0</v>
      </c>
      <c r="T537" s="167">
        <f>S537*H537</f>
        <v>0</v>
      </c>
      <c r="U537" s="32"/>
      <c r="V537" s="32"/>
      <c r="W537" s="32"/>
      <c r="X537" s="32"/>
      <c r="Y537" s="32"/>
      <c r="Z537" s="32"/>
      <c r="AA537" s="32"/>
      <c r="AB537" s="32"/>
      <c r="AC537" s="32"/>
      <c r="AD537" s="32"/>
      <c r="AE537" s="32"/>
      <c r="AR537" s="168" t="s">
        <v>216</v>
      </c>
      <c r="AT537" s="168" t="s">
        <v>143</v>
      </c>
      <c r="AU537" s="168" t="s">
        <v>86</v>
      </c>
      <c r="AY537" s="17" t="s">
        <v>141</v>
      </c>
      <c r="BE537" s="169">
        <f>IF(N537="základní",J537,0)</f>
        <v>0</v>
      </c>
      <c r="BF537" s="169">
        <f>IF(N537="snížená",J537,0)</f>
        <v>0</v>
      </c>
      <c r="BG537" s="169">
        <f>IF(N537="zákl. přenesená",J537,0)</f>
        <v>0</v>
      </c>
      <c r="BH537" s="169">
        <f>IF(N537="sníž. přenesená",J537,0)</f>
        <v>0</v>
      </c>
      <c r="BI537" s="169">
        <f>IF(N537="nulová",J537,0)</f>
        <v>0</v>
      </c>
      <c r="BJ537" s="17" t="s">
        <v>84</v>
      </c>
      <c r="BK537" s="169">
        <f>ROUND(I537*H537,2)</f>
        <v>0</v>
      </c>
      <c r="BL537" s="17" t="s">
        <v>216</v>
      </c>
      <c r="BM537" s="168" t="s">
        <v>1018</v>
      </c>
    </row>
    <row r="538" spans="2:51" s="13" customFormat="1" ht="10.2">
      <c r="B538" s="170"/>
      <c r="D538" s="171" t="s">
        <v>150</v>
      </c>
      <c r="E538" s="172" t="s">
        <v>1</v>
      </c>
      <c r="F538" s="173" t="s">
        <v>1019</v>
      </c>
      <c r="H538" s="174">
        <v>14.2</v>
      </c>
      <c r="I538" s="175"/>
      <c r="L538" s="170"/>
      <c r="M538" s="176"/>
      <c r="N538" s="177"/>
      <c r="O538" s="177"/>
      <c r="P538" s="177"/>
      <c r="Q538" s="177"/>
      <c r="R538" s="177"/>
      <c r="S538" s="177"/>
      <c r="T538" s="178"/>
      <c r="AT538" s="172" t="s">
        <v>150</v>
      </c>
      <c r="AU538" s="172" t="s">
        <v>86</v>
      </c>
      <c r="AV538" s="13" t="s">
        <v>86</v>
      </c>
      <c r="AW538" s="13" t="s">
        <v>32</v>
      </c>
      <c r="AX538" s="13" t="s">
        <v>84</v>
      </c>
      <c r="AY538" s="172" t="s">
        <v>141</v>
      </c>
    </row>
    <row r="539" spans="1:65" s="2" customFormat="1" ht="16.5" customHeight="1">
      <c r="A539" s="32"/>
      <c r="B539" s="156"/>
      <c r="C539" s="157" t="s">
        <v>1020</v>
      </c>
      <c r="D539" s="157" t="s">
        <v>143</v>
      </c>
      <c r="E539" s="158" t="s">
        <v>1021</v>
      </c>
      <c r="F539" s="159" t="s">
        <v>1022</v>
      </c>
      <c r="G539" s="160" t="s">
        <v>184</v>
      </c>
      <c r="H539" s="161">
        <v>354</v>
      </c>
      <c r="I539" s="162"/>
      <c r="J539" s="163">
        <f>ROUND(I539*H539,2)</f>
        <v>0</v>
      </c>
      <c r="K539" s="159" t="s">
        <v>147</v>
      </c>
      <c r="L539" s="33"/>
      <c r="M539" s="164" t="s">
        <v>1</v>
      </c>
      <c r="N539" s="165" t="s">
        <v>41</v>
      </c>
      <c r="O539" s="58"/>
      <c r="P539" s="166">
        <f>O539*H539</f>
        <v>0</v>
      </c>
      <c r="Q539" s="166">
        <v>0.0004</v>
      </c>
      <c r="R539" s="166">
        <f>Q539*H539</f>
        <v>0.1416</v>
      </c>
      <c r="S539" s="166">
        <v>0</v>
      </c>
      <c r="T539" s="167">
        <f>S539*H539</f>
        <v>0</v>
      </c>
      <c r="U539" s="32"/>
      <c r="V539" s="32"/>
      <c r="W539" s="32"/>
      <c r="X539" s="32"/>
      <c r="Y539" s="32"/>
      <c r="Z539" s="32"/>
      <c r="AA539" s="32"/>
      <c r="AB539" s="32"/>
      <c r="AC539" s="32"/>
      <c r="AD539" s="32"/>
      <c r="AE539" s="32"/>
      <c r="AR539" s="168" t="s">
        <v>216</v>
      </c>
      <c r="AT539" s="168" t="s">
        <v>143</v>
      </c>
      <c r="AU539" s="168" t="s">
        <v>86</v>
      </c>
      <c r="AY539" s="17" t="s">
        <v>141</v>
      </c>
      <c r="BE539" s="169">
        <f>IF(N539="základní",J539,0)</f>
        <v>0</v>
      </c>
      <c r="BF539" s="169">
        <f>IF(N539="snížená",J539,0)</f>
        <v>0</v>
      </c>
      <c r="BG539" s="169">
        <f>IF(N539="zákl. přenesená",J539,0)</f>
        <v>0</v>
      </c>
      <c r="BH539" s="169">
        <f>IF(N539="sníž. přenesená",J539,0)</f>
        <v>0</v>
      </c>
      <c r="BI539" s="169">
        <f>IF(N539="nulová",J539,0)</f>
        <v>0</v>
      </c>
      <c r="BJ539" s="17" t="s">
        <v>84</v>
      </c>
      <c r="BK539" s="169">
        <f>ROUND(I539*H539,2)</f>
        <v>0</v>
      </c>
      <c r="BL539" s="17" t="s">
        <v>216</v>
      </c>
      <c r="BM539" s="168" t="s">
        <v>1023</v>
      </c>
    </row>
    <row r="540" spans="2:51" s="13" customFormat="1" ht="10.2">
      <c r="B540" s="170"/>
      <c r="D540" s="171" t="s">
        <v>150</v>
      </c>
      <c r="E540" s="172" t="s">
        <v>1</v>
      </c>
      <c r="F540" s="173" t="s">
        <v>1024</v>
      </c>
      <c r="H540" s="174">
        <v>354</v>
      </c>
      <c r="I540" s="175"/>
      <c r="L540" s="170"/>
      <c r="M540" s="176"/>
      <c r="N540" s="177"/>
      <c r="O540" s="177"/>
      <c r="P540" s="177"/>
      <c r="Q540" s="177"/>
      <c r="R540" s="177"/>
      <c r="S540" s="177"/>
      <c r="T540" s="178"/>
      <c r="AT540" s="172" t="s">
        <v>150</v>
      </c>
      <c r="AU540" s="172" t="s">
        <v>86</v>
      </c>
      <c r="AV540" s="13" t="s">
        <v>86</v>
      </c>
      <c r="AW540" s="13" t="s">
        <v>32</v>
      </c>
      <c r="AX540" s="13" t="s">
        <v>84</v>
      </c>
      <c r="AY540" s="172" t="s">
        <v>141</v>
      </c>
    </row>
    <row r="541" spans="1:65" s="2" customFormat="1" ht="24" customHeight="1">
      <c r="A541" s="32"/>
      <c r="B541" s="156"/>
      <c r="C541" s="157" t="s">
        <v>1025</v>
      </c>
      <c r="D541" s="157" t="s">
        <v>143</v>
      </c>
      <c r="E541" s="158" t="s">
        <v>1026</v>
      </c>
      <c r="F541" s="159" t="s">
        <v>1027</v>
      </c>
      <c r="G541" s="160" t="s">
        <v>223</v>
      </c>
      <c r="H541" s="161">
        <v>176.55</v>
      </c>
      <c r="I541" s="162"/>
      <c r="J541" s="163">
        <f>ROUND(I541*H541,2)</f>
        <v>0</v>
      </c>
      <c r="K541" s="159" t="s">
        <v>147</v>
      </c>
      <c r="L541" s="33"/>
      <c r="M541" s="164" t="s">
        <v>1</v>
      </c>
      <c r="N541" s="165" t="s">
        <v>41</v>
      </c>
      <c r="O541" s="58"/>
      <c r="P541" s="166">
        <f>O541*H541</f>
        <v>0</v>
      </c>
      <c r="Q541" s="166">
        <v>0.00358</v>
      </c>
      <c r="R541" s="166">
        <f>Q541*H541</f>
        <v>0.632049</v>
      </c>
      <c r="S541" s="166">
        <v>0</v>
      </c>
      <c r="T541" s="167">
        <f>S541*H541</f>
        <v>0</v>
      </c>
      <c r="U541" s="32"/>
      <c r="V541" s="32"/>
      <c r="W541" s="32"/>
      <c r="X541" s="32"/>
      <c r="Y541" s="32"/>
      <c r="Z541" s="32"/>
      <c r="AA541" s="32"/>
      <c r="AB541" s="32"/>
      <c r="AC541" s="32"/>
      <c r="AD541" s="32"/>
      <c r="AE541" s="32"/>
      <c r="AR541" s="168" t="s">
        <v>216</v>
      </c>
      <c r="AT541" s="168" t="s">
        <v>143</v>
      </c>
      <c r="AU541" s="168" t="s">
        <v>86</v>
      </c>
      <c r="AY541" s="17" t="s">
        <v>141</v>
      </c>
      <c r="BE541" s="169">
        <f>IF(N541="základní",J541,0)</f>
        <v>0</v>
      </c>
      <c r="BF541" s="169">
        <f>IF(N541="snížená",J541,0)</f>
        <v>0</v>
      </c>
      <c r="BG541" s="169">
        <f>IF(N541="zákl. přenesená",J541,0)</f>
        <v>0</v>
      </c>
      <c r="BH541" s="169">
        <f>IF(N541="sníž. přenesená",J541,0)</f>
        <v>0</v>
      </c>
      <c r="BI541" s="169">
        <f>IF(N541="nulová",J541,0)</f>
        <v>0</v>
      </c>
      <c r="BJ541" s="17" t="s">
        <v>84</v>
      </c>
      <c r="BK541" s="169">
        <f>ROUND(I541*H541,2)</f>
        <v>0</v>
      </c>
      <c r="BL541" s="17" t="s">
        <v>216</v>
      </c>
      <c r="BM541" s="168" t="s">
        <v>1028</v>
      </c>
    </row>
    <row r="542" spans="2:51" s="13" customFormat="1" ht="10.2">
      <c r="B542" s="170"/>
      <c r="D542" s="171" t="s">
        <v>150</v>
      </c>
      <c r="E542" s="172" t="s">
        <v>1</v>
      </c>
      <c r="F542" s="173" t="s">
        <v>1029</v>
      </c>
      <c r="H542" s="174">
        <v>176.55</v>
      </c>
      <c r="I542" s="175"/>
      <c r="L542" s="170"/>
      <c r="M542" s="176"/>
      <c r="N542" s="177"/>
      <c r="O542" s="177"/>
      <c r="P542" s="177"/>
      <c r="Q542" s="177"/>
      <c r="R542" s="177"/>
      <c r="S542" s="177"/>
      <c r="T542" s="178"/>
      <c r="AT542" s="172" t="s">
        <v>150</v>
      </c>
      <c r="AU542" s="172" t="s">
        <v>86</v>
      </c>
      <c r="AV542" s="13" t="s">
        <v>86</v>
      </c>
      <c r="AW542" s="13" t="s">
        <v>32</v>
      </c>
      <c r="AX542" s="13" t="s">
        <v>84</v>
      </c>
      <c r="AY542" s="172" t="s">
        <v>141</v>
      </c>
    </row>
    <row r="543" spans="1:65" s="2" customFormat="1" ht="24" customHeight="1">
      <c r="A543" s="32"/>
      <c r="B543" s="156"/>
      <c r="C543" s="157" t="s">
        <v>1030</v>
      </c>
      <c r="D543" s="157" t="s">
        <v>143</v>
      </c>
      <c r="E543" s="158" t="s">
        <v>1031</v>
      </c>
      <c r="F543" s="159" t="s">
        <v>1032</v>
      </c>
      <c r="G543" s="160" t="s">
        <v>223</v>
      </c>
      <c r="H543" s="161">
        <v>81</v>
      </c>
      <c r="I543" s="162"/>
      <c r="J543" s="163">
        <f>ROUND(I543*H543,2)</f>
        <v>0</v>
      </c>
      <c r="K543" s="159" t="s">
        <v>147</v>
      </c>
      <c r="L543" s="33"/>
      <c r="M543" s="164" t="s">
        <v>1</v>
      </c>
      <c r="N543" s="165" t="s">
        <v>41</v>
      </c>
      <c r="O543" s="58"/>
      <c r="P543" s="166">
        <f>O543*H543</f>
        <v>0</v>
      </c>
      <c r="Q543" s="166">
        <v>0.00121</v>
      </c>
      <c r="R543" s="166">
        <f>Q543*H543</f>
        <v>0.09801</v>
      </c>
      <c r="S543" s="166">
        <v>0</v>
      </c>
      <c r="T543" s="167">
        <f>S543*H543</f>
        <v>0</v>
      </c>
      <c r="U543" s="32"/>
      <c r="V543" s="32"/>
      <c r="W543" s="32"/>
      <c r="X543" s="32"/>
      <c r="Y543" s="32"/>
      <c r="Z543" s="32"/>
      <c r="AA543" s="32"/>
      <c r="AB543" s="32"/>
      <c r="AC543" s="32"/>
      <c r="AD543" s="32"/>
      <c r="AE543" s="32"/>
      <c r="AR543" s="168" t="s">
        <v>216</v>
      </c>
      <c r="AT543" s="168" t="s">
        <v>143</v>
      </c>
      <c r="AU543" s="168" t="s">
        <v>86</v>
      </c>
      <c r="AY543" s="17" t="s">
        <v>141</v>
      </c>
      <c r="BE543" s="169">
        <f>IF(N543="základní",J543,0)</f>
        <v>0</v>
      </c>
      <c r="BF543" s="169">
        <f>IF(N543="snížená",J543,0)</f>
        <v>0</v>
      </c>
      <c r="BG543" s="169">
        <f>IF(N543="zákl. přenesená",J543,0)</f>
        <v>0</v>
      </c>
      <c r="BH543" s="169">
        <f>IF(N543="sníž. přenesená",J543,0)</f>
        <v>0</v>
      </c>
      <c r="BI543" s="169">
        <f>IF(N543="nulová",J543,0)</f>
        <v>0</v>
      </c>
      <c r="BJ543" s="17" t="s">
        <v>84</v>
      </c>
      <c r="BK543" s="169">
        <f>ROUND(I543*H543,2)</f>
        <v>0</v>
      </c>
      <c r="BL543" s="17" t="s">
        <v>216</v>
      </c>
      <c r="BM543" s="168" t="s">
        <v>1033</v>
      </c>
    </row>
    <row r="544" spans="2:51" s="13" customFormat="1" ht="10.2">
      <c r="B544" s="170"/>
      <c r="D544" s="171" t="s">
        <v>150</v>
      </c>
      <c r="E544" s="172" t="s">
        <v>1</v>
      </c>
      <c r="F544" s="173" t="s">
        <v>1034</v>
      </c>
      <c r="H544" s="174">
        <v>81</v>
      </c>
      <c r="I544" s="175"/>
      <c r="L544" s="170"/>
      <c r="M544" s="176"/>
      <c r="N544" s="177"/>
      <c r="O544" s="177"/>
      <c r="P544" s="177"/>
      <c r="Q544" s="177"/>
      <c r="R544" s="177"/>
      <c r="S544" s="177"/>
      <c r="T544" s="178"/>
      <c r="AT544" s="172" t="s">
        <v>150</v>
      </c>
      <c r="AU544" s="172" t="s">
        <v>86</v>
      </c>
      <c r="AV544" s="13" t="s">
        <v>86</v>
      </c>
      <c r="AW544" s="13" t="s">
        <v>32</v>
      </c>
      <c r="AX544" s="13" t="s">
        <v>84</v>
      </c>
      <c r="AY544" s="172" t="s">
        <v>141</v>
      </c>
    </row>
    <row r="545" spans="1:65" s="2" customFormat="1" ht="24" customHeight="1">
      <c r="A545" s="32"/>
      <c r="B545" s="156"/>
      <c r="C545" s="157" t="s">
        <v>1035</v>
      </c>
      <c r="D545" s="157" t="s">
        <v>143</v>
      </c>
      <c r="E545" s="158" t="s">
        <v>1036</v>
      </c>
      <c r="F545" s="159" t="s">
        <v>1037</v>
      </c>
      <c r="G545" s="160" t="s">
        <v>223</v>
      </c>
      <c r="H545" s="161">
        <v>123</v>
      </c>
      <c r="I545" s="162"/>
      <c r="J545" s="163">
        <f>ROUND(I545*H545,2)</f>
        <v>0</v>
      </c>
      <c r="K545" s="159" t="s">
        <v>147</v>
      </c>
      <c r="L545" s="33"/>
      <c r="M545" s="164" t="s">
        <v>1</v>
      </c>
      <c r="N545" s="165" t="s">
        <v>41</v>
      </c>
      <c r="O545" s="58"/>
      <c r="P545" s="166">
        <f>O545*H545</f>
        <v>0</v>
      </c>
      <c r="Q545" s="166">
        <v>0</v>
      </c>
      <c r="R545" s="166">
        <f>Q545*H545</f>
        <v>0</v>
      </c>
      <c r="S545" s="166">
        <v>0</v>
      </c>
      <c r="T545" s="167">
        <f>S545*H545</f>
        <v>0</v>
      </c>
      <c r="U545" s="32"/>
      <c r="V545" s="32"/>
      <c r="W545" s="32"/>
      <c r="X545" s="32"/>
      <c r="Y545" s="32"/>
      <c r="Z545" s="32"/>
      <c r="AA545" s="32"/>
      <c r="AB545" s="32"/>
      <c r="AC545" s="32"/>
      <c r="AD545" s="32"/>
      <c r="AE545" s="32"/>
      <c r="AR545" s="168" t="s">
        <v>216</v>
      </c>
      <c r="AT545" s="168" t="s">
        <v>143</v>
      </c>
      <c r="AU545" s="168" t="s">
        <v>86</v>
      </c>
      <c r="AY545" s="17" t="s">
        <v>141</v>
      </c>
      <c r="BE545" s="169">
        <f>IF(N545="základní",J545,0)</f>
        <v>0</v>
      </c>
      <c r="BF545" s="169">
        <f>IF(N545="snížená",J545,0)</f>
        <v>0</v>
      </c>
      <c r="BG545" s="169">
        <f>IF(N545="zákl. přenesená",J545,0)</f>
        <v>0</v>
      </c>
      <c r="BH545" s="169">
        <f>IF(N545="sníž. přenesená",J545,0)</f>
        <v>0</v>
      </c>
      <c r="BI545" s="169">
        <f>IF(N545="nulová",J545,0)</f>
        <v>0</v>
      </c>
      <c r="BJ545" s="17" t="s">
        <v>84</v>
      </c>
      <c r="BK545" s="169">
        <f>ROUND(I545*H545,2)</f>
        <v>0</v>
      </c>
      <c r="BL545" s="17" t="s">
        <v>216</v>
      </c>
      <c r="BM545" s="168" t="s">
        <v>1038</v>
      </c>
    </row>
    <row r="546" spans="2:51" s="13" customFormat="1" ht="10.2">
      <c r="B546" s="170"/>
      <c r="D546" s="171" t="s">
        <v>150</v>
      </c>
      <c r="E546" s="172" t="s">
        <v>1</v>
      </c>
      <c r="F546" s="173" t="s">
        <v>1039</v>
      </c>
      <c r="H546" s="174">
        <v>123</v>
      </c>
      <c r="I546" s="175"/>
      <c r="L546" s="170"/>
      <c r="M546" s="176"/>
      <c r="N546" s="177"/>
      <c r="O546" s="177"/>
      <c r="P546" s="177"/>
      <c r="Q546" s="177"/>
      <c r="R546" s="177"/>
      <c r="S546" s="177"/>
      <c r="T546" s="178"/>
      <c r="AT546" s="172" t="s">
        <v>150</v>
      </c>
      <c r="AU546" s="172" t="s">
        <v>86</v>
      </c>
      <c r="AV546" s="13" t="s">
        <v>86</v>
      </c>
      <c r="AW546" s="13" t="s">
        <v>32</v>
      </c>
      <c r="AX546" s="13" t="s">
        <v>84</v>
      </c>
      <c r="AY546" s="172" t="s">
        <v>141</v>
      </c>
    </row>
    <row r="547" spans="1:65" s="2" customFormat="1" ht="24" customHeight="1">
      <c r="A547" s="32"/>
      <c r="B547" s="156"/>
      <c r="C547" s="157" t="s">
        <v>1040</v>
      </c>
      <c r="D547" s="157" t="s">
        <v>143</v>
      </c>
      <c r="E547" s="158" t="s">
        <v>1041</v>
      </c>
      <c r="F547" s="159" t="s">
        <v>1042</v>
      </c>
      <c r="G547" s="160" t="s">
        <v>223</v>
      </c>
      <c r="H547" s="161">
        <v>10.1</v>
      </c>
      <c r="I547" s="162"/>
      <c r="J547" s="163">
        <f>ROUND(I547*H547,2)</f>
        <v>0</v>
      </c>
      <c r="K547" s="159" t="s">
        <v>147</v>
      </c>
      <c r="L547" s="33"/>
      <c r="M547" s="164" t="s">
        <v>1</v>
      </c>
      <c r="N547" s="165" t="s">
        <v>41</v>
      </c>
      <c r="O547" s="58"/>
      <c r="P547" s="166">
        <f>O547*H547</f>
        <v>0</v>
      </c>
      <c r="Q547" s="166">
        <v>0.00129</v>
      </c>
      <c r="R547" s="166">
        <f>Q547*H547</f>
        <v>0.013028999999999999</v>
      </c>
      <c r="S547" s="166">
        <v>0</v>
      </c>
      <c r="T547" s="167">
        <f>S547*H547</f>
        <v>0</v>
      </c>
      <c r="U547" s="32"/>
      <c r="V547" s="32"/>
      <c r="W547" s="32"/>
      <c r="X547" s="32"/>
      <c r="Y547" s="32"/>
      <c r="Z547" s="32"/>
      <c r="AA547" s="32"/>
      <c r="AB547" s="32"/>
      <c r="AC547" s="32"/>
      <c r="AD547" s="32"/>
      <c r="AE547" s="32"/>
      <c r="AR547" s="168" t="s">
        <v>216</v>
      </c>
      <c r="AT547" s="168" t="s">
        <v>143</v>
      </c>
      <c r="AU547" s="168" t="s">
        <v>86</v>
      </c>
      <c r="AY547" s="17" t="s">
        <v>141</v>
      </c>
      <c r="BE547" s="169">
        <f>IF(N547="základní",J547,0)</f>
        <v>0</v>
      </c>
      <c r="BF547" s="169">
        <f>IF(N547="snížená",J547,0)</f>
        <v>0</v>
      </c>
      <c r="BG547" s="169">
        <f>IF(N547="zákl. přenesená",J547,0)</f>
        <v>0</v>
      </c>
      <c r="BH547" s="169">
        <f>IF(N547="sníž. přenesená",J547,0)</f>
        <v>0</v>
      </c>
      <c r="BI547" s="169">
        <f>IF(N547="nulová",J547,0)</f>
        <v>0</v>
      </c>
      <c r="BJ547" s="17" t="s">
        <v>84</v>
      </c>
      <c r="BK547" s="169">
        <f>ROUND(I547*H547,2)</f>
        <v>0</v>
      </c>
      <c r="BL547" s="17" t="s">
        <v>216</v>
      </c>
      <c r="BM547" s="168" t="s">
        <v>1043</v>
      </c>
    </row>
    <row r="548" spans="2:51" s="13" customFormat="1" ht="10.2">
      <c r="B548" s="170"/>
      <c r="D548" s="171" t="s">
        <v>150</v>
      </c>
      <c r="E548" s="172" t="s">
        <v>1</v>
      </c>
      <c r="F548" s="173" t="s">
        <v>1044</v>
      </c>
      <c r="H548" s="174">
        <v>10.1</v>
      </c>
      <c r="I548" s="175"/>
      <c r="L548" s="170"/>
      <c r="M548" s="176"/>
      <c r="N548" s="177"/>
      <c r="O548" s="177"/>
      <c r="P548" s="177"/>
      <c r="Q548" s="177"/>
      <c r="R548" s="177"/>
      <c r="S548" s="177"/>
      <c r="T548" s="178"/>
      <c r="AT548" s="172" t="s">
        <v>150</v>
      </c>
      <c r="AU548" s="172" t="s">
        <v>86</v>
      </c>
      <c r="AV548" s="13" t="s">
        <v>86</v>
      </c>
      <c r="AW548" s="13" t="s">
        <v>32</v>
      </c>
      <c r="AX548" s="13" t="s">
        <v>84</v>
      </c>
      <c r="AY548" s="172" t="s">
        <v>141</v>
      </c>
    </row>
    <row r="549" spans="1:65" s="2" customFormat="1" ht="24" customHeight="1">
      <c r="A549" s="32"/>
      <c r="B549" s="156"/>
      <c r="C549" s="157" t="s">
        <v>1045</v>
      </c>
      <c r="D549" s="157" t="s">
        <v>143</v>
      </c>
      <c r="E549" s="158" t="s">
        <v>1046</v>
      </c>
      <c r="F549" s="159" t="s">
        <v>1047</v>
      </c>
      <c r="G549" s="160" t="s">
        <v>223</v>
      </c>
      <c r="H549" s="161">
        <v>95</v>
      </c>
      <c r="I549" s="162"/>
      <c r="J549" s="163">
        <f>ROUND(I549*H549,2)</f>
        <v>0</v>
      </c>
      <c r="K549" s="159" t="s">
        <v>147</v>
      </c>
      <c r="L549" s="33"/>
      <c r="M549" s="164" t="s">
        <v>1</v>
      </c>
      <c r="N549" s="165" t="s">
        <v>41</v>
      </c>
      <c r="O549" s="58"/>
      <c r="P549" s="166">
        <f>O549*H549</f>
        <v>0</v>
      </c>
      <c r="Q549" s="166">
        <v>0.00074</v>
      </c>
      <c r="R549" s="166">
        <f>Q549*H549</f>
        <v>0.0703</v>
      </c>
      <c r="S549" s="166">
        <v>0</v>
      </c>
      <c r="T549" s="167">
        <f>S549*H549</f>
        <v>0</v>
      </c>
      <c r="U549" s="32"/>
      <c r="V549" s="32"/>
      <c r="W549" s="32"/>
      <c r="X549" s="32"/>
      <c r="Y549" s="32"/>
      <c r="Z549" s="32"/>
      <c r="AA549" s="32"/>
      <c r="AB549" s="32"/>
      <c r="AC549" s="32"/>
      <c r="AD549" s="32"/>
      <c r="AE549" s="32"/>
      <c r="AR549" s="168" t="s">
        <v>216</v>
      </c>
      <c r="AT549" s="168" t="s">
        <v>143</v>
      </c>
      <c r="AU549" s="168" t="s">
        <v>86</v>
      </c>
      <c r="AY549" s="17" t="s">
        <v>141</v>
      </c>
      <c r="BE549" s="169">
        <f>IF(N549="základní",J549,0)</f>
        <v>0</v>
      </c>
      <c r="BF549" s="169">
        <f>IF(N549="snížená",J549,0)</f>
        <v>0</v>
      </c>
      <c r="BG549" s="169">
        <f>IF(N549="zákl. přenesená",J549,0)</f>
        <v>0</v>
      </c>
      <c r="BH549" s="169">
        <f>IF(N549="sníž. přenesená",J549,0)</f>
        <v>0</v>
      </c>
      <c r="BI549" s="169">
        <f>IF(N549="nulová",J549,0)</f>
        <v>0</v>
      </c>
      <c r="BJ549" s="17" t="s">
        <v>84</v>
      </c>
      <c r="BK549" s="169">
        <f>ROUND(I549*H549,2)</f>
        <v>0</v>
      </c>
      <c r="BL549" s="17" t="s">
        <v>216</v>
      </c>
      <c r="BM549" s="168" t="s">
        <v>1048</v>
      </c>
    </row>
    <row r="550" spans="2:51" s="13" customFormat="1" ht="10.2">
      <c r="B550" s="170"/>
      <c r="D550" s="171" t="s">
        <v>150</v>
      </c>
      <c r="E550" s="172" t="s">
        <v>1</v>
      </c>
      <c r="F550" s="173" t="s">
        <v>1049</v>
      </c>
      <c r="H550" s="174">
        <v>95</v>
      </c>
      <c r="I550" s="175"/>
      <c r="L550" s="170"/>
      <c r="M550" s="176"/>
      <c r="N550" s="177"/>
      <c r="O550" s="177"/>
      <c r="P550" s="177"/>
      <c r="Q550" s="177"/>
      <c r="R550" s="177"/>
      <c r="S550" s="177"/>
      <c r="T550" s="178"/>
      <c r="AT550" s="172" t="s">
        <v>150</v>
      </c>
      <c r="AU550" s="172" t="s">
        <v>86</v>
      </c>
      <c r="AV550" s="13" t="s">
        <v>86</v>
      </c>
      <c r="AW550" s="13" t="s">
        <v>32</v>
      </c>
      <c r="AX550" s="13" t="s">
        <v>84</v>
      </c>
      <c r="AY550" s="172" t="s">
        <v>141</v>
      </c>
    </row>
    <row r="551" spans="1:65" s="2" customFormat="1" ht="24" customHeight="1">
      <c r="A551" s="32"/>
      <c r="B551" s="156"/>
      <c r="C551" s="157" t="s">
        <v>1050</v>
      </c>
      <c r="D551" s="157" t="s">
        <v>143</v>
      </c>
      <c r="E551" s="158" t="s">
        <v>1051</v>
      </c>
      <c r="F551" s="159" t="s">
        <v>1052</v>
      </c>
      <c r="G551" s="160" t="s">
        <v>223</v>
      </c>
      <c r="H551" s="161">
        <v>201</v>
      </c>
      <c r="I551" s="162"/>
      <c r="J551" s="163">
        <f>ROUND(I551*H551,2)</f>
        <v>0</v>
      </c>
      <c r="K551" s="159" t="s">
        <v>147</v>
      </c>
      <c r="L551" s="33"/>
      <c r="M551" s="164" t="s">
        <v>1</v>
      </c>
      <c r="N551" s="165" t="s">
        <v>41</v>
      </c>
      <c r="O551" s="58"/>
      <c r="P551" s="166">
        <f>O551*H551</f>
        <v>0</v>
      </c>
      <c r="Q551" s="166">
        <v>0.00059</v>
      </c>
      <c r="R551" s="166">
        <f>Q551*H551</f>
        <v>0.11859</v>
      </c>
      <c r="S551" s="166">
        <v>0</v>
      </c>
      <c r="T551" s="167">
        <f>S551*H551</f>
        <v>0</v>
      </c>
      <c r="U551" s="32"/>
      <c r="V551" s="32"/>
      <c r="W551" s="32"/>
      <c r="X551" s="32"/>
      <c r="Y551" s="32"/>
      <c r="Z551" s="32"/>
      <c r="AA551" s="32"/>
      <c r="AB551" s="32"/>
      <c r="AC551" s="32"/>
      <c r="AD551" s="32"/>
      <c r="AE551" s="32"/>
      <c r="AR551" s="168" t="s">
        <v>216</v>
      </c>
      <c r="AT551" s="168" t="s">
        <v>143</v>
      </c>
      <c r="AU551" s="168" t="s">
        <v>86</v>
      </c>
      <c r="AY551" s="17" t="s">
        <v>141</v>
      </c>
      <c r="BE551" s="169">
        <f>IF(N551="základní",J551,0)</f>
        <v>0</v>
      </c>
      <c r="BF551" s="169">
        <f>IF(N551="snížená",J551,0)</f>
        <v>0</v>
      </c>
      <c r="BG551" s="169">
        <f>IF(N551="zákl. přenesená",J551,0)</f>
        <v>0</v>
      </c>
      <c r="BH551" s="169">
        <f>IF(N551="sníž. přenesená",J551,0)</f>
        <v>0</v>
      </c>
      <c r="BI551" s="169">
        <f>IF(N551="nulová",J551,0)</f>
        <v>0</v>
      </c>
      <c r="BJ551" s="17" t="s">
        <v>84</v>
      </c>
      <c r="BK551" s="169">
        <f>ROUND(I551*H551,2)</f>
        <v>0</v>
      </c>
      <c r="BL551" s="17" t="s">
        <v>216</v>
      </c>
      <c r="BM551" s="168" t="s">
        <v>1053</v>
      </c>
    </row>
    <row r="552" spans="2:51" s="13" customFormat="1" ht="10.2">
      <c r="B552" s="170"/>
      <c r="D552" s="171" t="s">
        <v>150</v>
      </c>
      <c r="E552" s="172" t="s">
        <v>1</v>
      </c>
      <c r="F552" s="173" t="s">
        <v>1054</v>
      </c>
      <c r="H552" s="174">
        <v>201</v>
      </c>
      <c r="I552" s="175"/>
      <c r="L552" s="170"/>
      <c r="M552" s="176"/>
      <c r="N552" s="177"/>
      <c r="O552" s="177"/>
      <c r="P552" s="177"/>
      <c r="Q552" s="177"/>
      <c r="R552" s="177"/>
      <c r="S552" s="177"/>
      <c r="T552" s="178"/>
      <c r="AT552" s="172" t="s">
        <v>150</v>
      </c>
      <c r="AU552" s="172" t="s">
        <v>86</v>
      </c>
      <c r="AV552" s="13" t="s">
        <v>86</v>
      </c>
      <c r="AW552" s="13" t="s">
        <v>32</v>
      </c>
      <c r="AX552" s="13" t="s">
        <v>84</v>
      </c>
      <c r="AY552" s="172" t="s">
        <v>141</v>
      </c>
    </row>
    <row r="553" spans="1:65" s="2" customFormat="1" ht="24" customHeight="1">
      <c r="A553" s="32"/>
      <c r="B553" s="156"/>
      <c r="C553" s="157" t="s">
        <v>1055</v>
      </c>
      <c r="D553" s="157" t="s">
        <v>143</v>
      </c>
      <c r="E553" s="158" t="s">
        <v>1056</v>
      </c>
      <c r="F553" s="159" t="s">
        <v>1057</v>
      </c>
      <c r="G553" s="160" t="s">
        <v>223</v>
      </c>
      <c r="H553" s="161">
        <v>201</v>
      </c>
      <c r="I553" s="162"/>
      <c r="J553" s="163">
        <f>ROUND(I553*H553,2)</f>
        <v>0</v>
      </c>
      <c r="K553" s="159" t="s">
        <v>147</v>
      </c>
      <c r="L553" s="33"/>
      <c r="M553" s="164" t="s">
        <v>1</v>
      </c>
      <c r="N553" s="165" t="s">
        <v>41</v>
      </c>
      <c r="O553" s="58"/>
      <c r="P553" s="166">
        <f>O553*H553</f>
        <v>0</v>
      </c>
      <c r="Q553" s="166">
        <v>0.00092</v>
      </c>
      <c r="R553" s="166">
        <f>Q553*H553</f>
        <v>0.18492</v>
      </c>
      <c r="S553" s="166">
        <v>0</v>
      </c>
      <c r="T553" s="167">
        <f>S553*H553</f>
        <v>0</v>
      </c>
      <c r="U553" s="32"/>
      <c r="V553" s="32"/>
      <c r="W553" s="32"/>
      <c r="X553" s="32"/>
      <c r="Y553" s="32"/>
      <c r="Z553" s="32"/>
      <c r="AA553" s="32"/>
      <c r="AB553" s="32"/>
      <c r="AC553" s="32"/>
      <c r="AD553" s="32"/>
      <c r="AE553" s="32"/>
      <c r="AR553" s="168" t="s">
        <v>216</v>
      </c>
      <c r="AT553" s="168" t="s">
        <v>143</v>
      </c>
      <c r="AU553" s="168" t="s">
        <v>86</v>
      </c>
      <c r="AY553" s="17" t="s">
        <v>141</v>
      </c>
      <c r="BE553" s="169">
        <f>IF(N553="základní",J553,0)</f>
        <v>0</v>
      </c>
      <c r="BF553" s="169">
        <f>IF(N553="snížená",J553,0)</f>
        <v>0</v>
      </c>
      <c r="BG553" s="169">
        <f>IF(N553="zákl. přenesená",J553,0)</f>
        <v>0</v>
      </c>
      <c r="BH553" s="169">
        <f>IF(N553="sníž. přenesená",J553,0)</f>
        <v>0</v>
      </c>
      <c r="BI553" s="169">
        <f>IF(N553="nulová",J553,0)</f>
        <v>0</v>
      </c>
      <c r="BJ553" s="17" t="s">
        <v>84</v>
      </c>
      <c r="BK553" s="169">
        <f>ROUND(I553*H553,2)</f>
        <v>0</v>
      </c>
      <c r="BL553" s="17" t="s">
        <v>216</v>
      </c>
      <c r="BM553" s="168" t="s">
        <v>1058</v>
      </c>
    </row>
    <row r="554" spans="2:51" s="13" customFormat="1" ht="10.2">
      <c r="B554" s="170"/>
      <c r="D554" s="171" t="s">
        <v>150</v>
      </c>
      <c r="E554" s="172" t="s">
        <v>1</v>
      </c>
      <c r="F554" s="173" t="s">
        <v>1059</v>
      </c>
      <c r="H554" s="174">
        <v>201</v>
      </c>
      <c r="I554" s="175"/>
      <c r="L554" s="170"/>
      <c r="M554" s="176"/>
      <c r="N554" s="177"/>
      <c r="O554" s="177"/>
      <c r="P554" s="177"/>
      <c r="Q554" s="177"/>
      <c r="R554" s="177"/>
      <c r="S554" s="177"/>
      <c r="T554" s="178"/>
      <c r="AT554" s="172" t="s">
        <v>150</v>
      </c>
      <c r="AU554" s="172" t="s">
        <v>86</v>
      </c>
      <c r="AV554" s="13" t="s">
        <v>86</v>
      </c>
      <c r="AW554" s="13" t="s">
        <v>32</v>
      </c>
      <c r="AX554" s="13" t="s">
        <v>84</v>
      </c>
      <c r="AY554" s="172" t="s">
        <v>141</v>
      </c>
    </row>
    <row r="555" spans="1:65" s="2" customFormat="1" ht="24" customHeight="1">
      <c r="A555" s="32"/>
      <c r="B555" s="156"/>
      <c r="C555" s="157" t="s">
        <v>1060</v>
      </c>
      <c r="D555" s="157" t="s">
        <v>143</v>
      </c>
      <c r="E555" s="158" t="s">
        <v>1061</v>
      </c>
      <c r="F555" s="159" t="s">
        <v>1062</v>
      </c>
      <c r="G555" s="160" t="s">
        <v>146</v>
      </c>
      <c r="H555" s="161">
        <v>8.772</v>
      </c>
      <c r="I555" s="162"/>
      <c r="J555" s="163">
        <f>ROUND(I555*H555,2)</f>
        <v>0</v>
      </c>
      <c r="K555" s="159" t="s">
        <v>147</v>
      </c>
      <c r="L555" s="33"/>
      <c r="M555" s="164" t="s">
        <v>1</v>
      </c>
      <c r="N555" s="165" t="s">
        <v>41</v>
      </c>
      <c r="O555" s="58"/>
      <c r="P555" s="166">
        <f>O555*H555</f>
        <v>0</v>
      </c>
      <c r="Q555" s="166">
        <v>0.00203</v>
      </c>
      <c r="R555" s="166">
        <f>Q555*H555</f>
        <v>0.017807160000000002</v>
      </c>
      <c r="S555" s="166">
        <v>0</v>
      </c>
      <c r="T555" s="167">
        <f>S555*H555</f>
        <v>0</v>
      </c>
      <c r="U555" s="32"/>
      <c r="V555" s="32"/>
      <c r="W555" s="32"/>
      <c r="X555" s="32"/>
      <c r="Y555" s="32"/>
      <c r="Z555" s="32"/>
      <c r="AA555" s="32"/>
      <c r="AB555" s="32"/>
      <c r="AC555" s="32"/>
      <c r="AD555" s="32"/>
      <c r="AE555" s="32"/>
      <c r="AR555" s="168" t="s">
        <v>216</v>
      </c>
      <c r="AT555" s="168" t="s">
        <v>143</v>
      </c>
      <c r="AU555" s="168" t="s">
        <v>86</v>
      </c>
      <c r="AY555" s="17" t="s">
        <v>141</v>
      </c>
      <c r="BE555" s="169">
        <f>IF(N555="základní",J555,0)</f>
        <v>0</v>
      </c>
      <c r="BF555" s="169">
        <f>IF(N555="snížená",J555,0)</f>
        <v>0</v>
      </c>
      <c r="BG555" s="169">
        <f>IF(N555="zákl. přenesená",J555,0)</f>
        <v>0</v>
      </c>
      <c r="BH555" s="169">
        <f>IF(N555="sníž. přenesená",J555,0)</f>
        <v>0</v>
      </c>
      <c r="BI555" s="169">
        <f>IF(N555="nulová",J555,0)</f>
        <v>0</v>
      </c>
      <c r="BJ555" s="17" t="s">
        <v>84</v>
      </c>
      <c r="BK555" s="169">
        <f>ROUND(I555*H555,2)</f>
        <v>0</v>
      </c>
      <c r="BL555" s="17" t="s">
        <v>216</v>
      </c>
      <c r="BM555" s="168" t="s">
        <v>1063</v>
      </c>
    </row>
    <row r="556" spans="2:51" s="13" customFormat="1" ht="10.2">
      <c r="B556" s="170"/>
      <c r="D556" s="171" t="s">
        <v>150</v>
      </c>
      <c r="E556" s="172" t="s">
        <v>1</v>
      </c>
      <c r="F556" s="173" t="s">
        <v>1064</v>
      </c>
      <c r="H556" s="174">
        <v>8.772</v>
      </c>
      <c r="I556" s="175"/>
      <c r="L556" s="170"/>
      <c r="M556" s="176"/>
      <c r="N556" s="177"/>
      <c r="O556" s="177"/>
      <c r="P556" s="177"/>
      <c r="Q556" s="177"/>
      <c r="R556" s="177"/>
      <c r="S556" s="177"/>
      <c r="T556" s="178"/>
      <c r="AT556" s="172" t="s">
        <v>150</v>
      </c>
      <c r="AU556" s="172" t="s">
        <v>86</v>
      </c>
      <c r="AV556" s="13" t="s">
        <v>86</v>
      </c>
      <c r="AW556" s="13" t="s">
        <v>32</v>
      </c>
      <c r="AX556" s="13" t="s">
        <v>84</v>
      </c>
      <c r="AY556" s="172" t="s">
        <v>141</v>
      </c>
    </row>
    <row r="557" spans="1:65" s="2" customFormat="1" ht="24" customHeight="1">
      <c r="A557" s="32"/>
      <c r="B557" s="156"/>
      <c r="C557" s="157" t="s">
        <v>1065</v>
      </c>
      <c r="D557" s="157" t="s">
        <v>143</v>
      </c>
      <c r="E557" s="158" t="s">
        <v>1066</v>
      </c>
      <c r="F557" s="159" t="s">
        <v>1067</v>
      </c>
      <c r="G557" s="160" t="s">
        <v>223</v>
      </c>
      <c r="H557" s="161">
        <v>5.9</v>
      </c>
      <c r="I557" s="162"/>
      <c r="J557" s="163">
        <f>ROUND(I557*H557,2)</f>
        <v>0</v>
      </c>
      <c r="K557" s="159" t="s">
        <v>147</v>
      </c>
      <c r="L557" s="33"/>
      <c r="M557" s="164" t="s">
        <v>1</v>
      </c>
      <c r="N557" s="165" t="s">
        <v>41</v>
      </c>
      <c r="O557" s="58"/>
      <c r="P557" s="166">
        <f>O557*H557</f>
        <v>0</v>
      </c>
      <c r="Q557" s="166">
        <v>0.00436</v>
      </c>
      <c r="R557" s="166">
        <f>Q557*H557</f>
        <v>0.025724000000000004</v>
      </c>
      <c r="S557" s="166">
        <v>0</v>
      </c>
      <c r="T557" s="167">
        <f>S557*H557</f>
        <v>0</v>
      </c>
      <c r="U557" s="32"/>
      <c r="V557" s="32"/>
      <c r="W557" s="32"/>
      <c r="X557" s="32"/>
      <c r="Y557" s="32"/>
      <c r="Z557" s="32"/>
      <c r="AA557" s="32"/>
      <c r="AB557" s="32"/>
      <c r="AC557" s="32"/>
      <c r="AD557" s="32"/>
      <c r="AE557" s="32"/>
      <c r="AR557" s="168" t="s">
        <v>216</v>
      </c>
      <c r="AT557" s="168" t="s">
        <v>143</v>
      </c>
      <c r="AU557" s="168" t="s">
        <v>86</v>
      </c>
      <c r="AY557" s="17" t="s">
        <v>141</v>
      </c>
      <c r="BE557" s="169">
        <f>IF(N557="základní",J557,0)</f>
        <v>0</v>
      </c>
      <c r="BF557" s="169">
        <f>IF(N557="snížená",J557,0)</f>
        <v>0</v>
      </c>
      <c r="BG557" s="169">
        <f>IF(N557="zákl. přenesená",J557,0)</f>
        <v>0</v>
      </c>
      <c r="BH557" s="169">
        <f>IF(N557="sníž. přenesená",J557,0)</f>
        <v>0</v>
      </c>
      <c r="BI557" s="169">
        <f>IF(N557="nulová",J557,0)</f>
        <v>0</v>
      </c>
      <c r="BJ557" s="17" t="s">
        <v>84</v>
      </c>
      <c r="BK557" s="169">
        <f>ROUND(I557*H557,2)</f>
        <v>0</v>
      </c>
      <c r="BL557" s="17" t="s">
        <v>216</v>
      </c>
      <c r="BM557" s="168" t="s">
        <v>1068</v>
      </c>
    </row>
    <row r="558" spans="2:51" s="13" customFormat="1" ht="10.2">
      <c r="B558" s="170"/>
      <c r="D558" s="171" t="s">
        <v>150</v>
      </c>
      <c r="E558" s="172" t="s">
        <v>1</v>
      </c>
      <c r="F558" s="173" t="s">
        <v>1069</v>
      </c>
      <c r="H558" s="174">
        <v>5.9</v>
      </c>
      <c r="I558" s="175"/>
      <c r="L558" s="170"/>
      <c r="M558" s="176"/>
      <c r="N558" s="177"/>
      <c r="O558" s="177"/>
      <c r="P558" s="177"/>
      <c r="Q558" s="177"/>
      <c r="R558" s="177"/>
      <c r="S558" s="177"/>
      <c r="T558" s="178"/>
      <c r="AT558" s="172" t="s">
        <v>150</v>
      </c>
      <c r="AU558" s="172" t="s">
        <v>86</v>
      </c>
      <c r="AV558" s="13" t="s">
        <v>86</v>
      </c>
      <c r="AW558" s="13" t="s">
        <v>32</v>
      </c>
      <c r="AX558" s="13" t="s">
        <v>84</v>
      </c>
      <c r="AY558" s="172" t="s">
        <v>141</v>
      </c>
    </row>
    <row r="559" spans="1:65" s="2" customFormat="1" ht="24" customHeight="1">
      <c r="A559" s="32"/>
      <c r="B559" s="156"/>
      <c r="C559" s="157" t="s">
        <v>1070</v>
      </c>
      <c r="D559" s="157" t="s">
        <v>143</v>
      </c>
      <c r="E559" s="158" t="s">
        <v>1066</v>
      </c>
      <c r="F559" s="159" t="s">
        <v>1067</v>
      </c>
      <c r="G559" s="160" t="s">
        <v>223</v>
      </c>
      <c r="H559" s="161">
        <v>1.1</v>
      </c>
      <c r="I559" s="162"/>
      <c r="J559" s="163">
        <f>ROUND(I559*H559,2)</f>
        <v>0</v>
      </c>
      <c r="K559" s="159" t="s">
        <v>147</v>
      </c>
      <c r="L559" s="33"/>
      <c r="M559" s="164" t="s">
        <v>1</v>
      </c>
      <c r="N559" s="165" t="s">
        <v>41</v>
      </c>
      <c r="O559" s="58"/>
      <c r="P559" s="166">
        <f>O559*H559</f>
        <v>0</v>
      </c>
      <c r="Q559" s="166">
        <v>0.00436</v>
      </c>
      <c r="R559" s="166">
        <f>Q559*H559</f>
        <v>0.004796000000000001</v>
      </c>
      <c r="S559" s="166">
        <v>0</v>
      </c>
      <c r="T559" s="167">
        <f>S559*H559</f>
        <v>0</v>
      </c>
      <c r="U559" s="32"/>
      <c r="V559" s="32"/>
      <c r="W559" s="32"/>
      <c r="X559" s="32"/>
      <c r="Y559" s="32"/>
      <c r="Z559" s="32"/>
      <c r="AA559" s="32"/>
      <c r="AB559" s="32"/>
      <c r="AC559" s="32"/>
      <c r="AD559" s="32"/>
      <c r="AE559" s="32"/>
      <c r="AR559" s="168" t="s">
        <v>216</v>
      </c>
      <c r="AT559" s="168" t="s">
        <v>143</v>
      </c>
      <c r="AU559" s="168" t="s">
        <v>86</v>
      </c>
      <c r="AY559" s="17" t="s">
        <v>141</v>
      </c>
      <c r="BE559" s="169">
        <f>IF(N559="základní",J559,0)</f>
        <v>0</v>
      </c>
      <c r="BF559" s="169">
        <f>IF(N559="snížená",J559,0)</f>
        <v>0</v>
      </c>
      <c r="BG559" s="169">
        <f>IF(N559="zákl. přenesená",J559,0)</f>
        <v>0</v>
      </c>
      <c r="BH559" s="169">
        <f>IF(N559="sníž. přenesená",J559,0)</f>
        <v>0</v>
      </c>
      <c r="BI559" s="169">
        <f>IF(N559="nulová",J559,0)</f>
        <v>0</v>
      </c>
      <c r="BJ559" s="17" t="s">
        <v>84</v>
      </c>
      <c r="BK559" s="169">
        <f>ROUND(I559*H559,2)</f>
        <v>0</v>
      </c>
      <c r="BL559" s="17" t="s">
        <v>216</v>
      </c>
      <c r="BM559" s="168" t="s">
        <v>1071</v>
      </c>
    </row>
    <row r="560" spans="2:51" s="13" customFormat="1" ht="10.2">
      <c r="B560" s="170"/>
      <c r="D560" s="171" t="s">
        <v>150</v>
      </c>
      <c r="E560" s="172" t="s">
        <v>1</v>
      </c>
      <c r="F560" s="173" t="s">
        <v>1072</v>
      </c>
      <c r="H560" s="174">
        <v>1.1</v>
      </c>
      <c r="I560" s="175"/>
      <c r="L560" s="170"/>
      <c r="M560" s="176"/>
      <c r="N560" s="177"/>
      <c r="O560" s="177"/>
      <c r="P560" s="177"/>
      <c r="Q560" s="177"/>
      <c r="R560" s="177"/>
      <c r="S560" s="177"/>
      <c r="T560" s="178"/>
      <c r="AT560" s="172" t="s">
        <v>150</v>
      </c>
      <c r="AU560" s="172" t="s">
        <v>86</v>
      </c>
      <c r="AV560" s="13" t="s">
        <v>86</v>
      </c>
      <c r="AW560" s="13" t="s">
        <v>32</v>
      </c>
      <c r="AX560" s="13" t="s">
        <v>84</v>
      </c>
      <c r="AY560" s="172" t="s">
        <v>141</v>
      </c>
    </row>
    <row r="561" spans="1:65" s="2" customFormat="1" ht="24" customHeight="1">
      <c r="A561" s="32"/>
      <c r="B561" s="156"/>
      <c r="C561" s="157" t="s">
        <v>1073</v>
      </c>
      <c r="D561" s="157" t="s">
        <v>143</v>
      </c>
      <c r="E561" s="158" t="s">
        <v>1074</v>
      </c>
      <c r="F561" s="159" t="s">
        <v>1075</v>
      </c>
      <c r="G561" s="160" t="s">
        <v>223</v>
      </c>
      <c r="H561" s="161">
        <v>52</v>
      </c>
      <c r="I561" s="162"/>
      <c r="J561" s="163">
        <f>ROUND(I561*H561,2)</f>
        <v>0</v>
      </c>
      <c r="K561" s="159" t="s">
        <v>147</v>
      </c>
      <c r="L561" s="33"/>
      <c r="M561" s="164" t="s">
        <v>1</v>
      </c>
      <c r="N561" s="165" t="s">
        <v>41</v>
      </c>
      <c r="O561" s="58"/>
      <c r="P561" s="166">
        <f>O561*H561</f>
        <v>0</v>
      </c>
      <c r="Q561" s="166">
        <v>0.00077</v>
      </c>
      <c r="R561" s="166">
        <f>Q561*H561</f>
        <v>0.04004</v>
      </c>
      <c r="S561" s="166">
        <v>0</v>
      </c>
      <c r="T561" s="167">
        <f>S561*H561</f>
        <v>0</v>
      </c>
      <c r="U561" s="32"/>
      <c r="V561" s="32"/>
      <c r="W561" s="32"/>
      <c r="X561" s="32"/>
      <c r="Y561" s="32"/>
      <c r="Z561" s="32"/>
      <c r="AA561" s="32"/>
      <c r="AB561" s="32"/>
      <c r="AC561" s="32"/>
      <c r="AD561" s="32"/>
      <c r="AE561" s="32"/>
      <c r="AR561" s="168" t="s">
        <v>216</v>
      </c>
      <c r="AT561" s="168" t="s">
        <v>143</v>
      </c>
      <c r="AU561" s="168" t="s">
        <v>86</v>
      </c>
      <c r="AY561" s="17" t="s">
        <v>141</v>
      </c>
      <c r="BE561" s="169">
        <f>IF(N561="základní",J561,0)</f>
        <v>0</v>
      </c>
      <c r="BF561" s="169">
        <f>IF(N561="snížená",J561,0)</f>
        <v>0</v>
      </c>
      <c r="BG561" s="169">
        <f>IF(N561="zákl. přenesená",J561,0)</f>
        <v>0</v>
      </c>
      <c r="BH561" s="169">
        <f>IF(N561="sníž. přenesená",J561,0)</f>
        <v>0</v>
      </c>
      <c r="BI561" s="169">
        <f>IF(N561="nulová",J561,0)</f>
        <v>0</v>
      </c>
      <c r="BJ561" s="17" t="s">
        <v>84</v>
      </c>
      <c r="BK561" s="169">
        <f>ROUND(I561*H561,2)</f>
        <v>0</v>
      </c>
      <c r="BL561" s="17" t="s">
        <v>216</v>
      </c>
      <c r="BM561" s="168" t="s">
        <v>1076</v>
      </c>
    </row>
    <row r="562" spans="2:51" s="13" customFormat="1" ht="10.2">
      <c r="B562" s="170"/>
      <c r="D562" s="171" t="s">
        <v>150</v>
      </c>
      <c r="E562" s="172" t="s">
        <v>1</v>
      </c>
      <c r="F562" s="173" t="s">
        <v>1077</v>
      </c>
      <c r="H562" s="174">
        <v>52</v>
      </c>
      <c r="I562" s="175"/>
      <c r="L562" s="170"/>
      <c r="M562" s="176"/>
      <c r="N562" s="177"/>
      <c r="O562" s="177"/>
      <c r="P562" s="177"/>
      <c r="Q562" s="177"/>
      <c r="R562" s="177"/>
      <c r="S562" s="177"/>
      <c r="T562" s="178"/>
      <c r="AT562" s="172" t="s">
        <v>150</v>
      </c>
      <c r="AU562" s="172" t="s">
        <v>86</v>
      </c>
      <c r="AV562" s="13" t="s">
        <v>86</v>
      </c>
      <c r="AW562" s="13" t="s">
        <v>32</v>
      </c>
      <c r="AX562" s="13" t="s">
        <v>84</v>
      </c>
      <c r="AY562" s="172" t="s">
        <v>141</v>
      </c>
    </row>
    <row r="563" spans="1:65" s="2" customFormat="1" ht="24" customHeight="1">
      <c r="A563" s="32"/>
      <c r="B563" s="156"/>
      <c r="C563" s="157" t="s">
        <v>1078</v>
      </c>
      <c r="D563" s="157" t="s">
        <v>143</v>
      </c>
      <c r="E563" s="158" t="s">
        <v>1079</v>
      </c>
      <c r="F563" s="159" t="s">
        <v>1080</v>
      </c>
      <c r="G563" s="160" t="s">
        <v>223</v>
      </c>
      <c r="H563" s="161">
        <v>2</v>
      </c>
      <c r="I563" s="162"/>
      <c r="J563" s="163">
        <f>ROUND(I563*H563,2)</f>
        <v>0</v>
      </c>
      <c r="K563" s="159" t="s">
        <v>147</v>
      </c>
      <c r="L563" s="33"/>
      <c r="M563" s="164" t="s">
        <v>1</v>
      </c>
      <c r="N563" s="165" t="s">
        <v>41</v>
      </c>
      <c r="O563" s="58"/>
      <c r="P563" s="166">
        <f>O563*H563</f>
        <v>0</v>
      </c>
      <c r="Q563" s="166">
        <v>0.00114</v>
      </c>
      <c r="R563" s="166">
        <f>Q563*H563</f>
        <v>0.00228</v>
      </c>
      <c r="S563" s="166">
        <v>0</v>
      </c>
      <c r="T563" s="167">
        <f>S563*H563</f>
        <v>0</v>
      </c>
      <c r="U563" s="32"/>
      <c r="V563" s="32"/>
      <c r="W563" s="32"/>
      <c r="X563" s="32"/>
      <c r="Y563" s="32"/>
      <c r="Z563" s="32"/>
      <c r="AA563" s="32"/>
      <c r="AB563" s="32"/>
      <c r="AC563" s="32"/>
      <c r="AD563" s="32"/>
      <c r="AE563" s="32"/>
      <c r="AR563" s="168" t="s">
        <v>216</v>
      </c>
      <c r="AT563" s="168" t="s">
        <v>143</v>
      </c>
      <c r="AU563" s="168" t="s">
        <v>86</v>
      </c>
      <c r="AY563" s="17" t="s">
        <v>141</v>
      </c>
      <c r="BE563" s="169">
        <f>IF(N563="základní",J563,0)</f>
        <v>0</v>
      </c>
      <c r="BF563" s="169">
        <f>IF(N563="snížená",J563,0)</f>
        <v>0</v>
      </c>
      <c r="BG563" s="169">
        <f>IF(N563="zákl. přenesená",J563,0)</f>
        <v>0</v>
      </c>
      <c r="BH563" s="169">
        <f>IF(N563="sníž. přenesená",J563,0)</f>
        <v>0</v>
      </c>
      <c r="BI563" s="169">
        <f>IF(N563="nulová",J563,0)</f>
        <v>0</v>
      </c>
      <c r="BJ563" s="17" t="s">
        <v>84</v>
      </c>
      <c r="BK563" s="169">
        <f>ROUND(I563*H563,2)</f>
        <v>0</v>
      </c>
      <c r="BL563" s="17" t="s">
        <v>216</v>
      </c>
      <c r="BM563" s="168" t="s">
        <v>1081</v>
      </c>
    </row>
    <row r="564" spans="2:51" s="13" customFormat="1" ht="10.2">
      <c r="B564" s="170"/>
      <c r="D564" s="171" t="s">
        <v>150</v>
      </c>
      <c r="E564" s="172" t="s">
        <v>1</v>
      </c>
      <c r="F564" s="173" t="s">
        <v>1082</v>
      </c>
      <c r="H564" s="174">
        <v>2</v>
      </c>
      <c r="I564" s="175"/>
      <c r="L564" s="170"/>
      <c r="M564" s="176"/>
      <c r="N564" s="177"/>
      <c r="O564" s="177"/>
      <c r="P564" s="177"/>
      <c r="Q564" s="177"/>
      <c r="R564" s="177"/>
      <c r="S564" s="177"/>
      <c r="T564" s="178"/>
      <c r="AT564" s="172" t="s">
        <v>150</v>
      </c>
      <c r="AU564" s="172" t="s">
        <v>86</v>
      </c>
      <c r="AV564" s="13" t="s">
        <v>86</v>
      </c>
      <c r="AW564" s="13" t="s">
        <v>32</v>
      </c>
      <c r="AX564" s="13" t="s">
        <v>84</v>
      </c>
      <c r="AY564" s="172" t="s">
        <v>141</v>
      </c>
    </row>
    <row r="565" spans="1:65" s="2" customFormat="1" ht="24" customHeight="1">
      <c r="A565" s="32"/>
      <c r="B565" s="156"/>
      <c r="C565" s="157" t="s">
        <v>1083</v>
      </c>
      <c r="D565" s="157" t="s">
        <v>143</v>
      </c>
      <c r="E565" s="158" t="s">
        <v>1084</v>
      </c>
      <c r="F565" s="159" t="s">
        <v>1085</v>
      </c>
      <c r="G565" s="160" t="s">
        <v>146</v>
      </c>
      <c r="H565" s="161">
        <v>3</v>
      </c>
      <c r="I565" s="162"/>
      <c r="J565" s="163">
        <f>ROUND(I565*H565,2)</f>
        <v>0</v>
      </c>
      <c r="K565" s="159" t="s">
        <v>147</v>
      </c>
      <c r="L565" s="33"/>
      <c r="M565" s="164" t="s">
        <v>1</v>
      </c>
      <c r="N565" s="165" t="s">
        <v>41</v>
      </c>
      <c r="O565" s="58"/>
      <c r="P565" s="166">
        <f>O565*H565</f>
        <v>0</v>
      </c>
      <c r="Q565" s="166">
        <v>0.00233</v>
      </c>
      <c r="R565" s="166">
        <f>Q565*H565</f>
        <v>0.00699</v>
      </c>
      <c r="S565" s="166">
        <v>0</v>
      </c>
      <c r="T565" s="167">
        <f>S565*H565</f>
        <v>0</v>
      </c>
      <c r="U565" s="32"/>
      <c r="V565" s="32"/>
      <c r="W565" s="32"/>
      <c r="X565" s="32"/>
      <c r="Y565" s="32"/>
      <c r="Z565" s="32"/>
      <c r="AA565" s="32"/>
      <c r="AB565" s="32"/>
      <c r="AC565" s="32"/>
      <c r="AD565" s="32"/>
      <c r="AE565" s="32"/>
      <c r="AR565" s="168" t="s">
        <v>216</v>
      </c>
      <c r="AT565" s="168" t="s">
        <v>143</v>
      </c>
      <c r="AU565" s="168" t="s">
        <v>86</v>
      </c>
      <c r="AY565" s="17" t="s">
        <v>141</v>
      </c>
      <c r="BE565" s="169">
        <f>IF(N565="základní",J565,0)</f>
        <v>0</v>
      </c>
      <c r="BF565" s="169">
        <f>IF(N565="snížená",J565,0)</f>
        <v>0</v>
      </c>
      <c r="BG565" s="169">
        <f>IF(N565="zákl. přenesená",J565,0)</f>
        <v>0</v>
      </c>
      <c r="BH565" s="169">
        <f>IF(N565="sníž. přenesená",J565,0)</f>
        <v>0</v>
      </c>
      <c r="BI565" s="169">
        <f>IF(N565="nulová",J565,0)</f>
        <v>0</v>
      </c>
      <c r="BJ565" s="17" t="s">
        <v>84</v>
      </c>
      <c r="BK565" s="169">
        <f>ROUND(I565*H565,2)</f>
        <v>0</v>
      </c>
      <c r="BL565" s="17" t="s">
        <v>216</v>
      </c>
      <c r="BM565" s="168" t="s">
        <v>1086</v>
      </c>
    </row>
    <row r="566" spans="2:51" s="13" customFormat="1" ht="10.2">
      <c r="B566" s="170"/>
      <c r="D566" s="171" t="s">
        <v>150</v>
      </c>
      <c r="E566" s="172" t="s">
        <v>1</v>
      </c>
      <c r="F566" s="173" t="s">
        <v>1087</v>
      </c>
      <c r="H566" s="174">
        <v>3</v>
      </c>
      <c r="I566" s="175"/>
      <c r="L566" s="170"/>
      <c r="M566" s="176"/>
      <c r="N566" s="177"/>
      <c r="O566" s="177"/>
      <c r="P566" s="177"/>
      <c r="Q566" s="177"/>
      <c r="R566" s="177"/>
      <c r="S566" s="177"/>
      <c r="T566" s="178"/>
      <c r="AT566" s="172" t="s">
        <v>150</v>
      </c>
      <c r="AU566" s="172" t="s">
        <v>86</v>
      </c>
      <c r="AV566" s="13" t="s">
        <v>86</v>
      </c>
      <c r="AW566" s="13" t="s">
        <v>32</v>
      </c>
      <c r="AX566" s="13" t="s">
        <v>84</v>
      </c>
      <c r="AY566" s="172" t="s">
        <v>141</v>
      </c>
    </row>
    <row r="567" spans="1:65" s="2" customFormat="1" ht="16.5" customHeight="1">
      <c r="A567" s="32"/>
      <c r="B567" s="156"/>
      <c r="C567" s="157" t="s">
        <v>1088</v>
      </c>
      <c r="D567" s="157" t="s">
        <v>143</v>
      </c>
      <c r="E567" s="158" t="s">
        <v>1089</v>
      </c>
      <c r="F567" s="159" t="s">
        <v>1090</v>
      </c>
      <c r="G567" s="160" t="s">
        <v>223</v>
      </c>
      <c r="H567" s="161">
        <v>216</v>
      </c>
      <c r="I567" s="162"/>
      <c r="J567" s="163">
        <f>ROUND(I567*H567,2)</f>
        <v>0</v>
      </c>
      <c r="K567" s="159" t="s">
        <v>147</v>
      </c>
      <c r="L567" s="33"/>
      <c r="M567" s="164" t="s">
        <v>1</v>
      </c>
      <c r="N567" s="165" t="s">
        <v>41</v>
      </c>
      <c r="O567" s="58"/>
      <c r="P567" s="166">
        <f>O567*H567</f>
        <v>0</v>
      </c>
      <c r="Q567" s="166">
        <v>0.0009</v>
      </c>
      <c r="R567" s="166">
        <f>Q567*H567</f>
        <v>0.1944</v>
      </c>
      <c r="S567" s="166">
        <v>0</v>
      </c>
      <c r="T567" s="167">
        <f>S567*H567</f>
        <v>0</v>
      </c>
      <c r="U567" s="32"/>
      <c r="V567" s="32"/>
      <c r="W567" s="32"/>
      <c r="X567" s="32"/>
      <c r="Y567" s="32"/>
      <c r="Z567" s="32"/>
      <c r="AA567" s="32"/>
      <c r="AB567" s="32"/>
      <c r="AC567" s="32"/>
      <c r="AD567" s="32"/>
      <c r="AE567" s="32"/>
      <c r="AR567" s="168" t="s">
        <v>216</v>
      </c>
      <c r="AT567" s="168" t="s">
        <v>143</v>
      </c>
      <c r="AU567" s="168" t="s">
        <v>86</v>
      </c>
      <c r="AY567" s="17" t="s">
        <v>141</v>
      </c>
      <c r="BE567" s="169">
        <f>IF(N567="základní",J567,0)</f>
        <v>0</v>
      </c>
      <c r="BF567" s="169">
        <f>IF(N567="snížená",J567,0)</f>
        <v>0</v>
      </c>
      <c r="BG567" s="169">
        <f>IF(N567="zákl. přenesená",J567,0)</f>
        <v>0</v>
      </c>
      <c r="BH567" s="169">
        <f>IF(N567="sníž. přenesená",J567,0)</f>
        <v>0</v>
      </c>
      <c r="BI567" s="169">
        <f>IF(N567="nulová",J567,0)</f>
        <v>0</v>
      </c>
      <c r="BJ567" s="17" t="s">
        <v>84</v>
      </c>
      <c r="BK567" s="169">
        <f>ROUND(I567*H567,2)</f>
        <v>0</v>
      </c>
      <c r="BL567" s="17" t="s">
        <v>216</v>
      </c>
      <c r="BM567" s="168" t="s">
        <v>1091</v>
      </c>
    </row>
    <row r="568" spans="2:51" s="13" customFormat="1" ht="10.2">
      <c r="B568" s="170"/>
      <c r="D568" s="171" t="s">
        <v>150</v>
      </c>
      <c r="E568" s="172" t="s">
        <v>1</v>
      </c>
      <c r="F568" s="173" t="s">
        <v>1092</v>
      </c>
      <c r="H568" s="174">
        <v>216</v>
      </c>
      <c r="I568" s="175"/>
      <c r="L568" s="170"/>
      <c r="M568" s="176"/>
      <c r="N568" s="177"/>
      <c r="O568" s="177"/>
      <c r="P568" s="177"/>
      <c r="Q568" s="177"/>
      <c r="R568" s="177"/>
      <c r="S568" s="177"/>
      <c r="T568" s="178"/>
      <c r="AT568" s="172" t="s">
        <v>150</v>
      </c>
      <c r="AU568" s="172" t="s">
        <v>86</v>
      </c>
      <c r="AV568" s="13" t="s">
        <v>86</v>
      </c>
      <c r="AW568" s="13" t="s">
        <v>32</v>
      </c>
      <c r="AX568" s="13" t="s">
        <v>84</v>
      </c>
      <c r="AY568" s="172" t="s">
        <v>141</v>
      </c>
    </row>
    <row r="569" spans="1:65" s="2" customFormat="1" ht="24" customHeight="1">
      <c r="A569" s="32"/>
      <c r="B569" s="156"/>
      <c r="C569" s="157" t="s">
        <v>1093</v>
      </c>
      <c r="D569" s="157" t="s">
        <v>143</v>
      </c>
      <c r="E569" s="158" t="s">
        <v>1094</v>
      </c>
      <c r="F569" s="159" t="s">
        <v>1095</v>
      </c>
      <c r="G569" s="160" t="s">
        <v>223</v>
      </c>
      <c r="H569" s="161">
        <v>90</v>
      </c>
      <c r="I569" s="162"/>
      <c r="J569" s="163">
        <f>ROUND(I569*H569,2)</f>
        <v>0</v>
      </c>
      <c r="K569" s="159" t="s">
        <v>147</v>
      </c>
      <c r="L569" s="33"/>
      <c r="M569" s="164" t="s">
        <v>1</v>
      </c>
      <c r="N569" s="165" t="s">
        <v>41</v>
      </c>
      <c r="O569" s="58"/>
      <c r="P569" s="166">
        <f>O569*H569</f>
        <v>0</v>
      </c>
      <c r="Q569" s="166">
        <v>0.00108</v>
      </c>
      <c r="R569" s="166">
        <f>Q569*H569</f>
        <v>0.0972</v>
      </c>
      <c r="S569" s="166">
        <v>0</v>
      </c>
      <c r="T569" s="167">
        <f>S569*H569</f>
        <v>0</v>
      </c>
      <c r="U569" s="32"/>
      <c r="V569" s="32"/>
      <c r="W569" s="32"/>
      <c r="X569" s="32"/>
      <c r="Y569" s="32"/>
      <c r="Z569" s="32"/>
      <c r="AA569" s="32"/>
      <c r="AB569" s="32"/>
      <c r="AC569" s="32"/>
      <c r="AD569" s="32"/>
      <c r="AE569" s="32"/>
      <c r="AR569" s="168" t="s">
        <v>216</v>
      </c>
      <c r="AT569" s="168" t="s">
        <v>143</v>
      </c>
      <c r="AU569" s="168" t="s">
        <v>86</v>
      </c>
      <c r="AY569" s="17" t="s">
        <v>141</v>
      </c>
      <c r="BE569" s="169">
        <f>IF(N569="základní",J569,0)</f>
        <v>0</v>
      </c>
      <c r="BF569" s="169">
        <f>IF(N569="snížená",J569,0)</f>
        <v>0</v>
      </c>
      <c r="BG569" s="169">
        <f>IF(N569="zákl. přenesená",J569,0)</f>
        <v>0</v>
      </c>
      <c r="BH569" s="169">
        <f>IF(N569="sníž. přenesená",J569,0)</f>
        <v>0</v>
      </c>
      <c r="BI569" s="169">
        <f>IF(N569="nulová",J569,0)</f>
        <v>0</v>
      </c>
      <c r="BJ569" s="17" t="s">
        <v>84</v>
      </c>
      <c r="BK569" s="169">
        <f>ROUND(I569*H569,2)</f>
        <v>0</v>
      </c>
      <c r="BL569" s="17" t="s">
        <v>216</v>
      </c>
      <c r="BM569" s="168" t="s">
        <v>1096</v>
      </c>
    </row>
    <row r="570" spans="2:51" s="13" customFormat="1" ht="10.2">
      <c r="B570" s="170"/>
      <c r="D570" s="171" t="s">
        <v>150</v>
      </c>
      <c r="E570" s="172" t="s">
        <v>1</v>
      </c>
      <c r="F570" s="173" t="s">
        <v>1097</v>
      </c>
      <c r="H570" s="174">
        <v>90</v>
      </c>
      <c r="I570" s="175"/>
      <c r="L570" s="170"/>
      <c r="M570" s="176"/>
      <c r="N570" s="177"/>
      <c r="O570" s="177"/>
      <c r="P570" s="177"/>
      <c r="Q570" s="177"/>
      <c r="R570" s="177"/>
      <c r="S570" s="177"/>
      <c r="T570" s="178"/>
      <c r="AT570" s="172" t="s">
        <v>150</v>
      </c>
      <c r="AU570" s="172" t="s">
        <v>86</v>
      </c>
      <c r="AV570" s="13" t="s">
        <v>86</v>
      </c>
      <c r="AW570" s="13" t="s">
        <v>32</v>
      </c>
      <c r="AX570" s="13" t="s">
        <v>84</v>
      </c>
      <c r="AY570" s="172" t="s">
        <v>141</v>
      </c>
    </row>
    <row r="571" spans="1:65" s="2" customFormat="1" ht="24" customHeight="1">
      <c r="A571" s="32"/>
      <c r="B571" s="156"/>
      <c r="C571" s="157" t="s">
        <v>1098</v>
      </c>
      <c r="D571" s="157" t="s">
        <v>143</v>
      </c>
      <c r="E571" s="158" t="s">
        <v>1099</v>
      </c>
      <c r="F571" s="159" t="s">
        <v>1100</v>
      </c>
      <c r="G571" s="160" t="s">
        <v>691</v>
      </c>
      <c r="H571" s="204"/>
      <c r="I571" s="162"/>
      <c r="J571" s="163">
        <f>ROUND(I571*H571,2)</f>
        <v>0</v>
      </c>
      <c r="K571" s="159" t="s">
        <v>147</v>
      </c>
      <c r="L571" s="33"/>
      <c r="M571" s="164" t="s">
        <v>1</v>
      </c>
      <c r="N571" s="165" t="s">
        <v>41</v>
      </c>
      <c r="O571" s="58"/>
      <c r="P571" s="166">
        <f>O571*H571</f>
        <v>0</v>
      </c>
      <c r="Q571" s="166">
        <v>0</v>
      </c>
      <c r="R571" s="166">
        <f>Q571*H571</f>
        <v>0</v>
      </c>
      <c r="S571" s="166">
        <v>0</v>
      </c>
      <c r="T571" s="167">
        <f>S571*H571</f>
        <v>0</v>
      </c>
      <c r="U571" s="32"/>
      <c r="V571" s="32"/>
      <c r="W571" s="32"/>
      <c r="X571" s="32"/>
      <c r="Y571" s="32"/>
      <c r="Z571" s="32"/>
      <c r="AA571" s="32"/>
      <c r="AB571" s="32"/>
      <c r="AC571" s="32"/>
      <c r="AD571" s="32"/>
      <c r="AE571" s="32"/>
      <c r="AR571" s="168" t="s">
        <v>216</v>
      </c>
      <c r="AT571" s="168" t="s">
        <v>143</v>
      </c>
      <c r="AU571" s="168" t="s">
        <v>86</v>
      </c>
      <c r="AY571" s="17" t="s">
        <v>141</v>
      </c>
      <c r="BE571" s="169">
        <f>IF(N571="základní",J571,0)</f>
        <v>0</v>
      </c>
      <c r="BF571" s="169">
        <f>IF(N571="snížená",J571,0)</f>
        <v>0</v>
      </c>
      <c r="BG571" s="169">
        <f>IF(N571="zákl. přenesená",J571,0)</f>
        <v>0</v>
      </c>
      <c r="BH571" s="169">
        <f>IF(N571="sníž. přenesená",J571,0)</f>
        <v>0</v>
      </c>
      <c r="BI571" s="169">
        <f>IF(N571="nulová",J571,0)</f>
        <v>0</v>
      </c>
      <c r="BJ571" s="17" t="s">
        <v>84</v>
      </c>
      <c r="BK571" s="169">
        <f>ROUND(I571*H571,2)</f>
        <v>0</v>
      </c>
      <c r="BL571" s="17" t="s">
        <v>216</v>
      </c>
      <c r="BM571" s="168" t="s">
        <v>1101</v>
      </c>
    </row>
    <row r="572" spans="2:63" s="12" customFormat="1" ht="22.8" customHeight="1">
      <c r="B572" s="143"/>
      <c r="D572" s="144" t="s">
        <v>75</v>
      </c>
      <c r="E572" s="154" t="s">
        <v>1102</v>
      </c>
      <c r="F572" s="154" t="s">
        <v>1103</v>
      </c>
      <c r="I572" s="146"/>
      <c r="J572" s="155">
        <f>BK572</f>
        <v>0</v>
      </c>
      <c r="L572" s="143"/>
      <c r="M572" s="148"/>
      <c r="N572" s="149"/>
      <c r="O572" s="149"/>
      <c r="P572" s="150">
        <f>SUM(P573:P577)</f>
        <v>0</v>
      </c>
      <c r="Q572" s="149"/>
      <c r="R572" s="150">
        <f>SUM(R573:R577)</f>
        <v>0</v>
      </c>
      <c r="S572" s="149"/>
      <c r="T572" s="151">
        <f>SUM(T573:T577)</f>
        <v>0</v>
      </c>
      <c r="AR572" s="144" t="s">
        <v>86</v>
      </c>
      <c r="AT572" s="152" t="s">
        <v>75</v>
      </c>
      <c r="AU572" s="152" t="s">
        <v>84</v>
      </c>
      <c r="AY572" s="144" t="s">
        <v>141</v>
      </c>
      <c r="BK572" s="153">
        <f>SUM(BK573:BK577)</f>
        <v>0</v>
      </c>
    </row>
    <row r="573" spans="1:65" s="2" customFormat="1" ht="36" customHeight="1">
      <c r="A573" s="32"/>
      <c r="B573" s="156"/>
      <c r="C573" s="157" t="s">
        <v>1104</v>
      </c>
      <c r="D573" s="157" t="s">
        <v>143</v>
      </c>
      <c r="E573" s="158" t="s">
        <v>1105</v>
      </c>
      <c r="F573" s="159" t="s">
        <v>1106</v>
      </c>
      <c r="G573" s="160" t="s">
        <v>146</v>
      </c>
      <c r="H573" s="161">
        <v>1332.973</v>
      </c>
      <c r="I573" s="162"/>
      <c r="J573" s="163">
        <f>ROUND(I573*H573,2)</f>
        <v>0</v>
      </c>
      <c r="K573" s="159" t="s">
        <v>1</v>
      </c>
      <c r="L573" s="33"/>
      <c r="M573" s="164" t="s">
        <v>1</v>
      </c>
      <c r="N573" s="165" t="s">
        <v>41</v>
      </c>
      <c r="O573" s="58"/>
      <c r="P573" s="166">
        <f>O573*H573</f>
        <v>0</v>
      </c>
      <c r="Q573" s="166">
        <v>0</v>
      </c>
      <c r="R573" s="166">
        <f>Q573*H573</f>
        <v>0</v>
      </c>
      <c r="S573" s="166">
        <v>0</v>
      </c>
      <c r="T573" s="167">
        <f>S573*H573</f>
        <v>0</v>
      </c>
      <c r="U573" s="32"/>
      <c r="V573" s="32"/>
      <c r="W573" s="32"/>
      <c r="X573" s="32"/>
      <c r="Y573" s="32"/>
      <c r="Z573" s="32"/>
      <c r="AA573" s="32"/>
      <c r="AB573" s="32"/>
      <c r="AC573" s="32"/>
      <c r="AD573" s="32"/>
      <c r="AE573" s="32"/>
      <c r="AR573" s="168" t="s">
        <v>216</v>
      </c>
      <c r="AT573" s="168" t="s">
        <v>143</v>
      </c>
      <c r="AU573" s="168" t="s">
        <v>86</v>
      </c>
      <c r="AY573" s="17" t="s">
        <v>141</v>
      </c>
      <c r="BE573" s="169">
        <f>IF(N573="základní",J573,0)</f>
        <v>0</v>
      </c>
      <c r="BF573" s="169">
        <f>IF(N573="snížená",J573,0)</f>
        <v>0</v>
      </c>
      <c r="BG573" s="169">
        <f>IF(N573="zákl. přenesená",J573,0)</f>
        <v>0</v>
      </c>
      <c r="BH573" s="169">
        <f>IF(N573="sníž. přenesená",J573,0)</f>
        <v>0</v>
      </c>
      <c r="BI573" s="169">
        <f>IF(N573="nulová",J573,0)</f>
        <v>0</v>
      </c>
      <c r="BJ573" s="17" t="s">
        <v>84</v>
      </c>
      <c r="BK573" s="169">
        <f>ROUND(I573*H573,2)</f>
        <v>0</v>
      </c>
      <c r="BL573" s="17" t="s">
        <v>216</v>
      </c>
      <c r="BM573" s="168" t="s">
        <v>1107</v>
      </c>
    </row>
    <row r="574" spans="2:51" s="13" customFormat="1" ht="10.2">
      <c r="B574" s="170"/>
      <c r="D574" s="171" t="s">
        <v>150</v>
      </c>
      <c r="E574" s="172" t="s">
        <v>1</v>
      </c>
      <c r="F574" s="173" t="s">
        <v>1108</v>
      </c>
      <c r="H574" s="174">
        <v>1222.696</v>
      </c>
      <c r="I574" s="175"/>
      <c r="L574" s="170"/>
      <c r="M574" s="176"/>
      <c r="N574" s="177"/>
      <c r="O574" s="177"/>
      <c r="P574" s="177"/>
      <c r="Q574" s="177"/>
      <c r="R574" s="177"/>
      <c r="S574" s="177"/>
      <c r="T574" s="178"/>
      <c r="AT574" s="172" t="s">
        <v>150</v>
      </c>
      <c r="AU574" s="172" t="s">
        <v>86</v>
      </c>
      <c r="AV574" s="13" t="s">
        <v>86</v>
      </c>
      <c r="AW574" s="13" t="s">
        <v>32</v>
      </c>
      <c r="AX574" s="13" t="s">
        <v>76</v>
      </c>
      <c r="AY574" s="172" t="s">
        <v>141</v>
      </c>
    </row>
    <row r="575" spans="2:51" s="13" customFormat="1" ht="10.2">
      <c r="B575" s="170"/>
      <c r="D575" s="171" t="s">
        <v>150</v>
      </c>
      <c r="E575" s="172" t="s">
        <v>1</v>
      </c>
      <c r="F575" s="173" t="s">
        <v>1109</v>
      </c>
      <c r="H575" s="174">
        <v>110.277</v>
      </c>
      <c r="I575" s="175"/>
      <c r="L575" s="170"/>
      <c r="M575" s="176"/>
      <c r="N575" s="177"/>
      <c r="O575" s="177"/>
      <c r="P575" s="177"/>
      <c r="Q575" s="177"/>
      <c r="R575" s="177"/>
      <c r="S575" s="177"/>
      <c r="T575" s="178"/>
      <c r="AT575" s="172" t="s">
        <v>150</v>
      </c>
      <c r="AU575" s="172" t="s">
        <v>86</v>
      </c>
      <c r="AV575" s="13" t="s">
        <v>86</v>
      </c>
      <c r="AW575" s="13" t="s">
        <v>32</v>
      </c>
      <c r="AX575" s="13" t="s">
        <v>76</v>
      </c>
      <c r="AY575" s="172" t="s">
        <v>141</v>
      </c>
    </row>
    <row r="576" spans="2:51" s="14" customFormat="1" ht="10.2">
      <c r="B576" s="189"/>
      <c r="D576" s="171" t="s">
        <v>150</v>
      </c>
      <c r="E576" s="190" t="s">
        <v>1</v>
      </c>
      <c r="F576" s="191" t="s">
        <v>281</v>
      </c>
      <c r="H576" s="192">
        <v>1332.973</v>
      </c>
      <c r="I576" s="193"/>
      <c r="L576" s="189"/>
      <c r="M576" s="194"/>
      <c r="N576" s="195"/>
      <c r="O576" s="195"/>
      <c r="P576" s="195"/>
      <c r="Q576" s="195"/>
      <c r="R576" s="195"/>
      <c r="S576" s="195"/>
      <c r="T576" s="196"/>
      <c r="AT576" s="190" t="s">
        <v>150</v>
      </c>
      <c r="AU576" s="190" t="s">
        <v>86</v>
      </c>
      <c r="AV576" s="14" t="s">
        <v>148</v>
      </c>
      <c r="AW576" s="14" t="s">
        <v>32</v>
      </c>
      <c r="AX576" s="14" t="s">
        <v>84</v>
      </c>
      <c r="AY576" s="190" t="s">
        <v>141</v>
      </c>
    </row>
    <row r="577" spans="1:65" s="2" customFormat="1" ht="24" customHeight="1">
      <c r="A577" s="32"/>
      <c r="B577" s="156"/>
      <c r="C577" s="157" t="s">
        <v>1110</v>
      </c>
      <c r="D577" s="157" t="s">
        <v>143</v>
      </c>
      <c r="E577" s="158" t="s">
        <v>1111</v>
      </c>
      <c r="F577" s="159" t="s">
        <v>1112</v>
      </c>
      <c r="G577" s="160" t="s">
        <v>691</v>
      </c>
      <c r="H577" s="204"/>
      <c r="I577" s="162"/>
      <c r="J577" s="163">
        <f>ROUND(I577*H577,2)</f>
        <v>0</v>
      </c>
      <c r="K577" s="159" t="s">
        <v>147</v>
      </c>
      <c r="L577" s="33"/>
      <c r="M577" s="164" t="s">
        <v>1</v>
      </c>
      <c r="N577" s="165" t="s">
        <v>41</v>
      </c>
      <c r="O577" s="58"/>
      <c r="P577" s="166">
        <f>O577*H577</f>
        <v>0</v>
      </c>
      <c r="Q577" s="166">
        <v>0</v>
      </c>
      <c r="R577" s="166">
        <f>Q577*H577</f>
        <v>0</v>
      </c>
      <c r="S577" s="166">
        <v>0</v>
      </c>
      <c r="T577" s="167">
        <f>S577*H577</f>
        <v>0</v>
      </c>
      <c r="U577" s="32"/>
      <c r="V577" s="32"/>
      <c r="W577" s="32"/>
      <c r="X577" s="32"/>
      <c r="Y577" s="32"/>
      <c r="Z577" s="32"/>
      <c r="AA577" s="32"/>
      <c r="AB577" s="32"/>
      <c r="AC577" s="32"/>
      <c r="AD577" s="32"/>
      <c r="AE577" s="32"/>
      <c r="AR577" s="168" t="s">
        <v>216</v>
      </c>
      <c r="AT577" s="168" t="s">
        <v>143</v>
      </c>
      <c r="AU577" s="168" t="s">
        <v>86</v>
      </c>
      <c r="AY577" s="17" t="s">
        <v>141</v>
      </c>
      <c r="BE577" s="169">
        <f>IF(N577="základní",J577,0)</f>
        <v>0</v>
      </c>
      <c r="BF577" s="169">
        <f>IF(N577="snížená",J577,0)</f>
        <v>0</v>
      </c>
      <c r="BG577" s="169">
        <f>IF(N577="zákl. přenesená",J577,0)</f>
        <v>0</v>
      </c>
      <c r="BH577" s="169">
        <f>IF(N577="sníž. přenesená",J577,0)</f>
        <v>0</v>
      </c>
      <c r="BI577" s="169">
        <f>IF(N577="nulová",J577,0)</f>
        <v>0</v>
      </c>
      <c r="BJ577" s="17" t="s">
        <v>84</v>
      </c>
      <c r="BK577" s="169">
        <f>ROUND(I577*H577,2)</f>
        <v>0</v>
      </c>
      <c r="BL577" s="17" t="s">
        <v>216</v>
      </c>
      <c r="BM577" s="168" t="s">
        <v>1113</v>
      </c>
    </row>
    <row r="578" spans="2:63" s="12" customFormat="1" ht="22.8" customHeight="1">
      <c r="B578" s="143"/>
      <c r="D578" s="144" t="s">
        <v>75</v>
      </c>
      <c r="E578" s="154" t="s">
        <v>1114</v>
      </c>
      <c r="F578" s="154" t="s">
        <v>1115</v>
      </c>
      <c r="I578" s="146"/>
      <c r="J578" s="155">
        <f>BK578</f>
        <v>0</v>
      </c>
      <c r="L578" s="143"/>
      <c r="M578" s="148"/>
      <c r="N578" s="149"/>
      <c r="O578" s="149"/>
      <c r="P578" s="150">
        <f>SUM(P579:P601)</f>
        <v>0</v>
      </c>
      <c r="Q578" s="149"/>
      <c r="R578" s="150">
        <f>SUM(R579:R601)</f>
        <v>0.8232</v>
      </c>
      <c r="S578" s="149"/>
      <c r="T578" s="151">
        <f>SUM(T579:T601)</f>
        <v>3.5246966</v>
      </c>
      <c r="AR578" s="144" t="s">
        <v>86</v>
      </c>
      <c r="AT578" s="152" t="s">
        <v>75</v>
      </c>
      <c r="AU578" s="152" t="s">
        <v>84</v>
      </c>
      <c r="AY578" s="144" t="s">
        <v>141</v>
      </c>
      <c r="BK578" s="153">
        <f>SUM(BK579:BK601)</f>
        <v>0</v>
      </c>
    </row>
    <row r="579" spans="1:65" s="2" customFormat="1" ht="24" customHeight="1">
      <c r="A579" s="32"/>
      <c r="B579" s="156"/>
      <c r="C579" s="157" t="s">
        <v>1116</v>
      </c>
      <c r="D579" s="157" t="s">
        <v>143</v>
      </c>
      <c r="E579" s="158" t="s">
        <v>1117</v>
      </c>
      <c r="F579" s="159" t="s">
        <v>1118</v>
      </c>
      <c r="G579" s="160" t="s">
        <v>504</v>
      </c>
      <c r="H579" s="161">
        <v>1</v>
      </c>
      <c r="I579" s="162"/>
      <c r="J579" s="163">
        <f>ROUND(I579*H579,2)</f>
        <v>0</v>
      </c>
      <c r="K579" s="159" t="s">
        <v>1</v>
      </c>
      <c r="L579" s="33"/>
      <c r="M579" s="164" t="s">
        <v>1</v>
      </c>
      <c r="N579" s="165" t="s">
        <v>41</v>
      </c>
      <c r="O579" s="58"/>
      <c r="P579" s="166">
        <f>O579*H579</f>
        <v>0</v>
      </c>
      <c r="Q579" s="166">
        <v>0</v>
      </c>
      <c r="R579" s="166">
        <f>Q579*H579</f>
        <v>0</v>
      </c>
      <c r="S579" s="166">
        <v>0</v>
      </c>
      <c r="T579" s="167">
        <f>S579*H579</f>
        <v>0</v>
      </c>
      <c r="U579" s="32"/>
      <c r="V579" s="32"/>
      <c r="W579" s="32"/>
      <c r="X579" s="32"/>
      <c r="Y579" s="32"/>
      <c r="Z579" s="32"/>
      <c r="AA579" s="32"/>
      <c r="AB579" s="32"/>
      <c r="AC579" s="32"/>
      <c r="AD579" s="32"/>
      <c r="AE579" s="32"/>
      <c r="AR579" s="168" t="s">
        <v>216</v>
      </c>
      <c r="AT579" s="168" t="s">
        <v>143</v>
      </c>
      <c r="AU579" s="168" t="s">
        <v>86</v>
      </c>
      <c r="AY579" s="17" t="s">
        <v>141</v>
      </c>
      <c r="BE579" s="169">
        <f>IF(N579="základní",J579,0)</f>
        <v>0</v>
      </c>
      <c r="BF579" s="169">
        <f>IF(N579="snížená",J579,0)</f>
        <v>0</v>
      </c>
      <c r="BG579" s="169">
        <f>IF(N579="zákl. přenesená",J579,0)</f>
        <v>0</v>
      </c>
      <c r="BH579" s="169">
        <f>IF(N579="sníž. přenesená",J579,0)</f>
        <v>0</v>
      </c>
      <c r="BI579" s="169">
        <f>IF(N579="nulová",J579,0)</f>
        <v>0</v>
      </c>
      <c r="BJ579" s="17" t="s">
        <v>84</v>
      </c>
      <c r="BK579" s="169">
        <f>ROUND(I579*H579,2)</f>
        <v>0</v>
      </c>
      <c r="BL579" s="17" t="s">
        <v>216</v>
      </c>
      <c r="BM579" s="168" t="s">
        <v>1119</v>
      </c>
    </row>
    <row r="580" spans="2:51" s="13" customFormat="1" ht="10.2">
      <c r="B580" s="170"/>
      <c r="D580" s="171" t="s">
        <v>150</v>
      </c>
      <c r="E580" s="172" t="s">
        <v>1</v>
      </c>
      <c r="F580" s="173" t="s">
        <v>1120</v>
      </c>
      <c r="H580" s="174">
        <v>1</v>
      </c>
      <c r="I580" s="175"/>
      <c r="L580" s="170"/>
      <c r="M580" s="176"/>
      <c r="N580" s="177"/>
      <c r="O580" s="177"/>
      <c r="P580" s="177"/>
      <c r="Q580" s="177"/>
      <c r="R580" s="177"/>
      <c r="S580" s="177"/>
      <c r="T580" s="178"/>
      <c r="AT580" s="172" t="s">
        <v>150</v>
      </c>
      <c r="AU580" s="172" t="s">
        <v>86</v>
      </c>
      <c r="AV580" s="13" t="s">
        <v>86</v>
      </c>
      <c r="AW580" s="13" t="s">
        <v>32</v>
      </c>
      <c r="AX580" s="13" t="s">
        <v>84</v>
      </c>
      <c r="AY580" s="172" t="s">
        <v>141</v>
      </c>
    </row>
    <row r="581" spans="1:65" s="2" customFormat="1" ht="16.5" customHeight="1">
      <c r="A581" s="32"/>
      <c r="B581" s="156"/>
      <c r="C581" s="157" t="s">
        <v>1121</v>
      </c>
      <c r="D581" s="157" t="s">
        <v>143</v>
      </c>
      <c r="E581" s="158" t="s">
        <v>1122</v>
      </c>
      <c r="F581" s="159" t="s">
        <v>1123</v>
      </c>
      <c r="G581" s="160" t="s">
        <v>504</v>
      </c>
      <c r="H581" s="161">
        <v>10</v>
      </c>
      <c r="I581" s="162"/>
      <c r="J581" s="163">
        <f>ROUND(I581*H581,2)</f>
        <v>0</v>
      </c>
      <c r="K581" s="159" t="s">
        <v>1</v>
      </c>
      <c r="L581" s="33"/>
      <c r="M581" s="164" t="s">
        <v>1</v>
      </c>
      <c r="N581" s="165" t="s">
        <v>41</v>
      </c>
      <c r="O581" s="58"/>
      <c r="P581" s="166">
        <f>O581*H581</f>
        <v>0</v>
      </c>
      <c r="Q581" s="166">
        <v>0</v>
      </c>
      <c r="R581" s="166">
        <f>Q581*H581</f>
        <v>0</v>
      </c>
      <c r="S581" s="166">
        <v>0</v>
      </c>
      <c r="T581" s="167">
        <f>S581*H581</f>
        <v>0</v>
      </c>
      <c r="U581" s="32"/>
      <c r="V581" s="32"/>
      <c r="W581" s="32"/>
      <c r="X581" s="32"/>
      <c r="Y581" s="32"/>
      <c r="Z581" s="32"/>
      <c r="AA581" s="32"/>
      <c r="AB581" s="32"/>
      <c r="AC581" s="32"/>
      <c r="AD581" s="32"/>
      <c r="AE581" s="32"/>
      <c r="AR581" s="168" t="s">
        <v>216</v>
      </c>
      <c r="AT581" s="168" t="s">
        <v>143</v>
      </c>
      <c r="AU581" s="168" t="s">
        <v>86</v>
      </c>
      <c r="AY581" s="17" t="s">
        <v>141</v>
      </c>
      <c r="BE581" s="169">
        <f>IF(N581="základní",J581,0)</f>
        <v>0</v>
      </c>
      <c r="BF581" s="169">
        <f>IF(N581="snížená",J581,0)</f>
        <v>0</v>
      </c>
      <c r="BG581" s="169">
        <f>IF(N581="zákl. přenesená",J581,0)</f>
        <v>0</v>
      </c>
      <c r="BH581" s="169">
        <f>IF(N581="sníž. přenesená",J581,0)</f>
        <v>0</v>
      </c>
      <c r="BI581" s="169">
        <f>IF(N581="nulová",J581,0)</f>
        <v>0</v>
      </c>
      <c r="BJ581" s="17" t="s">
        <v>84</v>
      </c>
      <c r="BK581" s="169">
        <f>ROUND(I581*H581,2)</f>
        <v>0</v>
      </c>
      <c r="BL581" s="17" t="s">
        <v>216</v>
      </c>
      <c r="BM581" s="168" t="s">
        <v>1124</v>
      </c>
    </row>
    <row r="582" spans="2:51" s="13" customFormat="1" ht="10.2">
      <c r="B582" s="170"/>
      <c r="D582" s="171" t="s">
        <v>150</v>
      </c>
      <c r="E582" s="172" t="s">
        <v>1</v>
      </c>
      <c r="F582" s="173" t="s">
        <v>1125</v>
      </c>
      <c r="H582" s="174">
        <v>10</v>
      </c>
      <c r="I582" s="175"/>
      <c r="L582" s="170"/>
      <c r="M582" s="176"/>
      <c r="N582" s="177"/>
      <c r="O582" s="177"/>
      <c r="P582" s="177"/>
      <c r="Q582" s="177"/>
      <c r="R582" s="177"/>
      <c r="S582" s="177"/>
      <c r="T582" s="178"/>
      <c r="AT582" s="172" t="s">
        <v>150</v>
      </c>
      <c r="AU582" s="172" t="s">
        <v>86</v>
      </c>
      <c r="AV582" s="13" t="s">
        <v>86</v>
      </c>
      <c r="AW582" s="13" t="s">
        <v>32</v>
      </c>
      <c r="AX582" s="13" t="s">
        <v>84</v>
      </c>
      <c r="AY582" s="172" t="s">
        <v>141</v>
      </c>
    </row>
    <row r="583" spans="1:65" s="2" customFormat="1" ht="16.5" customHeight="1">
      <c r="A583" s="32"/>
      <c r="B583" s="156"/>
      <c r="C583" s="157" t="s">
        <v>1126</v>
      </c>
      <c r="D583" s="157" t="s">
        <v>143</v>
      </c>
      <c r="E583" s="158" t="s">
        <v>1127</v>
      </c>
      <c r="F583" s="159" t="s">
        <v>1128</v>
      </c>
      <c r="G583" s="160" t="s">
        <v>504</v>
      </c>
      <c r="H583" s="161">
        <v>3</v>
      </c>
      <c r="I583" s="162"/>
      <c r="J583" s="163">
        <f>ROUND(I583*H583,2)</f>
        <v>0</v>
      </c>
      <c r="K583" s="159" t="s">
        <v>1</v>
      </c>
      <c r="L583" s="33"/>
      <c r="M583" s="164" t="s">
        <v>1</v>
      </c>
      <c r="N583" s="165" t="s">
        <v>41</v>
      </c>
      <c r="O583" s="58"/>
      <c r="P583" s="166">
        <f>O583*H583</f>
        <v>0</v>
      </c>
      <c r="Q583" s="166">
        <v>0</v>
      </c>
      <c r="R583" s="166">
        <f>Q583*H583</f>
        <v>0</v>
      </c>
      <c r="S583" s="166">
        <v>0</v>
      </c>
      <c r="T583" s="167">
        <f>S583*H583</f>
        <v>0</v>
      </c>
      <c r="U583" s="32"/>
      <c r="V583" s="32"/>
      <c r="W583" s="32"/>
      <c r="X583" s="32"/>
      <c r="Y583" s="32"/>
      <c r="Z583" s="32"/>
      <c r="AA583" s="32"/>
      <c r="AB583" s="32"/>
      <c r="AC583" s="32"/>
      <c r="AD583" s="32"/>
      <c r="AE583" s="32"/>
      <c r="AR583" s="168" t="s">
        <v>216</v>
      </c>
      <c r="AT583" s="168" t="s">
        <v>143</v>
      </c>
      <c r="AU583" s="168" t="s">
        <v>86</v>
      </c>
      <c r="AY583" s="17" t="s">
        <v>141</v>
      </c>
      <c r="BE583" s="169">
        <f>IF(N583="základní",J583,0)</f>
        <v>0</v>
      </c>
      <c r="BF583" s="169">
        <f>IF(N583="snížená",J583,0)</f>
        <v>0</v>
      </c>
      <c r="BG583" s="169">
        <f>IF(N583="zákl. přenesená",J583,0)</f>
        <v>0</v>
      </c>
      <c r="BH583" s="169">
        <f>IF(N583="sníž. přenesená",J583,0)</f>
        <v>0</v>
      </c>
      <c r="BI583" s="169">
        <f>IF(N583="nulová",J583,0)</f>
        <v>0</v>
      </c>
      <c r="BJ583" s="17" t="s">
        <v>84</v>
      </c>
      <c r="BK583" s="169">
        <f>ROUND(I583*H583,2)</f>
        <v>0</v>
      </c>
      <c r="BL583" s="17" t="s">
        <v>216</v>
      </c>
      <c r="BM583" s="168" t="s">
        <v>1129</v>
      </c>
    </row>
    <row r="584" spans="2:51" s="13" customFormat="1" ht="10.2">
      <c r="B584" s="170"/>
      <c r="D584" s="171" t="s">
        <v>150</v>
      </c>
      <c r="E584" s="172" t="s">
        <v>1</v>
      </c>
      <c r="F584" s="173" t="s">
        <v>1130</v>
      </c>
      <c r="H584" s="174">
        <v>3</v>
      </c>
      <c r="I584" s="175"/>
      <c r="L584" s="170"/>
      <c r="M584" s="176"/>
      <c r="N584" s="177"/>
      <c r="O584" s="177"/>
      <c r="P584" s="177"/>
      <c r="Q584" s="177"/>
      <c r="R584" s="177"/>
      <c r="S584" s="177"/>
      <c r="T584" s="178"/>
      <c r="AT584" s="172" t="s">
        <v>150</v>
      </c>
      <c r="AU584" s="172" t="s">
        <v>86</v>
      </c>
      <c r="AV584" s="13" t="s">
        <v>86</v>
      </c>
      <c r="AW584" s="13" t="s">
        <v>32</v>
      </c>
      <c r="AX584" s="13" t="s">
        <v>84</v>
      </c>
      <c r="AY584" s="172" t="s">
        <v>141</v>
      </c>
    </row>
    <row r="585" spans="1:65" s="2" customFormat="1" ht="36" customHeight="1">
      <c r="A585" s="32"/>
      <c r="B585" s="156"/>
      <c r="C585" s="157" t="s">
        <v>1131</v>
      </c>
      <c r="D585" s="157" t="s">
        <v>143</v>
      </c>
      <c r="E585" s="158" t="s">
        <v>1132</v>
      </c>
      <c r="F585" s="159" t="s">
        <v>1133</v>
      </c>
      <c r="G585" s="160" t="s">
        <v>146</v>
      </c>
      <c r="H585" s="161">
        <v>280.35</v>
      </c>
      <c r="I585" s="162"/>
      <c r="J585" s="163">
        <f>ROUND(I585*H585,2)</f>
        <v>0</v>
      </c>
      <c r="K585" s="159" t="s">
        <v>1</v>
      </c>
      <c r="L585" s="33"/>
      <c r="M585" s="164" t="s">
        <v>1</v>
      </c>
      <c r="N585" s="165" t="s">
        <v>41</v>
      </c>
      <c r="O585" s="58"/>
      <c r="P585" s="166">
        <f>O585*H585</f>
        <v>0</v>
      </c>
      <c r="Q585" s="166">
        <v>0</v>
      </c>
      <c r="R585" s="166">
        <f>Q585*H585</f>
        <v>0</v>
      </c>
      <c r="S585" s="166">
        <v>0</v>
      </c>
      <c r="T585" s="167">
        <f>S585*H585</f>
        <v>0</v>
      </c>
      <c r="U585" s="32"/>
      <c r="V585" s="32"/>
      <c r="W585" s="32"/>
      <c r="X585" s="32"/>
      <c r="Y585" s="32"/>
      <c r="Z585" s="32"/>
      <c r="AA585" s="32"/>
      <c r="AB585" s="32"/>
      <c r="AC585" s="32"/>
      <c r="AD585" s="32"/>
      <c r="AE585" s="32"/>
      <c r="AR585" s="168" t="s">
        <v>216</v>
      </c>
      <c r="AT585" s="168" t="s">
        <v>143</v>
      </c>
      <c r="AU585" s="168" t="s">
        <v>86</v>
      </c>
      <c r="AY585" s="17" t="s">
        <v>141</v>
      </c>
      <c r="BE585" s="169">
        <f>IF(N585="základní",J585,0)</f>
        <v>0</v>
      </c>
      <c r="BF585" s="169">
        <f>IF(N585="snížená",J585,0)</f>
        <v>0</v>
      </c>
      <c r="BG585" s="169">
        <f>IF(N585="zákl. přenesená",J585,0)</f>
        <v>0</v>
      </c>
      <c r="BH585" s="169">
        <f>IF(N585="sníž. přenesená",J585,0)</f>
        <v>0</v>
      </c>
      <c r="BI585" s="169">
        <f>IF(N585="nulová",J585,0)</f>
        <v>0</v>
      </c>
      <c r="BJ585" s="17" t="s">
        <v>84</v>
      </c>
      <c r="BK585" s="169">
        <f>ROUND(I585*H585,2)</f>
        <v>0</v>
      </c>
      <c r="BL585" s="17" t="s">
        <v>216</v>
      </c>
      <c r="BM585" s="168" t="s">
        <v>1134</v>
      </c>
    </row>
    <row r="586" spans="2:51" s="13" customFormat="1" ht="20.4">
      <c r="B586" s="170"/>
      <c r="D586" s="171" t="s">
        <v>150</v>
      </c>
      <c r="E586" s="172" t="s">
        <v>1</v>
      </c>
      <c r="F586" s="173" t="s">
        <v>1135</v>
      </c>
      <c r="H586" s="174">
        <v>219.42</v>
      </c>
      <c r="I586" s="175"/>
      <c r="L586" s="170"/>
      <c r="M586" s="176"/>
      <c r="N586" s="177"/>
      <c r="O586" s="177"/>
      <c r="P586" s="177"/>
      <c r="Q586" s="177"/>
      <c r="R586" s="177"/>
      <c r="S586" s="177"/>
      <c r="T586" s="178"/>
      <c r="AT586" s="172" t="s">
        <v>150</v>
      </c>
      <c r="AU586" s="172" t="s">
        <v>86</v>
      </c>
      <c r="AV586" s="13" t="s">
        <v>86</v>
      </c>
      <c r="AW586" s="13" t="s">
        <v>32</v>
      </c>
      <c r="AX586" s="13" t="s">
        <v>76</v>
      </c>
      <c r="AY586" s="172" t="s">
        <v>141</v>
      </c>
    </row>
    <row r="587" spans="2:51" s="13" customFormat="1" ht="10.2">
      <c r="B587" s="170"/>
      <c r="D587" s="171" t="s">
        <v>150</v>
      </c>
      <c r="E587" s="172" t="s">
        <v>1</v>
      </c>
      <c r="F587" s="173" t="s">
        <v>1136</v>
      </c>
      <c r="H587" s="174">
        <v>53.91</v>
      </c>
      <c r="I587" s="175"/>
      <c r="L587" s="170"/>
      <c r="M587" s="176"/>
      <c r="N587" s="177"/>
      <c r="O587" s="177"/>
      <c r="P587" s="177"/>
      <c r="Q587" s="177"/>
      <c r="R587" s="177"/>
      <c r="S587" s="177"/>
      <c r="T587" s="178"/>
      <c r="AT587" s="172" t="s">
        <v>150</v>
      </c>
      <c r="AU587" s="172" t="s">
        <v>86</v>
      </c>
      <c r="AV587" s="13" t="s">
        <v>86</v>
      </c>
      <c r="AW587" s="13" t="s">
        <v>32</v>
      </c>
      <c r="AX587" s="13" t="s">
        <v>76</v>
      </c>
      <c r="AY587" s="172" t="s">
        <v>141</v>
      </c>
    </row>
    <row r="588" spans="2:51" s="13" customFormat="1" ht="10.2">
      <c r="B588" s="170"/>
      <c r="D588" s="171" t="s">
        <v>150</v>
      </c>
      <c r="E588" s="172" t="s">
        <v>1</v>
      </c>
      <c r="F588" s="173" t="s">
        <v>1137</v>
      </c>
      <c r="H588" s="174">
        <v>7.02</v>
      </c>
      <c r="I588" s="175"/>
      <c r="L588" s="170"/>
      <c r="M588" s="176"/>
      <c r="N588" s="177"/>
      <c r="O588" s="177"/>
      <c r="P588" s="177"/>
      <c r="Q588" s="177"/>
      <c r="R588" s="177"/>
      <c r="S588" s="177"/>
      <c r="T588" s="178"/>
      <c r="AT588" s="172" t="s">
        <v>150</v>
      </c>
      <c r="AU588" s="172" t="s">
        <v>86</v>
      </c>
      <c r="AV588" s="13" t="s">
        <v>86</v>
      </c>
      <c r="AW588" s="13" t="s">
        <v>32</v>
      </c>
      <c r="AX588" s="13" t="s">
        <v>76</v>
      </c>
      <c r="AY588" s="172" t="s">
        <v>141</v>
      </c>
    </row>
    <row r="589" spans="2:51" s="14" customFormat="1" ht="10.2">
      <c r="B589" s="189"/>
      <c r="D589" s="171" t="s">
        <v>150</v>
      </c>
      <c r="E589" s="190" t="s">
        <v>1</v>
      </c>
      <c r="F589" s="191" t="s">
        <v>281</v>
      </c>
      <c r="H589" s="192">
        <v>280.34999999999997</v>
      </c>
      <c r="I589" s="193"/>
      <c r="L589" s="189"/>
      <c r="M589" s="194"/>
      <c r="N589" s="195"/>
      <c r="O589" s="195"/>
      <c r="P589" s="195"/>
      <c r="Q589" s="195"/>
      <c r="R589" s="195"/>
      <c r="S589" s="195"/>
      <c r="T589" s="196"/>
      <c r="AT589" s="190" t="s">
        <v>150</v>
      </c>
      <c r="AU589" s="190" t="s">
        <v>86</v>
      </c>
      <c r="AV589" s="14" t="s">
        <v>148</v>
      </c>
      <c r="AW589" s="14" t="s">
        <v>32</v>
      </c>
      <c r="AX589" s="14" t="s">
        <v>84</v>
      </c>
      <c r="AY589" s="190" t="s">
        <v>141</v>
      </c>
    </row>
    <row r="590" spans="1:65" s="2" customFormat="1" ht="16.5" customHeight="1">
      <c r="A590" s="32"/>
      <c r="B590" s="156"/>
      <c r="C590" s="157" t="s">
        <v>1138</v>
      </c>
      <c r="D590" s="157" t="s">
        <v>143</v>
      </c>
      <c r="E590" s="158" t="s">
        <v>1139</v>
      </c>
      <c r="F590" s="159" t="s">
        <v>1140</v>
      </c>
      <c r="G590" s="160" t="s">
        <v>146</v>
      </c>
      <c r="H590" s="161">
        <v>151.67</v>
      </c>
      <c r="I590" s="162"/>
      <c r="J590" s="163">
        <f>ROUND(I590*H590,2)</f>
        <v>0</v>
      </c>
      <c r="K590" s="159" t="s">
        <v>147</v>
      </c>
      <c r="L590" s="33"/>
      <c r="M590" s="164" t="s">
        <v>1</v>
      </c>
      <c r="N590" s="165" t="s">
        <v>41</v>
      </c>
      <c r="O590" s="58"/>
      <c r="P590" s="166">
        <f>O590*H590</f>
        <v>0</v>
      </c>
      <c r="Q590" s="166">
        <v>0</v>
      </c>
      <c r="R590" s="166">
        <f>Q590*H590</f>
        <v>0</v>
      </c>
      <c r="S590" s="166">
        <v>0.01098</v>
      </c>
      <c r="T590" s="167">
        <f>S590*H590</f>
        <v>1.6653365999999998</v>
      </c>
      <c r="U590" s="32"/>
      <c r="V590" s="32"/>
      <c r="W590" s="32"/>
      <c r="X590" s="32"/>
      <c r="Y590" s="32"/>
      <c r="Z590" s="32"/>
      <c r="AA590" s="32"/>
      <c r="AB590" s="32"/>
      <c r="AC590" s="32"/>
      <c r="AD590" s="32"/>
      <c r="AE590" s="32"/>
      <c r="AR590" s="168" t="s">
        <v>216</v>
      </c>
      <c r="AT590" s="168" t="s">
        <v>143</v>
      </c>
      <c r="AU590" s="168" t="s">
        <v>86</v>
      </c>
      <c r="AY590" s="17" t="s">
        <v>141</v>
      </c>
      <c r="BE590" s="169">
        <f>IF(N590="základní",J590,0)</f>
        <v>0</v>
      </c>
      <c r="BF590" s="169">
        <f>IF(N590="snížená",J590,0)</f>
        <v>0</v>
      </c>
      <c r="BG590" s="169">
        <f>IF(N590="zákl. přenesená",J590,0)</f>
        <v>0</v>
      </c>
      <c r="BH590" s="169">
        <f>IF(N590="sníž. přenesená",J590,0)</f>
        <v>0</v>
      </c>
      <c r="BI590" s="169">
        <f>IF(N590="nulová",J590,0)</f>
        <v>0</v>
      </c>
      <c r="BJ590" s="17" t="s">
        <v>84</v>
      </c>
      <c r="BK590" s="169">
        <f>ROUND(I590*H590,2)</f>
        <v>0</v>
      </c>
      <c r="BL590" s="17" t="s">
        <v>216</v>
      </c>
      <c r="BM590" s="168" t="s">
        <v>1141</v>
      </c>
    </row>
    <row r="591" spans="2:51" s="13" customFormat="1" ht="30.6">
      <c r="B591" s="170"/>
      <c r="D591" s="171" t="s">
        <v>150</v>
      </c>
      <c r="E591" s="172" t="s">
        <v>1</v>
      </c>
      <c r="F591" s="173" t="s">
        <v>1142</v>
      </c>
      <c r="H591" s="174">
        <v>151.67</v>
      </c>
      <c r="I591" s="175"/>
      <c r="L591" s="170"/>
      <c r="M591" s="176"/>
      <c r="N591" s="177"/>
      <c r="O591" s="177"/>
      <c r="P591" s="177"/>
      <c r="Q591" s="177"/>
      <c r="R591" s="177"/>
      <c r="S591" s="177"/>
      <c r="T591" s="178"/>
      <c r="AT591" s="172" t="s">
        <v>150</v>
      </c>
      <c r="AU591" s="172" t="s">
        <v>86</v>
      </c>
      <c r="AV591" s="13" t="s">
        <v>86</v>
      </c>
      <c r="AW591" s="13" t="s">
        <v>32</v>
      </c>
      <c r="AX591" s="13" t="s">
        <v>84</v>
      </c>
      <c r="AY591" s="172" t="s">
        <v>141</v>
      </c>
    </row>
    <row r="592" spans="1:65" s="2" customFormat="1" ht="24" customHeight="1">
      <c r="A592" s="32"/>
      <c r="B592" s="156"/>
      <c r="C592" s="157" t="s">
        <v>1143</v>
      </c>
      <c r="D592" s="157" t="s">
        <v>143</v>
      </c>
      <c r="E592" s="158" t="s">
        <v>1144</v>
      </c>
      <c r="F592" s="159" t="s">
        <v>1145</v>
      </c>
      <c r="G592" s="160" t="s">
        <v>146</v>
      </c>
      <c r="H592" s="161">
        <v>151.67</v>
      </c>
      <c r="I592" s="162"/>
      <c r="J592" s="163">
        <f>ROUND(I592*H592,2)</f>
        <v>0</v>
      </c>
      <c r="K592" s="159" t="s">
        <v>147</v>
      </c>
      <c r="L592" s="33"/>
      <c r="M592" s="164" t="s">
        <v>1</v>
      </c>
      <c r="N592" s="165" t="s">
        <v>41</v>
      </c>
      <c r="O592" s="58"/>
      <c r="P592" s="166">
        <f>O592*H592</f>
        <v>0</v>
      </c>
      <c r="Q592" s="166">
        <v>0</v>
      </c>
      <c r="R592" s="166">
        <f>Q592*H592</f>
        <v>0</v>
      </c>
      <c r="S592" s="166">
        <v>0.008</v>
      </c>
      <c r="T592" s="167">
        <f>S592*H592</f>
        <v>1.21336</v>
      </c>
      <c r="U592" s="32"/>
      <c r="V592" s="32"/>
      <c r="W592" s="32"/>
      <c r="X592" s="32"/>
      <c r="Y592" s="32"/>
      <c r="Z592" s="32"/>
      <c r="AA592" s="32"/>
      <c r="AB592" s="32"/>
      <c r="AC592" s="32"/>
      <c r="AD592" s="32"/>
      <c r="AE592" s="32"/>
      <c r="AR592" s="168" t="s">
        <v>216</v>
      </c>
      <c r="AT592" s="168" t="s">
        <v>143</v>
      </c>
      <c r="AU592" s="168" t="s">
        <v>86</v>
      </c>
      <c r="AY592" s="17" t="s">
        <v>141</v>
      </c>
      <c r="BE592" s="169">
        <f>IF(N592="základní",J592,0)</f>
        <v>0</v>
      </c>
      <c r="BF592" s="169">
        <f>IF(N592="snížená",J592,0)</f>
        <v>0</v>
      </c>
      <c r="BG592" s="169">
        <f>IF(N592="zákl. přenesená",J592,0)</f>
        <v>0</v>
      </c>
      <c r="BH592" s="169">
        <f>IF(N592="sníž. přenesená",J592,0)</f>
        <v>0</v>
      </c>
      <c r="BI592" s="169">
        <f>IF(N592="nulová",J592,0)</f>
        <v>0</v>
      </c>
      <c r="BJ592" s="17" t="s">
        <v>84</v>
      </c>
      <c r="BK592" s="169">
        <f>ROUND(I592*H592,2)</f>
        <v>0</v>
      </c>
      <c r="BL592" s="17" t="s">
        <v>216</v>
      </c>
      <c r="BM592" s="168" t="s">
        <v>1146</v>
      </c>
    </row>
    <row r="593" spans="1:65" s="2" customFormat="1" ht="24" customHeight="1">
      <c r="A593" s="32"/>
      <c r="B593" s="156"/>
      <c r="C593" s="157" t="s">
        <v>1147</v>
      </c>
      <c r="D593" s="157" t="s">
        <v>143</v>
      </c>
      <c r="E593" s="158" t="s">
        <v>1148</v>
      </c>
      <c r="F593" s="159" t="s">
        <v>1149</v>
      </c>
      <c r="G593" s="160" t="s">
        <v>184</v>
      </c>
      <c r="H593" s="161">
        <v>43</v>
      </c>
      <c r="I593" s="162"/>
      <c r="J593" s="163">
        <f>ROUND(I593*H593,2)</f>
        <v>0</v>
      </c>
      <c r="K593" s="159" t="s">
        <v>147</v>
      </c>
      <c r="L593" s="33"/>
      <c r="M593" s="164" t="s">
        <v>1</v>
      </c>
      <c r="N593" s="165" t="s">
        <v>41</v>
      </c>
      <c r="O593" s="58"/>
      <c r="P593" s="166">
        <f>O593*H593</f>
        <v>0</v>
      </c>
      <c r="Q593" s="166">
        <v>0</v>
      </c>
      <c r="R593" s="166">
        <f>Q593*H593</f>
        <v>0</v>
      </c>
      <c r="S593" s="166">
        <v>0.004</v>
      </c>
      <c r="T593" s="167">
        <f>S593*H593</f>
        <v>0.17200000000000001</v>
      </c>
      <c r="U593" s="32"/>
      <c r="V593" s="32"/>
      <c r="W593" s="32"/>
      <c r="X593" s="32"/>
      <c r="Y593" s="32"/>
      <c r="Z593" s="32"/>
      <c r="AA593" s="32"/>
      <c r="AB593" s="32"/>
      <c r="AC593" s="32"/>
      <c r="AD593" s="32"/>
      <c r="AE593" s="32"/>
      <c r="AR593" s="168" t="s">
        <v>216</v>
      </c>
      <c r="AT593" s="168" t="s">
        <v>143</v>
      </c>
      <c r="AU593" s="168" t="s">
        <v>86</v>
      </c>
      <c r="AY593" s="17" t="s">
        <v>141</v>
      </c>
      <c r="BE593" s="169">
        <f>IF(N593="základní",J593,0)</f>
        <v>0</v>
      </c>
      <c r="BF593" s="169">
        <f>IF(N593="snížená",J593,0)</f>
        <v>0</v>
      </c>
      <c r="BG593" s="169">
        <f>IF(N593="zákl. přenesená",J593,0)</f>
        <v>0</v>
      </c>
      <c r="BH593" s="169">
        <f>IF(N593="sníž. přenesená",J593,0)</f>
        <v>0</v>
      </c>
      <c r="BI593" s="169">
        <f>IF(N593="nulová",J593,0)</f>
        <v>0</v>
      </c>
      <c r="BJ593" s="17" t="s">
        <v>84</v>
      </c>
      <c r="BK593" s="169">
        <f>ROUND(I593*H593,2)</f>
        <v>0</v>
      </c>
      <c r="BL593" s="17" t="s">
        <v>216</v>
      </c>
      <c r="BM593" s="168" t="s">
        <v>1150</v>
      </c>
    </row>
    <row r="594" spans="1:65" s="2" customFormat="1" ht="24" customHeight="1">
      <c r="A594" s="32"/>
      <c r="B594" s="156"/>
      <c r="C594" s="157" t="s">
        <v>1151</v>
      </c>
      <c r="D594" s="157" t="s">
        <v>143</v>
      </c>
      <c r="E594" s="158" t="s">
        <v>1152</v>
      </c>
      <c r="F594" s="159" t="s">
        <v>1153</v>
      </c>
      <c r="G594" s="160" t="s">
        <v>184</v>
      </c>
      <c r="H594" s="161">
        <v>79</v>
      </c>
      <c r="I594" s="162"/>
      <c r="J594" s="163">
        <f>ROUND(I594*H594,2)</f>
        <v>0</v>
      </c>
      <c r="K594" s="159" t="s">
        <v>147</v>
      </c>
      <c r="L594" s="33"/>
      <c r="M594" s="164" t="s">
        <v>1</v>
      </c>
      <c r="N594" s="165" t="s">
        <v>41</v>
      </c>
      <c r="O594" s="58"/>
      <c r="P594" s="166">
        <f>O594*H594</f>
        <v>0</v>
      </c>
      <c r="Q594" s="166">
        <v>0</v>
      </c>
      <c r="R594" s="166">
        <f>Q594*H594</f>
        <v>0</v>
      </c>
      <c r="S594" s="166">
        <v>0.006</v>
      </c>
      <c r="T594" s="167">
        <f>S594*H594</f>
        <v>0.47400000000000003</v>
      </c>
      <c r="U594" s="32"/>
      <c r="V594" s="32"/>
      <c r="W594" s="32"/>
      <c r="X594" s="32"/>
      <c r="Y594" s="32"/>
      <c r="Z594" s="32"/>
      <c r="AA594" s="32"/>
      <c r="AB594" s="32"/>
      <c r="AC594" s="32"/>
      <c r="AD594" s="32"/>
      <c r="AE594" s="32"/>
      <c r="AR594" s="168" t="s">
        <v>216</v>
      </c>
      <c r="AT594" s="168" t="s">
        <v>143</v>
      </c>
      <c r="AU594" s="168" t="s">
        <v>86</v>
      </c>
      <c r="AY594" s="17" t="s">
        <v>141</v>
      </c>
      <c r="BE594" s="169">
        <f>IF(N594="základní",J594,0)</f>
        <v>0</v>
      </c>
      <c r="BF594" s="169">
        <f>IF(N594="snížená",J594,0)</f>
        <v>0</v>
      </c>
      <c r="BG594" s="169">
        <f>IF(N594="zákl. přenesená",J594,0)</f>
        <v>0</v>
      </c>
      <c r="BH594" s="169">
        <f>IF(N594="sníž. přenesená",J594,0)</f>
        <v>0</v>
      </c>
      <c r="BI594" s="169">
        <f>IF(N594="nulová",J594,0)</f>
        <v>0</v>
      </c>
      <c r="BJ594" s="17" t="s">
        <v>84</v>
      </c>
      <c r="BK594" s="169">
        <f>ROUND(I594*H594,2)</f>
        <v>0</v>
      </c>
      <c r="BL594" s="17" t="s">
        <v>216</v>
      </c>
      <c r="BM594" s="168" t="s">
        <v>1154</v>
      </c>
    </row>
    <row r="595" spans="1:65" s="2" customFormat="1" ht="24" customHeight="1">
      <c r="A595" s="32"/>
      <c r="B595" s="156"/>
      <c r="C595" s="157" t="s">
        <v>1155</v>
      </c>
      <c r="D595" s="157" t="s">
        <v>143</v>
      </c>
      <c r="E595" s="158" t="s">
        <v>1156</v>
      </c>
      <c r="F595" s="159" t="s">
        <v>1157</v>
      </c>
      <c r="G595" s="160" t="s">
        <v>184</v>
      </c>
      <c r="H595" s="161">
        <v>65</v>
      </c>
      <c r="I595" s="162"/>
      <c r="J595" s="163">
        <f>ROUND(I595*H595,2)</f>
        <v>0</v>
      </c>
      <c r="K595" s="159" t="s">
        <v>147</v>
      </c>
      <c r="L595" s="33"/>
      <c r="M595" s="164" t="s">
        <v>1</v>
      </c>
      <c r="N595" s="165" t="s">
        <v>41</v>
      </c>
      <c r="O595" s="58"/>
      <c r="P595" s="166">
        <f>O595*H595</f>
        <v>0</v>
      </c>
      <c r="Q595" s="166">
        <v>0</v>
      </c>
      <c r="R595" s="166">
        <f>Q595*H595</f>
        <v>0</v>
      </c>
      <c r="S595" s="166">
        <v>0</v>
      </c>
      <c r="T595" s="167">
        <f>S595*H595</f>
        <v>0</v>
      </c>
      <c r="U595" s="32"/>
      <c r="V595" s="32"/>
      <c r="W595" s="32"/>
      <c r="X595" s="32"/>
      <c r="Y595" s="32"/>
      <c r="Z595" s="32"/>
      <c r="AA595" s="32"/>
      <c r="AB595" s="32"/>
      <c r="AC595" s="32"/>
      <c r="AD595" s="32"/>
      <c r="AE595" s="32"/>
      <c r="AR595" s="168" t="s">
        <v>216</v>
      </c>
      <c r="AT595" s="168" t="s">
        <v>143</v>
      </c>
      <c r="AU595" s="168" t="s">
        <v>86</v>
      </c>
      <c r="AY595" s="17" t="s">
        <v>141</v>
      </c>
      <c r="BE595" s="169">
        <f>IF(N595="základní",J595,0)</f>
        <v>0</v>
      </c>
      <c r="BF595" s="169">
        <f>IF(N595="snížená",J595,0)</f>
        <v>0</v>
      </c>
      <c r="BG595" s="169">
        <f>IF(N595="zákl. přenesená",J595,0)</f>
        <v>0</v>
      </c>
      <c r="BH595" s="169">
        <f>IF(N595="sníž. přenesená",J595,0)</f>
        <v>0</v>
      </c>
      <c r="BI595" s="169">
        <f>IF(N595="nulová",J595,0)</f>
        <v>0</v>
      </c>
      <c r="BJ595" s="17" t="s">
        <v>84</v>
      </c>
      <c r="BK595" s="169">
        <f>ROUND(I595*H595,2)</f>
        <v>0</v>
      </c>
      <c r="BL595" s="17" t="s">
        <v>216</v>
      </c>
      <c r="BM595" s="168" t="s">
        <v>1158</v>
      </c>
    </row>
    <row r="596" spans="2:51" s="13" customFormat="1" ht="10.2">
      <c r="B596" s="170"/>
      <c r="D596" s="171" t="s">
        <v>150</v>
      </c>
      <c r="E596" s="172" t="s">
        <v>1</v>
      </c>
      <c r="F596" s="173" t="s">
        <v>470</v>
      </c>
      <c r="H596" s="174">
        <v>65</v>
      </c>
      <c r="I596" s="175"/>
      <c r="L596" s="170"/>
      <c r="M596" s="176"/>
      <c r="N596" s="177"/>
      <c r="O596" s="177"/>
      <c r="P596" s="177"/>
      <c r="Q596" s="177"/>
      <c r="R596" s="177"/>
      <c r="S596" s="177"/>
      <c r="T596" s="178"/>
      <c r="AT596" s="172" t="s">
        <v>150</v>
      </c>
      <c r="AU596" s="172" t="s">
        <v>86</v>
      </c>
      <c r="AV596" s="13" t="s">
        <v>86</v>
      </c>
      <c r="AW596" s="13" t="s">
        <v>32</v>
      </c>
      <c r="AX596" s="13" t="s">
        <v>84</v>
      </c>
      <c r="AY596" s="172" t="s">
        <v>141</v>
      </c>
    </row>
    <row r="597" spans="1:65" s="2" customFormat="1" ht="24" customHeight="1">
      <c r="A597" s="32"/>
      <c r="B597" s="156"/>
      <c r="C597" s="157" t="s">
        <v>1159</v>
      </c>
      <c r="D597" s="157" t="s">
        <v>143</v>
      </c>
      <c r="E597" s="158" t="s">
        <v>1160</v>
      </c>
      <c r="F597" s="159" t="s">
        <v>1161</v>
      </c>
      <c r="G597" s="160" t="s">
        <v>184</v>
      </c>
      <c r="H597" s="161">
        <v>4</v>
      </c>
      <c r="I597" s="162"/>
      <c r="J597" s="163">
        <f>ROUND(I597*H597,2)</f>
        <v>0</v>
      </c>
      <c r="K597" s="159" t="s">
        <v>147</v>
      </c>
      <c r="L597" s="33"/>
      <c r="M597" s="164" t="s">
        <v>1</v>
      </c>
      <c r="N597" s="165" t="s">
        <v>41</v>
      </c>
      <c r="O597" s="58"/>
      <c r="P597" s="166">
        <f>O597*H597</f>
        <v>0</v>
      </c>
      <c r="Q597" s="166">
        <v>0</v>
      </c>
      <c r="R597" s="166">
        <f>Q597*H597</f>
        <v>0</v>
      </c>
      <c r="S597" s="166">
        <v>0</v>
      </c>
      <c r="T597" s="167">
        <f>S597*H597</f>
        <v>0</v>
      </c>
      <c r="U597" s="32"/>
      <c r="V597" s="32"/>
      <c r="W597" s="32"/>
      <c r="X597" s="32"/>
      <c r="Y597" s="32"/>
      <c r="Z597" s="32"/>
      <c r="AA597" s="32"/>
      <c r="AB597" s="32"/>
      <c r="AC597" s="32"/>
      <c r="AD597" s="32"/>
      <c r="AE597" s="32"/>
      <c r="AR597" s="168" t="s">
        <v>216</v>
      </c>
      <c r="AT597" s="168" t="s">
        <v>143</v>
      </c>
      <c r="AU597" s="168" t="s">
        <v>86</v>
      </c>
      <c r="AY597" s="17" t="s">
        <v>141</v>
      </c>
      <c r="BE597" s="169">
        <f>IF(N597="základní",J597,0)</f>
        <v>0</v>
      </c>
      <c r="BF597" s="169">
        <f>IF(N597="snížená",J597,0)</f>
        <v>0</v>
      </c>
      <c r="BG597" s="169">
        <f>IF(N597="zákl. přenesená",J597,0)</f>
        <v>0</v>
      </c>
      <c r="BH597" s="169">
        <f>IF(N597="sníž. přenesená",J597,0)</f>
        <v>0</v>
      </c>
      <c r="BI597" s="169">
        <f>IF(N597="nulová",J597,0)</f>
        <v>0</v>
      </c>
      <c r="BJ597" s="17" t="s">
        <v>84</v>
      </c>
      <c r="BK597" s="169">
        <f>ROUND(I597*H597,2)</f>
        <v>0</v>
      </c>
      <c r="BL597" s="17" t="s">
        <v>216</v>
      </c>
      <c r="BM597" s="168" t="s">
        <v>1162</v>
      </c>
    </row>
    <row r="598" spans="1:65" s="2" customFormat="1" ht="16.5" customHeight="1">
      <c r="A598" s="32"/>
      <c r="B598" s="156"/>
      <c r="C598" s="179" t="s">
        <v>1163</v>
      </c>
      <c r="D598" s="179" t="s">
        <v>191</v>
      </c>
      <c r="E598" s="180" t="s">
        <v>1164</v>
      </c>
      <c r="F598" s="181" t="s">
        <v>1165</v>
      </c>
      <c r="G598" s="182" t="s">
        <v>223</v>
      </c>
      <c r="H598" s="183">
        <v>108</v>
      </c>
      <c r="I598" s="184"/>
      <c r="J598" s="185">
        <f>ROUND(I598*H598,2)</f>
        <v>0</v>
      </c>
      <c r="K598" s="181" t="s">
        <v>147</v>
      </c>
      <c r="L598" s="186"/>
      <c r="M598" s="187" t="s">
        <v>1</v>
      </c>
      <c r="N598" s="188" t="s">
        <v>41</v>
      </c>
      <c r="O598" s="58"/>
      <c r="P598" s="166">
        <f>O598*H598</f>
        <v>0</v>
      </c>
      <c r="Q598" s="166">
        <v>0.007</v>
      </c>
      <c r="R598" s="166">
        <f>Q598*H598</f>
        <v>0.756</v>
      </c>
      <c r="S598" s="166">
        <v>0</v>
      </c>
      <c r="T598" s="167">
        <f>S598*H598</f>
        <v>0</v>
      </c>
      <c r="U598" s="32"/>
      <c r="V598" s="32"/>
      <c r="W598" s="32"/>
      <c r="X598" s="32"/>
      <c r="Y598" s="32"/>
      <c r="Z598" s="32"/>
      <c r="AA598" s="32"/>
      <c r="AB598" s="32"/>
      <c r="AC598" s="32"/>
      <c r="AD598" s="32"/>
      <c r="AE598" s="32"/>
      <c r="AR598" s="168" t="s">
        <v>299</v>
      </c>
      <c r="AT598" s="168" t="s">
        <v>191</v>
      </c>
      <c r="AU598" s="168" t="s">
        <v>86</v>
      </c>
      <c r="AY598" s="17" t="s">
        <v>141</v>
      </c>
      <c r="BE598" s="169">
        <f>IF(N598="základní",J598,0)</f>
        <v>0</v>
      </c>
      <c r="BF598" s="169">
        <f>IF(N598="snížená",J598,0)</f>
        <v>0</v>
      </c>
      <c r="BG598" s="169">
        <f>IF(N598="zákl. přenesená",J598,0)</f>
        <v>0</v>
      </c>
      <c r="BH598" s="169">
        <f>IF(N598="sníž. přenesená",J598,0)</f>
        <v>0</v>
      </c>
      <c r="BI598" s="169">
        <f>IF(N598="nulová",J598,0)</f>
        <v>0</v>
      </c>
      <c r="BJ598" s="17" t="s">
        <v>84</v>
      </c>
      <c r="BK598" s="169">
        <f>ROUND(I598*H598,2)</f>
        <v>0</v>
      </c>
      <c r="BL598" s="17" t="s">
        <v>216</v>
      </c>
      <c r="BM598" s="168" t="s">
        <v>1166</v>
      </c>
    </row>
    <row r="599" spans="1:65" s="2" customFormat="1" ht="16.5" customHeight="1">
      <c r="A599" s="32"/>
      <c r="B599" s="156"/>
      <c r="C599" s="179" t="s">
        <v>1167</v>
      </c>
      <c r="D599" s="179" t="s">
        <v>191</v>
      </c>
      <c r="E599" s="180" t="s">
        <v>1168</v>
      </c>
      <c r="F599" s="181" t="s">
        <v>1169</v>
      </c>
      <c r="G599" s="182" t="s">
        <v>223</v>
      </c>
      <c r="H599" s="183">
        <v>9.6</v>
      </c>
      <c r="I599" s="184"/>
      <c r="J599" s="185">
        <f>ROUND(I599*H599,2)</f>
        <v>0</v>
      </c>
      <c r="K599" s="181" t="s">
        <v>147</v>
      </c>
      <c r="L599" s="186"/>
      <c r="M599" s="187" t="s">
        <v>1</v>
      </c>
      <c r="N599" s="188" t="s">
        <v>41</v>
      </c>
      <c r="O599" s="58"/>
      <c r="P599" s="166">
        <f>O599*H599</f>
        <v>0</v>
      </c>
      <c r="Q599" s="166">
        <v>0.007</v>
      </c>
      <c r="R599" s="166">
        <f>Q599*H599</f>
        <v>0.0672</v>
      </c>
      <c r="S599" s="166">
        <v>0</v>
      </c>
      <c r="T599" s="167">
        <f>S599*H599</f>
        <v>0</v>
      </c>
      <c r="U599" s="32"/>
      <c r="V599" s="32"/>
      <c r="W599" s="32"/>
      <c r="X599" s="32"/>
      <c r="Y599" s="32"/>
      <c r="Z599" s="32"/>
      <c r="AA599" s="32"/>
      <c r="AB599" s="32"/>
      <c r="AC599" s="32"/>
      <c r="AD599" s="32"/>
      <c r="AE599" s="32"/>
      <c r="AR599" s="168" t="s">
        <v>299</v>
      </c>
      <c r="AT599" s="168" t="s">
        <v>191</v>
      </c>
      <c r="AU599" s="168" t="s">
        <v>86</v>
      </c>
      <c r="AY599" s="17" t="s">
        <v>141</v>
      </c>
      <c r="BE599" s="169">
        <f>IF(N599="základní",J599,0)</f>
        <v>0</v>
      </c>
      <c r="BF599" s="169">
        <f>IF(N599="snížená",J599,0)</f>
        <v>0</v>
      </c>
      <c r="BG599" s="169">
        <f>IF(N599="zákl. přenesená",J599,0)</f>
        <v>0</v>
      </c>
      <c r="BH599" s="169">
        <f>IF(N599="sníž. přenesená",J599,0)</f>
        <v>0</v>
      </c>
      <c r="BI599" s="169">
        <f>IF(N599="nulová",J599,0)</f>
        <v>0</v>
      </c>
      <c r="BJ599" s="17" t="s">
        <v>84</v>
      </c>
      <c r="BK599" s="169">
        <f>ROUND(I599*H599,2)</f>
        <v>0</v>
      </c>
      <c r="BL599" s="17" t="s">
        <v>216</v>
      </c>
      <c r="BM599" s="168" t="s">
        <v>1170</v>
      </c>
    </row>
    <row r="600" spans="2:51" s="13" customFormat="1" ht="10.2">
      <c r="B600" s="170"/>
      <c r="D600" s="171" t="s">
        <v>150</v>
      </c>
      <c r="E600" s="172" t="s">
        <v>1</v>
      </c>
      <c r="F600" s="173" t="s">
        <v>1171</v>
      </c>
      <c r="H600" s="174">
        <v>9.6</v>
      </c>
      <c r="I600" s="175"/>
      <c r="L600" s="170"/>
      <c r="M600" s="176"/>
      <c r="N600" s="177"/>
      <c r="O600" s="177"/>
      <c r="P600" s="177"/>
      <c r="Q600" s="177"/>
      <c r="R600" s="177"/>
      <c r="S600" s="177"/>
      <c r="T600" s="178"/>
      <c r="AT600" s="172" t="s">
        <v>150</v>
      </c>
      <c r="AU600" s="172" t="s">
        <v>86</v>
      </c>
      <c r="AV600" s="13" t="s">
        <v>86</v>
      </c>
      <c r="AW600" s="13" t="s">
        <v>32</v>
      </c>
      <c r="AX600" s="13" t="s">
        <v>84</v>
      </c>
      <c r="AY600" s="172" t="s">
        <v>141</v>
      </c>
    </row>
    <row r="601" spans="1:65" s="2" customFormat="1" ht="24" customHeight="1">
      <c r="A601" s="32"/>
      <c r="B601" s="156"/>
      <c r="C601" s="157" t="s">
        <v>1172</v>
      </c>
      <c r="D601" s="157" t="s">
        <v>143</v>
      </c>
      <c r="E601" s="158" t="s">
        <v>1173</v>
      </c>
      <c r="F601" s="159" t="s">
        <v>1174</v>
      </c>
      <c r="G601" s="160" t="s">
        <v>691</v>
      </c>
      <c r="H601" s="204"/>
      <c r="I601" s="162"/>
      <c r="J601" s="163">
        <f>ROUND(I601*H601,2)</f>
        <v>0</v>
      </c>
      <c r="K601" s="159" t="s">
        <v>147</v>
      </c>
      <c r="L601" s="33"/>
      <c r="M601" s="164" t="s">
        <v>1</v>
      </c>
      <c r="N601" s="165" t="s">
        <v>41</v>
      </c>
      <c r="O601" s="58"/>
      <c r="P601" s="166">
        <f>O601*H601</f>
        <v>0</v>
      </c>
      <c r="Q601" s="166">
        <v>0</v>
      </c>
      <c r="R601" s="166">
        <f>Q601*H601</f>
        <v>0</v>
      </c>
      <c r="S601" s="166">
        <v>0</v>
      </c>
      <c r="T601" s="167">
        <f>S601*H601</f>
        <v>0</v>
      </c>
      <c r="U601" s="32"/>
      <c r="V601" s="32"/>
      <c r="W601" s="32"/>
      <c r="X601" s="32"/>
      <c r="Y601" s="32"/>
      <c r="Z601" s="32"/>
      <c r="AA601" s="32"/>
      <c r="AB601" s="32"/>
      <c r="AC601" s="32"/>
      <c r="AD601" s="32"/>
      <c r="AE601" s="32"/>
      <c r="AR601" s="168" t="s">
        <v>216</v>
      </c>
      <c r="AT601" s="168" t="s">
        <v>143</v>
      </c>
      <c r="AU601" s="168" t="s">
        <v>86</v>
      </c>
      <c r="AY601" s="17" t="s">
        <v>141</v>
      </c>
      <c r="BE601" s="169">
        <f>IF(N601="základní",J601,0)</f>
        <v>0</v>
      </c>
      <c r="BF601" s="169">
        <f>IF(N601="snížená",J601,0)</f>
        <v>0</v>
      </c>
      <c r="BG601" s="169">
        <f>IF(N601="zákl. přenesená",J601,0)</f>
        <v>0</v>
      </c>
      <c r="BH601" s="169">
        <f>IF(N601="sníž. přenesená",J601,0)</f>
        <v>0</v>
      </c>
      <c r="BI601" s="169">
        <f>IF(N601="nulová",J601,0)</f>
        <v>0</v>
      </c>
      <c r="BJ601" s="17" t="s">
        <v>84</v>
      </c>
      <c r="BK601" s="169">
        <f>ROUND(I601*H601,2)</f>
        <v>0</v>
      </c>
      <c r="BL601" s="17" t="s">
        <v>216</v>
      </c>
      <c r="BM601" s="168" t="s">
        <v>1175</v>
      </c>
    </row>
    <row r="602" spans="2:63" s="12" customFormat="1" ht="22.8" customHeight="1">
      <c r="B602" s="143"/>
      <c r="D602" s="144" t="s">
        <v>75</v>
      </c>
      <c r="E602" s="154" t="s">
        <v>1176</v>
      </c>
      <c r="F602" s="154" t="s">
        <v>1177</v>
      </c>
      <c r="I602" s="146"/>
      <c r="J602" s="155">
        <f>BK602</f>
        <v>0</v>
      </c>
      <c r="L602" s="143"/>
      <c r="M602" s="148"/>
      <c r="N602" s="149"/>
      <c r="O602" s="149"/>
      <c r="P602" s="150">
        <f>SUM(P603:P657)</f>
        <v>0</v>
      </c>
      <c r="Q602" s="149"/>
      <c r="R602" s="150">
        <f>SUM(R603:R657)</f>
        <v>0</v>
      </c>
      <c r="S602" s="149"/>
      <c r="T602" s="151">
        <f>SUM(T603:T657)</f>
        <v>0.3836</v>
      </c>
      <c r="AR602" s="144" t="s">
        <v>86</v>
      </c>
      <c r="AT602" s="152" t="s">
        <v>75</v>
      </c>
      <c r="AU602" s="152" t="s">
        <v>84</v>
      </c>
      <c r="AY602" s="144" t="s">
        <v>141</v>
      </c>
      <c r="BK602" s="153">
        <f>SUM(BK603:BK657)</f>
        <v>0</v>
      </c>
    </row>
    <row r="603" spans="1:65" s="2" customFormat="1" ht="24" customHeight="1">
      <c r="A603" s="32"/>
      <c r="B603" s="156"/>
      <c r="C603" s="157" t="s">
        <v>1178</v>
      </c>
      <c r="D603" s="157" t="s">
        <v>143</v>
      </c>
      <c r="E603" s="158" t="s">
        <v>1179</v>
      </c>
      <c r="F603" s="159" t="s">
        <v>1180</v>
      </c>
      <c r="G603" s="160" t="s">
        <v>504</v>
      </c>
      <c r="H603" s="161">
        <v>2</v>
      </c>
      <c r="I603" s="162"/>
      <c r="J603" s="163">
        <f>ROUND(I603*H603,2)</f>
        <v>0</v>
      </c>
      <c r="K603" s="159" t="s">
        <v>1</v>
      </c>
      <c r="L603" s="33"/>
      <c r="M603" s="164" t="s">
        <v>1</v>
      </c>
      <c r="N603" s="165" t="s">
        <v>41</v>
      </c>
      <c r="O603" s="58"/>
      <c r="P603" s="166">
        <f>O603*H603</f>
        <v>0</v>
      </c>
      <c r="Q603" s="166">
        <v>0</v>
      </c>
      <c r="R603" s="166">
        <f>Q603*H603</f>
        <v>0</v>
      </c>
      <c r="S603" s="166">
        <v>0</v>
      </c>
      <c r="T603" s="167">
        <f>S603*H603</f>
        <v>0</v>
      </c>
      <c r="U603" s="32"/>
      <c r="V603" s="32"/>
      <c r="W603" s="32"/>
      <c r="X603" s="32"/>
      <c r="Y603" s="32"/>
      <c r="Z603" s="32"/>
      <c r="AA603" s="32"/>
      <c r="AB603" s="32"/>
      <c r="AC603" s="32"/>
      <c r="AD603" s="32"/>
      <c r="AE603" s="32"/>
      <c r="AR603" s="168" t="s">
        <v>216</v>
      </c>
      <c r="AT603" s="168" t="s">
        <v>143</v>
      </c>
      <c r="AU603" s="168" t="s">
        <v>86</v>
      </c>
      <c r="AY603" s="17" t="s">
        <v>141</v>
      </c>
      <c r="BE603" s="169">
        <f>IF(N603="základní",J603,0)</f>
        <v>0</v>
      </c>
      <c r="BF603" s="169">
        <f>IF(N603="snížená",J603,0)</f>
        <v>0</v>
      </c>
      <c r="BG603" s="169">
        <f>IF(N603="zákl. přenesená",J603,0)</f>
        <v>0</v>
      </c>
      <c r="BH603" s="169">
        <f>IF(N603="sníž. přenesená",J603,0)</f>
        <v>0</v>
      </c>
      <c r="BI603" s="169">
        <f>IF(N603="nulová",J603,0)</f>
        <v>0</v>
      </c>
      <c r="BJ603" s="17" t="s">
        <v>84</v>
      </c>
      <c r="BK603" s="169">
        <f>ROUND(I603*H603,2)</f>
        <v>0</v>
      </c>
      <c r="BL603" s="17" t="s">
        <v>216</v>
      </c>
      <c r="BM603" s="168" t="s">
        <v>1181</v>
      </c>
    </row>
    <row r="604" spans="2:51" s="13" customFormat="1" ht="10.2">
      <c r="B604" s="170"/>
      <c r="D604" s="171" t="s">
        <v>150</v>
      </c>
      <c r="E604" s="172" t="s">
        <v>1</v>
      </c>
      <c r="F604" s="173" t="s">
        <v>1182</v>
      </c>
      <c r="H604" s="174">
        <v>2</v>
      </c>
      <c r="I604" s="175"/>
      <c r="L604" s="170"/>
      <c r="M604" s="176"/>
      <c r="N604" s="177"/>
      <c r="O604" s="177"/>
      <c r="P604" s="177"/>
      <c r="Q604" s="177"/>
      <c r="R604" s="177"/>
      <c r="S604" s="177"/>
      <c r="T604" s="178"/>
      <c r="AT604" s="172" t="s">
        <v>150</v>
      </c>
      <c r="AU604" s="172" t="s">
        <v>86</v>
      </c>
      <c r="AV604" s="13" t="s">
        <v>86</v>
      </c>
      <c r="AW604" s="13" t="s">
        <v>32</v>
      </c>
      <c r="AX604" s="13" t="s">
        <v>84</v>
      </c>
      <c r="AY604" s="172" t="s">
        <v>141</v>
      </c>
    </row>
    <row r="605" spans="1:65" s="2" customFormat="1" ht="16.5" customHeight="1">
      <c r="A605" s="32"/>
      <c r="B605" s="156"/>
      <c r="C605" s="157" t="s">
        <v>1183</v>
      </c>
      <c r="D605" s="157" t="s">
        <v>143</v>
      </c>
      <c r="E605" s="158" t="s">
        <v>1184</v>
      </c>
      <c r="F605" s="159" t="s">
        <v>1185</v>
      </c>
      <c r="G605" s="160" t="s">
        <v>504</v>
      </c>
      <c r="H605" s="161">
        <v>1</v>
      </c>
      <c r="I605" s="162"/>
      <c r="J605" s="163">
        <f>ROUND(I605*H605,2)</f>
        <v>0</v>
      </c>
      <c r="K605" s="159" t="s">
        <v>1</v>
      </c>
      <c r="L605" s="33"/>
      <c r="M605" s="164" t="s">
        <v>1</v>
      </c>
      <c r="N605" s="165" t="s">
        <v>41</v>
      </c>
      <c r="O605" s="58"/>
      <c r="P605" s="166">
        <f>O605*H605</f>
        <v>0</v>
      </c>
      <c r="Q605" s="166">
        <v>0</v>
      </c>
      <c r="R605" s="166">
        <f>Q605*H605</f>
        <v>0</v>
      </c>
      <c r="S605" s="166">
        <v>0</v>
      </c>
      <c r="T605" s="167">
        <f>S605*H605</f>
        <v>0</v>
      </c>
      <c r="U605" s="32"/>
      <c r="V605" s="32"/>
      <c r="W605" s="32"/>
      <c r="X605" s="32"/>
      <c r="Y605" s="32"/>
      <c r="Z605" s="32"/>
      <c r="AA605" s="32"/>
      <c r="AB605" s="32"/>
      <c r="AC605" s="32"/>
      <c r="AD605" s="32"/>
      <c r="AE605" s="32"/>
      <c r="AR605" s="168" t="s">
        <v>216</v>
      </c>
      <c r="AT605" s="168" t="s">
        <v>143</v>
      </c>
      <c r="AU605" s="168" t="s">
        <v>86</v>
      </c>
      <c r="AY605" s="17" t="s">
        <v>141</v>
      </c>
      <c r="BE605" s="169">
        <f>IF(N605="základní",J605,0)</f>
        <v>0</v>
      </c>
      <c r="BF605" s="169">
        <f>IF(N605="snížená",J605,0)</f>
        <v>0</v>
      </c>
      <c r="BG605" s="169">
        <f>IF(N605="zákl. přenesená",J605,0)</f>
        <v>0</v>
      </c>
      <c r="BH605" s="169">
        <f>IF(N605="sníž. přenesená",J605,0)</f>
        <v>0</v>
      </c>
      <c r="BI605" s="169">
        <f>IF(N605="nulová",J605,0)</f>
        <v>0</v>
      </c>
      <c r="BJ605" s="17" t="s">
        <v>84</v>
      </c>
      <c r="BK605" s="169">
        <f>ROUND(I605*H605,2)</f>
        <v>0</v>
      </c>
      <c r="BL605" s="17" t="s">
        <v>216</v>
      </c>
      <c r="BM605" s="168" t="s">
        <v>1186</v>
      </c>
    </row>
    <row r="606" spans="2:51" s="13" customFormat="1" ht="10.2">
      <c r="B606" s="170"/>
      <c r="D606" s="171" t="s">
        <v>150</v>
      </c>
      <c r="E606" s="172" t="s">
        <v>1</v>
      </c>
      <c r="F606" s="173" t="s">
        <v>1187</v>
      </c>
      <c r="H606" s="174">
        <v>1</v>
      </c>
      <c r="I606" s="175"/>
      <c r="L606" s="170"/>
      <c r="M606" s="176"/>
      <c r="N606" s="177"/>
      <c r="O606" s="177"/>
      <c r="P606" s="177"/>
      <c r="Q606" s="177"/>
      <c r="R606" s="177"/>
      <c r="S606" s="177"/>
      <c r="T606" s="178"/>
      <c r="AT606" s="172" t="s">
        <v>150</v>
      </c>
      <c r="AU606" s="172" t="s">
        <v>86</v>
      </c>
      <c r="AV606" s="13" t="s">
        <v>86</v>
      </c>
      <c r="AW606" s="13" t="s">
        <v>32</v>
      </c>
      <c r="AX606" s="13" t="s">
        <v>84</v>
      </c>
      <c r="AY606" s="172" t="s">
        <v>141</v>
      </c>
    </row>
    <row r="607" spans="1:65" s="2" customFormat="1" ht="16.5" customHeight="1">
      <c r="A607" s="32"/>
      <c r="B607" s="156"/>
      <c r="C607" s="157" t="s">
        <v>1188</v>
      </c>
      <c r="D607" s="157" t="s">
        <v>143</v>
      </c>
      <c r="E607" s="158" t="s">
        <v>1189</v>
      </c>
      <c r="F607" s="159" t="s">
        <v>1190</v>
      </c>
      <c r="G607" s="160" t="s">
        <v>1191</v>
      </c>
      <c r="H607" s="161">
        <v>46</v>
      </c>
      <c r="I607" s="162"/>
      <c r="J607" s="163">
        <f>ROUND(I607*H607,2)</f>
        <v>0</v>
      </c>
      <c r="K607" s="159" t="s">
        <v>1</v>
      </c>
      <c r="L607" s="33"/>
      <c r="M607" s="164" t="s">
        <v>1</v>
      </c>
      <c r="N607" s="165" t="s">
        <v>41</v>
      </c>
      <c r="O607" s="58"/>
      <c r="P607" s="166">
        <f>O607*H607</f>
        <v>0</v>
      </c>
      <c r="Q607" s="166">
        <v>0</v>
      </c>
      <c r="R607" s="166">
        <f>Q607*H607</f>
        <v>0</v>
      </c>
      <c r="S607" s="166">
        <v>0</v>
      </c>
      <c r="T607" s="167">
        <f>S607*H607</f>
        <v>0</v>
      </c>
      <c r="U607" s="32"/>
      <c r="V607" s="32"/>
      <c r="W607" s="32"/>
      <c r="X607" s="32"/>
      <c r="Y607" s="32"/>
      <c r="Z607" s="32"/>
      <c r="AA607" s="32"/>
      <c r="AB607" s="32"/>
      <c r="AC607" s="32"/>
      <c r="AD607" s="32"/>
      <c r="AE607" s="32"/>
      <c r="AR607" s="168" t="s">
        <v>216</v>
      </c>
      <c r="AT607" s="168" t="s">
        <v>143</v>
      </c>
      <c r="AU607" s="168" t="s">
        <v>86</v>
      </c>
      <c r="AY607" s="17" t="s">
        <v>141</v>
      </c>
      <c r="BE607" s="169">
        <f>IF(N607="základní",J607,0)</f>
        <v>0</v>
      </c>
      <c r="BF607" s="169">
        <f>IF(N607="snížená",J607,0)</f>
        <v>0</v>
      </c>
      <c r="BG607" s="169">
        <f>IF(N607="zákl. přenesená",J607,0)</f>
        <v>0</v>
      </c>
      <c r="BH607" s="169">
        <f>IF(N607="sníž. přenesená",J607,0)</f>
        <v>0</v>
      </c>
      <c r="BI607" s="169">
        <f>IF(N607="nulová",J607,0)</f>
        <v>0</v>
      </c>
      <c r="BJ607" s="17" t="s">
        <v>84</v>
      </c>
      <c r="BK607" s="169">
        <f>ROUND(I607*H607,2)</f>
        <v>0</v>
      </c>
      <c r="BL607" s="17" t="s">
        <v>216</v>
      </c>
      <c r="BM607" s="168" t="s">
        <v>1192</v>
      </c>
    </row>
    <row r="608" spans="2:51" s="13" customFormat="1" ht="10.2">
      <c r="B608" s="170"/>
      <c r="D608" s="171" t="s">
        <v>150</v>
      </c>
      <c r="E608" s="172" t="s">
        <v>1</v>
      </c>
      <c r="F608" s="173" t="s">
        <v>1193</v>
      </c>
      <c r="H608" s="174">
        <v>46</v>
      </c>
      <c r="I608" s="175"/>
      <c r="L608" s="170"/>
      <c r="M608" s="176"/>
      <c r="N608" s="177"/>
      <c r="O608" s="177"/>
      <c r="P608" s="177"/>
      <c r="Q608" s="177"/>
      <c r="R608" s="177"/>
      <c r="S608" s="177"/>
      <c r="T608" s="178"/>
      <c r="AT608" s="172" t="s">
        <v>150</v>
      </c>
      <c r="AU608" s="172" t="s">
        <v>86</v>
      </c>
      <c r="AV608" s="13" t="s">
        <v>86</v>
      </c>
      <c r="AW608" s="13" t="s">
        <v>32</v>
      </c>
      <c r="AX608" s="13" t="s">
        <v>84</v>
      </c>
      <c r="AY608" s="172" t="s">
        <v>141</v>
      </c>
    </row>
    <row r="609" spans="1:65" s="2" customFormat="1" ht="36" customHeight="1">
      <c r="A609" s="32"/>
      <c r="B609" s="156"/>
      <c r="C609" s="157" t="s">
        <v>1194</v>
      </c>
      <c r="D609" s="157" t="s">
        <v>143</v>
      </c>
      <c r="E609" s="158" t="s">
        <v>1195</v>
      </c>
      <c r="F609" s="159" t="s">
        <v>1196</v>
      </c>
      <c r="G609" s="160" t="s">
        <v>146</v>
      </c>
      <c r="H609" s="161">
        <v>191.07</v>
      </c>
      <c r="I609" s="162"/>
      <c r="J609" s="163">
        <f>ROUND(I609*H609,2)</f>
        <v>0</v>
      </c>
      <c r="K609" s="159" t="s">
        <v>1</v>
      </c>
      <c r="L609" s="33"/>
      <c r="M609" s="164" t="s">
        <v>1</v>
      </c>
      <c r="N609" s="165" t="s">
        <v>41</v>
      </c>
      <c r="O609" s="58"/>
      <c r="P609" s="166">
        <f>O609*H609</f>
        <v>0</v>
      </c>
      <c r="Q609" s="166">
        <v>0</v>
      </c>
      <c r="R609" s="166">
        <f>Q609*H609</f>
        <v>0</v>
      </c>
      <c r="S609" s="166">
        <v>0</v>
      </c>
      <c r="T609" s="167">
        <f>S609*H609</f>
        <v>0</v>
      </c>
      <c r="U609" s="32"/>
      <c r="V609" s="32"/>
      <c r="W609" s="32"/>
      <c r="X609" s="32"/>
      <c r="Y609" s="32"/>
      <c r="Z609" s="32"/>
      <c r="AA609" s="32"/>
      <c r="AB609" s="32"/>
      <c r="AC609" s="32"/>
      <c r="AD609" s="32"/>
      <c r="AE609" s="32"/>
      <c r="AR609" s="168" t="s">
        <v>216</v>
      </c>
      <c r="AT609" s="168" t="s">
        <v>143</v>
      </c>
      <c r="AU609" s="168" t="s">
        <v>86</v>
      </c>
      <c r="AY609" s="17" t="s">
        <v>141</v>
      </c>
      <c r="BE609" s="169">
        <f>IF(N609="základní",J609,0)</f>
        <v>0</v>
      </c>
      <c r="BF609" s="169">
        <f>IF(N609="snížená",J609,0)</f>
        <v>0</v>
      </c>
      <c r="BG609" s="169">
        <f>IF(N609="zákl. přenesená",J609,0)</f>
        <v>0</v>
      </c>
      <c r="BH609" s="169">
        <f>IF(N609="sníž. přenesená",J609,0)</f>
        <v>0</v>
      </c>
      <c r="BI609" s="169">
        <f>IF(N609="nulová",J609,0)</f>
        <v>0</v>
      </c>
      <c r="BJ609" s="17" t="s">
        <v>84</v>
      </c>
      <c r="BK609" s="169">
        <f>ROUND(I609*H609,2)</f>
        <v>0</v>
      </c>
      <c r="BL609" s="17" t="s">
        <v>216</v>
      </c>
      <c r="BM609" s="168" t="s">
        <v>1197</v>
      </c>
    </row>
    <row r="610" spans="2:51" s="13" customFormat="1" ht="10.2">
      <c r="B610" s="170"/>
      <c r="D610" s="171" t="s">
        <v>150</v>
      </c>
      <c r="E610" s="172" t="s">
        <v>1</v>
      </c>
      <c r="F610" s="173" t="s">
        <v>1198</v>
      </c>
      <c r="H610" s="174">
        <v>174.78</v>
      </c>
      <c r="I610" s="175"/>
      <c r="L610" s="170"/>
      <c r="M610" s="176"/>
      <c r="N610" s="177"/>
      <c r="O610" s="177"/>
      <c r="P610" s="177"/>
      <c r="Q610" s="177"/>
      <c r="R610" s="177"/>
      <c r="S610" s="177"/>
      <c r="T610" s="178"/>
      <c r="AT610" s="172" t="s">
        <v>150</v>
      </c>
      <c r="AU610" s="172" t="s">
        <v>86</v>
      </c>
      <c r="AV610" s="13" t="s">
        <v>86</v>
      </c>
      <c r="AW610" s="13" t="s">
        <v>32</v>
      </c>
      <c r="AX610" s="13" t="s">
        <v>76</v>
      </c>
      <c r="AY610" s="172" t="s">
        <v>141</v>
      </c>
    </row>
    <row r="611" spans="2:51" s="13" customFormat="1" ht="10.2">
      <c r="B611" s="170"/>
      <c r="D611" s="171" t="s">
        <v>150</v>
      </c>
      <c r="E611" s="172" t="s">
        <v>1</v>
      </c>
      <c r="F611" s="173" t="s">
        <v>1199</v>
      </c>
      <c r="H611" s="174">
        <v>16.29</v>
      </c>
      <c r="I611" s="175"/>
      <c r="L611" s="170"/>
      <c r="M611" s="176"/>
      <c r="N611" s="177"/>
      <c r="O611" s="177"/>
      <c r="P611" s="177"/>
      <c r="Q611" s="177"/>
      <c r="R611" s="177"/>
      <c r="S611" s="177"/>
      <c r="T611" s="178"/>
      <c r="AT611" s="172" t="s">
        <v>150</v>
      </c>
      <c r="AU611" s="172" t="s">
        <v>86</v>
      </c>
      <c r="AV611" s="13" t="s">
        <v>86</v>
      </c>
      <c r="AW611" s="13" t="s">
        <v>32</v>
      </c>
      <c r="AX611" s="13" t="s">
        <v>76</v>
      </c>
      <c r="AY611" s="172" t="s">
        <v>141</v>
      </c>
    </row>
    <row r="612" spans="2:51" s="14" customFormat="1" ht="10.2">
      <c r="B612" s="189"/>
      <c r="D612" s="171" t="s">
        <v>150</v>
      </c>
      <c r="E612" s="190" t="s">
        <v>1</v>
      </c>
      <c r="F612" s="191" t="s">
        <v>281</v>
      </c>
      <c r="H612" s="192">
        <v>191.07</v>
      </c>
      <c r="I612" s="193"/>
      <c r="L612" s="189"/>
      <c r="M612" s="194"/>
      <c r="N612" s="195"/>
      <c r="O612" s="195"/>
      <c r="P612" s="195"/>
      <c r="Q612" s="195"/>
      <c r="R612" s="195"/>
      <c r="S612" s="195"/>
      <c r="T612" s="196"/>
      <c r="AT612" s="190" t="s">
        <v>150</v>
      </c>
      <c r="AU612" s="190" t="s">
        <v>86</v>
      </c>
      <c r="AV612" s="14" t="s">
        <v>148</v>
      </c>
      <c r="AW612" s="14" t="s">
        <v>32</v>
      </c>
      <c r="AX612" s="14" t="s">
        <v>84</v>
      </c>
      <c r="AY612" s="190" t="s">
        <v>141</v>
      </c>
    </row>
    <row r="613" spans="1:65" s="2" customFormat="1" ht="24" customHeight="1">
      <c r="A613" s="32"/>
      <c r="B613" s="156"/>
      <c r="C613" s="157" t="s">
        <v>1200</v>
      </c>
      <c r="D613" s="157" t="s">
        <v>143</v>
      </c>
      <c r="E613" s="158" t="s">
        <v>1201</v>
      </c>
      <c r="F613" s="159" t="s">
        <v>1202</v>
      </c>
      <c r="G613" s="160" t="s">
        <v>146</v>
      </c>
      <c r="H613" s="161">
        <v>9.54</v>
      </c>
      <c r="I613" s="162"/>
      <c r="J613" s="163">
        <f>ROUND(I613*H613,2)</f>
        <v>0</v>
      </c>
      <c r="K613" s="159" t="s">
        <v>1</v>
      </c>
      <c r="L613" s="33"/>
      <c r="M613" s="164" t="s">
        <v>1</v>
      </c>
      <c r="N613" s="165" t="s">
        <v>41</v>
      </c>
      <c r="O613" s="58"/>
      <c r="P613" s="166">
        <f>O613*H613</f>
        <v>0</v>
      </c>
      <c r="Q613" s="166">
        <v>0</v>
      </c>
      <c r="R613" s="166">
        <f>Q613*H613</f>
        <v>0</v>
      </c>
      <c r="S613" s="166">
        <v>0</v>
      </c>
      <c r="T613" s="167">
        <f>S613*H613</f>
        <v>0</v>
      </c>
      <c r="U613" s="32"/>
      <c r="V613" s="32"/>
      <c r="W613" s="32"/>
      <c r="X613" s="32"/>
      <c r="Y613" s="32"/>
      <c r="Z613" s="32"/>
      <c r="AA613" s="32"/>
      <c r="AB613" s="32"/>
      <c r="AC613" s="32"/>
      <c r="AD613" s="32"/>
      <c r="AE613" s="32"/>
      <c r="AR613" s="168" t="s">
        <v>216</v>
      </c>
      <c r="AT613" s="168" t="s">
        <v>143</v>
      </c>
      <c r="AU613" s="168" t="s">
        <v>86</v>
      </c>
      <c r="AY613" s="17" t="s">
        <v>141</v>
      </c>
      <c r="BE613" s="169">
        <f>IF(N613="základní",J613,0)</f>
        <v>0</v>
      </c>
      <c r="BF613" s="169">
        <f>IF(N613="snížená",J613,0)</f>
        <v>0</v>
      </c>
      <c r="BG613" s="169">
        <f>IF(N613="zákl. přenesená",J613,0)</f>
        <v>0</v>
      </c>
      <c r="BH613" s="169">
        <f>IF(N613="sníž. přenesená",J613,0)</f>
        <v>0</v>
      </c>
      <c r="BI613" s="169">
        <f>IF(N613="nulová",J613,0)</f>
        <v>0</v>
      </c>
      <c r="BJ613" s="17" t="s">
        <v>84</v>
      </c>
      <c r="BK613" s="169">
        <f>ROUND(I613*H613,2)</f>
        <v>0</v>
      </c>
      <c r="BL613" s="17" t="s">
        <v>216</v>
      </c>
      <c r="BM613" s="168" t="s">
        <v>1203</v>
      </c>
    </row>
    <row r="614" spans="2:51" s="13" customFormat="1" ht="10.2">
      <c r="B614" s="170"/>
      <c r="D614" s="171" t="s">
        <v>150</v>
      </c>
      <c r="E614" s="172" t="s">
        <v>1</v>
      </c>
      <c r="F614" s="173" t="s">
        <v>1204</v>
      </c>
      <c r="H614" s="174">
        <v>9.54</v>
      </c>
      <c r="I614" s="175"/>
      <c r="L614" s="170"/>
      <c r="M614" s="176"/>
      <c r="N614" s="177"/>
      <c r="O614" s="177"/>
      <c r="P614" s="177"/>
      <c r="Q614" s="177"/>
      <c r="R614" s="177"/>
      <c r="S614" s="177"/>
      <c r="T614" s="178"/>
      <c r="AT614" s="172" t="s">
        <v>150</v>
      </c>
      <c r="AU614" s="172" t="s">
        <v>86</v>
      </c>
      <c r="AV614" s="13" t="s">
        <v>86</v>
      </c>
      <c r="AW614" s="13" t="s">
        <v>32</v>
      </c>
      <c r="AX614" s="13" t="s">
        <v>84</v>
      </c>
      <c r="AY614" s="172" t="s">
        <v>141</v>
      </c>
    </row>
    <row r="615" spans="1:65" s="2" customFormat="1" ht="24" customHeight="1">
      <c r="A615" s="32"/>
      <c r="B615" s="156"/>
      <c r="C615" s="157" t="s">
        <v>1205</v>
      </c>
      <c r="D615" s="157" t="s">
        <v>143</v>
      </c>
      <c r="E615" s="158" t="s">
        <v>1206</v>
      </c>
      <c r="F615" s="159" t="s">
        <v>1207</v>
      </c>
      <c r="G615" s="160" t="s">
        <v>504</v>
      </c>
      <c r="H615" s="161">
        <v>3</v>
      </c>
      <c r="I615" s="162"/>
      <c r="J615" s="163">
        <f>ROUND(I615*H615,2)</f>
        <v>0</v>
      </c>
      <c r="K615" s="159" t="s">
        <v>1</v>
      </c>
      <c r="L615" s="33"/>
      <c r="M615" s="164" t="s">
        <v>1</v>
      </c>
      <c r="N615" s="165" t="s">
        <v>41</v>
      </c>
      <c r="O615" s="58"/>
      <c r="P615" s="166">
        <f>O615*H615</f>
        <v>0</v>
      </c>
      <c r="Q615" s="166">
        <v>0</v>
      </c>
      <c r="R615" s="166">
        <f>Q615*H615</f>
        <v>0</v>
      </c>
      <c r="S615" s="166">
        <v>0</v>
      </c>
      <c r="T615" s="167">
        <f>S615*H615</f>
        <v>0</v>
      </c>
      <c r="U615" s="32"/>
      <c r="V615" s="32"/>
      <c r="W615" s="32"/>
      <c r="X615" s="32"/>
      <c r="Y615" s="32"/>
      <c r="Z615" s="32"/>
      <c r="AA615" s="32"/>
      <c r="AB615" s="32"/>
      <c r="AC615" s="32"/>
      <c r="AD615" s="32"/>
      <c r="AE615" s="32"/>
      <c r="AR615" s="168" t="s">
        <v>216</v>
      </c>
      <c r="AT615" s="168" t="s">
        <v>143</v>
      </c>
      <c r="AU615" s="168" t="s">
        <v>86</v>
      </c>
      <c r="AY615" s="17" t="s">
        <v>141</v>
      </c>
      <c r="BE615" s="169">
        <f>IF(N615="základní",J615,0)</f>
        <v>0</v>
      </c>
      <c r="BF615" s="169">
        <f>IF(N615="snížená",J615,0)</f>
        <v>0</v>
      </c>
      <c r="BG615" s="169">
        <f>IF(N615="zákl. přenesená",J615,0)</f>
        <v>0</v>
      </c>
      <c r="BH615" s="169">
        <f>IF(N615="sníž. přenesená",J615,0)</f>
        <v>0</v>
      </c>
      <c r="BI615" s="169">
        <f>IF(N615="nulová",J615,0)</f>
        <v>0</v>
      </c>
      <c r="BJ615" s="17" t="s">
        <v>84</v>
      </c>
      <c r="BK615" s="169">
        <f>ROUND(I615*H615,2)</f>
        <v>0</v>
      </c>
      <c r="BL615" s="17" t="s">
        <v>216</v>
      </c>
      <c r="BM615" s="168" t="s">
        <v>1208</v>
      </c>
    </row>
    <row r="616" spans="2:51" s="13" customFormat="1" ht="10.2">
      <c r="B616" s="170"/>
      <c r="D616" s="171" t="s">
        <v>150</v>
      </c>
      <c r="E616" s="172" t="s">
        <v>1</v>
      </c>
      <c r="F616" s="173" t="s">
        <v>1209</v>
      </c>
      <c r="H616" s="174">
        <v>3</v>
      </c>
      <c r="I616" s="175"/>
      <c r="L616" s="170"/>
      <c r="M616" s="176"/>
      <c r="N616" s="177"/>
      <c r="O616" s="177"/>
      <c r="P616" s="177"/>
      <c r="Q616" s="177"/>
      <c r="R616" s="177"/>
      <c r="S616" s="177"/>
      <c r="T616" s="178"/>
      <c r="AT616" s="172" t="s">
        <v>150</v>
      </c>
      <c r="AU616" s="172" t="s">
        <v>86</v>
      </c>
      <c r="AV616" s="13" t="s">
        <v>86</v>
      </c>
      <c r="AW616" s="13" t="s">
        <v>32</v>
      </c>
      <c r="AX616" s="13" t="s">
        <v>84</v>
      </c>
      <c r="AY616" s="172" t="s">
        <v>141</v>
      </c>
    </row>
    <row r="617" spans="1:65" s="2" customFormat="1" ht="24" customHeight="1">
      <c r="A617" s="32"/>
      <c r="B617" s="156"/>
      <c r="C617" s="157" t="s">
        <v>1210</v>
      </c>
      <c r="D617" s="157" t="s">
        <v>143</v>
      </c>
      <c r="E617" s="158" t="s">
        <v>1211</v>
      </c>
      <c r="F617" s="159" t="s">
        <v>1212</v>
      </c>
      <c r="G617" s="160" t="s">
        <v>504</v>
      </c>
      <c r="H617" s="161">
        <v>1</v>
      </c>
      <c r="I617" s="162"/>
      <c r="J617" s="163">
        <f>ROUND(I617*H617,2)</f>
        <v>0</v>
      </c>
      <c r="K617" s="159" t="s">
        <v>1</v>
      </c>
      <c r="L617" s="33"/>
      <c r="M617" s="164" t="s">
        <v>1</v>
      </c>
      <c r="N617" s="165" t="s">
        <v>41</v>
      </c>
      <c r="O617" s="58"/>
      <c r="P617" s="166">
        <f>O617*H617</f>
        <v>0</v>
      </c>
      <c r="Q617" s="166">
        <v>0</v>
      </c>
      <c r="R617" s="166">
        <f>Q617*H617</f>
        <v>0</v>
      </c>
      <c r="S617" s="166">
        <v>0</v>
      </c>
      <c r="T617" s="167">
        <f>S617*H617</f>
        <v>0</v>
      </c>
      <c r="U617" s="32"/>
      <c r="V617" s="32"/>
      <c r="W617" s="32"/>
      <c r="X617" s="32"/>
      <c r="Y617" s="32"/>
      <c r="Z617" s="32"/>
      <c r="AA617" s="32"/>
      <c r="AB617" s="32"/>
      <c r="AC617" s="32"/>
      <c r="AD617" s="32"/>
      <c r="AE617" s="32"/>
      <c r="AR617" s="168" t="s">
        <v>216</v>
      </c>
      <c r="AT617" s="168" t="s">
        <v>143</v>
      </c>
      <c r="AU617" s="168" t="s">
        <v>86</v>
      </c>
      <c r="AY617" s="17" t="s">
        <v>141</v>
      </c>
      <c r="BE617" s="169">
        <f>IF(N617="základní",J617,0)</f>
        <v>0</v>
      </c>
      <c r="BF617" s="169">
        <f>IF(N617="snížená",J617,0)</f>
        <v>0</v>
      </c>
      <c r="BG617" s="169">
        <f>IF(N617="zákl. přenesená",J617,0)</f>
        <v>0</v>
      </c>
      <c r="BH617" s="169">
        <f>IF(N617="sníž. přenesená",J617,0)</f>
        <v>0</v>
      </c>
      <c r="BI617" s="169">
        <f>IF(N617="nulová",J617,0)</f>
        <v>0</v>
      </c>
      <c r="BJ617" s="17" t="s">
        <v>84</v>
      </c>
      <c r="BK617" s="169">
        <f>ROUND(I617*H617,2)</f>
        <v>0</v>
      </c>
      <c r="BL617" s="17" t="s">
        <v>216</v>
      </c>
      <c r="BM617" s="168" t="s">
        <v>1213</v>
      </c>
    </row>
    <row r="618" spans="2:51" s="13" customFormat="1" ht="10.2">
      <c r="B618" s="170"/>
      <c r="D618" s="171" t="s">
        <v>150</v>
      </c>
      <c r="E618" s="172" t="s">
        <v>1</v>
      </c>
      <c r="F618" s="173" t="s">
        <v>1214</v>
      </c>
      <c r="H618" s="174">
        <v>1</v>
      </c>
      <c r="I618" s="175"/>
      <c r="L618" s="170"/>
      <c r="M618" s="176"/>
      <c r="N618" s="177"/>
      <c r="O618" s="177"/>
      <c r="P618" s="177"/>
      <c r="Q618" s="177"/>
      <c r="R618" s="177"/>
      <c r="S618" s="177"/>
      <c r="T618" s="178"/>
      <c r="AT618" s="172" t="s">
        <v>150</v>
      </c>
      <c r="AU618" s="172" t="s">
        <v>86</v>
      </c>
      <c r="AV618" s="13" t="s">
        <v>86</v>
      </c>
      <c r="AW618" s="13" t="s">
        <v>32</v>
      </c>
      <c r="AX618" s="13" t="s">
        <v>84</v>
      </c>
      <c r="AY618" s="172" t="s">
        <v>141</v>
      </c>
    </row>
    <row r="619" spans="1:65" s="2" customFormat="1" ht="36" customHeight="1">
      <c r="A619" s="32"/>
      <c r="B619" s="156"/>
      <c r="C619" s="157" t="s">
        <v>1215</v>
      </c>
      <c r="D619" s="157" t="s">
        <v>143</v>
      </c>
      <c r="E619" s="158" t="s">
        <v>1216</v>
      </c>
      <c r="F619" s="159" t="s">
        <v>1217</v>
      </c>
      <c r="G619" s="160" t="s">
        <v>504</v>
      </c>
      <c r="H619" s="161">
        <v>3</v>
      </c>
      <c r="I619" s="162"/>
      <c r="J619" s="163">
        <f>ROUND(I619*H619,2)</f>
        <v>0</v>
      </c>
      <c r="K619" s="159" t="s">
        <v>1</v>
      </c>
      <c r="L619" s="33"/>
      <c r="M619" s="164" t="s">
        <v>1</v>
      </c>
      <c r="N619" s="165" t="s">
        <v>41</v>
      </c>
      <c r="O619" s="58"/>
      <c r="P619" s="166">
        <f>O619*H619</f>
        <v>0</v>
      </c>
      <c r="Q619" s="166">
        <v>0</v>
      </c>
      <c r="R619" s="166">
        <f>Q619*H619</f>
        <v>0</v>
      </c>
      <c r="S619" s="166">
        <v>0</v>
      </c>
      <c r="T619" s="167">
        <f>S619*H619</f>
        <v>0</v>
      </c>
      <c r="U619" s="32"/>
      <c r="V619" s="32"/>
      <c r="W619" s="32"/>
      <c r="X619" s="32"/>
      <c r="Y619" s="32"/>
      <c r="Z619" s="32"/>
      <c r="AA619" s="32"/>
      <c r="AB619" s="32"/>
      <c r="AC619" s="32"/>
      <c r="AD619" s="32"/>
      <c r="AE619" s="32"/>
      <c r="AR619" s="168" t="s">
        <v>216</v>
      </c>
      <c r="AT619" s="168" t="s">
        <v>143</v>
      </c>
      <c r="AU619" s="168" t="s">
        <v>86</v>
      </c>
      <c r="AY619" s="17" t="s">
        <v>141</v>
      </c>
      <c r="BE619" s="169">
        <f>IF(N619="základní",J619,0)</f>
        <v>0</v>
      </c>
      <c r="BF619" s="169">
        <f>IF(N619="snížená",J619,0)</f>
        <v>0</v>
      </c>
      <c r="BG619" s="169">
        <f>IF(N619="zákl. přenesená",J619,0)</f>
        <v>0</v>
      </c>
      <c r="BH619" s="169">
        <f>IF(N619="sníž. přenesená",J619,0)</f>
        <v>0</v>
      </c>
      <c r="BI619" s="169">
        <f>IF(N619="nulová",J619,0)</f>
        <v>0</v>
      </c>
      <c r="BJ619" s="17" t="s">
        <v>84</v>
      </c>
      <c r="BK619" s="169">
        <f>ROUND(I619*H619,2)</f>
        <v>0</v>
      </c>
      <c r="BL619" s="17" t="s">
        <v>216</v>
      </c>
      <c r="BM619" s="168" t="s">
        <v>1218</v>
      </c>
    </row>
    <row r="620" spans="2:51" s="13" customFormat="1" ht="10.2">
      <c r="B620" s="170"/>
      <c r="D620" s="171" t="s">
        <v>150</v>
      </c>
      <c r="E620" s="172" t="s">
        <v>1</v>
      </c>
      <c r="F620" s="173" t="s">
        <v>1219</v>
      </c>
      <c r="H620" s="174">
        <v>3</v>
      </c>
      <c r="I620" s="175"/>
      <c r="L620" s="170"/>
      <c r="M620" s="176"/>
      <c r="N620" s="177"/>
      <c r="O620" s="177"/>
      <c r="P620" s="177"/>
      <c r="Q620" s="177"/>
      <c r="R620" s="177"/>
      <c r="S620" s="177"/>
      <c r="T620" s="178"/>
      <c r="AT620" s="172" t="s">
        <v>150</v>
      </c>
      <c r="AU620" s="172" t="s">
        <v>86</v>
      </c>
      <c r="AV620" s="13" t="s">
        <v>86</v>
      </c>
      <c r="AW620" s="13" t="s">
        <v>32</v>
      </c>
      <c r="AX620" s="13" t="s">
        <v>84</v>
      </c>
      <c r="AY620" s="172" t="s">
        <v>141</v>
      </c>
    </row>
    <row r="621" spans="1:65" s="2" customFormat="1" ht="24" customHeight="1">
      <c r="A621" s="32"/>
      <c r="B621" s="156"/>
      <c r="C621" s="157" t="s">
        <v>1220</v>
      </c>
      <c r="D621" s="157" t="s">
        <v>143</v>
      </c>
      <c r="E621" s="158" t="s">
        <v>1221</v>
      </c>
      <c r="F621" s="159" t="s">
        <v>1222</v>
      </c>
      <c r="G621" s="160" t="s">
        <v>504</v>
      </c>
      <c r="H621" s="161">
        <v>2</v>
      </c>
      <c r="I621" s="162"/>
      <c r="J621" s="163">
        <f>ROUND(I621*H621,2)</f>
        <v>0</v>
      </c>
      <c r="K621" s="159" t="s">
        <v>1</v>
      </c>
      <c r="L621" s="33"/>
      <c r="M621" s="164" t="s">
        <v>1</v>
      </c>
      <c r="N621" s="165" t="s">
        <v>41</v>
      </c>
      <c r="O621" s="58"/>
      <c r="P621" s="166">
        <f>O621*H621</f>
        <v>0</v>
      </c>
      <c r="Q621" s="166">
        <v>0</v>
      </c>
      <c r="R621" s="166">
        <f>Q621*H621</f>
        <v>0</v>
      </c>
      <c r="S621" s="166">
        <v>0</v>
      </c>
      <c r="T621" s="167">
        <f>S621*H621</f>
        <v>0</v>
      </c>
      <c r="U621" s="32"/>
      <c r="V621" s="32"/>
      <c r="W621" s="32"/>
      <c r="X621" s="32"/>
      <c r="Y621" s="32"/>
      <c r="Z621" s="32"/>
      <c r="AA621" s="32"/>
      <c r="AB621" s="32"/>
      <c r="AC621" s="32"/>
      <c r="AD621" s="32"/>
      <c r="AE621" s="32"/>
      <c r="AR621" s="168" t="s">
        <v>216</v>
      </c>
      <c r="AT621" s="168" t="s">
        <v>143</v>
      </c>
      <c r="AU621" s="168" t="s">
        <v>86</v>
      </c>
      <c r="AY621" s="17" t="s">
        <v>141</v>
      </c>
      <c r="BE621" s="169">
        <f>IF(N621="základní",J621,0)</f>
        <v>0</v>
      </c>
      <c r="BF621" s="169">
        <f>IF(N621="snížená",J621,0)</f>
        <v>0</v>
      </c>
      <c r="BG621" s="169">
        <f>IF(N621="zákl. přenesená",J621,0)</f>
        <v>0</v>
      </c>
      <c r="BH621" s="169">
        <f>IF(N621="sníž. přenesená",J621,0)</f>
        <v>0</v>
      </c>
      <c r="BI621" s="169">
        <f>IF(N621="nulová",J621,0)</f>
        <v>0</v>
      </c>
      <c r="BJ621" s="17" t="s">
        <v>84</v>
      </c>
      <c r="BK621" s="169">
        <f>ROUND(I621*H621,2)</f>
        <v>0</v>
      </c>
      <c r="BL621" s="17" t="s">
        <v>216</v>
      </c>
      <c r="BM621" s="168" t="s">
        <v>1223</v>
      </c>
    </row>
    <row r="622" spans="2:51" s="13" customFormat="1" ht="10.2">
      <c r="B622" s="170"/>
      <c r="D622" s="171" t="s">
        <v>150</v>
      </c>
      <c r="E622" s="172" t="s">
        <v>1</v>
      </c>
      <c r="F622" s="173" t="s">
        <v>1224</v>
      </c>
      <c r="H622" s="174">
        <v>2</v>
      </c>
      <c r="I622" s="175"/>
      <c r="L622" s="170"/>
      <c r="M622" s="176"/>
      <c r="N622" s="177"/>
      <c r="O622" s="177"/>
      <c r="P622" s="177"/>
      <c r="Q622" s="177"/>
      <c r="R622" s="177"/>
      <c r="S622" s="177"/>
      <c r="T622" s="178"/>
      <c r="AT622" s="172" t="s">
        <v>150</v>
      </c>
      <c r="AU622" s="172" t="s">
        <v>86</v>
      </c>
      <c r="AV622" s="13" t="s">
        <v>86</v>
      </c>
      <c r="AW622" s="13" t="s">
        <v>32</v>
      </c>
      <c r="AX622" s="13" t="s">
        <v>84</v>
      </c>
      <c r="AY622" s="172" t="s">
        <v>141</v>
      </c>
    </row>
    <row r="623" spans="1:65" s="2" customFormat="1" ht="24" customHeight="1">
      <c r="A623" s="32"/>
      <c r="B623" s="156"/>
      <c r="C623" s="157" t="s">
        <v>1225</v>
      </c>
      <c r="D623" s="157" t="s">
        <v>143</v>
      </c>
      <c r="E623" s="158" t="s">
        <v>1226</v>
      </c>
      <c r="F623" s="159" t="s">
        <v>1227</v>
      </c>
      <c r="G623" s="160" t="s">
        <v>504</v>
      </c>
      <c r="H623" s="161">
        <v>1</v>
      </c>
      <c r="I623" s="162"/>
      <c r="J623" s="163">
        <f>ROUND(I623*H623,2)</f>
        <v>0</v>
      </c>
      <c r="K623" s="159" t="s">
        <v>1</v>
      </c>
      <c r="L623" s="33"/>
      <c r="M623" s="164" t="s">
        <v>1</v>
      </c>
      <c r="N623" s="165" t="s">
        <v>41</v>
      </c>
      <c r="O623" s="58"/>
      <c r="P623" s="166">
        <f>O623*H623</f>
        <v>0</v>
      </c>
      <c r="Q623" s="166">
        <v>0</v>
      </c>
      <c r="R623" s="166">
        <f>Q623*H623</f>
        <v>0</v>
      </c>
      <c r="S623" s="166">
        <v>0</v>
      </c>
      <c r="T623" s="167">
        <f>S623*H623</f>
        <v>0</v>
      </c>
      <c r="U623" s="32"/>
      <c r="V623" s="32"/>
      <c r="W623" s="32"/>
      <c r="X623" s="32"/>
      <c r="Y623" s="32"/>
      <c r="Z623" s="32"/>
      <c r="AA623" s="32"/>
      <c r="AB623" s="32"/>
      <c r="AC623" s="32"/>
      <c r="AD623" s="32"/>
      <c r="AE623" s="32"/>
      <c r="AR623" s="168" t="s">
        <v>216</v>
      </c>
      <c r="AT623" s="168" t="s">
        <v>143</v>
      </c>
      <c r="AU623" s="168" t="s">
        <v>86</v>
      </c>
      <c r="AY623" s="17" t="s">
        <v>141</v>
      </c>
      <c r="BE623" s="169">
        <f>IF(N623="základní",J623,0)</f>
        <v>0</v>
      </c>
      <c r="BF623" s="169">
        <f>IF(N623="snížená",J623,0)</f>
        <v>0</v>
      </c>
      <c r="BG623" s="169">
        <f>IF(N623="zákl. přenesená",J623,0)</f>
        <v>0</v>
      </c>
      <c r="BH623" s="169">
        <f>IF(N623="sníž. přenesená",J623,0)</f>
        <v>0</v>
      </c>
      <c r="BI623" s="169">
        <f>IF(N623="nulová",J623,0)</f>
        <v>0</v>
      </c>
      <c r="BJ623" s="17" t="s">
        <v>84</v>
      </c>
      <c r="BK623" s="169">
        <f>ROUND(I623*H623,2)</f>
        <v>0</v>
      </c>
      <c r="BL623" s="17" t="s">
        <v>216</v>
      </c>
      <c r="BM623" s="168" t="s">
        <v>1228</v>
      </c>
    </row>
    <row r="624" spans="2:51" s="13" customFormat="1" ht="10.2">
      <c r="B624" s="170"/>
      <c r="D624" s="171" t="s">
        <v>150</v>
      </c>
      <c r="E624" s="172" t="s">
        <v>1</v>
      </c>
      <c r="F624" s="173" t="s">
        <v>1229</v>
      </c>
      <c r="H624" s="174">
        <v>1</v>
      </c>
      <c r="I624" s="175"/>
      <c r="L624" s="170"/>
      <c r="M624" s="176"/>
      <c r="N624" s="177"/>
      <c r="O624" s="177"/>
      <c r="P624" s="177"/>
      <c r="Q624" s="177"/>
      <c r="R624" s="177"/>
      <c r="S624" s="177"/>
      <c r="T624" s="178"/>
      <c r="AT624" s="172" t="s">
        <v>150</v>
      </c>
      <c r="AU624" s="172" t="s">
        <v>86</v>
      </c>
      <c r="AV624" s="13" t="s">
        <v>86</v>
      </c>
      <c r="AW624" s="13" t="s">
        <v>32</v>
      </c>
      <c r="AX624" s="13" t="s">
        <v>84</v>
      </c>
      <c r="AY624" s="172" t="s">
        <v>141</v>
      </c>
    </row>
    <row r="625" spans="1:65" s="2" customFormat="1" ht="16.5" customHeight="1">
      <c r="A625" s="32"/>
      <c r="B625" s="156"/>
      <c r="C625" s="157" t="s">
        <v>1230</v>
      </c>
      <c r="D625" s="157" t="s">
        <v>143</v>
      </c>
      <c r="E625" s="158" t="s">
        <v>1231</v>
      </c>
      <c r="F625" s="159" t="s">
        <v>1232</v>
      </c>
      <c r="G625" s="160" t="s">
        <v>504</v>
      </c>
      <c r="H625" s="161">
        <v>1</v>
      </c>
      <c r="I625" s="162"/>
      <c r="J625" s="163">
        <f>ROUND(I625*H625,2)</f>
        <v>0</v>
      </c>
      <c r="K625" s="159" t="s">
        <v>1</v>
      </c>
      <c r="L625" s="33"/>
      <c r="M625" s="164" t="s">
        <v>1</v>
      </c>
      <c r="N625" s="165" t="s">
        <v>41</v>
      </c>
      <c r="O625" s="58"/>
      <c r="P625" s="166">
        <f>O625*H625</f>
        <v>0</v>
      </c>
      <c r="Q625" s="166">
        <v>0</v>
      </c>
      <c r="R625" s="166">
        <f>Q625*H625</f>
        <v>0</v>
      </c>
      <c r="S625" s="166">
        <v>0</v>
      </c>
      <c r="T625" s="167">
        <f>S625*H625</f>
        <v>0</v>
      </c>
      <c r="U625" s="32"/>
      <c r="V625" s="32"/>
      <c r="W625" s="32"/>
      <c r="X625" s="32"/>
      <c r="Y625" s="32"/>
      <c r="Z625" s="32"/>
      <c r="AA625" s="32"/>
      <c r="AB625" s="32"/>
      <c r="AC625" s="32"/>
      <c r="AD625" s="32"/>
      <c r="AE625" s="32"/>
      <c r="AR625" s="168" t="s">
        <v>216</v>
      </c>
      <c r="AT625" s="168" t="s">
        <v>143</v>
      </c>
      <c r="AU625" s="168" t="s">
        <v>86</v>
      </c>
      <c r="AY625" s="17" t="s">
        <v>141</v>
      </c>
      <c r="BE625" s="169">
        <f>IF(N625="základní",J625,0)</f>
        <v>0</v>
      </c>
      <c r="BF625" s="169">
        <f>IF(N625="snížená",J625,0)</f>
        <v>0</v>
      </c>
      <c r="BG625" s="169">
        <f>IF(N625="zákl. přenesená",J625,0)</f>
        <v>0</v>
      </c>
      <c r="BH625" s="169">
        <f>IF(N625="sníž. přenesená",J625,0)</f>
        <v>0</v>
      </c>
      <c r="BI625" s="169">
        <f>IF(N625="nulová",J625,0)</f>
        <v>0</v>
      </c>
      <c r="BJ625" s="17" t="s">
        <v>84</v>
      </c>
      <c r="BK625" s="169">
        <f>ROUND(I625*H625,2)</f>
        <v>0</v>
      </c>
      <c r="BL625" s="17" t="s">
        <v>216</v>
      </c>
      <c r="BM625" s="168" t="s">
        <v>1233</v>
      </c>
    </row>
    <row r="626" spans="1:65" s="2" customFormat="1" ht="36" customHeight="1">
      <c r="A626" s="32"/>
      <c r="B626" s="156"/>
      <c r="C626" s="157" t="s">
        <v>1234</v>
      </c>
      <c r="D626" s="157" t="s">
        <v>143</v>
      </c>
      <c r="E626" s="158" t="s">
        <v>1235</v>
      </c>
      <c r="F626" s="159" t="s">
        <v>1236</v>
      </c>
      <c r="G626" s="160" t="s">
        <v>504</v>
      </c>
      <c r="H626" s="161">
        <v>2</v>
      </c>
      <c r="I626" s="162"/>
      <c r="J626" s="163">
        <f>ROUND(I626*H626,2)</f>
        <v>0</v>
      </c>
      <c r="K626" s="159" t="s">
        <v>1</v>
      </c>
      <c r="L626" s="33"/>
      <c r="M626" s="164" t="s">
        <v>1</v>
      </c>
      <c r="N626" s="165" t="s">
        <v>41</v>
      </c>
      <c r="O626" s="58"/>
      <c r="P626" s="166">
        <f>O626*H626</f>
        <v>0</v>
      </c>
      <c r="Q626" s="166">
        <v>0</v>
      </c>
      <c r="R626" s="166">
        <f>Q626*H626</f>
        <v>0</v>
      </c>
      <c r="S626" s="166">
        <v>0</v>
      </c>
      <c r="T626" s="167">
        <f>S626*H626</f>
        <v>0</v>
      </c>
      <c r="U626" s="32"/>
      <c r="V626" s="32"/>
      <c r="W626" s="32"/>
      <c r="X626" s="32"/>
      <c r="Y626" s="32"/>
      <c r="Z626" s="32"/>
      <c r="AA626" s="32"/>
      <c r="AB626" s="32"/>
      <c r="AC626" s="32"/>
      <c r="AD626" s="32"/>
      <c r="AE626" s="32"/>
      <c r="AR626" s="168" t="s">
        <v>216</v>
      </c>
      <c r="AT626" s="168" t="s">
        <v>143</v>
      </c>
      <c r="AU626" s="168" t="s">
        <v>86</v>
      </c>
      <c r="AY626" s="17" t="s">
        <v>141</v>
      </c>
      <c r="BE626" s="169">
        <f>IF(N626="základní",J626,0)</f>
        <v>0</v>
      </c>
      <c r="BF626" s="169">
        <f>IF(N626="snížená",J626,0)</f>
        <v>0</v>
      </c>
      <c r="BG626" s="169">
        <f>IF(N626="zákl. přenesená",J626,0)</f>
        <v>0</v>
      </c>
      <c r="BH626" s="169">
        <f>IF(N626="sníž. přenesená",J626,0)</f>
        <v>0</v>
      </c>
      <c r="BI626" s="169">
        <f>IF(N626="nulová",J626,0)</f>
        <v>0</v>
      </c>
      <c r="BJ626" s="17" t="s">
        <v>84</v>
      </c>
      <c r="BK626" s="169">
        <f>ROUND(I626*H626,2)</f>
        <v>0</v>
      </c>
      <c r="BL626" s="17" t="s">
        <v>216</v>
      </c>
      <c r="BM626" s="168" t="s">
        <v>1237</v>
      </c>
    </row>
    <row r="627" spans="2:51" s="13" customFormat="1" ht="10.2">
      <c r="B627" s="170"/>
      <c r="D627" s="171" t="s">
        <v>150</v>
      </c>
      <c r="E627" s="172" t="s">
        <v>1</v>
      </c>
      <c r="F627" s="173" t="s">
        <v>1238</v>
      </c>
      <c r="H627" s="174">
        <v>2</v>
      </c>
      <c r="I627" s="175"/>
      <c r="L627" s="170"/>
      <c r="M627" s="176"/>
      <c r="N627" s="177"/>
      <c r="O627" s="177"/>
      <c r="P627" s="177"/>
      <c r="Q627" s="177"/>
      <c r="R627" s="177"/>
      <c r="S627" s="177"/>
      <c r="T627" s="178"/>
      <c r="AT627" s="172" t="s">
        <v>150</v>
      </c>
      <c r="AU627" s="172" t="s">
        <v>86</v>
      </c>
      <c r="AV627" s="13" t="s">
        <v>86</v>
      </c>
      <c r="AW627" s="13" t="s">
        <v>32</v>
      </c>
      <c r="AX627" s="13" t="s">
        <v>84</v>
      </c>
      <c r="AY627" s="172" t="s">
        <v>141</v>
      </c>
    </row>
    <row r="628" spans="1:65" s="2" customFormat="1" ht="24" customHeight="1">
      <c r="A628" s="32"/>
      <c r="B628" s="156"/>
      <c r="C628" s="157" t="s">
        <v>1239</v>
      </c>
      <c r="D628" s="157" t="s">
        <v>143</v>
      </c>
      <c r="E628" s="158" t="s">
        <v>1240</v>
      </c>
      <c r="F628" s="159" t="s">
        <v>1241</v>
      </c>
      <c r="G628" s="160" t="s">
        <v>146</v>
      </c>
      <c r="H628" s="161">
        <v>6.1</v>
      </c>
      <c r="I628" s="162"/>
      <c r="J628" s="163">
        <f>ROUND(I628*H628,2)</f>
        <v>0</v>
      </c>
      <c r="K628" s="159" t="s">
        <v>1</v>
      </c>
      <c r="L628" s="33"/>
      <c r="M628" s="164" t="s">
        <v>1</v>
      </c>
      <c r="N628" s="165" t="s">
        <v>41</v>
      </c>
      <c r="O628" s="58"/>
      <c r="P628" s="166">
        <f>O628*H628</f>
        <v>0</v>
      </c>
      <c r="Q628" s="166">
        <v>0</v>
      </c>
      <c r="R628" s="166">
        <f>Q628*H628</f>
        <v>0</v>
      </c>
      <c r="S628" s="166">
        <v>0</v>
      </c>
      <c r="T628" s="167">
        <f>S628*H628</f>
        <v>0</v>
      </c>
      <c r="U628" s="32"/>
      <c r="V628" s="32"/>
      <c r="W628" s="32"/>
      <c r="X628" s="32"/>
      <c r="Y628" s="32"/>
      <c r="Z628" s="32"/>
      <c r="AA628" s="32"/>
      <c r="AB628" s="32"/>
      <c r="AC628" s="32"/>
      <c r="AD628" s="32"/>
      <c r="AE628" s="32"/>
      <c r="AR628" s="168" t="s">
        <v>216</v>
      </c>
      <c r="AT628" s="168" t="s">
        <v>143</v>
      </c>
      <c r="AU628" s="168" t="s">
        <v>86</v>
      </c>
      <c r="AY628" s="17" t="s">
        <v>141</v>
      </c>
      <c r="BE628" s="169">
        <f>IF(N628="základní",J628,0)</f>
        <v>0</v>
      </c>
      <c r="BF628" s="169">
        <f>IF(N628="snížená",J628,0)</f>
        <v>0</v>
      </c>
      <c r="BG628" s="169">
        <f>IF(N628="zákl. přenesená",J628,0)</f>
        <v>0</v>
      </c>
      <c r="BH628" s="169">
        <f>IF(N628="sníž. přenesená",J628,0)</f>
        <v>0</v>
      </c>
      <c r="BI628" s="169">
        <f>IF(N628="nulová",J628,0)</f>
        <v>0</v>
      </c>
      <c r="BJ628" s="17" t="s">
        <v>84</v>
      </c>
      <c r="BK628" s="169">
        <f>ROUND(I628*H628,2)</f>
        <v>0</v>
      </c>
      <c r="BL628" s="17" t="s">
        <v>216</v>
      </c>
      <c r="BM628" s="168" t="s">
        <v>1242</v>
      </c>
    </row>
    <row r="629" spans="2:51" s="13" customFormat="1" ht="10.2">
      <c r="B629" s="170"/>
      <c r="D629" s="171" t="s">
        <v>150</v>
      </c>
      <c r="E629" s="172" t="s">
        <v>1</v>
      </c>
      <c r="F629" s="173" t="s">
        <v>1243</v>
      </c>
      <c r="H629" s="174">
        <v>6.1</v>
      </c>
      <c r="I629" s="175"/>
      <c r="L629" s="170"/>
      <c r="M629" s="176"/>
      <c r="N629" s="177"/>
      <c r="O629" s="177"/>
      <c r="P629" s="177"/>
      <c r="Q629" s="177"/>
      <c r="R629" s="177"/>
      <c r="S629" s="177"/>
      <c r="T629" s="178"/>
      <c r="AT629" s="172" t="s">
        <v>150</v>
      </c>
      <c r="AU629" s="172" t="s">
        <v>86</v>
      </c>
      <c r="AV629" s="13" t="s">
        <v>86</v>
      </c>
      <c r="AW629" s="13" t="s">
        <v>32</v>
      </c>
      <c r="AX629" s="13" t="s">
        <v>84</v>
      </c>
      <c r="AY629" s="172" t="s">
        <v>141</v>
      </c>
    </row>
    <row r="630" spans="1:65" s="2" customFormat="1" ht="24" customHeight="1">
      <c r="A630" s="32"/>
      <c r="B630" s="156"/>
      <c r="C630" s="157" t="s">
        <v>1244</v>
      </c>
      <c r="D630" s="157" t="s">
        <v>143</v>
      </c>
      <c r="E630" s="158" t="s">
        <v>1245</v>
      </c>
      <c r="F630" s="159" t="s">
        <v>1246</v>
      </c>
      <c r="G630" s="160" t="s">
        <v>504</v>
      </c>
      <c r="H630" s="161">
        <v>48</v>
      </c>
      <c r="I630" s="162"/>
      <c r="J630" s="163">
        <f>ROUND(I630*H630,2)</f>
        <v>0</v>
      </c>
      <c r="K630" s="159" t="s">
        <v>1</v>
      </c>
      <c r="L630" s="33"/>
      <c r="M630" s="164" t="s">
        <v>1</v>
      </c>
      <c r="N630" s="165" t="s">
        <v>41</v>
      </c>
      <c r="O630" s="58"/>
      <c r="P630" s="166">
        <f>O630*H630</f>
        <v>0</v>
      </c>
      <c r="Q630" s="166">
        <v>0</v>
      </c>
      <c r="R630" s="166">
        <f>Q630*H630</f>
        <v>0</v>
      </c>
      <c r="S630" s="166">
        <v>0</v>
      </c>
      <c r="T630" s="167">
        <f>S630*H630</f>
        <v>0</v>
      </c>
      <c r="U630" s="32"/>
      <c r="V630" s="32"/>
      <c r="W630" s="32"/>
      <c r="X630" s="32"/>
      <c r="Y630" s="32"/>
      <c r="Z630" s="32"/>
      <c r="AA630" s="32"/>
      <c r="AB630" s="32"/>
      <c r="AC630" s="32"/>
      <c r="AD630" s="32"/>
      <c r="AE630" s="32"/>
      <c r="AR630" s="168" t="s">
        <v>216</v>
      </c>
      <c r="AT630" s="168" t="s">
        <v>143</v>
      </c>
      <c r="AU630" s="168" t="s">
        <v>86</v>
      </c>
      <c r="AY630" s="17" t="s">
        <v>141</v>
      </c>
      <c r="BE630" s="169">
        <f>IF(N630="základní",J630,0)</f>
        <v>0</v>
      </c>
      <c r="BF630" s="169">
        <f>IF(N630="snížená",J630,0)</f>
        <v>0</v>
      </c>
      <c r="BG630" s="169">
        <f>IF(N630="zákl. přenesená",J630,0)</f>
        <v>0</v>
      </c>
      <c r="BH630" s="169">
        <f>IF(N630="sníž. přenesená",J630,0)</f>
        <v>0</v>
      </c>
      <c r="BI630" s="169">
        <f>IF(N630="nulová",J630,0)</f>
        <v>0</v>
      </c>
      <c r="BJ630" s="17" t="s">
        <v>84</v>
      </c>
      <c r="BK630" s="169">
        <f>ROUND(I630*H630,2)</f>
        <v>0</v>
      </c>
      <c r="BL630" s="17" t="s">
        <v>216</v>
      </c>
      <c r="BM630" s="168" t="s">
        <v>1247</v>
      </c>
    </row>
    <row r="631" spans="2:51" s="13" customFormat="1" ht="10.2">
      <c r="B631" s="170"/>
      <c r="D631" s="171" t="s">
        <v>150</v>
      </c>
      <c r="E631" s="172" t="s">
        <v>1</v>
      </c>
      <c r="F631" s="173" t="s">
        <v>1248</v>
      </c>
      <c r="H631" s="174">
        <v>48</v>
      </c>
      <c r="I631" s="175"/>
      <c r="L631" s="170"/>
      <c r="M631" s="176"/>
      <c r="N631" s="177"/>
      <c r="O631" s="177"/>
      <c r="P631" s="177"/>
      <c r="Q631" s="177"/>
      <c r="R631" s="177"/>
      <c r="S631" s="177"/>
      <c r="T631" s="178"/>
      <c r="AT631" s="172" t="s">
        <v>150</v>
      </c>
      <c r="AU631" s="172" t="s">
        <v>86</v>
      </c>
      <c r="AV631" s="13" t="s">
        <v>86</v>
      </c>
      <c r="AW631" s="13" t="s">
        <v>32</v>
      </c>
      <c r="AX631" s="13" t="s">
        <v>84</v>
      </c>
      <c r="AY631" s="172" t="s">
        <v>141</v>
      </c>
    </row>
    <row r="632" spans="1:65" s="2" customFormat="1" ht="24" customHeight="1">
      <c r="A632" s="32"/>
      <c r="B632" s="156"/>
      <c r="C632" s="157" t="s">
        <v>1249</v>
      </c>
      <c r="D632" s="157" t="s">
        <v>143</v>
      </c>
      <c r="E632" s="158" t="s">
        <v>1250</v>
      </c>
      <c r="F632" s="159" t="s">
        <v>1251</v>
      </c>
      <c r="G632" s="160" t="s">
        <v>504</v>
      </c>
      <c r="H632" s="161">
        <v>1</v>
      </c>
      <c r="I632" s="162"/>
      <c r="J632" s="163">
        <f>ROUND(I632*H632,2)</f>
        <v>0</v>
      </c>
      <c r="K632" s="159" t="s">
        <v>1</v>
      </c>
      <c r="L632" s="33"/>
      <c r="M632" s="164" t="s">
        <v>1</v>
      </c>
      <c r="N632" s="165" t="s">
        <v>41</v>
      </c>
      <c r="O632" s="58"/>
      <c r="P632" s="166">
        <f>O632*H632</f>
        <v>0</v>
      </c>
      <c r="Q632" s="166">
        <v>0</v>
      </c>
      <c r="R632" s="166">
        <f>Q632*H632</f>
        <v>0</v>
      </c>
      <c r="S632" s="166">
        <v>0</v>
      </c>
      <c r="T632" s="167">
        <f>S632*H632</f>
        <v>0</v>
      </c>
      <c r="U632" s="32"/>
      <c r="V632" s="32"/>
      <c r="W632" s="32"/>
      <c r="X632" s="32"/>
      <c r="Y632" s="32"/>
      <c r="Z632" s="32"/>
      <c r="AA632" s="32"/>
      <c r="AB632" s="32"/>
      <c r="AC632" s="32"/>
      <c r="AD632" s="32"/>
      <c r="AE632" s="32"/>
      <c r="AR632" s="168" t="s">
        <v>216</v>
      </c>
      <c r="AT632" s="168" t="s">
        <v>143</v>
      </c>
      <c r="AU632" s="168" t="s">
        <v>86</v>
      </c>
      <c r="AY632" s="17" t="s">
        <v>141</v>
      </c>
      <c r="BE632" s="169">
        <f>IF(N632="základní",J632,0)</f>
        <v>0</v>
      </c>
      <c r="BF632" s="169">
        <f>IF(N632="snížená",J632,0)</f>
        <v>0</v>
      </c>
      <c r="BG632" s="169">
        <f>IF(N632="zákl. přenesená",J632,0)</f>
        <v>0</v>
      </c>
      <c r="BH632" s="169">
        <f>IF(N632="sníž. přenesená",J632,0)</f>
        <v>0</v>
      </c>
      <c r="BI632" s="169">
        <f>IF(N632="nulová",J632,0)</f>
        <v>0</v>
      </c>
      <c r="BJ632" s="17" t="s">
        <v>84</v>
      </c>
      <c r="BK632" s="169">
        <f>ROUND(I632*H632,2)</f>
        <v>0</v>
      </c>
      <c r="BL632" s="17" t="s">
        <v>216</v>
      </c>
      <c r="BM632" s="168" t="s">
        <v>1252</v>
      </c>
    </row>
    <row r="633" spans="2:51" s="13" customFormat="1" ht="10.2">
      <c r="B633" s="170"/>
      <c r="D633" s="171" t="s">
        <v>150</v>
      </c>
      <c r="E633" s="172" t="s">
        <v>1</v>
      </c>
      <c r="F633" s="173" t="s">
        <v>1253</v>
      </c>
      <c r="H633" s="174">
        <v>1</v>
      </c>
      <c r="I633" s="175"/>
      <c r="L633" s="170"/>
      <c r="M633" s="176"/>
      <c r="N633" s="177"/>
      <c r="O633" s="177"/>
      <c r="P633" s="177"/>
      <c r="Q633" s="177"/>
      <c r="R633" s="177"/>
      <c r="S633" s="177"/>
      <c r="T633" s="178"/>
      <c r="AT633" s="172" t="s">
        <v>150</v>
      </c>
      <c r="AU633" s="172" t="s">
        <v>86</v>
      </c>
      <c r="AV633" s="13" t="s">
        <v>86</v>
      </c>
      <c r="AW633" s="13" t="s">
        <v>32</v>
      </c>
      <c r="AX633" s="13" t="s">
        <v>84</v>
      </c>
      <c r="AY633" s="172" t="s">
        <v>141</v>
      </c>
    </row>
    <row r="634" spans="1:65" s="2" customFormat="1" ht="24" customHeight="1">
      <c r="A634" s="32"/>
      <c r="B634" s="156"/>
      <c r="C634" s="157" t="s">
        <v>1254</v>
      </c>
      <c r="D634" s="157" t="s">
        <v>143</v>
      </c>
      <c r="E634" s="158" t="s">
        <v>1255</v>
      </c>
      <c r="F634" s="159" t="s">
        <v>1256</v>
      </c>
      <c r="G634" s="160" t="s">
        <v>1191</v>
      </c>
      <c r="H634" s="161">
        <v>71</v>
      </c>
      <c r="I634" s="162"/>
      <c r="J634" s="163">
        <f>ROUND(I634*H634,2)</f>
        <v>0</v>
      </c>
      <c r="K634" s="159" t="s">
        <v>1</v>
      </c>
      <c r="L634" s="33"/>
      <c r="M634" s="164" t="s">
        <v>1</v>
      </c>
      <c r="N634" s="165" t="s">
        <v>41</v>
      </c>
      <c r="O634" s="58"/>
      <c r="P634" s="166">
        <f>O634*H634</f>
        <v>0</v>
      </c>
      <c r="Q634" s="166">
        <v>0</v>
      </c>
      <c r="R634" s="166">
        <f>Q634*H634</f>
        <v>0</v>
      </c>
      <c r="S634" s="166">
        <v>0</v>
      </c>
      <c r="T634" s="167">
        <f>S634*H634</f>
        <v>0</v>
      </c>
      <c r="U634" s="32"/>
      <c r="V634" s="32"/>
      <c r="W634" s="32"/>
      <c r="X634" s="32"/>
      <c r="Y634" s="32"/>
      <c r="Z634" s="32"/>
      <c r="AA634" s="32"/>
      <c r="AB634" s="32"/>
      <c r="AC634" s="32"/>
      <c r="AD634" s="32"/>
      <c r="AE634" s="32"/>
      <c r="AR634" s="168" t="s">
        <v>216</v>
      </c>
      <c r="AT634" s="168" t="s">
        <v>143</v>
      </c>
      <c r="AU634" s="168" t="s">
        <v>86</v>
      </c>
      <c r="AY634" s="17" t="s">
        <v>141</v>
      </c>
      <c r="BE634" s="169">
        <f>IF(N634="základní",J634,0)</f>
        <v>0</v>
      </c>
      <c r="BF634" s="169">
        <f>IF(N634="snížená",J634,0)</f>
        <v>0</v>
      </c>
      <c r="BG634" s="169">
        <f>IF(N634="zákl. přenesená",J634,0)</f>
        <v>0</v>
      </c>
      <c r="BH634" s="169">
        <f>IF(N634="sníž. přenesená",J634,0)</f>
        <v>0</v>
      </c>
      <c r="BI634" s="169">
        <f>IF(N634="nulová",J634,0)</f>
        <v>0</v>
      </c>
      <c r="BJ634" s="17" t="s">
        <v>84</v>
      </c>
      <c r="BK634" s="169">
        <f>ROUND(I634*H634,2)</f>
        <v>0</v>
      </c>
      <c r="BL634" s="17" t="s">
        <v>216</v>
      </c>
      <c r="BM634" s="168" t="s">
        <v>1257</v>
      </c>
    </row>
    <row r="635" spans="2:51" s="13" customFormat="1" ht="10.2">
      <c r="B635" s="170"/>
      <c r="D635" s="171" t="s">
        <v>150</v>
      </c>
      <c r="E635" s="172" t="s">
        <v>1</v>
      </c>
      <c r="F635" s="173" t="s">
        <v>1258</v>
      </c>
      <c r="H635" s="174">
        <v>71</v>
      </c>
      <c r="I635" s="175"/>
      <c r="L635" s="170"/>
      <c r="M635" s="176"/>
      <c r="N635" s="177"/>
      <c r="O635" s="177"/>
      <c r="P635" s="177"/>
      <c r="Q635" s="177"/>
      <c r="R635" s="177"/>
      <c r="S635" s="177"/>
      <c r="T635" s="178"/>
      <c r="AT635" s="172" t="s">
        <v>150</v>
      </c>
      <c r="AU635" s="172" t="s">
        <v>86</v>
      </c>
      <c r="AV635" s="13" t="s">
        <v>86</v>
      </c>
      <c r="AW635" s="13" t="s">
        <v>32</v>
      </c>
      <c r="AX635" s="13" t="s">
        <v>84</v>
      </c>
      <c r="AY635" s="172" t="s">
        <v>141</v>
      </c>
    </row>
    <row r="636" spans="1:65" s="2" customFormat="1" ht="24" customHeight="1">
      <c r="A636" s="32"/>
      <c r="B636" s="156"/>
      <c r="C636" s="157" t="s">
        <v>1259</v>
      </c>
      <c r="D636" s="157" t="s">
        <v>143</v>
      </c>
      <c r="E636" s="158" t="s">
        <v>1260</v>
      </c>
      <c r="F636" s="159" t="s">
        <v>1261</v>
      </c>
      <c r="G636" s="160" t="s">
        <v>504</v>
      </c>
      <c r="H636" s="161">
        <v>12</v>
      </c>
      <c r="I636" s="162"/>
      <c r="J636" s="163">
        <f>ROUND(I636*H636,2)</f>
        <v>0</v>
      </c>
      <c r="K636" s="159" t="s">
        <v>1</v>
      </c>
      <c r="L636" s="33"/>
      <c r="M636" s="164" t="s">
        <v>1</v>
      </c>
      <c r="N636" s="165" t="s">
        <v>41</v>
      </c>
      <c r="O636" s="58"/>
      <c r="P636" s="166">
        <f>O636*H636</f>
        <v>0</v>
      </c>
      <c r="Q636" s="166">
        <v>0</v>
      </c>
      <c r="R636" s="166">
        <f>Q636*H636</f>
        <v>0</v>
      </c>
      <c r="S636" s="166">
        <v>0</v>
      </c>
      <c r="T636" s="167">
        <f>S636*H636</f>
        <v>0</v>
      </c>
      <c r="U636" s="32"/>
      <c r="V636" s="32"/>
      <c r="W636" s="32"/>
      <c r="X636" s="32"/>
      <c r="Y636" s="32"/>
      <c r="Z636" s="32"/>
      <c r="AA636" s="32"/>
      <c r="AB636" s="32"/>
      <c r="AC636" s="32"/>
      <c r="AD636" s="32"/>
      <c r="AE636" s="32"/>
      <c r="AR636" s="168" t="s">
        <v>216</v>
      </c>
      <c r="AT636" s="168" t="s">
        <v>143</v>
      </c>
      <c r="AU636" s="168" t="s">
        <v>86</v>
      </c>
      <c r="AY636" s="17" t="s">
        <v>141</v>
      </c>
      <c r="BE636" s="169">
        <f>IF(N636="základní",J636,0)</f>
        <v>0</v>
      </c>
      <c r="BF636" s="169">
        <f>IF(N636="snížená",J636,0)</f>
        <v>0</v>
      </c>
      <c r="BG636" s="169">
        <f>IF(N636="zákl. přenesená",J636,0)</f>
        <v>0</v>
      </c>
      <c r="BH636" s="169">
        <f>IF(N636="sníž. přenesená",J636,0)</f>
        <v>0</v>
      </c>
      <c r="BI636" s="169">
        <f>IF(N636="nulová",J636,0)</f>
        <v>0</v>
      </c>
      <c r="BJ636" s="17" t="s">
        <v>84</v>
      </c>
      <c r="BK636" s="169">
        <f>ROUND(I636*H636,2)</f>
        <v>0</v>
      </c>
      <c r="BL636" s="17" t="s">
        <v>216</v>
      </c>
      <c r="BM636" s="168" t="s">
        <v>1262</v>
      </c>
    </row>
    <row r="637" spans="2:51" s="13" customFormat="1" ht="10.2">
      <c r="B637" s="170"/>
      <c r="D637" s="171" t="s">
        <v>150</v>
      </c>
      <c r="E637" s="172" t="s">
        <v>1</v>
      </c>
      <c r="F637" s="173" t="s">
        <v>1263</v>
      </c>
      <c r="H637" s="174">
        <v>12</v>
      </c>
      <c r="I637" s="175"/>
      <c r="L637" s="170"/>
      <c r="M637" s="176"/>
      <c r="N637" s="177"/>
      <c r="O637" s="177"/>
      <c r="P637" s="177"/>
      <c r="Q637" s="177"/>
      <c r="R637" s="177"/>
      <c r="S637" s="177"/>
      <c r="T637" s="178"/>
      <c r="AT637" s="172" t="s">
        <v>150</v>
      </c>
      <c r="AU637" s="172" t="s">
        <v>86</v>
      </c>
      <c r="AV637" s="13" t="s">
        <v>86</v>
      </c>
      <c r="AW637" s="13" t="s">
        <v>32</v>
      </c>
      <c r="AX637" s="13" t="s">
        <v>84</v>
      </c>
      <c r="AY637" s="172" t="s">
        <v>141</v>
      </c>
    </row>
    <row r="638" spans="1:65" s="2" customFormat="1" ht="24" customHeight="1">
      <c r="A638" s="32"/>
      <c r="B638" s="156"/>
      <c r="C638" s="157" t="s">
        <v>1264</v>
      </c>
      <c r="D638" s="157" t="s">
        <v>143</v>
      </c>
      <c r="E638" s="158" t="s">
        <v>1265</v>
      </c>
      <c r="F638" s="159" t="s">
        <v>1266</v>
      </c>
      <c r="G638" s="160" t="s">
        <v>1267</v>
      </c>
      <c r="H638" s="161">
        <v>781</v>
      </c>
      <c r="I638" s="162"/>
      <c r="J638" s="163">
        <f>ROUND(I638*H638,2)</f>
        <v>0</v>
      </c>
      <c r="K638" s="159" t="s">
        <v>1</v>
      </c>
      <c r="L638" s="33"/>
      <c r="M638" s="164" t="s">
        <v>1</v>
      </c>
      <c r="N638" s="165" t="s">
        <v>41</v>
      </c>
      <c r="O638" s="58"/>
      <c r="P638" s="166">
        <f>O638*H638</f>
        <v>0</v>
      </c>
      <c r="Q638" s="166">
        <v>0</v>
      </c>
      <c r="R638" s="166">
        <f>Q638*H638</f>
        <v>0</v>
      </c>
      <c r="S638" s="166">
        <v>0</v>
      </c>
      <c r="T638" s="167">
        <f>S638*H638</f>
        <v>0</v>
      </c>
      <c r="U638" s="32"/>
      <c r="V638" s="32"/>
      <c r="W638" s="32"/>
      <c r="X638" s="32"/>
      <c r="Y638" s="32"/>
      <c r="Z638" s="32"/>
      <c r="AA638" s="32"/>
      <c r="AB638" s="32"/>
      <c r="AC638" s="32"/>
      <c r="AD638" s="32"/>
      <c r="AE638" s="32"/>
      <c r="AR638" s="168" t="s">
        <v>216</v>
      </c>
      <c r="AT638" s="168" t="s">
        <v>143</v>
      </c>
      <c r="AU638" s="168" t="s">
        <v>86</v>
      </c>
      <c r="AY638" s="17" t="s">
        <v>141</v>
      </c>
      <c r="BE638" s="169">
        <f>IF(N638="základní",J638,0)</f>
        <v>0</v>
      </c>
      <c r="BF638" s="169">
        <f>IF(N638="snížená",J638,0)</f>
        <v>0</v>
      </c>
      <c r="BG638" s="169">
        <f>IF(N638="zákl. přenesená",J638,0)</f>
        <v>0</v>
      </c>
      <c r="BH638" s="169">
        <f>IF(N638="sníž. přenesená",J638,0)</f>
        <v>0</v>
      </c>
      <c r="BI638" s="169">
        <f>IF(N638="nulová",J638,0)</f>
        <v>0</v>
      </c>
      <c r="BJ638" s="17" t="s">
        <v>84</v>
      </c>
      <c r="BK638" s="169">
        <f>ROUND(I638*H638,2)</f>
        <v>0</v>
      </c>
      <c r="BL638" s="17" t="s">
        <v>216</v>
      </c>
      <c r="BM638" s="168" t="s">
        <v>1268</v>
      </c>
    </row>
    <row r="639" spans="2:51" s="13" customFormat="1" ht="10.2">
      <c r="B639" s="170"/>
      <c r="D639" s="171" t="s">
        <v>150</v>
      </c>
      <c r="E639" s="172" t="s">
        <v>1</v>
      </c>
      <c r="F639" s="173" t="s">
        <v>1269</v>
      </c>
      <c r="H639" s="174">
        <v>781</v>
      </c>
      <c r="I639" s="175"/>
      <c r="L639" s="170"/>
      <c r="M639" s="176"/>
      <c r="N639" s="177"/>
      <c r="O639" s="177"/>
      <c r="P639" s="177"/>
      <c r="Q639" s="177"/>
      <c r="R639" s="177"/>
      <c r="S639" s="177"/>
      <c r="T639" s="178"/>
      <c r="AT639" s="172" t="s">
        <v>150</v>
      </c>
      <c r="AU639" s="172" t="s">
        <v>86</v>
      </c>
      <c r="AV639" s="13" t="s">
        <v>86</v>
      </c>
      <c r="AW639" s="13" t="s">
        <v>32</v>
      </c>
      <c r="AX639" s="13" t="s">
        <v>84</v>
      </c>
      <c r="AY639" s="172" t="s">
        <v>141</v>
      </c>
    </row>
    <row r="640" spans="1:65" s="2" customFormat="1" ht="24" customHeight="1">
      <c r="A640" s="32"/>
      <c r="B640" s="156"/>
      <c r="C640" s="157" t="s">
        <v>1270</v>
      </c>
      <c r="D640" s="157" t="s">
        <v>143</v>
      </c>
      <c r="E640" s="158" t="s">
        <v>1271</v>
      </c>
      <c r="F640" s="159" t="s">
        <v>1272</v>
      </c>
      <c r="G640" s="160" t="s">
        <v>1267</v>
      </c>
      <c r="H640" s="161">
        <v>337</v>
      </c>
      <c r="I640" s="162"/>
      <c r="J640" s="163">
        <f>ROUND(I640*H640,2)</f>
        <v>0</v>
      </c>
      <c r="K640" s="159" t="s">
        <v>1</v>
      </c>
      <c r="L640" s="33"/>
      <c r="M640" s="164" t="s">
        <v>1</v>
      </c>
      <c r="N640" s="165" t="s">
        <v>41</v>
      </c>
      <c r="O640" s="58"/>
      <c r="P640" s="166">
        <f>O640*H640</f>
        <v>0</v>
      </c>
      <c r="Q640" s="166">
        <v>0</v>
      </c>
      <c r="R640" s="166">
        <f>Q640*H640</f>
        <v>0</v>
      </c>
      <c r="S640" s="166">
        <v>0</v>
      </c>
      <c r="T640" s="167">
        <f>S640*H640</f>
        <v>0</v>
      </c>
      <c r="U640" s="32"/>
      <c r="V640" s="32"/>
      <c r="W640" s="32"/>
      <c r="X640" s="32"/>
      <c r="Y640" s="32"/>
      <c r="Z640" s="32"/>
      <c r="AA640" s="32"/>
      <c r="AB640" s="32"/>
      <c r="AC640" s="32"/>
      <c r="AD640" s="32"/>
      <c r="AE640" s="32"/>
      <c r="AR640" s="168" t="s">
        <v>216</v>
      </c>
      <c r="AT640" s="168" t="s">
        <v>143</v>
      </c>
      <c r="AU640" s="168" t="s">
        <v>86</v>
      </c>
      <c r="AY640" s="17" t="s">
        <v>141</v>
      </c>
      <c r="BE640" s="169">
        <f>IF(N640="základní",J640,0)</f>
        <v>0</v>
      </c>
      <c r="BF640" s="169">
        <f>IF(N640="snížená",J640,0)</f>
        <v>0</v>
      </c>
      <c r="BG640" s="169">
        <f>IF(N640="zákl. přenesená",J640,0)</f>
        <v>0</v>
      </c>
      <c r="BH640" s="169">
        <f>IF(N640="sníž. přenesená",J640,0)</f>
        <v>0</v>
      </c>
      <c r="BI640" s="169">
        <f>IF(N640="nulová",J640,0)</f>
        <v>0</v>
      </c>
      <c r="BJ640" s="17" t="s">
        <v>84</v>
      </c>
      <c r="BK640" s="169">
        <f>ROUND(I640*H640,2)</f>
        <v>0</v>
      </c>
      <c r="BL640" s="17" t="s">
        <v>216</v>
      </c>
      <c r="BM640" s="168" t="s">
        <v>1273</v>
      </c>
    </row>
    <row r="641" spans="2:51" s="13" customFormat="1" ht="10.2">
      <c r="B641" s="170"/>
      <c r="D641" s="171" t="s">
        <v>150</v>
      </c>
      <c r="E641" s="172" t="s">
        <v>1</v>
      </c>
      <c r="F641" s="173" t="s">
        <v>1274</v>
      </c>
      <c r="H641" s="174">
        <v>337</v>
      </c>
      <c r="I641" s="175"/>
      <c r="L641" s="170"/>
      <c r="M641" s="176"/>
      <c r="N641" s="177"/>
      <c r="O641" s="177"/>
      <c r="P641" s="177"/>
      <c r="Q641" s="177"/>
      <c r="R641" s="177"/>
      <c r="S641" s="177"/>
      <c r="T641" s="178"/>
      <c r="AT641" s="172" t="s">
        <v>150</v>
      </c>
      <c r="AU641" s="172" t="s">
        <v>86</v>
      </c>
      <c r="AV641" s="13" t="s">
        <v>86</v>
      </c>
      <c r="AW641" s="13" t="s">
        <v>32</v>
      </c>
      <c r="AX641" s="13" t="s">
        <v>84</v>
      </c>
      <c r="AY641" s="172" t="s">
        <v>141</v>
      </c>
    </row>
    <row r="642" spans="1:65" s="2" customFormat="1" ht="24" customHeight="1">
      <c r="A642" s="32"/>
      <c r="B642" s="156"/>
      <c r="C642" s="157" t="s">
        <v>1275</v>
      </c>
      <c r="D642" s="157" t="s">
        <v>143</v>
      </c>
      <c r="E642" s="158" t="s">
        <v>1276</v>
      </c>
      <c r="F642" s="159" t="s">
        <v>1277</v>
      </c>
      <c r="G642" s="160" t="s">
        <v>1267</v>
      </c>
      <c r="H642" s="161">
        <v>182.6</v>
      </c>
      <c r="I642" s="162"/>
      <c r="J642" s="163">
        <f>ROUND(I642*H642,2)</f>
        <v>0</v>
      </c>
      <c r="K642" s="159" t="s">
        <v>1</v>
      </c>
      <c r="L642" s="33"/>
      <c r="M642" s="164" t="s">
        <v>1</v>
      </c>
      <c r="N642" s="165" t="s">
        <v>41</v>
      </c>
      <c r="O642" s="58"/>
      <c r="P642" s="166">
        <f>O642*H642</f>
        <v>0</v>
      </c>
      <c r="Q642" s="166">
        <v>0</v>
      </c>
      <c r="R642" s="166">
        <f>Q642*H642</f>
        <v>0</v>
      </c>
      <c r="S642" s="166">
        <v>0</v>
      </c>
      <c r="T642" s="167">
        <f>S642*H642</f>
        <v>0</v>
      </c>
      <c r="U642" s="32"/>
      <c r="V642" s="32"/>
      <c r="W642" s="32"/>
      <c r="X642" s="32"/>
      <c r="Y642" s="32"/>
      <c r="Z642" s="32"/>
      <c r="AA642" s="32"/>
      <c r="AB642" s="32"/>
      <c r="AC642" s="32"/>
      <c r="AD642" s="32"/>
      <c r="AE642" s="32"/>
      <c r="AR642" s="168" t="s">
        <v>216</v>
      </c>
      <c r="AT642" s="168" t="s">
        <v>143</v>
      </c>
      <c r="AU642" s="168" t="s">
        <v>86</v>
      </c>
      <c r="AY642" s="17" t="s">
        <v>141</v>
      </c>
      <c r="BE642" s="169">
        <f>IF(N642="základní",J642,0)</f>
        <v>0</v>
      </c>
      <c r="BF642" s="169">
        <f>IF(N642="snížená",J642,0)</f>
        <v>0</v>
      </c>
      <c r="BG642" s="169">
        <f>IF(N642="zákl. přenesená",J642,0)</f>
        <v>0</v>
      </c>
      <c r="BH642" s="169">
        <f>IF(N642="sníž. přenesená",J642,0)</f>
        <v>0</v>
      </c>
      <c r="BI642" s="169">
        <f>IF(N642="nulová",J642,0)</f>
        <v>0</v>
      </c>
      <c r="BJ642" s="17" t="s">
        <v>84</v>
      </c>
      <c r="BK642" s="169">
        <f>ROUND(I642*H642,2)</f>
        <v>0</v>
      </c>
      <c r="BL642" s="17" t="s">
        <v>216</v>
      </c>
      <c r="BM642" s="168" t="s">
        <v>1278</v>
      </c>
    </row>
    <row r="643" spans="2:51" s="13" customFormat="1" ht="10.2">
      <c r="B643" s="170"/>
      <c r="D643" s="171" t="s">
        <v>150</v>
      </c>
      <c r="E643" s="172" t="s">
        <v>1</v>
      </c>
      <c r="F643" s="173" t="s">
        <v>1279</v>
      </c>
      <c r="H643" s="174">
        <v>182.6</v>
      </c>
      <c r="I643" s="175"/>
      <c r="L643" s="170"/>
      <c r="M643" s="176"/>
      <c r="N643" s="177"/>
      <c r="O643" s="177"/>
      <c r="P643" s="177"/>
      <c r="Q643" s="177"/>
      <c r="R643" s="177"/>
      <c r="S643" s="177"/>
      <c r="T643" s="178"/>
      <c r="AT643" s="172" t="s">
        <v>150</v>
      </c>
      <c r="AU643" s="172" t="s">
        <v>86</v>
      </c>
      <c r="AV643" s="13" t="s">
        <v>86</v>
      </c>
      <c r="AW643" s="13" t="s">
        <v>32</v>
      </c>
      <c r="AX643" s="13" t="s">
        <v>84</v>
      </c>
      <c r="AY643" s="172" t="s">
        <v>141</v>
      </c>
    </row>
    <row r="644" spans="1:65" s="2" customFormat="1" ht="24" customHeight="1">
      <c r="A644" s="32"/>
      <c r="B644" s="156"/>
      <c r="C644" s="157" t="s">
        <v>1280</v>
      </c>
      <c r="D644" s="157" t="s">
        <v>143</v>
      </c>
      <c r="E644" s="158" t="s">
        <v>1281</v>
      </c>
      <c r="F644" s="159" t="s">
        <v>1282</v>
      </c>
      <c r="G644" s="160" t="s">
        <v>1267</v>
      </c>
      <c r="H644" s="161">
        <v>542</v>
      </c>
      <c r="I644" s="162"/>
      <c r="J644" s="163">
        <f>ROUND(I644*H644,2)</f>
        <v>0</v>
      </c>
      <c r="K644" s="159" t="s">
        <v>1</v>
      </c>
      <c r="L644" s="33"/>
      <c r="M644" s="164" t="s">
        <v>1</v>
      </c>
      <c r="N644" s="165" t="s">
        <v>41</v>
      </c>
      <c r="O644" s="58"/>
      <c r="P644" s="166">
        <f>O644*H644</f>
        <v>0</v>
      </c>
      <c r="Q644" s="166">
        <v>0</v>
      </c>
      <c r="R644" s="166">
        <f>Q644*H644</f>
        <v>0</v>
      </c>
      <c r="S644" s="166">
        <v>0</v>
      </c>
      <c r="T644" s="167">
        <f>S644*H644</f>
        <v>0</v>
      </c>
      <c r="U644" s="32"/>
      <c r="V644" s="32"/>
      <c r="W644" s="32"/>
      <c r="X644" s="32"/>
      <c r="Y644" s="32"/>
      <c r="Z644" s="32"/>
      <c r="AA644" s="32"/>
      <c r="AB644" s="32"/>
      <c r="AC644" s="32"/>
      <c r="AD644" s="32"/>
      <c r="AE644" s="32"/>
      <c r="AR644" s="168" t="s">
        <v>216</v>
      </c>
      <c r="AT644" s="168" t="s">
        <v>143</v>
      </c>
      <c r="AU644" s="168" t="s">
        <v>86</v>
      </c>
      <c r="AY644" s="17" t="s">
        <v>141</v>
      </c>
      <c r="BE644" s="169">
        <f>IF(N644="základní",J644,0)</f>
        <v>0</v>
      </c>
      <c r="BF644" s="169">
        <f>IF(N644="snížená",J644,0)</f>
        <v>0</v>
      </c>
      <c r="BG644" s="169">
        <f>IF(N644="zákl. přenesená",J644,0)</f>
        <v>0</v>
      </c>
      <c r="BH644" s="169">
        <f>IF(N644="sníž. přenesená",J644,0)</f>
        <v>0</v>
      </c>
      <c r="BI644" s="169">
        <f>IF(N644="nulová",J644,0)</f>
        <v>0</v>
      </c>
      <c r="BJ644" s="17" t="s">
        <v>84</v>
      </c>
      <c r="BK644" s="169">
        <f>ROUND(I644*H644,2)</f>
        <v>0</v>
      </c>
      <c r="BL644" s="17" t="s">
        <v>216</v>
      </c>
      <c r="BM644" s="168" t="s">
        <v>1283</v>
      </c>
    </row>
    <row r="645" spans="2:51" s="13" customFormat="1" ht="10.2">
      <c r="B645" s="170"/>
      <c r="D645" s="171" t="s">
        <v>150</v>
      </c>
      <c r="E645" s="172" t="s">
        <v>1</v>
      </c>
      <c r="F645" s="173" t="s">
        <v>1284</v>
      </c>
      <c r="H645" s="174">
        <v>542</v>
      </c>
      <c r="I645" s="175"/>
      <c r="L645" s="170"/>
      <c r="M645" s="176"/>
      <c r="N645" s="177"/>
      <c r="O645" s="177"/>
      <c r="P645" s="177"/>
      <c r="Q645" s="177"/>
      <c r="R645" s="177"/>
      <c r="S645" s="177"/>
      <c r="T645" s="178"/>
      <c r="AT645" s="172" t="s">
        <v>150</v>
      </c>
      <c r="AU645" s="172" t="s">
        <v>86</v>
      </c>
      <c r="AV645" s="13" t="s">
        <v>86</v>
      </c>
      <c r="AW645" s="13" t="s">
        <v>32</v>
      </c>
      <c r="AX645" s="13" t="s">
        <v>84</v>
      </c>
      <c r="AY645" s="172" t="s">
        <v>141</v>
      </c>
    </row>
    <row r="646" spans="1:65" s="2" customFormat="1" ht="24" customHeight="1">
      <c r="A646" s="32"/>
      <c r="B646" s="156"/>
      <c r="C646" s="157" t="s">
        <v>1285</v>
      </c>
      <c r="D646" s="157" t="s">
        <v>143</v>
      </c>
      <c r="E646" s="158" t="s">
        <v>1286</v>
      </c>
      <c r="F646" s="159" t="s">
        <v>1287</v>
      </c>
      <c r="G646" s="160" t="s">
        <v>504</v>
      </c>
      <c r="H646" s="161">
        <v>2</v>
      </c>
      <c r="I646" s="162"/>
      <c r="J646" s="163">
        <f>ROUND(I646*H646,2)</f>
        <v>0</v>
      </c>
      <c r="K646" s="159" t="s">
        <v>1</v>
      </c>
      <c r="L646" s="33"/>
      <c r="M646" s="164" t="s">
        <v>1</v>
      </c>
      <c r="N646" s="165" t="s">
        <v>41</v>
      </c>
      <c r="O646" s="58"/>
      <c r="P646" s="166">
        <f>O646*H646</f>
        <v>0</v>
      </c>
      <c r="Q646" s="166">
        <v>0</v>
      </c>
      <c r="R646" s="166">
        <f>Q646*H646</f>
        <v>0</v>
      </c>
      <c r="S646" s="166">
        <v>0</v>
      </c>
      <c r="T646" s="167">
        <f>S646*H646</f>
        <v>0</v>
      </c>
      <c r="U646" s="32"/>
      <c r="V646" s="32"/>
      <c r="W646" s="32"/>
      <c r="X646" s="32"/>
      <c r="Y646" s="32"/>
      <c r="Z646" s="32"/>
      <c r="AA646" s="32"/>
      <c r="AB646" s="32"/>
      <c r="AC646" s="32"/>
      <c r="AD646" s="32"/>
      <c r="AE646" s="32"/>
      <c r="AR646" s="168" t="s">
        <v>216</v>
      </c>
      <c r="AT646" s="168" t="s">
        <v>143</v>
      </c>
      <c r="AU646" s="168" t="s">
        <v>86</v>
      </c>
      <c r="AY646" s="17" t="s">
        <v>141</v>
      </c>
      <c r="BE646" s="169">
        <f>IF(N646="základní",J646,0)</f>
        <v>0</v>
      </c>
      <c r="BF646" s="169">
        <f>IF(N646="snížená",J646,0)</f>
        <v>0</v>
      </c>
      <c r="BG646" s="169">
        <f>IF(N646="zákl. přenesená",J646,0)</f>
        <v>0</v>
      </c>
      <c r="BH646" s="169">
        <f>IF(N646="sníž. přenesená",J646,0)</f>
        <v>0</v>
      </c>
      <c r="BI646" s="169">
        <f>IF(N646="nulová",J646,0)</f>
        <v>0</v>
      </c>
      <c r="BJ646" s="17" t="s">
        <v>84</v>
      </c>
      <c r="BK646" s="169">
        <f>ROUND(I646*H646,2)</f>
        <v>0</v>
      </c>
      <c r="BL646" s="17" t="s">
        <v>216</v>
      </c>
      <c r="BM646" s="168" t="s">
        <v>1288</v>
      </c>
    </row>
    <row r="647" spans="2:51" s="13" customFormat="1" ht="10.2">
      <c r="B647" s="170"/>
      <c r="D647" s="171" t="s">
        <v>150</v>
      </c>
      <c r="E647" s="172" t="s">
        <v>1</v>
      </c>
      <c r="F647" s="173" t="s">
        <v>86</v>
      </c>
      <c r="H647" s="174">
        <v>2</v>
      </c>
      <c r="I647" s="175"/>
      <c r="L647" s="170"/>
      <c r="M647" s="176"/>
      <c r="N647" s="177"/>
      <c r="O647" s="177"/>
      <c r="P647" s="177"/>
      <c r="Q647" s="177"/>
      <c r="R647" s="177"/>
      <c r="S647" s="177"/>
      <c r="T647" s="178"/>
      <c r="AT647" s="172" t="s">
        <v>150</v>
      </c>
      <c r="AU647" s="172" t="s">
        <v>86</v>
      </c>
      <c r="AV647" s="13" t="s">
        <v>86</v>
      </c>
      <c r="AW647" s="13" t="s">
        <v>32</v>
      </c>
      <c r="AX647" s="13" t="s">
        <v>84</v>
      </c>
      <c r="AY647" s="172" t="s">
        <v>141</v>
      </c>
    </row>
    <row r="648" spans="1:65" s="2" customFormat="1" ht="16.5" customHeight="1">
      <c r="A648" s="32"/>
      <c r="B648" s="156"/>
      <c r="C648" s="157" t="s">
        <v>1289</v>
      </c>
      <c r="D648" s="157" t="s">
        <v>143</v>
      </c>
      <c r="E648" s="158" t="s">
        <v>1290</v>
      </c>
      <c r="F648" s="159" t="s">
        <v>1291</v>
      </c>
      <c r="G648" s="160" t="s">
        <v>1191</v>
      </c>
      <c r="H648" s="161">
        <v>240</v>
      </c>
      <c r="I648" s="162"/>
      <c r="J648" s="163">
        <f>ROUND(I648*H648,2)</f>
        <v>0</v>
      </c>
      <c r="K648" s="159" t="s">
        <v>1</v>
      </c>
      <c r="L648" s="33"/>
      <c r="M648" s="164" t="s">
        <v>1</v>
      </c>
      <c r="N648" s="165" t="s">
        <v>41</v>
      </c>
      <c r="O648" s="58"/>
      <c r="P648" s="166">
        <f>O648*H648</f>
        <v>0</v>
      </c>
      <c r="Q648" s="166">
        <v>0</v>
      </c>
      <c r="R648" s="166">
        <f>Q648*H648</f>
        <v>0</v>
      </c>
      <c r="S648" s="166">
        <v>0</v>
      </c>
      <c r="T648" s="167">
        <f>S648*H648</f>
        <v>0</v>
      </c>
      <c r="U648" s="32"/>
      <c r="V648" s="32"/>
      <c r="W648" s="32"/>
      <c r="X648" s="32"/>
      <c r="Y648" s="32"/>
      <c r="Z648" s="32"/>
      <c r="AA648" s="32"/>
      <c r="AB648" s="32"/>
      <c r="AC648" s="32"/>
      <c r="AD648" s="32"/>
      <c r="AE648" s="32"/>
      <c r="AR648" s="168" t="s">
        <v>216</v>
      </c>
      <c r="AT648" s="168" t="s">
        <v>143</v>
      </c>
      <c r="AU648" s="168" t="s">
        <v>86</v>
      </c>
      <c r="AY648" s="17" t="s">
        <v>141</v>
      </c>
      <c r="BE648" s="169">
        <f>IF(N648="základní",J648,0)</f>
        <v>0</v>
      </c>
      <c r="BF648" s="169">
        <f>IF(N648="snížená",J648,0)</f>
        <v>0</v>
      </c>
      <c r="BG648" s="169">
        <f>IF(N648="zákl. přenesená",J648,0)</f>
        <v>0</v>
      </c>
      <c r="BH648" s="169">
        <f>IF(N648="sníž. přenesená",J648,0)</f>
        <v>0</v>
      </c>
      <c r="BI648" s="169">
        <f>IF(N648="nulová",J648,0)</f>
        <v>0</v>
      </c>
      <c r="BJ648" s="17" t="s">
        <v>84</v>
      </c>
      <c r="BK648" s="169">
        <f>ROUND(I648*H648,2)</f>
        <v>0</v>
      </c>
      <c r="BL648" s="17" t="s">
        <v>216</v>
      </c>
      <c r="BM648" s="168" t="s">
        <v>1292</v>
      </c>
    </row>
    <row r="649" spans="2:51" s="13" customFormat="1" ht="10.2">
      <c r="B649" s="170"/>
      <c r="D649" s="171" t="s">
        <v>150</v>
      </c>
      <c r="E649" s="172" t="s">
        <v>1</v>
      </c>
      <c r="F649" s="173" t="s">
        <v>1293</v>
      </c>
      <c r="H649" s="174">
        <v>240</v>
      </c>
      <c r="I649" s="175"/>
      <c r="L649" s="170"/>
      <c r="M649" s="176"/>
      <c r="N649" s="177"/>
      <c r="O649" s="177"/>
      <c r="P649" s="177"/>
      <c r="Q649" s="177"/>
      <c r="R649" s="177"/>
      <c r="S649" s="177"/>
      <c r="T649" s="178"/>
      <c r="AT649" s="172" t="s">
        <v>150</v>
      </c>
      <c r="AU649" s="172" t="s">
        <v>86</v>
      </c>
      <c r="AV649" s="13" t="s">
        <v>86</v>
      </c>
      <c r="AW649" s="13" t="s">
        <v>32</v>
      </c>
      <c r="AX649" s="13" t="s">
        <v>84</v>
      </c>
      <c r="AY649" s="172" t="s">
        <v>141</v>
      </c>
    </row>
    <row r="650" spans="1:65" s="2" customFormat="1" ht="16.5" customHeight="1">
      <c r="A650" s="32"/>
      <c r="B650" s="156"/>
      <c r="C650" s="157" t="s">
        <v>1294</v>
      </c>
      <c r="D650" s="157" t="s">
        <v>143</v>
      </c>
      <c r="E650" s="158" t="s">
        <v>1295</v>
      </c>
      <c r="F650" s="159" t="s">
        <v>1296</v>
      </c>
      <c r="G650" s="160" t="s">
        <v>146</v>
      </c>
      <c r="H650" s="161">
        <v>7</v>
      </c>
      <c r="I650" s="162"/>
      <c r="J650" s="163">
        <f>ROUND(I650*H650,2)</f>
        <v>0</v>
      </c>
      <c r="K650" s="159" t="s">
        <v>1</v>
      </c>
      <c r="L650" s="33"/>
      <c r="M650" s="164" t="s">
        <v>1</v>
      </c>
      <c r="N650" s="165" t="s">
        <v>41</v>
      </c>
      <c r="O650" s="58"/>
      <c r="P650" s="166">
        <f>O650*H650</f>
        <v>0</v>
      </c>
      <c r="Q650" s="166">
        <v>0</v>
      </c>
      <c r="R650" s="166">
        <f>Q650*H650</f>
        <v>0</v>
      </c>
      <c r="S650" s="166">
        <v>0</v>
      </c>
      <c r="T650" s="167">
        <f>S650*H650</f>
        <v>0</v>
      </c>
      <c r="U650" s="32"/>
      <c r="V650" s="32"/>
      <c r="W650" s="32"/>
      <c r="X650" s="32"/>
      <c r="Y650" s="32"/>
      <c r="Z650" s="32"/>
      <c r="AA650" s="32"/>
      <c r="AB650" s="32"/>
      <c r="AC650" s="32"/>
      <c r="AD650" s="32"/>
      <c r="AE650" s="32"/>
      <c r="AR650" s="168" t="s">
        <v>216</v>
      </c>
      <c r="AT650" s="168" t="s">
        <v>143</v>
      </c>
      <c r="AU650" s="168" t="s">
        <v>86</v>
      </c>
      <c r="AY650" s="17" t="s">
        <v>141</v>
      </c>
      <c r="BE650" s="169">
        <f>IF(N650="základní",J650,0)</f>
        <v>0</v>
      </c>
      <c r="BF650" s="169">
        <f>IF(N650="snížená",J650,0)</f>
        <v>0</v>
      </c>
      <c r="BG650" s="169">
        <f>IF(N650="zákl. přenesená",J650,0)</f>
        <v>0</v>
      </c>
      <c r="BH650" s="169">
        <f>IF(N650="sníž. přenesená",J650,0)</f>
        <v>0</v>
      </c>
      <c r="BI650" s="169">
        <f>IF(N650="nulová",J650,0)</f>
        <v>0</v>
      </c>
      <c r="BJ650" s="17" t="s">
        <v>84</v>
      </c>
      <c r="BK650" s="169">
        <f>ROUND(I650*H650,2)</f>
        <v>0</v>
      </c>
      <c r="BL650" s="17" t="s">
        <v>216</v>
      </c>
      <c r="BM650" s="168" t="s">
        <v>1297</v>
      </c>
    </row>
    <row r="651" spans="2:51" s="13" customFormat="1" ht="10.2">
      <c r="B651" s="170"/>
      <c r="D651" s="171" t="s">
        <v>150</v>
      </c>
      <c r="E651" s="172" t="s">
        <v>1</v>
      </c>
      <c r="F651" s="173" t="s">
        <v>1298</v>
      </c>
      <c r="H651" s="174">
        <v>7</v>
      </c>
      <c r="I651" s="175"/>
      <c r="L651" s="170"/>
      <c r="M651" s="176"/>
      <c r="N651" s="177"/>
      <c r="O651" s="177"/>
      <c r="P651" s="177"/>
      <c r="Q651" s="177"/>
      <c r="R651" s="177"/>
      <c r="S651" s="177"/>
      <c r="T651" s="178"/>
      <c r="AT651" s="172" t="s">
        <v>150</v>
      </c>
      <c r="AU651" s="172" t="s">
        <v>86</v>
      </c>
      <c r="AV651" s="13" t="s">
        <v>86</v>
      </c>
      <c r="AW651" s="13" t="s">
        <v>32</v>
      </c>
      <c r="AX651" s="13" t="s">
        <v>84</v>
      </c>
      <c r="AY651" s="172" t="s">
        <v>141</v>
      </c>
    </row>
    <row r="652" spans="1:65" s="2" customFormat="1" ht="16.5" customHeight="1">
      <c r="A652" s="32"/>
      <c r="B652" s="156"/>
      <c r="C652" s="157" t="s">
        <v>1299</v>
      </c>
      <c r="D652" s="157" t="s">
        <v>143</v>
      </c>
      <c r="E652" s="158" t="s">
        <v>1300</v>
      </c>
      <c r="F652" s="159" t="s">
        <v>1301</v>
      </c>
      <c r="G652" s="160" t="s">
        <v>504</v>
      </c>
      <c r="H652" s="161">
        <v>1</v>
      </c>
      <c r="I652" s="162"/>
      <c r="J652" s="163">
        <f>ROUND(I652*H652,2)</f>
        <v>0</v>
      </c>
      <c r="K652" s="159" t="s">
        <v>1</v>
      </c>
      <c r="L652" s="33"/>
      <c r="M652" s="164" t="s">
        <v>1</v>
      </c>
      <c r="N652" s="165" t="s">
        <v>41</v>
      </c>
      <c r="O652" s="58"/>
      <c r="P652" s="166">
        <f>O652*H652</f>
        <v>0</v>
      </c>
      <c r="Q652" s="166">
        <v>0</v>
      </c>
      <c r="R652" s="166">
        <f>Q652*H652</f>
        <v>0</v>
      </c>
      <c r="S652" s="166">
        <v>0</v>
      </c>
      <c r="T652" s="167">
        <f>S652*H652</f>
        <v>0</v>
      </c>
      <c r="U652" s="32"/>
      <c r="V652" s="32"/>
      <c r="W652" s="32"/>
      <c r="X652" s="32"/>
      <c r="Y652" s="32"/>
      <c r="Z652" s="32"/>
      <c r="AA652" s="32"/>
      <c r="AB652" s="32"/>
      <c r="AC652" s="32"/>
      <c r="AD652" s="32"/>
      <c r="AE652" s="32"/>
      <c r="AR652" s="168" t="s">
        <v>216</v>
      </c>
      <c r="AT652" s="168" t="s">
        <v>143</v>
      </c>
      <c r="AU652" s="168" t="s">
        <v>86</v>
      </c>
      <c r="AY652" s="17" t="s">
        <v>141</v>
      </c>
      <c r="BE652" s="169">
        <f>IF(N652="základní",J652,0)</f>
        <v>0</v>
      </c>
      <c r="BF652" s="169">
        <f>IF(N652="snížená",J652,0)</f>
        <v>0</v>
      </c>
      <c r="BG652" s="169">
        <f>IF(N652="zákl. přenesená",J652,0)</f>
        <v>0</v>
      </c>
      <c r="BH652" s="169">
        <f>IF(N652="sníž. přenesená",J652,0)</f>
        <v>0</v>
      </c>
      <c r="BI652" s="169">
        <f>IF(N652="nulová",J652,0)</f>
        <v>0</v>
      </c>
      <c r="BJ652" s="17" t="s">
        <v>84</v>
      </c>
      <c r="BK652" s="169">
        <f>ROUND(I652*H652,2)</f>
        <v>0</v>
      </c>
      <c r="BL652" s="17" t="s">
        <v>216</v>
      </c>
      <c r="BM652" s="168" t="s">
        <v>1302</v>
      </c>
    </row>
    <row r="653" spans="2:51" s="13" customFormat="1" ht="10.2">
      <c r="B653" s="170"/>
      <c r="D653" s="171" t="s">
        <v>150</v>
      </c>
      <c r="E653" s="172" t="s">
        <v>1</v>
      </c>
      <c r="F653" s="173" t="s">
        <v>84</v>
      </c>
      <c r="H653" s="174">
        <v>1</v>
      </c>
      <c r="I653" s="175"/>
      <c r="L653" s="170"/>
      <c r="M653" s="176"/>
      <c r="N653" s="177"/>
      <c r="O653" s="177"/>
      <c r="P653" s="177"/>
      <c r="Q653" s="177"/>
      <c r="R653" s="177"/>
      <c r="S653" s="177"/>
      <c r="T653" s="178"/>
      <c r="AT653" s="172" t="s">
        <v>150</v>
      </c>
      <c r="AU653" s="172" t="s">
        <v>86</v>
      </c>
      <c r="AV653" s="13" t="s">
        <v>86</v>
      </c>
      <c r="AW653" s="13" t="s">
        <v>32</v>
      </c>
      <c r="AX653" s="13" t="s">
        <v>84</v>
      </c>
      <c r="AY653" s="172" t="s">
        <v>141</v>
      </c>
    </row>
    <row r="654" spans="1:65" s="2" customFormat="1" ht="24" customHeight="1">
      <c r="A654" s="32"/>
      <c r="B654" s="156"/>
      <c r="C654" s="157" t="s">
        <v>1303</v>
      </c>
      <c r="D654" s="157" t="s">
        <v>143</v>
      </c>
      <c r="E654" s="158" t="s">
        <v>1304</v>
      </c>
      <c r="F654" s="159" t="s">
        <v>1305</v>
      </c>
      <c r="G654" s="160" t="s">
        <v>184</v>
      </c>
      <c r="H654" s="161">
        <v>14</v>
      </c>
      <c r="I654" s="162"/>
      <c r="J654" s="163">
        <f>ROUND(I654*H654,2)</f>
        <v>0</v>
      </c>
      <c r="K654" s="159" t="s">
        <v>147</v>
      </c>
      <c r="L654" s="33"/>
      <c r="M654" s="164" t="s">
        <v>1</v>
      </c>
      <c r="N654" s="165" t="s">
        <v>41</v>
      </c>
      <c r="O654" s="58"/>
      <c r="P654" s="166">
        <f>O654*H654</f>
        <v>0</v>
      </c>
      <c r="Q654" s="166">
        <v>0</v>
      </c>
      <c r="R654" s="166">
        <f>Q654*H654</f>
        <v>0</v>
      </c>
      <c r="S654" s="166">
        <v>0.0004</v>
      </c>
      <c r="T654" s="167">
        <f>S654*H654</f>
        <v>0.0056</v>
      </c>
      <c r="U654" s="32"/>
      <c r="V654" s="32"/>
      <c r="W654" s="32"/>
      <c r="X654" s="32"/>
      <c r="Y654" s="32"/>
      <c r="Z654" s="32"/>
      <c r="AA654" s="32"/>
      <c r="AB654" s="32"/>
      <c r="AC654" s="32"/>
      <c r="AD654" s="32"/>
      <c r="AE654" s="32"/>
      <c r="AR654" s="168" t="s">
        <v>216</v>
      </c>
      <c r="AT654" s="168" t="s">
        <v>143</v>
      </c>
      <c r="AU654" s="168" t="s">
        <v>86</v>
      </c>
      <c r="AY654" s="17" t="s">
        <v>141</v>
      </c>
      <c r="BE654" s="169">
        <f>IF(N654="základní",J654,0)</f>
        <v>0</v>
      </c>
      <c r="BF654" s="169">
        <f>IF(N654="snížená",J654,0)</f>
        <v>0</v>
      </c>
      <c r="BG654" s="169">
        <f>IF(N654="zákl. přenesená",J654,0)</f>
        <v>0</v>
      </c>
      <c r="BH654" s="169">
        <f>IF(N654="sníž. přenesená",J654,0)</f>
        <v>0</v>
      </c>
      <c r="BI654" s="169">
        <f>IF(N654="nulová",J654,0)</f>
        <v>0</v>
      </c>
      <c r="BJ654" s="17" t="s">
        <v>84</v>
      </c>
      <c r="BK654" s="169">
        <f>ROUND(I654*H654,2)</f>
        <v>0</v>
      </c>
      <c r="BL654" s="17" t="s">
        <v>216</v>
      </c>
      <c r="BM654" s="168" t="s">
        <v>1306</v>
      </c>
    </row>
    <row r="655" spans="1:65" s="2" customFormat="1" ht="24" customHeight="1">
      <c r="A655" s="32"/>
      <c r="B655" s="156"/>
      <c r="C655" s="157" t="s">
        <v>1307</v>
      </c>
      <c r="D655" s="157" t="s">
        <v>143</v>
      </c>
      <c r="E655" s="158" t="s">
        <v>1308</v>
      </c>
      <c r="F655" s="159" t="s">
        <v>1309</v>
      </c>
      <c r="G655" s="160" t="s">
        <v>223</v>
      </c>
      <c r="H655" s="161">
        <v>12.6</v>
      </c>
      <c r="I655" s="162"/>
      <c r="J655" s="163">
        <f>ROUND(I655*H655,2)</f>
        <v>0</v>
      </c>
      <c r="K655" s="159" t="s">
        <v>147</v>
      </c>
      <c r="L655" s="33"/>
      <c r="M655" s="164" t="s">
        <v>1</v>
      </c>
      <c r="N655" s="165" t="s">
        <v>41</v>
      </c>
      <c r="O655" s="58"/>
      <c r="P655" s="166">
        <f>O655*H655</f>
        <v>0</v>
      </c>
      <c r="Q655" s="166">
        <v>0</v>
      </c>
      <c r="R655" s="166">
        <f>Q655*H655</f>
        <v>0</v>
      </c>
      <c r="S655" s="166">
        <v>0.03</v>
      </c>
      <c r="T655" s="167">
        <f>S655*H655</f>
        <v>0.378</v>
      </c>
      <c r="U655" s="32"/>
      <c r="V655" s="32"/>
      <c r="W655" s="32"/>
      <c r="X655" s="32"/>
      <c r="Y655" s="32"/>
      <c r="Z655" s="32"/>
      <c r="AA655" s="32"/>
      <c r="AB655" s="32"/>
      <c r="AC655" s="32"/>
      <c r="AD655" s="32"/>
      <c r="AE655" s="32"/>
      <c r="AR655" s="168" t="s">
        <v>216</v>
      </c>
      <c r="AT655" s="168" t="s">
        <v>143</v>
      </c>
      <c r="AU655" s="168" t="s">
        <v>86</v>
      </c>
      <c r="AY655" s="17" t="s">
        <v>141</v>
      </c>
      <c r="BE655" s="169">
        <f>IF(N655="základní",J655,0)</f>
        <v>0</v>
      </c>
      <c r="BF655" s="169">
        <f>IF(N655="snížená",J655,0)</f>
        <v>0</v>
      </c>
      <c r="BG655" s="169">
        <f>IF(N655="zákl. přenesená",J655,0)</f>
        <v>0</v>
      </c>
      <c r="BH655" s="169">
        <f>IF(N655="sníž. přenesená",J655,0)</f>
        <v>0</v>
      </c>
      <c r="BI655" s="169">
        <f>IF(N655="nulová",J655,0)</f>
        <v>0</v>
      </c>
      <c r="BJ655" s="17" t="s">
        <v>84</v>
      </c>
      <c r="BK655" s="169">
        <f>ROUND(I655*H655,2)</f>
        <v>0</v>
      </c>
      <c r="BL655" s="17" t="s">
        <v>216</v>
      </c>
      <c r="BM655" s="168" t="s">
        <v>1310</v>
      </c>
    </row>
    <row r="656" spans="2:51" s="13" customFormat="1" ht="10.2">
      <c r="B656" s="170"/>
      <c r="D656" s="171" t="s">
        <v>150</v>
      </c>
      <c r="E656" s="172" t="s">
        <v>1</v>
      </c>
      <c r="F656" s="173" t="s">
        <v>1311</v>
      </c>
      <c r="H656" s="174">
        <v>12.6</v>
      </c>
      <c r="I656" s="175"/>
      <c r="L656" s="170"/>
      <c r="M656" s="176"/>
      <c r="N656" s="177"/>
      <c r="O656" s="177"/>
      <c r="P656" s="177"/>
      <c r="Q656" s="177"/>
      <c r="R656" s="177"/>
      <c r="S656" s="177"/>
      <c r="T656" s="178"/>
      <c r="AT656" s="172" t="s">
        <v>150</v>
      </c>
      <c r="AU656" s="172" t="s">
        <v>86</v>
      </c>
      <c r="AV656" s="13" t="s">
        <v>86</v>
      </c>
      <c r="AW656" s="13" t="s">
        <v>32</v>
      </c>
      <c r="AX656" s="13" t="s">
        <v>84</v>
      </c>
      <c r="AY656" s="172" t="s">
        <v>141</v>
      </c>
    </row>
    <row r="657" spans="1:65" s="2" customFormat="1" ht="24" customHeight="1">
      <c r="A657" s="32"/>
      <c r="B657" s="156"/>
      <c r="C657" s="157" t="s">
        <v>1312</v>
      </c>
      <c r="D657" s="157" t="s">
        <v>143</v>
      </c>
      <c r="E657" s="158" t="s">
        <v>1313</v>
      </c>
      <c r="F657" s="159" t="s">
        <v>1314</v>
      </c>
      <c r="G657" s="160" t="s">
        <v>691</v>
      </c>
      <c r="H657" s="204"/>
      <c r="I657" s="162"/>
      <c r="J657" s="163">
        <f>ROUND(I657*H657,2)</f>
        <v>0</v>
      </c>
      <c r="K657" s="159" t="s">
        <v>147</v>
      </c>
      <c r="L657" s="33"/>
      <c r="M657" s="164" t="s">
        <v>1</v>
      </c>
      <c r="N657" s="165" t="s">
        <v>41</v>
      </c>
      <c r="O657" s="58"/>
      <c r="P657" s="166">
        <f>O657*H657</f>
        <v>0</v>
      </c>
      <c r="Q657" s="166">
        <v>0</v>
      </c>
      <c r="R657" s="166">
        <f>Q657*H657</f>
        <v>0</v>
      </c>
      <c r="S657" s="166">
        <v>0</v>
      </c>
      <c r="T657" s="167">
        <f>S657*H657</f>
        <v>0</v>
      </c>
      <c r="U657" s="32"/>
      <c r="V657" s="32"/>
      <c r="W657" s="32"/>
      <c r="X657" s="32"/>
      <c r="Y657" s="32"/>
      <c r="Z657" s="32"/>
      <c r="AA657" s="32"/>
      <c r="AB657" s="32"/>
      <c r="AC657" s="32"/>
      <c r="AD657" s="32"/>
      <c r="AE657" s="32"/>
      <c r="AR657" s="168" t="s">
        <v>216</v>
      </c>
      <c r="AT657" s="168" t="s">
        <v>143</v>
      </c>
      <c r="AU657" s="168" t="s">
        <v>86</v>
      </c>
      <c r="AY657" s="17" t="s">
        <v>141</v>
      </c>
      <c r="BE657" s="169">
        <f>IF(N657="základní",J657,0)</f>
        <v>0</v>
      </c>
      <c r="BF657" s="169">
        <f>IF(N657="snížená",J657,0)</f>
        <v>0</v>
      </c>
      <c r="BG657" s="169">
        <f>IF(N657="zákl. přenesená",J657,0)</f>
        <v>0</v>
      </c>
      <c r="BH657" s="169">
        <f>IF(N657="sníž. přenesená",J657,0)</f>
        <v>0</v>
      </c>
      <c r="BI657" s="169">
        <f>IF(N657="nulová",J657,0)</f>
        <v>0</v>
      </c>
      <c r="BJ657" s="17" t="s">
        <v>84</v>
      </c>
      <c r="BK657" s="169">
        <f>ROUND(I657*H657,2)</f>
        <v>0</v>
      </c>
      <c r="BL657" s="17" t="s">
        <v>216</v>
      </c>
      <c r="BM657" s="168" t="s">
        <v>1315</v>
      </c>
    </row>
    <row r="658" spans="2:63" s="12" customFormat="1" ht="22.8" customHeight="1">
      <c r="B658" s="143"/>
      <c r="D658" s="144" t="s">
        <v>75</v>
      </c>
      <c r="E658" s="154" t="s">
        <v>1316</v>
      </c>
      <c r="F658" s="154" t="s">
        <v>1317</v>
      </c>
      <c r="I658" s="146"/>
      <c r="J658" s="155">
        <f>BK658</f>
        <v>0</v>
      </c>
      <c r="L658" s="143"/>
      <c r="M658" s="148"/>
      <c r="N658" s="149"/>
      <c r="O658" s="149"/>
      <c r="P658" s="150">
        <f>SUM(P659:P663)</f>
        <v>0</v>
      </c>
      <c r="Q658" s="149"/>
      <c r="R658" s="150">
        <f>SUM(R659:R663)</f>
        <v>0.6224862</v>
      </c>
      <c r="S658" s="149"/>
      <c r="T658" s="151">
        <f>SUM(T659:T663)</f>
        <v>0</v>
      </c>
      <c r="AR658" s="144" t="s">
        <v>86</v>
      </c>
      <c r="AT658" s="152" t="s">
        <v>75</v>
      </c>
      <c r="AU658" s="152" t="s">
        <v>84</v>
      </c>
      <c r="AY658" s="144" t="s">
        <v>141</v>
      </c>
      <c r="BK658" s="153">
        <f>SUM(BK659:BK663)</f>
        <v>0</v>
      </c>
    </row>
    <row r="659" spans="1:65" s="2" customFormat="1" ht="24" customHeight="1">
      <c r="A659" s="32"/>
      <c r="B659" s="156"/>
      <c r="C659" s="157" t="s">
        <v>1318</v>
      </c>
      <c r="D659" s="157" t="s">
        <v>143</v>
      </c>
      <c r="E659" s="158" t="s">
        <v>1319</v>
      </c>
      <c r="F659" s="159" t="s">
        <v>1320</v>
      </c>
      <c r="G659" s="160" t="s">
        <v>223</v>
      </c>
      <c r="H659" s="161">
        <v>98.7</v>
      </c>
      <c r="I659" s="162"/>
      <c r="J659" s="163">
        <f>ROUND(I659*H659,2)</f>
        <v>0</v>
      </c>
      <c r="K659" s="159" t="s">
        <v>147</v>
      </c>
      <c r="L659" s="33"/>
      <c r="M659" s="164" t="s">
        <v>1</v>
      </c>
      <c r="N659" s="165" t="s">
        <v>41</v>
      </c>
      <c r="O659" s="58"/>
      <c r="P659" s="166">
        <f>O659*H659</f>
        <v>0</v>
      </c>
      <c r="Q659" s="166">
        <v>0.00104</v>
      </c>
      <c r="R659" s="166">
        <f>Q659*H659</f>
        <v>0.10264799999999999</v>
      </c>
      <c r="S659" s="166">
        <v>0</v>
      </c>
      <c r="T659" s="167">
        <f>S659*H659</f>
        <v>0</v>
      </c>
      <c r="U659" s="32"/>
      <c r="V659" s="32"/>
      <c r="W659" s="32"/>
      <c r="X659" s="32"/>
      <c r="Y659" s="32"/>
      <c r="Z659" s="32"/>
      <c r="AA659" s="32"/>
      <c r="AB659" s="32"/>
      <c r="AC659" s="32"/>
      <c r="AD659" s="32"/>
      <c r="AE659" s="32"/>
      <c r="AR659" s="168" t="s">
        <v>216</v>
      </c>
      <c r="AT659" s="168" t="s">
        <v>143</v>
      </c>
      <c r="AU659" s="168" t="s">
        <v>86</v>
      </c>
      <c r="AY659" s="17" t="s">
        <v>141</v>
      </c>
      <c r="BE659" s="169">
        <f>IF(N659="základní",J659,0)</f>
        <v>0</v>
      </c>
      <c r="BF659" s="169">
        <f>IF(N659="snížená",J659,0)</f>
        <v>0</v>
      </c>
      <c r="BG659" s="169">
        <f>IF(N659="zákl. přenesená",J659,0)</f>
        <v>0</v>
      </c>
      <c r="BH659" s="169">
        <f>IF(N659="sníž. přenesená",J659,0)</f>
        <v>0</v>
      </c>
      <c r="BI659" s="169">
        <f>IF(N659="nulová",J659,0)</f>
        <v>0</v>
      </c>
      <c r="BJ659" s="17" t="s">
        <v>84</v>
      </c>
      <c r="BK659" s="169">
        <f>ROUND(I659*H659,2)</f>
        <v>0</v>
      </c>
      <c r="BL659" s="17" t="s">
        <v>216</v>
      </c>
      <c r="BM659" s="168" t="s">
        <v>1321</v>
      </c>
    </row>
    <row r="660" spans="2:51" s="13" customFormat="1" ht="20.4">
      <c r="B660" s="170"/>
      <c r="D660" s="171" t="s">
        <v>150</v>
      </c>
      <c r="E660" s="172" t="s">
        <v>1</v>
      </c>
      <c r="F660" s="173" t="s">
        <v>1322</v>
      </c>
      <c r="H660" s="174">
        <v>98.7</v>
      </c>
      <c r="I660" s="175"/>
      <c r="L660" s="170"/>
      <c r="M660" s="176"/>
      <c r="N660" s="177"/>
      <c r="O660" s="177"/>
      <c r="P660" s="177"/>
      <c r="Q660" s="177"/>
      <c r="R660" s="177"/>
      <c r="S660" s="177"/>
      <c r="T660" s="178"/>
      <c r="AT660" s="172" t="s">
        <v>150</v>
      </c>
      <c r="AU660" s="172" t="s">
        <v>86</v>
      </c>
      <c r="AV660" s="13" t="s">
        <v>86</v>
      </c>
      <c r="AW660" s="13" t="s">
        <v>32</v>
      </c>
      <c r="AX660" s="13" t="s">
        <v>84</v>
      </c>
      <c r="AY660" s="172" t="s">
        <v>141</v>
      </c>
    </row>
    <row r="661" spans="1:65" s="2" customFormat="1" ht="24" customHeight="1">
      <c r="A661" s="32"/>
      <c r="B661" s="156"/>
      <c r="C661" s="179" t="s">
        <v>1323</v>
      </c>
      <c r="D661" s="179" t="s">
        <v>191</v>
      </c>
      <c r="E661" s="180" t="s">
        <v>1324</v>
      </c>
      <c r="F661" s="181" t="s">
        <v>1325</v>
      </c>
      <c r="G661" s="182" t="s">
        <v>146</v>
      </c>
      <c r="H661" s="183">
        <v>41.257</v>
      </c>
      <c r="I661" s="184"/>
      <c r="J661" s="185">
        <f>ROUND(I661*H661,2)</f>
        <v>0</v>
      </c>
      <c r="K661" s="181" t="s">
        <v>147</v>
      </c>
      <c r="L661" s="186"/>
      <c r="M661" s="187" t="s">
        <v>1</v>
      </c>
      <c r="N661" s="188" t="s">
        <v>41</v>
      </c>
      <c r="O661" s="58"/>
      <c r="P661" s="166">
        <f>O661*H661</f>
        <v>0</v>
      </c>
      <c r="Q661" s="166">
        <v>0.0126</v>
      </c>
      <c r="R661" s="166">
        <f>Q661*H661</f>
        <v>0.5198382</v>
      </c>
      <c r="S661" s="166">
        <v>0</v>
      </c>
      <c r="T661" s="167">
        <f>S661*H661</f>
        <v>0</v>
      </c>
      <c r="U661" s="32"/>
      <c r="V661" s="32"/>
      <c r="W661" s="32"/>
      <c r="X661" s="32"/>
      <c r="Y661" s="32"/>
      <c r="Z661" s="32"/>
      <c r="AA661" s="32"/>
      <c r="AB661" s="32"/>
      <c r="AC661" s="32"/>
      <c r="AD661" s="32"/>
      <c r="AE661" s="32"/>
      <c r="AR661" s="168" t="s">
        <v>299</v>
      </c>
      <c r="AT661" s="168" t="s">
        <v>191</v>
      </c>
      <c r="AU661" s="168" t="s">
        <v>86</v>
      </c>
      <c r="AY661" s="17" t="s">
        <v>141</v>
      </c>
      <c r="BE661" s="169">
        <f>IF(N661="základní",J661,0)</f>
        <v>0</v>
      </c>
      <c r="BF661" s="169">
        <f>IF(N661="snížená",J661,0)</f>
        <v>0</v>
      </c>
      <c r="BG661" s="169">
        <f>IF(N661="zákl. přenesená",J661,0)</f>
        <v>0</v>
      </c>
      <c r="BH661" s="169">
        <f>IF(N661="sníž. přenesená",J661,0)</f>
        <v>0</v>
      </c>
      <c r="BI661" s="169">
        <f>IF(N661="nulová",J661,0)</f>
        <v>0</v>
      </c>
      <c r="BJ661" s="17" t="s">
        <v>84</v>
      </c>
      <c r="BK661" s="169">
        <f>ROUND(I661*H661,2)</f>
        <v>0</v>
      </c>
      <c r="BL661" s="17" t="s">
        <v>216</v>
      </c>
      <c r="BM661" s="168" t="s">
        <v>1326</v>
      </c>
    </row>
    <row r="662" spans="2:51" s="13" customFormat="1" ht="10.2">
      <c r="B662" s="170"/>
      <c r="D662" s="171" t="s">
        <v>150</v>
      </c>
      <c r="E662" s="172" t="s">
        <v>1</v>
      </c>
      <c r="F662" s="173" t="s">
        <v>1327</v>
      </c>
      <c r="H662" s="174">
        <v>41.257</v>
      </c>
      <c r="I662" s="175"/>
      <c r="L662" s="170"/>
      <c r="M662" s="176"/>
      <c r="N662" s="177"/>
      <c r="O662" s="177"/>
      <c r="P662" s="177"/>
      <c r="Q662" s="177"/>
      <c r="R662" s="177"/>
      <c r="S662" s="177"/>
      <c r="T662" s="178"/>
      <c r="AT662" s="172" t="s">
        <v>150</v>
      </c>
      <c r="AU662" s="172" t="s">
        <v>86</v>
      </c>
      <c r="AV662" s="13" t="s">
        <v>86</v>
      </c>
      <c r="AW662" s="13" t="s">
        <v>32</v>
      </c>
      <c r="AX662" s="13" t="s">
        <v>84</v>
      </c>
      <c r="AY662" s="172" t="s">
        <v>141</v>
      </c>
    </row>
    <row r="663" spans="1:65" s="2" customFormat="1" ht="24" customHeight="1">
      <c r="A663" s="32"/>
      <c r="B663" s="156"/>
      <c r="C663" s="157" t="s">
        <v>1328</v>
      </c>
      <c r="D663" s="157" t="s">
        <v>143</v>
      </c>
      <c r="E663" s="158" t="s">
        <v>1329</v>
      </c>
      <c r="F663" s="159" t="s">
        <v>1330</v>
      </c>
      <c r="G663" s="160" t="s">
        <v>691</v>
      </c>
      <c r="H663" s="204"/>
      <c r="I663" s="162"/>
      <c r="J663" s="163">
        <f>ROUND(I663*H663,2)</f>
        <v>0</v>
      </c>
      <c r="K663" s="159" t="s">
        <v>147</v>
      </c>
      <c r="L663" s="33"/>
      <c r="M663" s="164" t="s">
        <v>1</v>
      </c>
      <c r="N663" s="165" t="s">
        <v>41</v>
      </c>
      <c r="O663" s="58"/>
      <c r="P663" s="166">
        <f>O663*H663</f>
        <v>0</v>
      </c>
      <c r="Q663" s="166">
        <v>0</v>
      </c>
      <c r="R663" s="166">
        <f>Q663*H663</f>
        <v>0</v>
      </c>
      <c r="S663" s="166">
        <v>0</v>
      </c>
      <c r="T663" s="167">
        <f>S663*H663</f>
        <v>0</v>
      </c>
      <c r="U663" s="32"/>
      <c r="V663" s="32"/>
      <c r="W663" s="32"/>
      <c r="X663" s="32"/>
      <c r="Y663" s="32"/>
      <c r="Z663" s="32"/>
      <c r="AA663" s="32"/>
      <c r="AB663" s="32"/>
      <c r="AC663" s="32"/>
      <c r="AD663" s="32"/>
      <c r="AE663" s="32"/>
      <c r="AR663" s="168" t="s">
        <v>216</v>
      </c>
      <c r="AT663" s="168" t="s">
        <v>143</v>
      </c>
      <c r="AU663" s="168" t="s">
        <v>86</v>
      </c>
      <c r="AY663" s="17" t="s">
        <v>141</v>
      </c>
      <c r="BE663" s="169">
        <f>IF(N663="základní",J663,0)</f>
        <v>0</v>
      </c>
      <c r="BF663" s="169">
        <f>IF(N663="snížená",J663,0)</f>
        <v>0</v>
      </c>
      <c r="BG663" s="169">
        <f>IF(N663="zákl. přenesená",J663,0)</f>
        <v>0</v>
      </c>
      <c r="BH663" s="169">
        <f>IF(N663="sníž. přenesená",J663,0)</f>
        <v>0</v>
      </c>
      <c r="BI663" s="169">
        <f>IF(N663="nulová",J663,0)</f>
        <v>0</v>
      </c>
      <c r="BJ663" s="17" t="s">
        <v>84</v>
      </c>
      <c r="BK663" s="169">
        <f>ROUND(I663*H663,2)</f>
        <v>0</v>
      </c>
      <c r="BL663" s="17" t="s">
        <v>216</v>
      </c>
      <c r="BM663" s="168" t="s">
        <v>1331</v>
      </c>
    </row>
    <row r="664" spans="2:63" s="12" customFormat="1" ht="22.8" customHeight="1">
      <c r="B664" s="143"/>
      <c r="D664" s="144" t="s">
        <v>75</v>
      </c>
      <c r="E664" s="154" t="s">
        <v>1332</v>
      </c>
      <c r="F664" s="154" t="s">
        <v>1333</v>
      </c>
      <c r="I664" s="146"/>
      <c r="J664" s="155">
        <f>BK664</f>
        <v>0</v>
      </c>
      <c r="L664" s="143"/>
      <c r="M664" s="148"/>
      <c r="N664" s="149"/>
      <c r="O664" s="149"/>
      <c r="P664" s="150">
        <f>SUM(P665:P666)</f>
        <v>0</v>
      </c>
      <c r="Q664" s="149"/>
      <c r="R664" s="150">
        <f>SUM(R665:R666)</f>
        <v>0.18176814</v>
      </c>
      <c r="S664" s="149"/>
      <c r="T664" s="151">
        <f>SUM(T665:T666)</f>
        <v>0</v>
      </c>
      <c r="AR664" s="144" t="s">
        <v>86</v>
      </c>
      <c r="AT664" s="152" t="s">
        <v>75</v>
      </c>
      <c r="AU664" s="152" t="s">
        <v>84</v>
      </c>
      <c r="AY664" s="144" t="s">
        <v>141</v>
      </c>
      <c r="BK664" s="153">
        <f>SUM(BK665:BK666)</f>
        <v>0</v>
      </c>
    </row>
    <row r="665" spans="1:65" s="2" customFormat="1" ht="16.5" customHeight="1">
      <c r="A665" s="32"/>
      <c r="B665" s="156"/>
      <c r="C665" s="157" t="s">
        <v>1334</v>
      </c>
      <c r="D665" s="157" t="s">
        <v>143</v>
      </c>
      <c r="E665" s="158" t="s">
        <v>1335</v>
      </c>
      <c r="F665" s="159" t="s">
        <v>1336</v>
      </c>
      <c r="G665" s="160" t="s">
        <v>146</v>
      </c>
      <c r="H665" s="161">
        <v>1009.823</v>
      </c>
      <c r="I665" s="162"/>
      <c r="J665" s="163">
        <f>ROUND(I665*H665,2)</f>
        <v>0</v>
      </c>
      <c r="K665" s="159" t="s">
        <v>147</v>
      </c>
      <c r="L665" s="33"/>
      <c r="M665" s="164" t="s">
        <v>1</v>
      </c>
      <c r="N665" s="165" t="s">
        <v>41</v>
      </c>
      <c r="O665" s="58"/>
      <c r="P665" s="166">
        <f>O665*H665</f>
        <v>0</v>
      </c>
      <c r="Q665" s="166">
        <v>0.00018</v>
      </c>
      <c r="R665" s="166">
        <f>Q665*H665</f>
        <v>0.18176814</v>
      </c>
      <c r="S665" s="166">
        <v>0</v>
      </c>
      <c r="T665" s="167">
        <f>S665*H665</f>
        <v>0</v>
      </c>
      <c r="U665" s="32"/>
      <c r="V665" s="32"/>
      <c r="W665" s="32"/>
      <c r="X665" s="32"/>
      <c r="Y665" s="32"/>
      <c r="Z665" s="32"/>
      <c r="AA665" s="32"/>
      <c r="AB665" s="32"/>
      <c r="AC665" s="32"/>
      <c r="AD665" s="32"/>
      <c r="AE665" s="32"/>
      <c r="AR665" s="168" t="s">
        <v>216</v>
      </c>
      <c r="AT665" s="168" t="s">
        <v>143</v>
      </c>
      <c r="AU665" s="168" t="s">
        <v>86</v>
      </c>
      <c r="AY665" s="17" t="s">
        <v>141</v>
      </c>
      <c r="BE665" s="169">
        <f>IF(N665="základní",J665,0)</f>
        <v>0</v>
      </c>
      <c r="BF665" s="169">
        <f>IF(N665="snížená",J665,0)</f>
        <v>0</v>
      </c>
      <c r="BG665" s="169">
        <f>IF(N665="zákl. přenesená",J665,0)</f>
        <v>0</v>
      </c>
      <c r="BH665" s="169">
        <f>IF(N665="sníž. přenesená",J665,0)</f>
        <v>0</v>
      </c>
      <c r="BI665" s="169">
        <f>IF(N665="nulová",J665,0)</f>
        <v>0</v>
      </c>
      <c r="BJ665" s="17" t="s">
        <v>84</v>
      </c>
      <c r="BK665" s="169">
        <f>ROUND(I665*H665,2)</f>
        <v>0</v>
      </c>
      <c r="BL665" s="17" t="s">
        <v>216</v>
      </c>
      <c r="BM665" s="168" t="s">
        <v>1337</v>
      </c>
    </row>
    <row r="666" spans="2:51" s="13" customFormat="1" ht="10.2">
      <c r="B666" s="170"/>
      <c r="D666" s="171" t="s">
        <v>150</v>
      </c>
      <c r="E666" s="172" t="s">
        <v>1</v>
      </c>
      <c r="F666" s="173" t="s">
        <v>1338</v>
      </c>
      <c r="H666" s="174">
        <v>1009.823</v>
      </c>
      <c r="I666" s="175"/>
      <c r="L666" s="170"/>
      <c r="M666" s="176"/>
      <c r="N666" s="177"/>
      <c r="O666" s="177"/>
      <c r="P666" s="177"/>
      <c r="Q666" s="177"/>
      <c r="R666" s="177"/>
      <c r="S666" s="177"/>
      <c r="T666" s="178"/>
      <c r="AT666" s="172" t="s">
        <v>150</v>
      </c>
      <c r="AU666" s="172" t="s">
        <v>86</v>
      </c>
      <c r="AV666" s="13" t="s">
        <v>86</v>
      </c>
      <c r="AW666" s="13" t="s">
        <v>32</v>
      </c>
      <c r="AX666" s="13" t="s">
        <v>84</v>
      </c>
      <c r="AY666" s="172" t="s">
        <v>141</v>
      </c>
    </row>
    <row r="667" spans="2:63" s="12" customFormat="1" ht="22.8" customHeight="1">
      <c r="B667" s="143"/>
      <c r="D667" s="144" t="s">
        <v>75</v>
      </c>
      <c r="E667" s="154" t="s">
        <v>1339</v>
      </c>
      <c r="F667" s="154" t="s">
        <v>1340</v>
      </c>
      <c r="I667" s="146"/>
      <c r="J667" s="155">
        <f>BK667</f>
        <v>0</v>
      </c>
      <c r="L667" s="143"/>
      <c r="M667" s="148"/>
      <c r="N667" s="149"/>
      <c r="O667" s="149"/>
      <c r="P667" s="150">
        <f>SUM(P668:P673)</f>
        <v>0</v>
      </c>
      <c r="Q667" s="149"/>
      <c r="R667" s="150">
        <f>SUM(R668:R673)</f>
        <v>9.19087726</v>
      </c>
      <c r="S667" s="149"/>
      <c r="T667" s="151">
        <f>SUM(T668:T673)</f>
        <v>1.91219594</v>
      </c>
      <c r="AR667" s="144" t="s">
        <v>86</v>
      </c>
      <c r="AT667" s="152" t="s">
        <v>75</v>
      </c>
      <c r="AU667" s="152" t="s">
        <v>84</v>
      </c>
      <c r="AY667" s="144" t="s">
        <v>141</v>
      </c>
      <c r="BK667" s="153">
        <f>SUM(BK668:BK673)</f>
        <v>0</v>
      </c>
    </row>
    <row r="668" spans="1:65" s="2" customFormat="1" ht="16.5" customHeight="1">
      <c r="A668" s="32"/>
      <c r="B668" s="156"/>
      <c r="C668" s="157" t="s">
        <v>1341</v>
      </c>
      <c r="D668" s="157" t="s">
        <v>143</v>
      </c>
      <c r="E668" s="158" t="s">
        <v>1342</v>
      </c>
      <c r="F668" s="159" t="s">
        <v>1343</v>
      </c>
      <c r="G668" s="160" t="s">
        <v>146</v>
      </c>
      <c r="H668" s="161">
        <v>6168.374</v>
      </c>
      <c r="I668" s="162"/>
      <c r="J668" s="163">
        <f>ROUND(I668*H668,2)</f>
        <v>0</v>
      </c>
      <c r="K668" s="159" t="s">
        <v>1344</v>
      </c>
      <c r="L668" s="33"/>
      <c r="M668" s="164" t="s">
        <v>1</v>
      </c>
      <c r="N668" s="165" t="s">
        <v>41</v>
      </c>
      <c r="O668" s="58"/>
      <c r="P668" s="166">
        <f>O668*H668</f>
        <v>0</v>
      </c>
      <c r="Q668" s="166">
        <v>0.001</v>
      </c>
      <c r="R668" s="166">
        <f>Q668*H668</f>
        <v>6.168374</v>
      </c>
      <c r="S668" s="166">
        <v>0.00031</v>
      </c>
      <c r="T668" s="167">
        <f>S668*H668</f>
        <v>1.91219594</v>
      </c>
      <c r="U668" s="32"/>
      <c r="V668" s="32"/>
      <c r="W668" s="32"/>
      <c r="X668" s="32"/>
      <c r="Y668" s="32"/>
      <c r="Z668" s="32"/>
      <c r="AA668" s="32"/>
      <c r="AB668" s="32"/>
      <c r="AC668" s="32"/>
      <c r="AD668" s="32"/>
      <c r="AE668" s="32"/>
      <c r="AR668" s="168" t="s">
        <v>216</v>
      </c>
      <c r="AT668" s="168" t="s">
        <v>143</v>
      </c>
      <c r="AU668" s="168" t="s">
        <v>86</v>
      </c>
      <c r="AY668" s="17" t="s">
        <v>141</v>
      </c>
      <c r="BE668" s="169">
        <f>IF(N668="základní",J668,0)</f>
        <v>0</v>
      </c>
      <c r="BF668" s="169">
        <f>IF(N668="snížená",J668,0)</f>
        <v>0</v>
      </c>
      <c r="BG668" s="169">
        <f>IF(N668="zákl. přenesená",J668,0)</f>
        <v>0</v>
      </c>
      <c r="BH668" s="169">
        <f>IF(N668="sníž. přenesená",J668,0)</f>
        <v>0</v>
      </c>
      <c r="BI668" s="169">
        <f>IF(N668="nulová",J668,0)</f>
        <v>0</v>
      </c>
      <c r="BJ668" s="17" t="s">
        <v>84</v>
      </c>
      <c r="BK668" s="169">
        <f>ROUND(I668*H668,2)</f>
        <v>0</v>
      </c>
      <c r="BL668" s="17" t="s">
        <v>216</v>
      </c>
      <c r="BM668" s="168" t="s">
        <v>1345</v>
      </c>
    </row>
    <row r="669" spans="1:65" s="2" customFormat="1" ht="24" customHeight="1">
      <c r="A669" s="32"/>
      <c r="B669" s="156"/>
      <c r="C669" s="157" t="s">
        <v>1346</v>
      </c>
      <c r="D669" s="157" t="s">
        <v>143</v>
      </c>
      <c r="E669" s="158" t="s">
        <v>1347</v>
      </c>
      <c r="F669" s="159" t="s">
        <v>1348</v>
      </c>
      <c r="G669" s="160" t="s">
        <v>146</v>
      </c>
      <c r="H669" s="161">
        <v>6168.374</v>
      </c>
      <c r="I669" s="162"/>
      <c r="J669" s="163">
        <f>ROUND(I669*H669,2)</f>
        <v>0</v>
      </c>
      <c r="K669" s="159" t="s">
        <v>147</v>
      </c>
      <c r="L669" s="33"/>
      <c r="M669" s="164" t="s">
        <v>1</v>
      </c>
      <c r="N669" s="165" t="s">
        <v>41</v>
      </c>
      <c r="O669" s="58"/>
      <c r="P669" s="166">
        <f>O669*H669</f>
        <v>0</v>
      </c>
      <c r="Q669" s="166">
        <v>0.0002</v>
      </c>
      <c r="R669" s="166">
        <f>Q669*H669</f>
        <v>1.2336748</v>
      </c>
      <c r="S669" s="166">
        <v>0</v>
      </c>
      <c r="T669" s="167">
        <f>S669*H669</f>
        <v>0</v>
      </c>
      <c r="U669" s="32"/>
      <c r="V669" s="32"/>
      <c r="W669" s="32"/>
      <c r="X669" s="32"/>
      <c r="Y669" s="32"/>
      <c r="Z669" s="32"/>
      <c r="AA669" s="32"/>
      <c r="AB669" s="32"/>
      <c r="AC669" s="32"/>
      <c r="AD669" s="32"/>
      <c r="AE669" s="32"/>
      <c r="AR669" s="168" t="s">
        <v>216</v>
      </c>
      <c r="AT669" s="168" t="s">
        <v>143</v>
      </c>
      <c r="AU669" s="168" t="s">
        <v>86</v>
      </c>
      <c r="AY669" s="17" t="s">
        <v>141</v>
      </c>
      <c r="BE669" s="169">
        <f>IF(N669="základní",J669,0)</f>
        <v>0</v>
      </c>
      <c r="BF669" s="169">
        <f>IF(N669="snížená",J669,0)</f>
        <v>0</v>
      </c>
      <c r="BG669" s="169">
        <f>IF(N669="zákl. přenesená",J669,0)</f>
        <v>0</v>
      </c>
      <c r="BH669" s="169">
        <f>IF(N669="sníž. přenesená",J669,0)</f>
        <v>0</v>
      </c>
      <c r="BI669" s="169">
        <f>IF(N669="nulová",J669,0)</f>
        <v>0</v>
      </c>
      <c r="BJ669" s="17" t="s">
        <v>84</v>
      </c>
      <c r="BK669" s="169">
        <f>ROUND(I669*H669,2)</f>
        <v>0</v>
      </c>
      <c r="BL669" s="17" t="s">
        <v>216</v>
      </c>
      <c r="BM669" s="168" t="s">
        <v>1349</v>
      </c>
    </row>
    <row r="670" spans="2:51" s="13" customFormat="1" ht="20.4">
      <c r="B670" s="170"/>
      <c r="D670" s="171" t="s">
        <v>150</v>
      </c>
      <c r="E670" s="172" t="s">
        <v>1</v>
      </c>
      <c r="F670" s="173" t="s">
        <v>1350</v>
      </c>
      <c r="H670" s="174">
        <v>4845.374</v>
      </c>
      <c r="I670" s="175"/>
      <c r="L670" s="170"/>
      <c r="M670" s="176"/>
      <c r="N670" s="177"/>
      <c r="O670" s="177"/>
      <c r="P670" s="177"/>
      <c r="Q670" s="177"/>
      <c r="R670" s="177"/>
      <c r="S670" s="177"/>
      <c r="T670" s="178"/>
      <c r="AT670" s="172" t="s">
        <v>150</v>
      </c>
      <c r="AU670" s="172" t="s">
        <v>86</v>
      </c>
      <c r="AV670" s="13" t="s">
        <v>86</v>
      </c>
      <c r="AW670" s="13" t="s">
        <v>32</v>
      </c>
      <c r="AX670" s="13" t="s">
        <v>76</v>
      </c>
      <c r="AY670" s="172" t="s">
        <v>141</v>
      </c>
    </row>
    <row r="671" spans="2:51" s="13" customFormat="1" ht="10.2">
      <c r="B671" s="170"/>
      <c r="D671" s="171" t="s">
        <v>150</v>
      </c>
      <c r="E671" s="172" t="s">
        <v>1</v>
      </c>
      <c r="F671" s="173" t="s">
        <v>1351</v>
      </c>
      <c r="H671" s="174">
        <v>1323</v>
      </c>
      <c r="I671" s="175"/>
      <c r="L671" s="170"/>
      <c r="M671" s="176"/>
      <c r="N671" s="177"/>
      <c r="O671" s="177"/>
      <c r="P671" s="177"/>
      <c r="Q671" s="177"/>
      <c r="R671" s="177"/>
      <c r="S671" s="177"/>
      <c r="T671" s="178"/>
      <c r="AT671" s="172" t="s">
        <v>150</v>
      </c>
      <c r="AU671" s="172" t="s">
        <v>86</v>
      </c>
      <c r="AV671" s="13" t="s">
        <v>86</v>
      </c>
      <c r="AW671" s="13" t="s">
        <v>32</v>
      </c>
      <c r="AX671" s="13" t="s">
        <v>76</v>
      </c>
      <c r="AY671" s="172" t="s">
        <v>141</v>
      </c>
    </row>
    <row r="672" spans="2:51" s="14" customFormat="1" ht="10.2">
      <c r="B672" s="189"/>
      <c r="D672" s="171" t="s">
        <v>150</v>
      </c>
      <c r="E672" s="190" t="s">
        <v>1</v>
      </c>
      <c r="F672" s="191" t="s">
        <v>281</v>
      </c>
      <c r="H672" s="192">
        <v>6168.374</v>
      </c>
      <c r="I672" s="193"/>
      <c r="L672" s="189"/>
      <c r="M672" s="194"/>
      <c r="N672" s="195"/>
      <c r="O672" s="195"/>
      <c r="P672" s="195"/>
      <c r="Q672" s="195"/>
      <c r="R672" s="195"/>
      <c r="S672" s="195"/>
      <c r="T672" s="196"/>
      <c r="AT672" s="190" t="s">
        <v>150</v>
      </c>
      <c r="AU672" s="190" t="s">
        <v>86</v>
      </c>
      <c r="AV672" s="14" t="s">
        <v>148</v>
      </c>
      <c r="AW672" s="14" t="s">
        <v>32</v>
      </c>
      <c r="AX672" s="14" t="s">
        <v>84</v>
      </c>
      <c r="AY672" s="190" t="s">
        <v>141</v>
      </c>
    </row>
    <row r="673" spans="1:65" s="2" customFormat="1" ht="24" customHeight="1">
      <c r="A673" s="32"/>
      <c r="B673" s="156"/>
      <c r="C673" s="157" t="s">
        <v>1352</v>
      </c>
      <c r="D673" s="157" t="s">
        <v>143</v>
      </c>
      <c r="E673" s="158" t="s">
        <v>1353</v>
      </c>
      <c r="F673" s="159" t="s">
        <v>1354</v>
      </c>
      <c r="G673" s="160" t="s">
        <v>146</v>
      </c>
      <c r="H673" s="161">
        <v>6168.374</v>
      </c>
      <c r="I673" s="162"/>
      <c r="J673" s="163">
        <f>ROUND(I673*H673,2)</f>
        <v>0</v>
      </c>
      <c r="K673" s="159" t="s">
        <v>147</v>
      </c>
      <c r="L673" s="33"/>
      <c r="M673" s="164" t="s">
        <v>1</v>
      </c>
      <c r="N673" s="165" t="s">
        <v>41</v>
      </c>
      <c r="O673" s="58"/>
      <c r="P673" s="166">
        <f>O673*H673</f>
        <v>0</v>
      </c>
      <c r="Q673" s="166">
        <v>0.00029</v>
      </c>
      <c r="R673" s="166">
        <f>Q673*H673</f>
        <v>1.78882846</v>
      </c>
      <c r="S673" s="166">
        <v>0</v>
      </c>
      <c r="T673" s="167">
        <f>S673*H673</f>
        <v>0</v>
      </c>
      <c r="U673" s="32"/>
      <c r="V673" s="32"/>
      <c r="W673" s="32"/>
      <c r="X673" s="32"/>
      <c r="Y673" s="32"/>
      <c r="Z673" s="32"/>
      <c r="AA673" s="32"/>
      <c r="AB673" s="32"/>
      <c r="AC673" s="32"/>
      <c r="AD673" s="32"/>
      <c r="AE673" s="32"/>
      <c r="AR673" s="168" t="s">
        <v>216</v>
      </c>
      <c r="AT673" s="168" t="s">
        <v>143</v>
      </c>
      <c r="AU673" s="168" t="s">
        <v>86</v>
      </c>
      <c r="AY673" s="17" t="s">
        <v>141</v>
      </c>
      <c r="BE673" s="169">
        <f>IF(N673="základní",J673,0)</f>
        <v>0</v>
      </c>
      <c r="BF673" s="169">
        <f>IF(N673="snížená",J673,0)</f>
        <v>0</v>
      </c>
      <c r="BG673" s="169">
        <f>IF(N673="zákl. přenesená",J673,0)</f>
        <v>0</v>
      </c>
      <c r="BH673" s="169">
        <f>IF(N673="sníž. přenesená",J673,0)</f>
        <v>0</v>
      </c>
      <c r="BI673" s="169">
        <f>IF(N673="nulová",J673,0)</f>
        <v>0</v>
      </c>
      <c r="BJ673" s="17" t="s">
        <v>84</v>
      </c>
      <c r="BK673" s="169">
        <f>ROUND(I673*H673,2)</f>
        <v>0</v>
      </c>
      <c r="BL673" s="17" t="s">
        <v>216</v>
      </c>
      <c r="BM673" s="168" t="s">
        <v>1355</v>
      </c>
    </row>
    <row r="674" spans="2:63" s="12" customFormat="1" ht="25.9" customHeight="1">
      <c r="B674" s="143"/>
      <c r="D674" s="144" t="s">
        <v>75</v>
      </c>
      <c r="E674" s="145" t="s">
        <v>1356</v>
      </c>
      <c r="F674" s="145" t="s">
        <v>1357</v>
      </c>
      <c r="I674" s="146"/>
      <c r="J674" s="147">
        <f>BK674</f>
        <v>0</v>
      </c>
      <c r="L674" s="143"/>
      <c r="M674" s="148"/>
      <c r="N674" s="149"/>
      <c r="O674" s="149"/>
      <c r="P674" s="150">
        <f>SUM(P675:P676)</f>
        <v>0</v>
      </c>
      <c r="Q674" s="149"/>
      <c r="R674" s="150">
        <f>SUM(R675:R676)</f>
        <v>0</v>
      </c>
      <c r="S674" s="149"/>
      <c r="T674" s="151">
        <f>SUM(T675:T676)</f>
        <v>0</v>
      </c>
      <c r="AR674" s="144" t="s">
        <v>148</v>
      </c>
      <c r="AT674" s="152" t="s">
        <v>75</v>
      </c>
      <c r="AU674" s="152" t="s">
        <v>76</v>
      </c>
      <c r="AY674" s="144" t="s">
        <v>141</v>
      </c>
      <c r="BK674" s="153">
        <f>SUM(BK675:BK676)</f>
        <v>0</v>
      </c>
    </row>
    <row r="675" spans="1:65" s="2" customFormat="1" ht="24" customHeight="1">
      <c r="A675" s="32"/>
      <c r="B675" s="156"/>
      <c r="C675" s="157" t="s">
        <v>1358</v>
      </c>
      <c r="D675" s="157" t="s">
        <v>143</v>
      </c>
      <c r="E675" s="158" t="s">
        <v>1359</v>
      </c>
      <c r="F675" s="159" t="s">
        <v>1360</v>
      </c>
      <c r="G675" s="160" t="s">
        <v>1361</v>
      </c>
      <c r="H675" s="161">
        <v>100</v>
      </c>
      <c r="I675" s="162"/>
      <c r="J675" s="163">
        <f>ROUND(I675*H675,2)</f>
        <v>0</v>
      </c>
      <c r="K675" s="159" t="s">
        <v>1344</v>
      </c>
      <c r="L675" s="33"/>
      <c r="M675" s="164" t="s">
        <v>1</v>
      </c>
      <c r="N675" s="165" t="s">
        <v>41</v>
      </c>
      <c r="O675" s="58"/>
      <c r="P675" s="166">
        <f>O675*H675</f>
        <v>0</v>
      </c>
      <c r="Q675" s="166">
        <v>0</v>
      </c>
      <c r="R675" s="166">
        <f>Q675*H675</f>
        <v>0</v>
      </c>
      <c r="S675" s="166">
        <v>0</v>
      </c>
      <c r="T675" s="167">
        <f>S675*H675</f>
        <v>0</v>
      </c>
      <c r="U675" s="32"/>
      <c r="V675" s="32"/>
      <c r="W675" s="32"/>
      <c r="X675" s="32"/>
      <c r="Y675" s="32"/>
      <c r="Z675" s="32"/>
      <c r="AA675" s="32"/>
      <c r="AB675" s="32"/>
      <c r="AC675" s="32"/>
      <c r="AD675" s="32"/>
      <c r="AE675" s="32"/>
      <c r="AR675" s="168" t="s">
        <v>1362</v>
      </c>
      <c r="AT675" s="168" t="s">
        <v>143</v>
      </c>
      <c r="AU675" s="168" t="s">
        <v>84</v>
      </c>
      <c r="AY675" s="17" t="s">
        <v>141</v>
      </c>
      <c r="BE675" s="169">
        <f>IF(N675="základní",J675,0)</f>
        <v>0</v>
      </c>
      <c r="BF675" s="169">
        <f>IF(N675="snížená",J675,0)</f>
        <v>0</v>
      </c>
      <c r="BG675" s="169">
        <f>IF(N675="zákl. přenesená",J675,0)</f>
        <v>0</v>
      </c>
      <c r="BH675" s="169">
        <f>IF(N675="sníž. přenesená",J675,0)</f>
        <v>0</v>
      </c>
      <c r="BI675" s="169">
        <f>IF(N675="nulová",J675,0)</f>
        <v>0</v>
      </c>
      <c r="BJ675" s="17" t="s">
        <v>84</v>
      </c>
      <c r="BK675" s="169">
        <f>ROUND(I675*H675,2)</f>
        <v>0</v>
      </c>
      <c r="BL675" s="17" t="s">
        <v>1362</v>
      </c>
      <c r="BM675" s="168" t="s">
        <v>1363</v>
      </c>
    </row>
    <row r="676" spans="1:65" s="2" customFormat="1" ht="24" customHeight="1">
      <c r="A676" s="32"/>
      <c r="B676" s="156"/>
      <c r="C676" s="157" t="s">
        <v>1364</v>
      </c>
      <c r="D676" s="157" t="s">
        <v>143</v>
      </c>
      <c r="E676" s="158" t="s">
        <v>1365</v>
      </c>
      <c r="F676" s="159" t="s">
        <v>1366</v>
      </c>
      <c r="G676" s="160" t="s">
        <v>1361</v>
      </c>
      <c r="H676" s="161">
        <v>121.9</v>
      </c>
      <c r="I676" s="162"/>
      <c r="J676" s="163">
        <f>ROUND(I676*H676,2)</f>
        <v>0</v>
      </c>
      <c r="K676" s="159" t="s">
        <v>147</v>
      </c>
      <c r="L676" s="33"/>
      <c r="M676" s="164" t="s">
        <v>1</v>
      </c>
      <c r="N676" s="165" t="s">
        <v>41</v>
      </c>
      <c r="O676" s="58"/>
      <c r="P676" s="166">
        <f>O676*H676</f>
        <v>0</v>
      </c>
      <c r="Q676" s="166">
        <v>0</v>
      </c>
      <c r="R676" s="166">
        <f>Q676*H676</f>
        <v>0</v>
      </c>
      <c r="S676" s="166">
        <v>0</v>
      </c>
      <c r="T676" s="167">
        <f>S676*H676</f>
        <v>0</v>
      </c>
      <c r="U676" s="32"/>
      <c r="V676" s="32"/>
      <c r="W676" s="32"/>
      <c r="X676" s="32"/>
      <c r="Y676" s="32"/>
      <c r="Z676" s="32"/>
      <c r="AA676" s="32"/>
      <c r="AB676" s="32"/>
      <c r="AC676" s="32"/>
      <c r="AD676" s="32"/>
      <c r="AE676" s="32"/>
      <c r="AR676" s="168" t="s">
        <v>1362</v>
      </c>
      <c r="AT676" s="168" t="s">
        <v>143</v>
      </c>
      <c r="AU676" s="168" t="s">
        <v>84</v>
      </c>
      <c r="AY676" s="17" t="s">
        <v>141</v>
      </c>
      <c r="BE676" s="169">
        <f>IF(N676="základní",J676,0)</f>
        <v>0</v>
      </c>
      <c r="BF676" s="169">
        <f>IF(N676="snížená",J676,0)</f>
        <v>0</v>
      </c>
      <c r="BG676" s="169">
        <f>IF(N676="zákl. přenesená",J676,0)</f>
        <v>0</v>
      </c>
      <c r="BH676" s="169">
        <f>IF(N676="sníž. přenesená",J676,0)</f>
        <v>0</v>
      </c>
      <c r="BI676" s="169">
        <f>IF(N676="nulová",J676,0)</f>
        <v>0</v>
      </c>
      <c r="BJ676" s="17" t="s">
        <v>84</v>
      </c>
      <c r="BK676" s="169">
        <f>ROUND(I676*H676,2)</f>
        <v>0</v>
      </c>
      <c r="BL676" s="17" t="s">
        <v>1362</v>
      </c>
      <c r="BM676" s="168" t="s">
        <v>1367</v>
      </c>
    </row>
    <row r="677" spans="2:63" s="12" customFormat="1" ht="25.9" customHeight="1">
      <c r="B677" s="143"/>
      <c r="D677" s="144" t="s">
        <v>75</v>
      </c>
      <c r="E677" s="145" t="s">
        <v>1368</v>
      </c>
      <c r="F677" s="145" t="s">
        <v>1369</v>
      </c>
      <c r="I677" s="146"/>
      <c r="J677" s="147">
        <f>BK677</f>
        <v>0</v>
      </c>
      <c r="L677" s="143"/>
      <c r="M677" s="148"/>
      <c r="N677" s="149"/>
      <c r="O677" s="149"/>
      <c r="P677" s="150">
        <f>P678+P681+P686</f>
        <v>0</v>
      </c>
      <c r="Q677" s="149"/>
      <c r="R677" s="150">
        <f>R678+R681+R686</f>
        <v>0</v>
      </c>
      <c r="S677" s="149"/>
      <c r="T677" s="151">
        <f>T678+T681+T686</f>
        <v>0</v>
      </c>
      <c r="AR677" s="144" t="s">
        <v>166</v>
      </c>
      <c r="AT677" s="152" t="s">
        <v>75</v>
      </c>
      <c r="AU677" s="152" t="s">
        <v>76</v>
      </c>
      <c r="AY677" s="144" t="s">
        <v>141</v>
      </c>
      <c r="BK677" s="153">
        <f>BK678+BK681+BK686</f>
        <v>0</v>
      </c>
    </row>
    <row r="678" spans="2:63" s="12" customFormat="1" ht="22.8" customHeight="1">
      <c r="B678" s="143"/>
      <c r="D678" s="144" t="s">
        <v>75</v>
      </c>
      <c r="E678" s="154" t="s">
        <v>1370</v>
      </c>
      <c r="F678" s="154" t="s">
        <v>1371</v>
      </c>
      <c r="I678" s="146"/>
      <c r="J678" s="155">
        <f>BK678</f>
        <v>0</v>
      </c>
      <c r="L678" s="143"/>
      <c r="M678" s="148"/>
      <c r="N678" s="149"/>
      <c r="O678" s="149"/>
      <c r="P678" s="150">
        <f>SUM(P679:P680)</f>
        <v>0</v>
      </c>
      <c r="Q678" s="149"/>
      <c r="R678" s="150">
        <f>SUM(R679:R680)</f>
        <v>0</v>
      </c>
      <c r="S678" s="149"/>
      <c r="T678" s="151">
        <f>SUM(T679:T680)</f>
        <v>0</v>
      </c>
      <c r="AR678" s="144" t="s">
        <v>166</v>
      </c>
      <c r="AT678" s="152" t="s">
        <v>75</v>
      </c>
      <c r="AU678" s="152" t="s">
        <v>84</v>
      </c>
      <c r="AY678" s="144" t="s">
        <v>141</v>
      </c>
      <c r="BK678" s="153">
        <f>SUM(BK679:BK680)</f>
        <v>0</v>
      </c>
    </row>
    <row r="679" spans="1:65" s="2" customFormat="1" ht="16.5" customHeight="1">
      <c r="A679" s="32"/>
      <c r="B679" s="156"/>
      <c r="C679" s="157" t="s">
        <v>1372</v>
      </c>
      <c r="D679" s="157" t="s">
        <v>143</v>
      </c>
      <c r="E679" s="158" t="s">
        <v>1373</v>
      </c>
      <c r="F679" s="159" t="s">
        <v>1374</v>
      </c>
      <c r="G679" s="160" t="s">
        <v>1375</v>
      </c>
      <c r="H679" s="161">
        <v>1</v>
      </c>
      <c r="I679" s="162"/>
      <c r="J679" s="163">
        <f>ROUND(I679*H679,2)</f>
        <v>0</v>
      </c>
      <c r="K679" s="159" t="s">
        <v>147</v>
      </c>
      <c r="L679" s="33"/>
      <c r="M679" s="164" t="s">
        <v>1</v>
      </c>
      <c r="N679" s="165" t="s">
        <v>41</v>
      </c>
      <c r="O679" s="58"/>
      <c r="P679" s="166">
        <f>O679*H679</f>
        <v>0</v>
      </c>
      <c r="Q679" s="166">
        <v>0</v>
      </c>
      <c r="R679" s="166">
        <f>Q679*H679</f>
        <v>0</v>
      </c>
      <c r="S679" s="166">
        <v>0</v>
      </c>
      <c r="T679" s="167">
        <f>S679*H679</f>
        <v>0</v>
      </c>
      <c r="U679" s="32"/>
      <c r="V679" s="32"/>
      <c r="W679" s="32"/>
      <c r="X679" s="32"/>
      <c r="Y679" s="32"/>
      <c r="Z679" s="32"/>
      <c r="AA679" s="32"/>
      <c r="AB679" s="32"/>
      <c r="AC679" s="32"/>
      <c r="AD679" s="32"/>
      <c r="AE679" s="32"/>
      <c r="AR679" s="168" t="s">
        <v>1376</v>
      </c>
      <c r="AT679" s="168" t="s">
        <v>143</v>
      </c>
      <c r="AU679" s="168" t="s">
        <v>86</v>
      </c>
      <c r="AY679" s="17" t="s">
        <v>141</v>
      </c>
      <c r="BE679" s="169">
        <f>IF(N679="základní",J679,0)</f>
        <v>0</v>
      </c>
      <c r="BF679" s="169">
        <f>IF(N679="snížená",J679,0)</f>
        <v>0</v>
      </c>
      <c r="BG679" s="169">
        <f>IF(N679="zákl. přenesená",J679,0)</f>
        <v>0</v>
      </c>
      <c r="BH679" s="169">
        <f>IF(N679="sníž. přenesená",J679,0)</f>
        <v>0</v>
      </c>
      <c r="BI679" s="169">
        <f>IF(N679="nulová",J679,0)</f>
        <v>0</v>
      </c>
      <c r="BJ679" s="17" t="s">
        <v>84</v>
      </c>
      <c r="BK679" s="169">
        <f>ROUND(I679*H679,2)</f>
        <v>0</v>
      </c>
      <c r="BL679" s="17" t="s">
        <v>1376</v>
      </c>
      <c r="BM679" s="168" t="s">
        <v>1377</v>
      </c>
    </row>
    <row r="680" spans="1:65" s="2" customFormat="1" ht="16.5" customHeight="1">
      <c r="A680" s="32"/>
      <c r="B680" s="156"/>
      <c r="C680" s="157" t="s">
        <v>1378</v>
      </c>
      <c r="D680" s="157" t="s">
        <v>143</v>
      </c>
      <c r="E680" s="158" t="s">
        <v>1379</v>
      </c>
      <c r="F680" s="159" t="s">
        <v>1380</v>
      </c>
      <c r="G680" s="160" t="s">
        <v>1375</v>
      </c>
      <c r="H680" s="161">
        <v>1</v>
      </c>
      <c r="I680" s="162"/>
      <c r="J680" s="163">
        <f>ROUND(I680*H680,2)</f>
        <v>0</v>
      </c>
      <c r="K680" s="159" t="s">
        <v>147</v>
      </c>
      <c r="L680" s="33"/>
      <c r="M680" s="164" t="s">
        <v>1</v>
      </c>
      <c r="N680" s="165" t="s">
        <v>41</v>
      </c>
      <c r="O680" s="58"/>
      <c r="P680" s="166">
        <f>O680*H680</f>
        <v>0</v>
      </c>
      <c r="Q680" s="166">
        <v>0</v>
      </c>
      <c r="R680" s="166">
        <f>Q680*H680</f>
        <v>0</v>
      </c>
      <c r="S680" s="166">
        <v>0</v>
      </c>
      <c r="T680" s="167">
        <f>S680*H680</f>
        <v>0</v>
      </c>
      <c r="U680" s="32"/>
      <c r="V680" s="32"/>
      <c r="W680" s="32"/>
      <c r="X680" s="32"/>
      <c r="Y680" s="32"/>
      <c r="Z680" s="32"/>
      <c r="AA680" s="32"/>
      <c r="AB680" s="32"/>
      <c r="AC680" s="32"/>
      <c r="AD680" s="32"/>
      <c r="AE680" s="32"/>
      <c r="AR680" s="168" t="s">
        <v>1376</v>
      </c>
      <c r="AT680" s="168" t="s">
        <v>143</v>
      </c>
      <c r="AU680" s="168" t="s">
        <v>86</v>
      </c>
      <c r="AY680" s="17" t="s">
        <v>141</v>
      </c>
      <c r="BE680" s="169">
        <f>IF(N680="základní",J680,0)</f>
        <v>0</v>
      </c>
      <c r="BF680" s="169">
        <f>IF(N680="snížená",J680,0)</f>
        <v>0</v>
      </c>
      <c r="BG680" s="169">
        <f>IF(N680="zákl. přenesená",J680,0)</f>
        <v>0</v>
      </c>
      <c r="BH680" s="169">
        <f>IF(N680="sníž. přenesená",J680,0)</f>
        <v>0</v>
      </c>
      <c r="BI680" s="169">
        <f>IF(N680="nulová",J680,0)</f>
        <v>0</v>
      </c>
      <c r="BJ680" s="17" t="s">
        <v>84</v>
      </c>
      <c r="BK680" s="169">
        <f>ROUND(I680*H680,2)</f>
        <v>0</v>
      </c>
      <c r="BL680" s="17" t="s">
        <v>1376</v>
      </c>
      <c r="BM680" s="168" t="s">
        <v>1381</v>
      </c>
    </row>
    <row r="681" spans="2:63" s="12" customFormat="1" ht="22.8" customHeight="1">
      <c r="B681" s="143"/>
      <c r="D681" s="144" t="s">
        <v>75</v>
      </c>
      <c r="E681" s="154" t="s">
        <v>1382</v>
      </c>
      <c r="F681" s="154" t="s">
        <v>1383</v>
      </c>
      <c r="I681" s="146"/>
      <c r="J681" s="155">
        <f>BK681</f>
        <v>0</v>
      </c>
      <c r="L681" s="143"/>
      <c r="M681" s="148"/>
      <c r="N681" s="149"/>
      <c r="O681" s="149"/>
      <c r="P681" s="150">
        <f>SUM(P682:P685)</f>
        <v>0</v>
      </c>
      <c r="Q681" s="149"/>
      <c r="R681" s="150">
        <f>SUM(R682:R685)</f>
        <v>0</v>
      </c>
      <c r="S681" s="149"/>
      <c r="T681" s="151">
        <f>SUM(T682:T685)</f>
        <v>0</v>
      </c>
      <c r="AR681" s="144" t="s">
        <v>166</v>
      </c>
      <c r="AT681" s="152" t="s">
        <v>75</v>
      </c>
      <c r="AU681" s="152" t="s">
        <v>84</v>
      </c>
      <c r="AY681" s="144" t="s">
        <v>141</v>
      </c>
      <c r="BK681" s="153">
        <f>SUM(BK682:BK685)</f>
        <v>0</v>
      </c>
    </row>
    <row r="682" spans="1:65" s="2" customFormat="1" ht="24" customHeight="1">
      <c r="A682" s="32"/>
      <c r="B682" s="156"/>
      <c r="C682" s="157" t="s">
        <v>1384</v>
      </c>
      <c r="D682" s="157" t="s">
        <v>143</v>
      </c>
      <c r="E682" s="158" t="s">
        <v>1385</v>
      </c>
      <c r="F682" s="159" t="s">
        <v>1386</v>
      </c>
      <c r="G682" s="160" t="s">
        <v>1375</v>
      </c>
      <c r="H682" s="161">
        <v>1</v>
      </c>
      <c r="I682" s="162"/>
      <c r="J682" s="163">
        <f>ROUND(I682*H682,2)</f>
        <v>0</v>
      </c>
      <c r="K682" s="159" t="s">
        <v>147</v>
      </c>
      <c r="L682" s="33"/>
      <c r="M682" s="164" t="s">
        <v>1</v>
      </c>
      <c r="N682" s="165" t="s">
        <v>41</v>
      </c>
      <c r="O682" s="58"/>
      <c r="P682" s="166">
        <f>O682*H682</f>
        <v>0</v>
      </c>
      <c r="Q682" s="166">
        <v>0</v>
      </c>
      <c r="R682" s="166">
        <f>Q682*H682</f>
        <v>0</v>
      </c>
      <c r="S682" s="166">
        <v>0</v>
      </c>
      <c r="T682" s="167">
        <f>S682*H682</f>
        <v>0</v>
      </c>
      <c r="U682" s="32"/>
      <c r="V682" s="32"/>
      <c r="W682" s="32"/>
      <c r="X682" s="32"/>
      <c r="Y682" s="32"/>
      <c r="Z682" s="32"/>
      <c r="AA682" s="32"/>
      <c r="AB682" s="32"/>
      <c r="AC682" s="32"/>
      <c r="AD682" s="32"/>
      <c r="AE682" s="32"/>
      <c r="AR682" s="168" t="s">
        <v>1376</v>
      </c>
      <c r="AT682" s="168" t="s">
        <v>143</v>
      </c>
      <c r="AU682" s="168" t="s">
        <v>86</v>
      </c>
      <c r="AY682" s="17" t="s">
        <v>141</v>
      </c>
      <c r="BE682" s="169">
        <f>IF(N682="základní",J682,0)</f>
        <v>0</v>
      </c>
      <c r="BF682" s="169">
        <f>IF(N682="snížená",J682,0)</f>
        <v>0</v>
      </c>
      <c r="BG682" s="169">
        <f>IF(N682="zákl. přenesená",J682,0)</f>
        <v>0</v>
      </c>
      <c r="BH682" s="169">
        <f>IF(N682="sníž. přenesená",J682,0)</f>
        <v>0</v>
      </c>
      <c r="BI682" s="169">
        <f>IF(N682="nulová",J682,0)</f>
        <v>0</v>
      </c>
      <c r="BJ682" s="17" t="s">
        <v>84</v>
      </c>
      <c r="BK682" s="169">
        <f>ROUND(I682*H682,2)</f>
        <v>0</v>
      </c>
      <c r="BL682" s="17" t="s">
        <v>1376</v>
      </c>
      <c r="BM682" s="168" t="s">
        <v>1387</v>
      </c>
    </row>
    <row r="683" spans="1:65" s="2" customFormat="1" ht="16.5" customHeight="1">
      <c r="A683" s="32"/>
      <c r="B683" s="156"/>
      <c r="C683" s="157" t="s">
        <v>1388</v>
      </c>
      <c r="D683" s="157" t="s">
        <v>143</v>
      </c>
      <c r="E683" s="158" t="s">
        <v>1389</v>
      </c>
      <c r="F683" s="159" t="s">
        <v>1390</v>
      </c>
      <c r="G683" s="160" t="s">
        <v>1375</v>
      </c>
      <c r="H683" s="161">
        <v>1</v>
      </c>
      <c r="I683" s="162"/>
      <c r="J683" s="163">
        <f>ROUND(I683*H683,2)</f>
        <v>0</v>
      </c>
      <c r="K683" s="159" t="s">
        <v>147</v>
      </c>
      <c r="L683" s="33"/>
      <c r="M683" s="164" t="s">
        <v>1</v>
      </c>
      <c r="N683" s="165" t="s">
        <v>41</v>
      </c>
      <c r="O683" s="58"/>
      <c r="P683" s="166">
        <f>O683*H683</f>
        <v>0</v>
      </c>
      <c r="Q683" s="166">
        <v>0</v>
      </c>
      <c r="R683" s="166">
        <f>Q683*H683</f>
        <v>0</v>
      </c>
      <c r="S683" s="166">
        <v>0</v>
      </c>
      <c r="T683" s="167">
        <f>S683*H683</f>
        <v>0</v>
      </c>
      <c r="U683" s="32"/>
      <c r="V683" s="32"/>
      <c r="W683" s="32"/>
      <c r="X683" s="32"/>
      <c r="Y683" s="32"/>
      <c r="Z683" s="32"/>
      <c r="AA683" s="32"/>
      <c r="AB683" s="32"/>
      <c r="AC683" s="32"/>
      <c r="AD683" s="32"/>
      <c r="AE683" s="32"/>
      <c r="AR683" s="168" t="s">
        <v>1376</v>
      </c>
      <c r="AT683" s="168" t="s">
        <v>143</v>
      </c>
      <c r="AU683" s="168" t="s">
        <v>86</v>
      </c>
      <c r="AY683" s="17" t="s">
        <v>141</v>
      </c>
      <c r="BE683" s="169">
        <f>IF(N683="základní",J683,0)</f>
        <v>0</v>
      </c>
      <c r="BF683" s="169">
        <f>IF(N683="snížená",J683,0)</f>
        <v>0</v>
      </c>
      <c r="BG683" s="169">
        <f>IF(N683="zákl. přenesená",J683,0)</f>
        <v>0</v>
      </c>
      <c r="BH683" s="169">
        <f>IF(N683="sníž. přenesená",J683,0)</f>
        <v>0</v>
      </c>
      <c r="BI683" s="169">
        <f>IF(N683="nulová",J683,0)</f>
        <v>0</v>
      </c>
      <c r="BJ683" s="17" t="s">
        <v>84</v>
      </c>
      <c r="BK683" s="169">
        <f>ROUND(I683*H683,2)</f>
        <v>0</v>
      </c>
      <c r="BL683" s="17" t="s">
        <v>1376</v>
      </c>
      <c r="BM683" s="168" t="s">
        <v>1391</v>
      </c>
    </row>
    <row r="684" spans="1:65" s="2" customFormat="1" ht="24" customHeight="1">
      <c r="A684" s="32"/>
      <c r="B684" s="156"/>
      <c r="C684" s="157" t="s">
        <v>1392</v>
      </c>
      <c r="D684" s="157" t="s">
        <v>143</v>
      </c>
      <c r="E684" s="158" t="s">
        <v>1393</v>
      </c>
      <c r="F684" s="159" t="s">
        <v>1394</v>
      </c>
      <c r="G684" s="160" t="s">
        <v>1375</v>
      </c>
      <c r="H684" s="161">
        <v>1</v>
      </c>
      <c r="I684" s="162"/>
      <c r="J684" s="163">
        <f>ROUND(I684*H684,2)</f>
        <v>0</v>
      </c>
      <c r="K684" s="159" t="s">
        <v>147</v>
      </c>
      <c r="L684" s="33"/>
      <c r="M684" s="164" t="s">
        <v>1</v>
      </c>
      <c r="N684" s="165" t="s">
        <v>41</v>
      </c>
      <c r="O684" s="58"/>
      <c r="P684" s="166">
        <f>O684*H684</f>
        <v>0</v>
      </c>
      <c r="Q684" s="166">
        <v>0</v>
      </c>
      <c r="R684" s="166">
        <f>Q684*H684</f>
        <v>0</v>
      </c>
      <c r="S684" s="166">
        <v>0</v>
      </c>
      <c r="T684" s="167">
        <f>S684*H684</f>
        <v>0</v>
      </c>
      <c r="U684" s="32"/>
      <c r="V684" s="32"/>
      <c r="W684" s="32"/>
      <c r="X684" s="32"/>
      <c r="Y684" s="32"/>
      <c r="Z684" s="32"/>
      <c r="AA684" s="32"/>
      <c r="AB684" s="32"/>
      <c r="AC684" s="32"/>
      <c r="AD684" s="32"/>
      <c r="AE684" s="32"/>
      <c r="AR684" s="168" t="s">
        <v>1376</v>
      </c>
      <c r="AT684" s="168" t="s">
        <v>143</v>
      </c>
      <c r="AU684" s="168" t="s">
        <v>86</v>
      </c>
      <c r="AY684" s="17" t="s">
        <v>141</v>
      </c>
      <c r="BE684" s="169">
        <f>IF(N684="základní",J684,0)</f>
        <v>0</v>
      </c>
      <c r="BF684" s="169">
        <f>IF(N684="snížená",J684,0)</f>
        <v>0</v>
      </c>
      <c r="BG684" s="169">
        <f>IF(N684="zákl. přenesená",J684,0)</f>
        <v>0</v>
      </c>
      <c r="BH684" s="169">
        <f>IF(N684="sníž. přenesená",J684,0)</f>
        <v>0</v>
      </c>
      <c r="BI684" s="169">
        <f>IF(N684="nulová",J684,0)</f>
        <v>0</v>
      </c>
      <c r="BJ684" s="17" t="s">
        <v>84</v>
      </c>
      <c r="BK684" s="169">
        <f>ROUND(I684*H684,2)</f>
        <v>0</v>
      </c>
      <c r="BL684" s="17" t="s">
        <v>1376</v>
      </c>
      <c r="BM684" s="168" t="s">
        <v>1395</v>
      </c>
    </row>
    <row r="685" spans="1:65" s="2" customFormat="1" ht="16.5" customHeight="1">
      <c r="A685" s="32"/>
      <c r="B685" s="156"/>
      <c r="C685" s="157" t="s">
        <v>1396</v>
      </c>
      <c r="D685" s="157" t="s">
        <v>143</v>
      </c>
      <c r="E685" s="158" t="s">
        <v>1397</v>
      </c>
      <c r="F685" s="159" t="s">
        <v>1398</v>
      </c>
      <c r="G685" s="160" t="s">
        <v>1375</v>
      </c>
      <c r="H685" s="161">
        <v>1</v>
      </c>
      <c r="I685" s="162"/>
      <c r="J685" s="163">
        <f>ROUND(I685*H685,2)</f>
        <v>0</v>
      </c>
      <c r="K685" s="159" t="s">
        <v>147</v>
      </c>
      <c r="L685" s="33"/>
      <c r="M685" s="164" t="s">
        <v>1</v>
      </c>
      <c r="N685" s="165" t="s">
        <v>41</v>
      </c>
      <c r="O685" s="58"/>
      <c r="P685" s="166">
        <f>O685*H685</f>
        <v>0</v>
      </c>
      <c r="Q685" s="166">
        <v>0</v>
      </c>
      <c r="R685" s="166">
        <f>Q685*H685</f>
        <v>0</v>
      </c>
      <c r="S685" s="166">
        <v>0</v>
      </c>
      <c r="T685" s="167">
        <f>S685*H685</f>
        <v>0</v>
      </c>
      <c r="U685" s="32"/>
      <c r="V685" s="32"/>
      <c r="W685" s="32"/>
      <c r="X685" s="32"/>
      <c r="Y685" s="32"/>
      <c r="Z685" s="32"/>
      <c r="AA685" s="32"/>
      <c r="AB685" s="32"/>
      <c r="AC685" s="32"/>
      <c r="AD685" s="32"/>
      <c r="AE685" s="32"/>
      <c r="AR685" s="168" t="s">
        <v>1376</v>
      </c>
      <c r="AT685" s="168" t="s">
        <v>143</v>
      </c>
      <c r="AU685" s="168" t="s">
        <v>86</v>
      </c>
      <c r="AY685" s="17" t="s">
        <v>141</v>
      </c>
      <c r="BE685" s="169">
        <f>IF(N685="základní",J685,0)</f>
        <v>0</v>
      </c>
      <c r="BF685" s="169">
        <f>IF(N685="snížená",J685,0)</f>
        <v>0</v>
      </c>
      <c r="BG685" s="169">
        <f>IF(N685="zákl. přenesená",J685,0)</f>
        <v>0</v>
      </c>
      <c r="BH685" s="169">
        <f>IF(N685="sníž. přenesená",J685,0)</f>
        <v>0</v>
      </c>
      <c r="BI685" s="169">
        <f>IF(N685="nulová",J685,0)</f>
        <v>0</v>
      </c>
      <c r="BJ685" s="17" t="s">
        <v>84</v>
      </c>
      <c r="BK685" s="169">
        <f>ROUND(I685*H685,2)</f>
        <v>0</v>
      </c>
      <c r="BL685" s="17" t="s">
        <v>1376</v>
      </c>
      <c r="BM685" s="168" t="s">
        <v>1399</v>
      </c>
    </row>
    <row r="686" spans="2:63" s="12" customFormat="1" ht="22.8" customHeight="1">
      <c r="B686" s="143"/>
      <c r="D686" s="144" t="s">
        <v>75</v>
      </c>
      <c r="E686" s="154" t="s">
        <v>1400</v>
      </c>
      <c r="F686" s="154" t="s">
        <v>1401</v>
      </c>
      <c r="I686" s="146"/>
      <c r="J686" s="155">
        <f>BK686</f>
        <v>0</v>
      </c>
      <c r="L686" s="143"/>
      <c r="M686" s="148"/>
      <c r="N686" s="149"/>
      <c r="O686" s="149"/>
      <c r="P686" s="150">
        <f>P687</f>
        <v>0</v>
      </c>
      <c r="Q686" s="149"/>
      <c r="R686" s="150">
        <f>R687</f>
        <v>0</v>
      </c>
      <c r="S686" s="149"/>
      <c r="T686" s="151">
        <f>T687</f>
        <v>0</v>
      </c>
      <c r="AR686" s="144" t="s">
        <v>166</v>
      </c>
      <c r="AT686" s="152" t="s">
        <v>75</v>
      </c>
      <c r="AU686" s="152" t="s">
        <v>84</v>
      </c>
      <c r="AY686" s="144" t="s">
        <v>141</v>
      </c>
      <c r="BK686" s="153">
        <f>BK687</f>
        <v>0</v>
      </c>
    </row>
    <row r="687" spans="1:65" s="2" customFormat="1" ht="16.5" customHeight="1">
      <c r="A687" s="32"/>
      <c r="B687" s="156"/>
      <c r="C687" s="157" t="s">
        <v>1402</v>
      </c>
      <c r="D687" s="157" t="s">
        <v>143</v>
      </c>
      <c r="E687" s="158" t="s">
        <v>1403</v>
      </c>
      <c r="F687" s="159" t="s">
        <v>1404</v>
      </c>
      <c r="G687" s="160" t="s">
        <v>1375</v>
      </c>
      <c r="H687" s="161">
        <v>1</v>
      </c>
      <c r="I687" s="162"/>
      <c r="J687" s="163">
        <f>ROUND(I687*H687,2)</f>
        <v>0</v>
      </c>
      <c r="K687" s="159" t="s">
        <v>147</v>
      </c>
      <c r="L687" s="33"/>
      <c r="M687" s="205" t="s">
        <v>1</v>
      </c>
      <c r="N687" s="206" t="s">
        <v>41</v>
      </c>
      <c r="O687" s="207"/>
      <c r="P687" s="208">
        <f>O687*H687</f>
        <v>0</v>
      </c>
      <c r="Q687" s="208">
        <v>0</v>
      </c>
      <c r="R687" s="208">
        <f>Q687*H687</f>
        <v>0</v>
      </c>
      <c r="S687" s="208">
        <v>0</v>
      </c>
      <c r="T687" s="209">
        <f>S687*H687</f>
        <v>0</v>
      </c>
      <c r="U687" s="32"/>
      <c r="V687" s="32"/>
      <c r="W687" s="32"/>
      <c r="X687" s="32"/>
      <c r="Y687" s="32"/>
      <c r="Z687" s="32"/>
      <c r="AA687" s="32"/>
      <c r="AB687" s="32"/>
      <c r="AC687" s="32"/>
      <c r="AD687" s="32"/>
      <c r="AE687" s="32"/>
      <c r="AR687" s="168" t="s">
        <v>1376</v>
      </c>
      <c r="AT687" s="168" t="s">
        <v>143</v>
      </c>
      <c r="AU687" s="168" t="s">
        <v>86</v>
      </c>
      <c r="AY687" s="17" t="s">
        <v>141</v>
      </c>
      <c r="BE687" s="169">
        <f>IF(N687="základní",J687,0)</f>
        <v>0</v>
      </c>
      <c r="BF687" s="169">
        <f>IF(N687="snížená",J687,0)</f>
        <v>0</v>
      </c>
      <c r="BG687" s="169">
        <f>IF(N687="zákl. přenesená",J687,0)</f>
        <v>0</v>
      </c>
      <c r="BH687" s="169">
        <f>IF(N687="sníž. přenesená",J687,0)</f>
        <v>0</v>
      </c>
      <c r="BI687" s="169">
        <f>IF(N687="nulová",J687,0)</f>
        <v>0</v>
      </c>
      <c r="BJ687" s="17" t="s">
        <v>84</v>
      </c>
      <c r="BK687" s="169">
        <f>ROUND(I687*H687,2)</f>
        <v>0</v>
      </c>
      <c r="BL687" s="17" t="s">
        <v>1376</v>
      </c>
      <c r="BM687" s="168" t="s">
        <v>1405</v>
      </c>
    </row>
    <row r="688" spans="1:31" s="2" customFormat="1" ht="7" customHeight="1">
      <c r="A688" s="32"/>
      <c r="B688" s="47"/>
      <c r="C688" s="48"/>
      <c r="D688" s="48"/>
      <c r="E688" s="48"/>
      <c r="F688" s="48"/>
      <c r="G688" s="48"/>
      <c r="H688" s="48"/>
      <c r="I688" s="116"/>
      <c r="J688" s="48"/>
      <c r="K688" s="48"/>
      <c r="L688" s="33"/>
      <c r="M688" s="32"/>
      <c r="O688" s="32"/>
      <c r="P688" s="32"/>
      <c r="Q688" s="32"/>
      <c r="R688" s="32"/>
      <c r="S688" s="32"/>
      <c r="T688" s="32"/>
      <c r="U688" s="32"/>
      <c r="V688" s="32"/>
      <c r="W688" s="32"/>
      <c r="X688" s="32"/>
      <c r="Y688" s="32"/>
      <c r="Z688" s="32"/>
      <c r="AA688" s="32"/>
      <c r="AB688" s="32"/>
      <c r="AC688" s="32"/>
      <c r="AD688" s="32"/>
      <c r="AE688" s="32"/>
    </row>
  </sheetData>
  <autoFilter ref="C146:K687"/>
  <mergeCells count="9">
    <mergeCell ref="E87:H87"/>
    <mergeCell ref="E137:H137"/>
    <mergeCell ref="E139:H13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1280C-88C1-4568-90FF-9579D3035422}">
  <sheetPr>
    <pageSetUpPr fitToPage="1"/>
  </sheetPr>
  <dimension ref="A1:BR139"/>
  <sheetViews>
    <sheetView showGridLines="0" workbookViewId="0" topLeftCell="A1">
      <pane ySplit="1" topLeftCell="A89" activePane="bottomLeft" state="frozen"/>
      <selection pane="bottomLeft" activeCell="AQ1" sqref="AQ1:CM1048576"/>
    </sheetView>
  </sheetViews>
  <sheetFormatPr defaultColWidth="9.28125" defaultRowHeight="12"/>
  <cols>
    <col min="1" max="1" width="8.28125" style="253" customWidth="1"/>
    <col min="2" max="2" width="1.7109375" style="253" customWidth="1"/>
    <col min="3" max="3" width="4.140625" style="253" customWidth="1"/>
    <col min="4" max="4" width="4.28125" style="253" customWidth="1"/>
    <col min="5" max="5" width="17.140625" style="253" customWidth="1"/>
    <col min="6" max="6" width="75.00390625" style="253" customWidth="1"/>
    <col min="7" max="7" width="8.7109375" style="253" customWidth="1"/>
    <col min="8" max="8" width="11.140625" style="253" customWidth="1"/>
    <col min="9" max="9" width="12.7109375" style="254" customWidth="1"/>
    <col min="10" max="10" width="23.421875" style="253" customWidth="1"/>
    <col min="11" max="11" width="15.421875" style="253" customWidth="1"/>
    <col min="12" max="12" width="9.28125" style="253" customWidth="1"/>
    <col min="13" max="18" width="9.28125" style="253" hidden="1" customWidth="1"/>
    <col min="19" max="19" width="8.140625" style="253" hidden="1" customWidth="1"/>
    <col min="20" max="20" width="29.7109375" style="253" hidden="1" customWidth="1"/>
    <col min="21" max="21" width="16.28125" style="253" hidden="1" customWidth="1"/>
    <col min="22" max="22" width="12.28125" style="253" hidden="1" customWidth="1"/>
    <col min="23" max="23" width="16.28125" style="253" hidden="1" customWidth="1"/>
    <col min="24" max="24" width="12.28125" style="253" hidden="1" customWidth="1"/>
    <col min="25" max="25" width="15.00390625" style="253" hidden="1" customWidth="1"/>
    <col min="26" max="26" width="11.00390625" style="253" customWidth="1"/>
    <col min="27" max="27" width="15.00390625" style="253" customWidth="1"/>
    <col min="28" max="28" width="16.28125" style="253" customWidth="1"/>
    <col min="29" max="29" width="11.00390625" style="253" customWidth="1"/>
    <col min="30" max="30" width="15.00390625" style="253" customWidth="1"/>
    <col min="31" max="31" width="16.28125" style="253" customWidth="1"/>
    <col min="32" max="42" width="9.28125" style="253" customWidth="1"/>
    <col min="43" max="91" width="9.28125" style="253" hidden="1" customWidth="1"/>
    <col min="92" max="16384" width="9.28125" style="253" customWidth="1"/>
  </cols>
  <sheetData>
    <row r="1" spans="1:70" ht="21.75" customHeight="1">
      <c r="A1" s="376"/>
      <c r="B1" s="382"/>
      <c r="C1" s="382"/>
      <c r="D1" s="379" t="s">
        <v>1556</v>
      </c>
      <c r="E1" s="382"/>
      <c r="F1" s="378" t="s">
        <v>1555</v>
      </c>
      <c r="G1" s="381" t="s">
        <v>1554</v>
      </c>
      <c r="H1" s="381"/>
      <c r="I1" s="380"/>
      <c r="J1" s="378" t="s">
        <v>1553</v>
      </c>
      <c r="K1" s="379" t="s">
        <v>1552</v>
      </c>
      <c r="L1" s="378" t="s">
        <v>1551</v>
      </c>
      <c r="M1" s="378"/>
      <c r="N1" s="378"/>
      <c r="O1" s="378"/>
      <c r="P1" s="378"/>
      <c r="Q1" s="378"/>
      <c r="R1" s="378"/>
      <c r="S1" s="378"/>
      <c r="T1" s="378"/>
      <c r="U1" s="377"/>
      <c r="V1" s="377"/>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row>
    <row r="2" spans="3:46" ht="37" customHeight="1">
      <c r="L2" s="375"/>
      <c r="M2" s="375"/>
      <c r="N2" s="375"/>
      <c r="O2" s="375"/>
      <c r="P2" s="375"/>
      <c r="Q2" s="375"/>
      <c r="R2" s="375"/>
      <c r="S2" s="375"/>
      <c r="T2" s="375"/>
      <c r="U2" s="375"/>
      <c r="V2" s="375"/>
      <c r="AT2" s="260" t="s">
        <v>1550</v>
      </c>
    </row>
    <row r="3" spans="2:46" ht="7" customHeight="1">
      <c r="B3" s="374"/>
      <c r="C3" s="372"/>
      <c r="D3" s="372"/>
      <c r="E3" s="372"/>
      <c r="F3" s="372"/>
      <c r="G3" s="372"/>
      <c r="H3" s="372"/>
      <c r="I3" s="373"/>
      <c r="J3" s="372"/>
      <c r="K3" s="371"/>
      <c r="AT3" s="260" t="s">
        <v>86</v>
      </c>
    </row>
    <row r="4" spans="2:46" ht="37" customHeight="1">
      <c r="B4" s="369"/>
      <c r="D4" s="319" t="s">
        <v>1549</v>
      </c>
      <c r="K4" s="368"/>
      <c r="M4" s="370" t="s">
        <v>10</v>
      </c>
      <c r="AT4" s="260" t="s">
        <v>3</v>
      </c>
    </row>
    <row r="5" spans="2:11" ht="7" customHeight="1">
      <c r="B5" s="369"/>
      <c r="K5" s="368"/>
    </row>
    <row r="6" spans="2:11" ht="11.7">
      <c r="B6" s="369"/>
      <c r="D6" s="312" t="s">
        <v>16</v>
      </c>
      <c r="K6" s="368"/>
    </row>
    <row r="7" spans="2:11" ht="16.5" customHeight="1">
      <c r="B7" s="369"/>
      <c r="E7" s="318" t="s">
        <v>1548</v>
      </c>
      <c r="F7" s="317"/>
      <c r="G7" s="317"/>
      <c r="H7" s="317"/>
      <c r="K7" s="368"/>
    </row>
    <row r="8" spans="2:11" s="255" customFormat="1" ht="11.7">
      <c r="B8" s="256"/>
      <c r="D8" s="312" t="s">
        <v>88</v>
      </c>
      <c r="I8" s="292"/>
      <c r="K8" s="324"/>
    </row>
    <row r="9" spans="2:11" s="255" customFormat="1" ht="37" customHeight="1">
      <c r="B9" s="256"/>
      <c r="E9" s="316" t="s">
        <v>1547</v>
      </c>
      <c r="F9" s="315"/>
      <c r="G9" s="315"/>
      <c r="H9" s="315"/>
      <c r="I9" s="292"/>
      <c r="K9" s="324"/>
    </row>
    <row r="10" spans="2:11" s="255" customFormat="1" ht="12">
      <c r="B10" s="256"/>
      <c r="I10" s="292"/>
      <c r="K10" s="324"/>
    </row>
    <row r="11" spans="2:11" s="255" customFormat="1" ht="14.5" customHeight="1">
      <c r="B11" s="256"/>
      <c r="D11" s="312" t="s">
        <v>18</v>
      </c>
      <c r="F11" s="311" t="s">
        <v>1</v>
      </c>
      <c r="I11" s="313" t="s">
        <v>19</v>
      </c>
      <c r="J11" s="311" t="s">
        <v>1</v>
      </c>
      <c r="K11" s="324"/>
    </row>
    <row r="12" spans="2:11" s="255" customFormat="1" ht="14.5" customHeight="1">
      <c r="B12" s="256"/>
      <c r="D12" s="312" t="s">
        <v>20</v>
      </c>
      <c r="F12" s="311" t="s">
        <v>1546</v>
      </c>
      <c r="I12" s="313" t="s">
        <v>22</v>
      </c>
      <c r="J12" s="314" t="s">
        <v>1545</v>
      </c>
      <c r="K12" s="324"/>
    </row>
    <row r="13" spans="2:11" s="255" customFormat="1" ht="10.9" customHeight="1">
      <c r="B13" s="256"/>
      <c r="I13" s="292"/>
      <c r="K13" s="324"/>
    </row>
    <row r="14" spans="2:11" s="255" customFormat="1" ht="14.5" customHeight="1">
      <c r="B14" s="256"/>
      <c r="D14" s="312" t="s">
        <v>24</v>
      </c>
      <c r="I14" s="313" t="s">
        <v>25</v>
      </c>
      <c r="J14" s="311" t="s">
        <v>1</v>
      </c>
      <c r="K14" s="324"/>
    </row>
    <row r="15" spans="2:11" s="255" customFormat="1" ht="18" customHeight="1">
      <c r="B15" s="256"/>
      <c r="E15" s="311" t="s">
        <v>1544</v>
      </c>
      <c r="I15" s="313" t="s">
        <v>27</v>
      </c>
      <c r="J15" s="311" t="s">
        <v>1</v>
      </c>
      <c r="K15" s="324"/>
    </row>
    <row r="16" spans="2:11" s="255" customFormat="1" ht="7" customHeight="1">
      <c r="B16" s="256"/>
      <c r="I16" s="292"/>
      <c r="K16" s="324"/>
    </row>
    <row r="17" spans="2:11" s="255" customFormat="1" ht="14.5" customHeight="1">
      <c r="B17" s="256"/>
      <c r="D17" s="312" t="s">
        <v>28</v>
      </c>
      <c r="I17" s="313" t="s">
        <v>25</v>
      </c>
      <c r="J17" s="311" t="s">
        <v>1</v>
      </c>
      <c r="K17" s="324"/>
    </row>
    <row r="18" spans="2:11" s="255" customFormat="1" ht="18" customHeight="1">
      <c r="B18" s="256"/>
      <c r="E18" s="311" t="s">
        <v>1</v>
      </c>
      <c r="I18" s="313" t="s">
        <v>27</v>
      </c>
      <c r="J18" s="311" t="s">
        <v>1</v>
      </c>
      <c r="K18" s="324"/>
    </row>
    <row r="19" spans="2:11" s="255" customFormat="1" ht="7" customHeight="1">
      <c r="B19" s="256"/>
      <c r="I19" s="292"/>
      <c r="K19" s="324"/>
    </row>
    <row r="20" spans="2:11" s="255" customFormat="1" ht="14.5" customHeight="1">
      <c r="B20" s="256"/>
      <c r="D20" s="312" t="s">
        <v>30</v>
      </c>
      <c r="I20" s="313" t="s">
        <v>25</v>
      </c>
      <c r="J20" s="311" t="s">
        <v>1</v>
      </c>
      <c r="K20" s="324"/>
    </row>
    <row r="21" spans="2:11" s="255" customFormat="1" ht="18" customHeight="1">
      <c r="B21" s="256"/>
      <c r="E21" s="311" t="s">
        <v>1544</v>
      </c>
      <c r="I21" s="313" t="s">
        <v>27</v>
      </c>
      <c r="J21" s="311" t="s">
        <v>1</v>
      </c>
      <c r="K21" s="324"/>
    </row>
    <row r="22" spans="2:11" s="255" customFormat="1" ht="7" customHeight="1">
      <c r="B22" s="256"/>
      <c r="I22" s="292"/>
      <c r="K22" s="324"/>
    </row>
    <row r="23" spans="2:11" s="255" customFormat="1" ht="14.5" customHeight="1">
      <c r="B23" s="256"/>
      <c r="D23" s="312" t="s">
        <v>35</v>
      </c>
      <c r="I23" s="292"/>
      <c r="K23" s="324"/>
    </row>
    <row r="24" spans="2:11" s="364" customFormat="1" ht="16.5" customHeight="1">
      <c r="B24" s="367"/>
      <c r="E24" s="347" t="s">
        <v>1</v>
      </c>
      <c r="F24" s="347"/>
      <c r="G24" s="347"/>
      <c r="H24" s="347"/>
      <c r="I24" s="366"/>
      <c r="K24" s="365"/>
    </row>
    <row r="25" spans="2:11" s="255" customFormat="1" ht="7" customHeight="1">
      <c r="B25" s="256"/>
      <c r="I25" s="292"/>
      <c r="K25" s="324"/>
    </row>
    <row r="26" spans="2:11" s="255" customFormat="1" ht="7" customHeight="1">
      <c r="B26" s="256"/>
      <c r="D26" s="297"/>
      <c r="E26" s="297"/>
      <c r="F26" s="297"/>
      <c r="G26" s="297"/>
      <c r="H26" s="297"/>
      <c r="I26" s="362"/>
      <c r="J26" s="297"/>
      <c r="K26" s="361"/>
    </row>
    <row r="27" spans="2:11" s="255" customFormat="1" ht="25.35" customHeight="1">
      <c r="B27" s="256"/>
      <c r="D27" s="363" t="s">
        <v>36</v>
      </c>
      <c r="I27" s="292"/>
      <c r="J27" s="339">
        <f>ROUND(J83,2)</f>
        <v>0</v>
      </c>
      <c r="K27" s="324"/>
    </row>
    <row r="28" spans="2:11" s="255" customFormat="1" ht="7" customHeight="1">
      <c r="B28" s="256"/>
      <c r="D28" s="297"/>
      <c r="E28" s="297"/>
      <c r="F28" s="297"/>
      <c r="G28" s="297"/>
      <c r="H28" s="297"/>
      <c r="I28" s="362"/>
      <c r="J28" s="297"/>
      <c r="K28" s="361"/>
    </row>
    <row r="29" spans="2:11" s="255" customFormat="1" ht="14.5" customHeight="1">
      <c r="B29" s="256"/>
      <c r="F29" s="359" t="s">
        <v>38</v>
      </c>
      <c r="I29" s="360" t="s">
        <v>37</v>
      </c>
      <c r="J29" s="359" t="s">
        <v>39</v>
      </c>
      <c r="K29" s="324"/>
    </row>
    <row r="30" spans="2:11" s="255" customFormat="1" ht="14.5" customHeight="1">
      <c r="B30" s="256"/>
      <c r="D30" s="358" t="s">
        <v>40</v>
      </c>
      <c r="E30" s="358" t="s">
        <v>41</v>
      </c>
      <c r="F30" s="356">
        <f>ROUND(SUM(BE83:BE138),2)</f>
        <v>0</v>
      </c>
      <c r="I30" s="357">
        <v>0.21</v>
      </c>
      <c r="J30" s="356">
        <f>ROUND(ROUND((SUM(BE83:BE138)),2)*I30,2)</f>
        <v>0</v>
      </c>
      <c r="K30" s="324"/>
    </row>
    <row r="31" spans="2:11" s="255" customFormat="1" ht="14.5" customHeight="1">
      <c r="B31" s="256"/>
      <c r="E31" s="358" t="s">
        <v>42</v>
      </c>
      <c r="F31" s="356">
        <f>ROUND(SUM(BF83:BF138),2)</f>
        <v>0</v>
      </c>
      <c r="I31" s="357">
        <v>0.15</v>
      </c>
      <c r="J31" s="356">
        <f>ROUND(ROUND((SUM(BF83:BF138)),2)*I31,2)</f>
        <v>0</v>
      </c>
      <c r="K31" s="324"/>
    </row>
    <row r="32" spans="2:11" s="255" customFormat="1" ht="14.5" customHeight="1" hidden="1">
      <c r="B32" s="256"/>
      <c r="E32" s="358" t="s">
        <v>43</v>
      </c>
      <c r="F32" s="356">
        <f>ROUND(SUM(BG83:BG138),2)</f>
        <v>0</v>
      </c>
      <c r="I32" s="357">
        <v>0.21</v>
      </c>
      <c r="J32" s="356">
        <v>0</v>
      </c>
      <c r="K32" s="324"/>
    </row>
    <row r="33" spans="2:11" s="255" customFormat="1" ht="14.5" customHeight="1" hidden="1">
      <c r="B33" s="256"/>
      <c r="E33" s="358" t="s">
        <v>44</v>
      </c>
      <c r="F33" s="356">
        <f>ROUND(SUM(BH83:BH138),2)</f>
        <v>0</v>
      </c>
      <c r="I33" s="357">
        <v>0.15</v>
      </c>
      <c r="J33" s="356">
        <v>0</v>
      </c>
      <c r="K33" s="324"/>
    </row>
    <row r="34" spans="2:11" s="255" customFormat="1" ht="14.5" customHeight="1" hidden="1">
      <c r="B34" s="256"/>
      <c r="E34" s="358" t="s">
        <v>45</v>
      </c>
      <c r="F34" s="356">
        <f>ROUND(SUM(BI83:BI138),2)</f>
        <v>0</v>
      </c>
      <c r="I34" s="357">
        <v>0</v>
      </c>
      <c r="J34" s="356">
        <v>0</v>
      </c>
      <c r="K34" s="324"/>
    </row>
    <row r="35" spans="2:11" s="255" customFormat="1" ht="7" customHeight="1">
      <c r="B35" s="256"/>
      <c r="I35" s="292"/>
      <c r="K35" s="324"/>
    </row>
    <row r="36" spans="2:11" s="255" customFormat="1" ht="25.35" customHeight="1">
      <c r="B36" s="256"/>
      <c r="C36" s="344"/>
      <c r="D36" s="355" t="s">
        <v>46</v>
      </c>
      <c r="E36" s="354"/>
      <c r="F36" s="354"/>
      <c r="G36" s="353" t="s">
        <v>47</v>
      </c>
      <c r="H36" s="352" t="s">
        <v>48</v>
      </c>
      <c r="I36" s="351"/>
      <c r="J36" s="350">
        <f>SUM(J27:J34)</f>
        <v>0</v>
      </c>
      <c r="K36" s="349"/>
    </row>
    <row r="37" spans="2:11" s="255" customFormat="1" ht="14.5" customHeight="1">
      <c r="B37" s="259"/>
      <c r="C37" s="257"/>
      <c r="D37" s="257"/>
      <c r="E37" s="257"/>
      <c r="F37" s="257"/>
      <c r="G37" s="257"/>
      <c r="H37" s="257"/>
      <c r="I37" s="258"/>
      <c r="J37" s="257"/>
      <c r="K37" s="323"/>
    </row>
    <row r="41" spans="2:11" s="255" customFormat="1" ht="7" customHeight="1">
      <c r="B41" s="322"/>
      <c r="C41" s="320"/>
      <c r="D41" s="320"/>
      <c r="E41" s="320"/>
      <c r="F41" s="320"/>
      <c r="G41" s="320"/>
      <c r="H41" s="320"/>
      <c r="I41" s="321"/>
      <c r="J41" s="320"/>
      <c r="K41" s="348"/>
    </row>
    <row r="42" spans="2:11" s="255" customFormat="1" ht="37" customHeight="1">
      <c r="B42" s="256"/>
      <c r="C42" s="319" t="s">
        <v>90</v>
      </c>
      <c r="I42" s="292"/>
      <c r="K42" s="324"/>
    </row>
    <row r="43" spans="2:11" s="255" customFormat="1" ht="7" customHeight="1">
      <c r="B43" s="256"/>
      <c r="I43" s="292"/>
      <c r="K43" s="324"/>
    </row>
    <row r="44" spans="2:11" s="255" customFormat="1" ht="14.5" customHeight="1">
      <c r="B44" s="256"/>
      <c r="C44" s="312" t="s">
        <v>16</v>
      </c>
      <c r="I44" s="292"/>
      <c r="K44" s="324"/>
    </row>
    <row r="45" spans="2:11" s="255" customFormat="1" ht="16.5" customHeight="1">
      <c r="B45" s="256"/>
      <c r="E45" s="318" t="str">
        <f>E7</f>
        <v>Zateplení SPŠ Trutnov, ulice Horská 618, 541 01 Trutnov</v>
      </c>
      <c r="F45" s="317"/>
      <c r="G45" s="317"/>
      <c r="H45" s="317"/>
      <c r="I45" s="292"/>
      <c r="K45" s="324"/>
    </row>
    <row r="46" spans="2:11" s="255" customFormat="1" ht="14.5" customHeight="1">
      <c r="B46" s="256"/>
      <c r="C46" s="312" t="s">
        <v>88</v>
      </c>
      <c r="I46" s="292"/>
      <c r="K46" s="324"/>
    </row>
    <row r="47" spans="2:11" s="255" customFormat="1" ht="17.25" customHeight="1">
      <c r="B47" s="256"/>
      <c r="E47" s="316" t="str">
        <f>E9</f>
        <v>D.1.4.1 - Ústřední vytápění</v>
      </c>
      <c r="F47" s="315"/>
      <c r="G47" s="315"/>
      <c r="H47" s="315"/>
      <c r="I47" s="292"/>
      <c r="K47" s="324"/>
    </row>
    <row r="48" spans="2:11" s="255" customFormat="1" ht="7" customHeight="1">
      <c r="B48" s="256"/>
      <c r="I48" s="292"/>
      <c r="K48" s="324"/>
    </row>
    <row r="49" spans="2:11" s="255" customFormat="1" ht="18" customHeight="1">
      <c r="B49" s="256"/>
      <c r="C49" s="312" t="s">
        <v>20</v>
      </c>
      <c r="F49" s="311" t="str">
        <f>F12</f>
        <v>Horská 618, 541 01 Trutnov</v>
      </c>
      <c r="I49" s="313" t="s">
        <v>22</v>
      </c>
      <c r="J49" s="314" t="str">
        <f>IF(J12="","",J12)</f>
        <v>10. 1. 2019</v>
      </c>
      <c r="K49" s="324"/>
    </row>
    <row r="50" spans="2:11" s="255" customFormat="1" ht="7" customHeight="1">
      <c r="B50" s="256"/>
      <c r="I50" s="292"/>
      <c r="K50" s="324"/>
    </row>
    <row r="51" spans="2:11" s="255" customFormat="1" ht="11.7">
      <c r="B51" s="256"/>
      <c r="C51" s="312" t="s">
        <v>24</v>
      </c>
      <c r="F51" s="311" t="str">
        <f>E15</f>
        <v xml:space="preserve"> </v>
      </c>
      <c r="I51" s="313" t="s">
        <v>30</v>
      </c>
      <c r="J51" s="347" t="str">
        <f>E21</f>
        <v xml:space="preserve"> </v>
      </c>
      <c r="K51" s="324"/>
    </row>
    <row r="52" spans="2:11" s="255" customFormat="1" ht="14.5" customHeight="1">
      <c r="B52" s="256"/>
      <c r="C52" s="312" t="s">
        <v>28</v>
      </c>
      <c r="F52" s="311" t="str">
        <f>IF(E18="","",E18)</f>
        <v/>
      </c>
      <c r="I52" s="292"/>
      <c r="J52" s="346"/>
      <c r="K52" s="324"/>
    </row>
    <row r="53" spans="2:11" s="255" customFormat="1" ht="10.35" customHeight="1">
      <c r="B53" s="256"/>
      <c r="I53" s="292"/>
      <c r="K53" s="324"/>
    </row>
    <row r="54" spans="2:11" s="255" customFormat="1" ht="29.25" customHeight="1">
      <c r="B54" s="256"/>
      <c r="C54" s="345" t="s">
        <v>91</v>
      </c>
      <c r="D54" s="344"/>
      <c r="E54" s="344"/>
      <c r="F54" s="344"/>
      <c r="G54" s="344"/>
      <c r="H54" s="344"/>
      <c r="I54" s="343"/>
      <c r="J54" s="342" t="s">
        <v>92</v>
      </c>
      <c r="K54" s="341"/>
    </row>
    <row r="55" spans="2:11" s="255" customFormat="1" ht="10.35" customHeight="1">
      <c r="B55" s="256"/>
      <c r="I55" s="292"/>
      <c r="K55" s="324"/>
    </row>
    <row r="56" spans="2:47" s="255" customFormat="1" ht="29.25" customHeight="1">
      <c r="B56" s="256"/>
      <c r="C56" s="340" t="s">
        <v>138</v>
      </c>
      <c r="I56" s="292"/>
      <c r="J56" s="339">
        <f>J83</f>
        <v>0</v>
      </c>
      <c r="K56" s="324"/>
      <c r="AU56" s="260" t="s">
        <v>94</v>
      </c>
    </row>
    <row r="57" spans="2:11" s="325" customFormat="1" ht="25" customHeight="1">
      <c r="B57" s="331"/>
      <c r="D57" s="330" t="s">
        <v>104</v>
      </c>
      <c r="E57" s="329"/>
      <c r="F57" s="329"/>
      <c r="G57" s="329"/>
      <c r="H57" s="329"/>
      <c r="I57" s="328"/>
      <c r="J57" s="327">
        <f>J84</f>
        <v>0</v>
      </c>
      <c r="K57" s="326"/>
    </row>
    <row r="58" spans="2:11" s="332" customFormat="1" ht="19.9" customHeight="1">
      <c r="B58" s="338"/>
      <c r="D58" s="337" t="s">
        <v>1543</v>
      </c>
      <c r="E58" s="336"/>
      <c r="F58" s="336"/>
      <c r="G58" s="336"/>
      <c r="H58" s="336"/>
      <c r="I58" s="335"/>
      <c r="J58" s="334">
        <f>J85</f>
        <v>0</v>
      </c>
      <c r="K58" s="333"/>
    </row>
    <row r="59" spans="2:11" s="332" customFormat="1" ht="19.9" customHeight="1">
      <c r="B59" s="338"/>
      <c r="D59" s="337" t="s">
        <v>1542</v>
      </c>
      <c r="E59" s="336"/>
      <c r="F59" s="336"/>
      <c r="G59" s="336"/>
      <c r="H59" s="336"/>
      <c r="I59" s="335"/>
      <c r="J59" s="334">
        <f>J92</f>
        <v>0</v>
      </c>
      <c r="K59" s="333"/>
    </row>
    <row r="60" spans="2:11" s="332" customFormat="1" ht="19.9" customHeight="1">
      <c r="B60" s="338"/>
      <c r="D60" s="337" t="s">
        <v>1541</v>
      </c>
      <c r="E60" s="336"/>
      <c r="F60" s="336"/>
      <c r="G60" s="336"/>
      <c r="H60" s="336"/>
      <c r="I60" s="335"/>
      <c r="J60" s="334">
        <f>J103</f>
        <v>0</v>
      </c>
      <c r="K60" s="333"/>
    </row>
    <row r="61" spans="2:11" s="332" customFormat="1" ht="19.9" customHeight="1">
      <c r="B61" s="338"/>
      <c r="D61" s="337" t="s">
        <v>1540</v>
      </c>
      <c r="E61" s="336"/>
      <c r="F61" s="336"/>
      <c r="G61" s="336"/>
      <c r="H61" s="336"/>
      <c r="I61" s="335"/>
      <c r="J61" s="334">
        <f>J113</f>
        <v>0</v>
      </c>
      <c r="K61" s="333"/>
    </row>
    <row r="62" spans="2:11" s="332" customFormat="1" ht="19.9" customHeight="1">
      <c r="B62" s="338"/>
      <c r="D62" s="337" t="s">
        <v>111</v>
      </c>
      <c r="E62" s="336"/>
      <c r="F62" s="336"/>
      <c r="G62" s="336"/>
      <c r="H62" s="336"/>
      <c r="I62" s="335"/>
      <c r="J62" s="334">
        <f>J123</f>
        <v>0</v>
      </c>
      <c r="K62" s="333"/>
    </row>
    <row r="63" spans="2:11" s="325" customFormat="1" ht="25" customHeight="1">
      <c r="B63" s="331"/>
      <c r="D63" s="330" t="s">
        <v>121</v>
      </c>
      <c r="E63" s="329"/>
      <c r="F63" s="329"/>
      <c r="G63" s="329"/>
      <c r="H63" s="329"/>
      <c r="I63" s="328"/>
      <c r="J63" s="327">
        <f>J137</f>
        <v>0</v>
      </c>
      <c r="K63" s="326"/>
    </row>
    <row r="64" spans="2:11" s="255" customFormat="1" ht="21.75" customHeight="1">
      <c r="B64" s="256"/>
      <c r="I64" s="292"/>
      <c r="K64" s="324"/>
    </row>
    <row r="65" spans="2:11" s="255" customFormat="1" ht="7" customHeight="1">
      <c r="B65" s="259"/>
      <c r="C65" s="257"/>
      <c r="D65" s="257"/>
      <c r="E65" s="257"/>
      <c r="F65" s="257"/>
      <c r="G65" s="257"/>
      <c r="H65" s="257"/>
      <c r="I65" s="258"/>
      <c r="J65" s="257"/>
      <c r="K65" s="323"/>
    </row>
    <row r="69" spans="2:12" s="255" customFormat="1" ht="7" customHeight="1">
      <c r="B69" s="322"/>
      <c r="C69" s="320"/>
      <c r="D69" s="320"/>
      <c r="E69" s="320"/>
      <c r="F69" s="320"/>
      <c r="G69" s="320"/>
      <c r="H69" s="320"/>
      <c r="I69" s="321"/>
      <c r="J69" s="320"/>
      <c r="K69" s="320"/>
      <c r="L69" s="256"/>
    </row>
    <row r="70" spans="2:12" s="255" customFormat="1" ht="37" customHeight="1">
      <c r="B70" s="256"/>
      <c r="C70" s="319" t="s">
        <v>126</v>
      </c>
      <c r="I70" s="292"/>
      <c r="L70" s="256"/>
    </row>
    <row r="71" spans="2:12" s="255" customFormat="1" ht="7" customHeight="1">
      <c r="B71" s="256"/>
      <c r="I71" s="292"/>
      <c r="L71" s="256"/>
    </row>
    <row r="72" spans="2:12" s="255" customFormat="1" ht="14.5" customHeight="1">
      <c r="B72" s="256"/>
      <c r="C72" s="312" t="s">
        <v>16</v>
      </c>
      <c r="I72" s="292"/>
      <c r="L72" s="256"/>
    </row>
    <row r="73" spans="2:12" s="255" customFormat="1" ht="16.5" customHeight="1">
      <c r="B73" s="256"/>
      <c r="E73" s="318" t="str">
        <f>E7</f>
        <v>Zateplení SPŠ Trutnov, ulice Horská 618, 541 01 Trutnov</v>
      </c>
      <c r="F73" s="317"/>
      <c r="G73" s="317"/>
      <c r="H73" s="317"/>
      <c r="I73" s="292"/>
      <c r="L73" s="256"/>
    </row>
    <row r="74" spans="2:12" s="255" customFormat="1" ht="14.5" customHeight="1">
      <c r="B74" s="256"/>
      <c r="C74" s="312" t="s">
        <v>88</v>
      </c>
      <c r="I74" s="292"/>
      <c r="L74" s="256"/>
    </row>
    <row r="75" spans="2:12" s="255" customFormat="1" ht="17.25" customHeight="1">
      <c r="B75" s="256"/>
      <c r="E75" s="316" t="str">
        <f>E9</f>
        <v>D.1.4.1 - Ústřední vytápění</v>
      </c>
      <c r="F75" s="315"/>
      <c r="G75" s="315"/>
      <c r="H75" s="315"/>
      <c r="I75" s="292"/>
      <c r="L75" s="256"/>
    </row>
    <row r="76" spans="2:12" s="255" customFormat="1" ht="7" customHeight="1">
      <c r="B76" s="256"/>
      <c r="I76" s="292"/>
      <c r="L76" s="256"/>
    </row>
    <row r="77" spans="2:12" s="255" customFormat="1" ht="18" customHeight="1">
      <c r="B77" s="256"/>
      <c r="C77" s="312" t="s">
        <v>20</v>
      </c>
      <c r="F77" s="311" t="str">
        <f>F12</f>
        <v>Horská 618, 541 01 Trutnov</v>
      </c>
      <c r="I77" s="313" t="s">
        <v>22</v>
      </c>
      <c r="J77" s="314" t="str">
        <f>IF(J12="","",J12)</f>
        <v>10. 1. 2019</v>
      </c>
      <c r="L77" s="256"/>
    </row>
    <row r="78" spans="2:12" s="255" customFormat="1" ht="7" customHeight="1">
      <c r="B78" s="256"/>
      <c r="I78" s="292"/>
      <c r="L78" s="256"/>
    </row>
    <row r="79" spans="2:12" s="255" customFormat="1" ht="11.7">
      <c r="B79" s="256"/>
      <c r="C79" s="312" t="s">
        <v>24</v>
      </c>
      <c r="F79" s="311" t="str">
        <f>E15</f>
        <v xml:space="preserve"> </v>
      </c>
      <c r="I79" s="313" t="s">
        <v>30</v>
      </c>
      <c r="J79" s="311" t="str">
        <f>E21</f>
        <v xml:space="preserve"> </v>
      </c>
      <c r="L79" s="256"/>
    </row>
    <row r="80" spans="2:12" s="255" customFormat="1" ht="14.5" customHeight="1">
      <c r="B80" s="256"/>
      <c r="C80" s="312" t="s">
        <v>28</v>
      </c>
      <c r="F80" s="311" t="str">
        <f>IF(E18="","",E18)</f>
        <v/>
      </c>
      <c r="I80" s="292"/>
      <c r="L80" s="256"/>
    </row>
    <row r="81" spans="2:12" s="255" customFormat="1" ht="10.35" customHeight="1">
      <c r="B81" s="256"/>
      <c r="I81" s="292"/>
      <c r="L81" s="256"/>
    </row>
    <row r="82" spans="2:20" s="302" customFormat="1" ht="29.25" customHeight="1">
      <c r="B82" s="306"/>
      <c r="C82" s="310" t="s">
        <v>127</v>
      </c>
      <c r="D82" s="308" t="s">
        <v>61</v>
      </c>
      <c r="E82" s="308" t="s">
        <v>57</v>
      </c>
      <c r="F82" s="308" t="s">
        <v>58</v>
      </c>
      <c r="G82" s="308" t="s">
        <v>128</v>
      </c>
      <c r="H82" s="308" t="s">
        <v>129</v>
      </c>
      <c r="I82" s="309" t="s">
        <v>130</v>
      </c>
      <c r="J82" s="308" t="s">
        <v>92</v>
      </c>
      <c r="K82" s="307" t="s">
        <v>131</v>
      </c>
      <c r="L82" s="306"/>
      <c r="M82" s="305" t="s">
        <v>1539</v>
      </c>
      <c r="N82" s="304" t="s">
        <v>40</v>
      </c>
      <c r="O82" s="304" t="s">
        <v>132</v>
      </c>
      <c r="P82" s="304" t="s">
        <v>133</v>
      </c>
      <c r="Q82" s="304" t="s">
        <v>1538</v>
      </c>
      <c r="R82" s="304" t="s">
        <v>1537</v>
      </c>
      <c r="S82" s="304" t="s">
        <v>136</v>
      </c>
      <c r="T82" s="303" t="s">
        <v>137</v>
      </c>
    </row>
    <row r="83" spans="2:63" s="255" customFormat="1" ht="29.25" customHeight="1">
      <c r="B83" s="256"/>
      <c r="C83" s="301" t="s">
        <v>138</v>
      </c>
      <c r="I83" s="292"/>
      <c r="J83" s="300">
        <f>BK83</f>
        <v>0</v>
      </c>
      <c r="L83" s="256"/>
      <c r="M83" s="299"/>
      <c r="N83" s="297"/>
      <c r="O83" s="297"/>
      <c r="P83" s="298">
        <f>P84+P137</f>
        <v>0</v>
      </c>
      <c r="Q83" s="297"/>
      <c r="R83" s="298">
        <f>R84+R137</f>
        <v>25.42907</v>
      </c>
      <c r="S83" s="297"/>
      <c r="T83" s="296">
        <f>T84+T137</f>
        <v>0</v>
      </c>
      <c r="AT83" s="260" t="s">
        <v>75</v>
      </c>
      <c r="AU83" s="260" t="s">
        <v>94</v>
      </c>
      <c r="BK83" s="295">
        <f>BK84+BK137</f>
        <v>0</v>
      </c>
    </row>
    <row r="84" spans="2:63" s="274" customFormat="1" ht="37.35" customHeight="1">
      <c r="B84" s="281"/>
      <c r="D84" s="276" t="s">
        <v>75</v>
      </c>
      <c r="E84" s="284" t="s">
        <v>639</v>
      </c>
      <c r="F84" s="284" t="s">
        <v>640</v>
      </c>
      <c r="I84" s="283"/>
      <c r="J84" s="282">
        <f>BK84</f>
        <v>0</v>
      </c>
      <c r="L84" s="281"/>
      <c r="M84" s="280"/>
      <c r="P84" s="279">
        <f>P85+P92+P103+P113+P123</f>
        <v>0</v>
      </c>
      <c r="R84" s="279">
        <f>R85+R92+R103+R113+R123</f>
        <v>25.42907</v>
      </c>
      <c r="T84" s="278">
        <f>T85+T92+T103+T113+T123</f>
        <v>0</v>
      </c>
      <c r="AR84" s="276" t="s">
        <v>86</v>
      </c>
      <c r="AT84" s="277" t="s">
        <v>75</v>
      </c>
      <c r="AU84" s="277" t="s">
        <v>76</v>
      </c>
      <c r="AY84" s="276" t="s">
        <v>141</v>
      </c>
      <c r="BK84" s="275">
        <f>BK85+BK92+BK103+BK113+BK123</f>
        <v>0</v>
      </c>
    </row>
    <row r="85" spans="2:63" s="274" customFormat="1" ht="19.9" customHeight="1">
      <c r="B85" s="281"/>
      <c r="D85" s="276" t="s">
        <v>75</v>
      </c>
      <c r="E85" s="289" t="s">
        <v>793</v>
      </c>
      <c r="F85" s="289" t="s">
        <v>1536</v>
      </c>
      <c r="I85" s="283"/>
      <c r="J85" s="288">
        <f>BK85</f>
        <v>0</v>
      </c>
      <c r="L85" s="281"/>
      <c r="M85" s="280"/>
      <c r="P85" s="279">
        <f>SUM(P86:P91)</f>
        <v>0</v>
      </c>
      <c r="R85" s="279">
        <f>SUM(R86:R91)</f>
        <v>0.00537</v>
      </c>
      <c r="T85" s="278">
        <f>SUM(T86:T91)</f>
        <v>0</v>
      </c>
      <c r="AR85" s="276" t="s">
        <v>86</v>
      </c>
      <c r="AT85" s="277" t="s">
        <v>75</v>
      </c>
      <c r="AU85" s="277" t="s">
        <v>84</v>
      </c>
      <c r="AY85" s="276" t="s">
        <v>141</v>
      </c>
      <c r="BK85" s="275">
        <f>SUM(BK86:BK91)</f>
        <v>0</v>
      </c>
    </row>
    <row r="86" spans="2:65" s="255" customFormat="1" ht="16.5" customHeight="1">
      <c r="B86" s="256"/>
      <c r="C86" s="273" t="s">
        <v>339</v>
      </c>
      <c r="D86" s="273" t="s">
        <v>143</v>
      </c>
      <c r="E86" s="272" t="s">
        <v>1535</v>
      </c>
      <c r="F86" s="267" t="s">
        <v>1534</v>
      </c>
      <c r="G86" s="271" t="s">
        <v>184</v>
      </c>
      <c r="H86" s="270">
        <v>1</v>
      </c>
      <c r="I86" s="269"/>
      <c r="J86" s="268">
        <f>ROUND(I86*H86,2)</f>
        <v>0</v>
      </c>
      <c r="K86" s="267" t="s">
        <v>147</v>
      </c>
      <c r="L86" s="256"/>
      <c r="M86" s="266" t="s">
        <v>1</v>
      </c>
      <c r="N86" s="287" t="s">
        <v>41</v>
      </c>
      <c r="P86" s="286">
        <f>O86*H86</f>
        <v>0</v>
      </c>
      <c r="Q86" s="286">
        <v>0.00027</v>
      </c>
      <c r="R86" s="286">
        <f>Q86*H86</f>
        <v>0.00027</v>
      </c>
      <c r="S86" s="286">
        <v>0</v>
      </c>
      <c r="T86" s="285">
        <f>S86*H86</f>
        <v>0</v>
      </c>
      <c r="AR86" s="260" t="s">
        <v>216</v>
      </c>
      <c r="AT86" s="260" t="s">
        <v>143</v>
      </c>
      <c r="AU86" s="260" t="s">
        <v>86</v>
      </c>
      <c r="AY86" s="260" t="s">
        <v>141</v>
      </c>
      <c r="BE86" s="261">
        <f>IF(N86="základní",J86,0)</f>
        <v>0</v>
      </c>
      <c r="BF86" s="261">
        <f>IF(N86="snížená",J86,0)</f>
        <v>0</v>
      </c>
      <c r="BG86" s="261">
        <f>IF(N86="zákl. přenesená",J86,0)</f>
        <v>0</v>
      </c>
      <c r="BH86" s="261">
        <f>IF(N86="sníž. přenesená",J86,0)</f>
        <v>0</v>
      </c>
      <c r="BI86" s="261">
        <f>IF(N86="nulová",J86,0)</f>
        <v>0</v>
      </c>
      <c r="BJ86" s="260" t="s">
        <v>84</v>
      </c>
      <c r="BK86" s="261">
        <f>ROUND(I86*H86,2)</f>
        <v>0</v>
      </c>
      <c r="BL86" s="260" t="s">
        <v>216</v>
      </c>
      <c r="BM86" s="260" t="s">
        <v>1533</v>
      </c>
    </row>
    <row r="87" spans="2:65" s="255" customFormat="1" ht="16.5" customHeight="1">
      <c r="B87" s="256"/>
      <c r="C87" s="273" t="s">
        <v>309</v>
      </c>
      <c r="D87" s="273" t="s">
        <v>143</v>
      </c>
      <c r="E87" s="272" t="s">
        <v>1532</v>
      </c>
      <c r="F87" s="267" t="s">
        <v>1531</v>
      </c>
      <c r="G87" s="271" t="s">
        <v>223</v>
      </c>
      <c r="H87" s="270">
        <v>10</v>
      </c>
      <c r="I87" s="269"/>
      <c r="J87" s="268">
        <f>ROUND(I87*H87,2)</f>
        <v>0</v>
      </c>
      <c r="K87" s="267" t="s">
        <v>147</v>
      </c>
      <c r="L87" s="256"/>
      <c r="M87" s="266" t="s">
        <v>1</v>
      </c>
      <c r="N87" s="287" t="s">
        <v>41</v>
      </c>
      <c r="P87" s="286">
        <f>O87*H87</f>
        <v>0</v>
      </c>
      <c r="Q87" s="286">
        <v>0.00046</v>
      </c>
      <c r="R87" s="286">
        <f>Q87*H87</f>
        <v>0.0046</v>
      </c>
      <c r="S87" s="286">
        <v>0</v>
      </c>
      <c r="T87" s="285">
        <f>S87*H87</f>
        <v>0</v>
      </c>
      <c r="AR87" s="260" t="s">
        <v>216</v>
      </c>
      <c r="AT87" s="260" t="s">
        <v>143</v>
      </c>
      <c r="AU87" s="260" t="s">
        <v>86</v>
      </c>
      <c r="AY87" s="260" t="s">
        <v>141</v>
      </c>
      <c r="BE87" s="261">
        <f>IF(N87="základní",J87,0)</f>
        <v>0</v>
      </c>
      <c r="BF87" s="261">
        <f>IF(N87="snížená",J87,0)</f>
        <v>0</v>
      </c>
      <c r="BG87" s="261">
        <f>IF(N87="zákl. přenesená",J87,0)</f>
        <v>0</v>
      </c>
      <c r="BH87" s="261">
        <f>IF(N87="sníž. přenesená",J87,0)</f>
        <v>0</v>
      </c>
      <c r="BI87" s="261">
        <f>IF(N87="nulová",J87,0)</f>
        <v>0</v>
      </c>
      <c r="BJ87" s="260" t="s">
        <v>84</v>
      </c>
      <c r="BK87" s="261">
        <f>ROUND(I87*H87,2)</f>
        <v>0</v>
      </c>
      <c r="BL87" s="260" t="s">
        <v>216</v>
      </c>
      <c r="BM87" s="260" t="s">
        <v>1530</v>
      </c>
    </row>
    <row r="88" spans="2:47" s="255" customFormat="1" ht="45">
      <c r="B88" s="256"/>
      <c r="D88" s="294" t="s">
        <v>1451</v>
      </c>
      <c r="F88" s="293" t="s">
        <v>1529</v>
      </c>
      <c r="I88" s="292"/>
      <c r="L88" s="256"/>
      <c r="M88" s="291"/>
      <c r="T88" s="290"/>
      <c r="AT88" s="260" t="s">
        <v>1451</v>
      </c>
      <c r="AU88" s="260" t="s">
        <v>86</v>
      </c>
    </row>
    <row r="89" spans="2:65" s="255" customFormat="1" ht="16.5" customHeight="1">
      <c r="B89" s="256"/>
      <c r="C89" s="273" t="s">
        <v>334</v>
      </c>
      <c r="D89" s="273" t="s">
        <v>143</v>
      </c>
      <c r="E89" s="272" t="s">
        <v>1528</v>
      </c>
      <c r="F89" s="267" t="s">
        <v>1527</v>
      </c>
      <c r="G89" s="271" t="s">
        <v>184</v>
      </c>
      <c r="H89" s="270">
        <v>1</v>
      </c>
      <c r="I89" s="269"/>
      <c r="J89" s="268">
        <f>ROUND(I89*H89,2)</f>
        <v>0</v>
      </c>
      <c r="K89" s="267" t="s">
        <v>147</v>
      </c>
      <c r="L89" s="256"/>
      <c r="M89" s="266" t="s">
        <v>1</v>
      </c>
      <c r="N89" s="287" t="s">
        <v>41</v>
      </c>
      <c r="P89" s="286">
        <f>O89*H89</f>
        <v>0</v>
      </c>
      <c r="Q89" s="286">
        <v>0.0005</v>
      </c>
      <c r="R89" s="286">
        <f>Q89*H89</f>
        <v>0.0005</v>
      </c>
      <c r="S89" s="286">
        <v>0</v>
      </c>
      <c r="T89" s="285">
        <f>S89*H89</f>
        <v>0</v>
      </c>
      <c r="AR89" s="260" t="s">
        <v>216</v>
      </c>
      <c r="AT89" s="260" t="s">
        <v>143</v>
      </c>
      <c r="AU89" s="260" t="s">
        <v>86</v>
      </c>
      <c r="AY89" s="260" t="s">
        <v>141</v>
      </c>
      <c r="BE89" s="261">
        <f>IF(N89="základní",J89,0)</f>
        <v>0</v>
      </c>
      <c r="BF89" s="261">
        <f>IF(N89="snížená",J89,0)</f>
        <v>0</v>
      </c>
      <c r="BG89" s="261">
        <f>IF(N89="zákl. přenesená",J89,0)</f>
        <v>0</v>
      </c>
      <c r="BH89" s="261">
        <f>IF(N89="sníž. přenesená",J89,0)</f>
        <v>0</v>
      </c>
      <c r="BI89" s="261">
        <f>IF(N89="nulová",J89,0)</f>
        <v>0</v>
      </c>
      <c r="BJ89" s="260" t="s">
        <v>84</v>
      </c>
      <c r="BK89" s="261">
        <f>ROUND(I89*H89,2)</f>
        <v>0</v>
      </c>
      <c r="BL89" s="260" t="s">
        <v>216</v>
      </c>
      <c r="BM89" s="260" t="s">
        <v>1526</v>
      </c>
    </row>
    <row r="90" spans="2:65" s="255" customFormat="1" ht="16.5" customHeight="1">
      <c r="B90" s="256"/>
      <c r="C90" s="273" t="s">
        <v>345</v>
      </c>
      <c r="D90" s="273" t="s">
        <v>143</v>
      </c>
      <c r="E90" s="272" t="s">
        <v>1525</v>
      </c>
      <c r="F90" s="267" t="s">
        <v>1524</v>
      </c>
      <c r="G90" s="271" t="s">
        <v>618</v>
      </c>
      <c r="H90" s="270">
        <v>0.005</v>
      </c>
      <c r="I90" s="269"/>
      <c r="J90" s="268">
        <f>ROUND(I90*H90,2)</f>
        <v>0</v>
      </c>
      <c r="K90" s="267" t="s">
        <v>147</v>
      </c>
      <c r="L90" s="256"/>
      <c r="M90" s="266" t="s">
        <v>1</v>
      </c>
      <c r="N90" s="287" t="s">
        <v>41</v>
      </c>
      <c r="P90" s="286">
        <f>O90*H90</f>
        <v>0</v>
      </c>
      <c r="Q90" s="286">
        <v>0</v>
      </c>
      <c r="R90" s="286">
        <f>Q90*H90</f>
        <v>0</v>
      </c>
      <c r="S90" s="286">
        <v>0</v>
      </c>
      <c r="T90" s="285">
        <f>S90*H90</f>
        <v>0</v>
      </c>
      <c r="AR90" s="260" t="s">
        <v>216</v>
      </c>
      <c r="AT90" s="260" t="s">
        <v>143</v>
      </c>
      <c r="AU90" s="260" t="s">
        <v>86</v>
      </c>
      <c r="AY90" s="260" t="s">
        <v>141</v>
      </c>
      <c r="BE90" s="261">
        <f>IF(N90="základní",J90,0)</f>
        <v>0</v>
      </c>
      <c r="BF90" s="261">
        <f>IF(N90="snížená",J90,0)</f>
        <v>0</v>
      </c>
      <c r="BG90" s="261">
        <f>IF(N90="zákl. přenesená",J90,0)</f>
        <v>0</v>
      </c>
      <c r="BH90" s="261">
        <f>IF(N90="sníž. přenesená",J90,0)</f>
        <v>0</v>
      </c>
      <c r="BI90" s="261">
        <f>IF(N90="nulová",J90,0)</f>
        <v>0</v>
      </c>
      <c r="BJ90" s="260" t="s">
        <v>84</v>
      </c>
      <c r="BK90" s="261">
        <f>ROUND(I90*H90,2)</f>
        <v>0</v>
      </c>
      <c r="BL90" s="260" t="s">
        <v>216</v>
      </c>
      <c r="BM90" s="260" t="s">
        <v>1523</v>
      </c>
    </row>
    <row r="91" spans="2:47" s="255" customFormat="1" ht="72">
      <c r="B91" s="256"/>
      <c r="D91" s="294" t="s">
        <v>1451</v>
      </c>
      <c r="F91" s="293" t="s">
        <v>1522</v>
      </c>
      <c r="I91" s="292"/>
      <c r="L91" s="256"/>
      <c r="M91" s="291"/>
      <c r="T91" s="290"/>
      <c r="AT91" s="260" t="s">
        <v>1451</v>
      </c>
      <c r="AU91" s="260" t="s">
        <v>86</v>
      </c>
    </row>
    <row r="92" spans="2:63" s="274" customFormat="1" ht="29.85" customHeight="1">
      <c r="B92" s="281"/>
      <c r="D92" s="276" t="s">
        <v>75</v>
      </c>
      <c r="E92" s="289" t="s">
        <v>1521</v>
      </c>
      <c r="F92" s="289" t="s">
        <v>1520</v>
      </c>
      <c r="I92" s="283"/>
      <c r="J92" s="288">
        <f>BK92</f>
        <v>0</v>
      </c>
      <c r="L92" s="281"/>
      <c r="M92" s="280"/>
      <c r="P92" s="279">
        <f>SUM(P93:P102)</f>
        <v>0</v>
      </c>
      <c r="R92" s="279">
        <f>SUM(R93:R102)</f>
        <v>0.09630000000000001</v>
      </c>
      <c r="T92" s="278">
        <f>SUM(T93:T102)</f>
        <v>0</v>
      </c>
      <c r="AR92" s="276" t="s">
        <v>86</v>
      </c>
      <c r="AT92" s="277" t="s">
        <v>75</v>
      </c>
      <c r="AU92" s="277" t="s">
        <v>84</v>
      </c>
      <c r="AY92" s="276" t="s">
        <v>141</v>
      </c>
      <c r="BK92" s="275">
        <f>SUM(BK93:BK102)</f>
        <v>0</v>
      </c>
    </row>
    <row r="93" spans="2:65" s="255" customFormat="1" ht="16.5" customHeight="1">
      <c r="B93" s="256"/>
      <c r="C93" s="273" t="s">
        <v>84</v>
      </c>
      <c r="D93" s="273" t="s">
        <v>143</v>
      </c>
      <c r="E93" s="272" t="s">
        <v>1519</v>
      </c>
      <c r="F93" s="267" t="s">
        <v>1518</v>
      </c>
      <c r="G93" s="271" t="s">
        <v>184</v>
      </c>
      <c r="H93" s="270">
        <v>2</v>
      </c>
      <c r="I93" s="269"/>
      <c r="J93" s="268">
        <f>ROUND(I93*H93,2)</f>
        <v>0</v>
      </c>
      <c r="K93" s="267" t="s">
        <v>147</v>
      </c>
      <c r="L93" s="256"/>
      <c r="M93" s="266" t="s">
        <v>1</v>
      </c>
      <c r="N93" s="287" t="s">
        <v>41</v>
      </c>
      <c r="P93" s="286">
        <f>O93*H93</f>
        <v>0</v>
      </c>
      <c r="Q93" s="286">
        <v>0.0006</v>
      </c>
      <c r="R93" s="286">
        <f>Q93*H93</f>
        <v>0.0012</v>
      </c>
      <c r="S93" s="286">
        <v>0</v>
      </c>
      <c r="T93" s="285">
        <f>S93*H93</f>
        <v>0</v>
      </c>
      <c r="AR93" s="260" t="s">
        <v>216</v>
      </c>
      <c r="AT93" s="260" t="s">
        <v>143</v>
      </c>
      <c r="AU93" s="260" t="s">
        <v>86</v>
      </c>
      <c r="AY93" s="260" t="s">
        <v>141</v>
      </c>
      <c r="BE93" s="261">
        <f>IF(N93="základní",J93,0)</f>
        <v>0</v>
      </c>
      <c r="BF93" s="261">
        <f>IF(N93="snížená",J93,0)</f>
        <v>0</v>
      </c>
      <c r="BG93" s="261">
        <f>IF(N93="zákl. přenesená",J93,0)</f>
        <v>0</v>
      </c>
      <c r="BH93" s="261">
        <f>IF(N93="sníž. přenesená",J93,0)</f>
        <v>0</v>
      </c>
      <c r="BI93" s="261">
        <f>IF(N93="nulová",J93,0)</f>
        <v>0</v>
      </c>
      <c r="BJ93" s="260" t="s">
        <v>84</v>
      </c>
      <c r="BK93" s="261">
        <f>ROUND(I93*H93,2)</f>
        <v>0</v>
      </c>
      <c r="BL93" s="260" t="s">
        <v>216</v>
      </c>
      <c r="BM93" s="260" t="s">
        <v>1517</v>
      </c>
    </row>
    <row r="94" spans="2:65" s="255" customFormat="1" ht="16.5" customHeight="1">
      <c r="B94" s="256"/>
      <c r="C94" s="273" t="s">
        <v>86</v>
      </c>
      <c r="D94" s="273" t="s">
        <v>143</v>
      </c>
      <c r="E94" s="272" t="s">
        <v>1516</v>
      </c>
      <c r="F94" s="267" t="s">
        <v>1515</v>
      </c>
      <c r="G94" s="271" t="s">
        <v>223</v>
      </c>
      <c r="H94" s="270">
        <v>40</v>
      </c>
      <c r="I94" s="269"/>
      <c r="J94" s="268">
        <f>ROUND(I94*H94,2)</f>
        <v>0</v>
      </c>
      <c r="K94" s="267" t="s">
        <v>147</v>
      </c>
      <c r="L94" s="256"/>
      <c r="M94" s="266" t="s">
        <v>1</v>
      </c>
      <c r="N94" s="287" t="s">
        <v>41</v>
      </c>
      <c r="P94" s="286">
        <f>O94*H94</f>
        <v>0</v>
      </c>
      <c r="Q94" s="286">
        <v>0.00047</v>
      </c>
      <c r="R94" s="286">
        <f>Q94*H94</f>
        <v>0.0188</v>
      </c>
      <c r="S94" s="286">
        <v>0</v>
      </c>
      <c r="T94" s="285">
        <f>S94*H94</f>
        <v>0</v>
      </c>
      <c r="AR94" s="260" t="s">
        <v>216</v>
      </c>
      <c r="AT94" s="260" t="s">
        <v>143</v>
      </c>
      <c r="AU94" s="260" t="s">
        <v>86</v>
      </c>
      <c r="AY94" s="260" t="s">
        <v>141</v>
      </c>
      <c r="BE94" s="261">
        <f>IF(N94="základní",J94,0)</f>
        <v>0</v>
      </c>
      <c r="BF94" s="261">
        <f>IF(N94="snížená",J94,0)</f>
        <v>0</v>
      </c>
      <c r="BG94" s="261">
        <f>IF(N94="zákl. přenesená",J94,0)</f>
        <v>0</v>
      </c>
      <c r="BH94" s="261">
        <f>IF(N94="sníž. přenesená",J94,0)</f>
        <v>0</v>
      </c>
      <c r="BI94" s="261">
        <f>IF(N94="nulová",J94,0)</f>
        <v>0</v>
      </c>
      <c r="BJ94" s="260" t="s">
        <v>84</v>
      </c>
      <c r="BK94" s="261">
        <f>ROUND(I94*H94,2)</f>
        <v>0</v>
      </c>
      <c r="BL94" s="260" t="s">
        <v>216</v>
      </c>
      <c r="BM94" s="260" t="s">
        <v>1514</v>
      </c>
    </row>
    <row r="95" spans="2:65" s="255" customFormat="1" ht="16.5" customHeight="1">
      <c r="B95" s="256"/>
      <c r="C95" s="273" t="s">
        <v>156</v>
      </c>
      <c r="D95" s="273" t="s">
        <v>143</v>
      </c>
      <c r="E95" s="272" t="s">
        <v>1513</v>
      </c>
      <c r="F95" s="267" t="s">
        <v>1512</v>
      </c>
      <c r="G95" s="271" t="s">
        <v>223</v>
      </c>
      <c r="H95" s="270">
        <v>60</v>
      </c>
      <c r="I95" s="269"/>
      <c r="J95" s="268">
        <f>ROUND(I95*H95,2)</f>
        <v>0</v>
      </c>
      <c r="K95" s="267" t="s">
        <v>147</v>
      </c>
      <c r="L95" s="256"/>
      <c r="M95" s="266" t="s">
        <v>1</v>
      </c>
      <c r="N95" s="287" t="s">
        <v>41</v>
      </c>
      <c r="P95" s="286">
        <f>O95*H95</f>
        <v>0</v>
      </c>
      <c r="Q95" s="286">
        <v>0.00058</v>
      </c>
      <c r="R95" s="286">
        <f>Q95*H95</f>
        <v>0.0348</v>
      </c>
      <c r="S95" s="286">
        <v>0</v>
      </c>
      <c r="T95" s="285">
        <f>S95*H95</f>
        <v>0</v>
      </c>
      <c r="AR95" s="260" t="s">
        <v>216</v>
      </c>
      <c r="AT95" s="260" t="s">
        <v>143</v>
      </c>
      <c r="AU95" s="260" t="s">
        <v>86</v>
      </c>
      <c r="AY95" s="260" t="s">
        <v>141</v>
      </c>
      <c r="BE95" s="261">
        <f>IF(N95="základní",J95,0)</f>
        <v>0</v>
      </c>
      <c r="BF95" s="261">
        <f>IF(N95="snížená",J95,0)</f>
        <v>0</v>
      </c>
      <c r="BG95" s="261">
        <f>IF(N95="zákl. přenesená",J95,0)</f>
        <v>0</v>
      </c>
      <c r="BH95" s="261">
        <f>IF(N95="sníž. přenesená",J95,0)</f>
        <v>0</v>
      </c>
      <c r="BI95" s="261">
        <f>IF(N95="nulová",J95,0)</f>
        <v>0</v>
      </c>
      <c r="BJ95" s="260" t="s">
        <v>84</v>
      </c>
      <c r="BK95" s="261">
        <f>ROUND(I95*H95,2)</f>
        <v>0</v>
      </c>
      <c r="BL95" s="260" t="s">
        <v>216</v>
      </c>
      <c r="BM95" s="260" t="s">
        <v>1511</v>
      </c>
    </row>
    <row r="96" spans="2:65" s="255" customFormat="1" ht="16.5" customHeight="1">
      <c r="B96" s="256"/>
      <c r="C96" s="273" t="s">
        <v>148</v>
      </c>
      <c r="D96" s="273" t="s">
        <v>143</v>
      </c>
      <c r="E96" s="272" t="s">
        <v>1510</v>
      </c>
      <c r="F96" s="267" t="s">
        <v>1509</v>
      </c>
      <c r="G96" s="271" t="s">
        <v>223</v>
      </c>
      <c r="H96" s="270">
        <v>30</v>
      </c>
      <c r="I96" s="269"/>
      <c r="J96" s="268">
        <f>ROUND(I96*H96,2)</f>
        <v>0</v>
      </c>
      <c r="K96" s="267" t="s">
        <v>147</v>
      </c>
      <c r="L96" s="256"/>
      <c r="M96" s="266" t="s">
        <v>1</v>
      </c>
      <c r="N96" s="287" t="s">
        <v>41</v>
      </c>
      <c r="P96" s="286">
        <f>O96*H96</f>
        <v>0</v>
      </c>
      <c r="Q96" s="286">
        <v>0.00071</v>
      </c>
      <c r="R96" s="286">
        <f>Q96*H96</f>
        <v>0.0213</v>
      </c>
      <c r="S96" s="286">
        <v>0</v>
      </c>
      <c r="T96" s="285">
        <f>S96*H96</f>
        <v>0</v>
      </c>
      <c r="AR96" s="260" t="s">
        <v>216</v>
      </c>
      <c r="AT96" s="260" t="s">
        <v>143</v>
      </c>
      <c r="AU96" s="260" t="s">
        <v>86</v>
      </c>
      <c r="AY96" s="260" t="s">
        <v>141</v>
      </c>
      <c r="BE96" s="261">
        <f>IF(N96="základní",J96,0)</f>
        <v>0</v>
      </c>
      <c r="BF96" s="261">
        <f>IF(N96="snížená",J96,0)</f>
        <v>0</v>
      </c>
      <c r="BG96" s="261">
        <f>IF(N96="zákl. přenesená",J96,0)</f>
        <v>0</v>
      </c>
      <c r="BH96" s="261">
        <f>IF(N96="sníž. přenesená",J96,0)</f>
        <v>0</v>
      </c>
      <c r="BI96" s="261">
        <f>IF(N96="nulová",J96,0)</f>
        <v>0</v>
      </c>
      <c r="BJ96" s="260" t="s">
        <v>84</v>
      </c>
      <c r="BK96" s="261">
        <f>ROUND(I96*H96,2)</f>
        <v>0</v>
      </c>
      <c r="BL96" s="260" t="s">
        <v>216</v>
      </c>
      <c r="BM96" s="260" t="s">
        <v>1508</v>
      </c>
    </row>
    <row r="97" spans="2:65" s="255" customFormat="1" ht="25.5" customHeight="1">
      <c r="B97" s="256"/>
      <c r="C97" s="273" t="s">
        <v>166</v>
      </c>
      <c r="D97" s="273" t="s">
        <v>143</v>
      </c>
      <c r="E97" s="272" t="s">
        <v>1507</v>
      </c>
      <c r="F97" s="267" t="s">
        <v>1506</v>
      </c>
      <c r="G97" s="271" t="s">
        <v>184</v>
      </c>
      <c r="H97" s="270">
        <v>20</v>
      </c>
      <c r="I97" s="269"/>
      <c r="J97" s="268">
        <f>ROUND(I97*H97,2)</f>
        <v>0</v>
      </c>
      <c r="K97" s="267" t="s">
        <v>147</v>
      </c>
      <c r="L97" s="256"/>
      <c r="M97" s="266" t="s">
        <v>1</v>
      </c>
      <c r="N97" s="287" t="s">
        <v>41</v>
      </c>
      <c r="P97" s="286">
        <f>O97*H97</f>
        <v>0</v>
      </c>
      <c r="Q97" s="286">
        <v>1E-05</v>
      </c>
      <c r="R97" s="286">
        <f>Q97*H97</f>
        <v>0.0002</v>
      </c>
      <c r="S97" s="286">
        <v>0</v>
      </c>
      <c r="T97" s="285">
        <f>S97*H97</f>
        <v>0</v>
      </c>
      <c r="AR97" s="260" t="s">
        <v>216</v>
      </c>
      <c r="AT97" s="260" t="s">
        <v>143</v>
      </c>
      <c r="AU97" s="260" t="s">
        <v>86</v>
      </c>
      <c r="AY97" s="260" t="s">
        <v>141</v>
      </c>
      <c r="BE97" s="261">
        <f>IF(N97="základní",J97,0)</f>
        <v>0</v>
      </c>
      <c r="BF97" s="261">
        <f>IF(N97="snížená",J97,0)</f>
        <v>0</v>
      </c>
      <c r="BG97" s="261">
        <f>IF(N97="zákl. přenesená",J97,0)</f>
        <v>0</v>
      </c>
      <c r="BH97" s="261">
        <f>IF(N97="sníž. přenesená",J97,0)</f>
        <v>0</v>
      </c>
      <c r="BI97" s="261">
        <f>IF(N97="nulová",J97,0)</f>
        <v>0</v>
      </c>
      <c r="BJ97" s="260" t="s">
        <v>84</v>
      </c>
      <c r="BK97" s="261">
        <f>ROUND(I97*H97,2)</f>
        <v>0</v>
      </c>
      <c r="BL97" s="260" t="s">
        <v>216</v>
      </c>
      <c r="BM97" s="260" t="s">
        <v>1505</v>
      </c>
    </row>
    <row r="98" spans="2:65" s="255" customFormat="1" ht="16.5" customHeight="1">
      <c r="B98" s="256"/>
      <c r="C98" s="273" t="s">
        <v>171</v>
      </c>
      <c r="D98" s="273" t="s">
        <v>143</v>
      </c>
      <c r="E98" s="272" t="s">
        <v>1504</v>
      </c>
      <c r="F98" s="267" t="s">
        <v>1503</v>
      </c>
      <c r="G98" s="271" t="s">
        <v>223</v>
      </c>
      <c r="H98" s="270">
        <v>130</v>
      </c>
      <c r="I98" s="269"/>
      <c r="J98" s="268">
        <f>ROUND(I98*H98,2)</f>
        <v>0</v>
      </c>
      <c r="K98" s="267" t="s">
        <v>147</v>
      </c>
      <c r="L98" s="256"/>
      <c r="M98" s="266" t="s">
        <v>1</v>
      </c>
      <c r="N98" s="287" t="s">
        <v>41</v>
      </c>
      <c r="P98" s="286">
        <f>O98*H98</f>
        <v>0</v>
      </c>
      <c r="Q98" s="286">
        <v>0</v>
      </c>
      <c r="R98" s="286">
        <f>Q98*H98</f>
        <v>0</v>
      </c>
      <c r="S98" s="286">
        <v>0</v>
      </c>
      <c r="T98" s="285">
        <f>S98*H98</f>
        <v>0</v>
      </c>
      <c r="AR98" s="260" t="s">
        <v>216</v>
      </c>
      <c r="AT98" s="260" t="s">
        <v>143</v>
      </c>
      <c r="AU98" s="260" t="s">
        <v>86</v>
      </c>
      <c r="AY98" s="260" t="s">
        <v>141</v>
      </c>
      <c r="BE98" s="261">
        <f>IF(N98="základní",J98,0)</f>
        <v>0</v>
      </c>
      <c r="BF98" s="261">
        <f>IF(N98="snížená",J98,0)</f>
        <v>0</v>
      </c>
      <c r="BG98" s="261">
        <f>IF(N98="zákl. přenesená",J98,0)</f>
        <v>0</v>
      </c>
      <c r="BH98" s="261">
        <f>IF(N98="sníž. přenesená",J98,0)</f>
        <v>0</v>
      </c>
      <c r="BI98" s="261">
        <f>IF(N98="nulová",J98,0)</f>
        <v>0</v>
      </c>
      <c r="BJ98" s="260" t="s">
        <v>84</v>
      </c>
      <c r="BK98" s="261">
        <f>ROUND(I98*H98,2)</f>
        <v>0</v>
      </c>
      <c r="BL98" s="260" t="s">
        <v>216</v>
      </c>
      <c r="BM98" s="260" t="s">
        <v>1502</v>
      </c>
    </row>
    <row r="99" spans="2:65" s="255" customFormat="1" ht="25.5" customHeight="1">
      <c r="B99" s="256"/>
      <c r="C99" s="273" t="s">
        <v>176</v>
      </c>
      <c r="D99" s="273" t="s">
        <v>143</v>
      </c>
      <c r="E99" s="272" t="s">
        <v>1501</v>
      </c>
      <c r="F99" s="267" t="s">
        <v>1500</v>
      </c>
      <c r="G99" s="271" t="s">
        <v>223</v>
      </c>
      <c r="H99" s="270">
        <v>100</v>
      </c>
      <c r="I99" s="269"/>
      <c r="J99" s="268">
        <f>ROUND(I99*H99,2)</f>
        <v>0</v>
      </c>
      <c r="K99" s="267" t="s">
        <v>147</v>
      </c>
      <c r="L99" s="256"/>
      <c r="M99" s="266" t="s">
        <v>1</v>
      </c>
      <c r="N99" s="287" t="s">
        <v>41</v>
      </c>
      <c r="P99" s="286">
        <f>O99*H99</f>
        <v>0</v>
      </c>
      <c r="Q99" s="286">
        <v>0.0002</v>
      </c>
      <c r="R99" s="286">
        <f>Q99*H99</f>
        <v>0.02</v>
      </c>
      <c r="S99" s="286">
        <v>0</v>
      </c>
      <c r="T99" s="285">
        <f>S99*H99</f>
        <v>0</v>
      </c>
      <c r="AR99" s="260" t="s">
        <v>216</v>
      </c>
      <c r="AT99" s="260" t="s">
        <v>143</v>
      </c>
      <c r="AU99" s="260" t="s">
        <v>86</v>
      </c>
      <c r="AY99" s="260" t="s">
        <v>141</v>
      </c>
      <c r="BE99" s="261">
        <f>IF(N99="základní",J99,0)</f>
        <v>0</v>
      </c>
      <c r="BF99" s="261">
        <f>IF(N99="snížená",J99,0)</f>
        <v>0</v>
      </c>
      <c r="BG99" s="261">
        <f>IF(N99="zákl. přenesená",J99,0)</f>
        <v>0</v>
      </c>
      <c r="BH99" s="261">
        <f>IF(N99="sníž. přenesená",J99,0)</f>
        <v>0</v>
      </c>
      <c r="BI99" s="261">
        <f>IF(N99="nulová",J99,0)</f>
        <v>0</v>
      </c>
      <c r="BJ99" s="260" t="s">
        <v>84</v>
      </c>
      <c r="BK99" s="261">
        <f>ROUND(I99*H99,2)</f>
        <v>0</v>
      </c>
      <c r="BL99" s="260" t="s">
        <v>216</v>
      </c>
      <c r="BM99" s="260" t="s">
        <v>1499</v>
      </c>
    </row>
    <row r="100" spans="2:47" s="255" customFormat="1" ht="18">
      <c r="B100" s="256"/>
      <c r="D100" s="294" t="s">
        <v>1451</v>
      </c>
      <c r="F100" s="293" t="s">
        <v>1498</v>
      </c>
      <c r="I100" s="292"/>
      <c r="L100" s="256"/>
      <c r="M100" s="291"/>
      <c r="T100" s="290"/>
      <c r="AT100" s="260" t="s">
        <v>1451</v>
      </c>
      <c r="AU100" s="260" t="s">
        <v>86</v>
      </c>
    </row>
    <row r="101" spans="2:65" s="255" customFormat="1" ht="16.5" customHeight="1">
      <c r="B101" s="256"/>
      <c r="C101" s="273" t="s">
        <v>181</v>
      </c>
      <c r="D101" s="273" t="s">
        <v>143</v>
      </c>
      <c r="E101" s="272" t="s">
        <v>1497</v>
      </c>
      <c r="F101" s="267" t="s">
        <v>1496</v>
      </c>
      <c r="G101" s="271" t="s">
        <v>618</v>
      </c>
      <c r="H101" s="270">
        <v>0.096</v>
      </c>
      <c r="I101" s="269"/>
      <c r="J101" s="268">
        <f>ROUND(I101*H101,2)</f>
        <v>0</v>
      </c>
      <c r="K101" s="267" t="s">
        <v>147</v>
      </c>
      <c r="L101" s="256"/>
      <c r="M101" s="266" t="s">
        <v>1</v>
      </c>
      <c r="N101" s="287" t="s">
        <v>41</v>
      </c>
      <c r="P101" s="286">
        <f>O101*H101</f>
        <v>0</v>
      </c>
      <c r="Q101" s="286">
        <v>0</v>
      </c>
      <c r="R101" s="286">
        <f>Q101*H101</f>
        <v>0</v>
      </c>
      <c r="S101" s="286">
        <v>0</v>
      </c>
      <c r="T101" s="285">
        <f>S101*H101</f>
        <v>0</v>
      </c>
      <c r="AR101" s="260" t="s">
        <v>216</v>
      </c>
      <c r="AT101" s="260" t="s">
        <v>143</v>
      </c>
      <c r="AU101" s="260" t="s">
        <v>86</v>
      </c>
      <c r="AY101" s="260" t="s">
        <v>141</v>
      </c>
      <c r="BE101" s="261">
        <f>IF(N101="základní",J101,0)</f>
        <v>0</v>
      </c>
      <c r="BF101" s="261">
        <f>IF(N101="snížená",J101,0)</f>
        <v>0</v>
      </c>
      <c r="BG101" s="261">
        <f>IF(N101="zákl. přenesená",J101,0)</f>
        <v>0</v>
      </c>
      <c r="BH101" s="261">
        <f>IF(N101="sníž. přenesená",J101,0)</f>
        <v>0</v>
      </c>
      <c r="BI101" s="261">
        <f>IF(N101="nulová",J101,0)</f>
        <v>0</v>
      </c>
      <c r="BJ101" s="260" t="s">
        <v>84</v>
      </c>
      <c r="BK101" s="261">
        <f>ROUND(I101*H101,2)</f>
        <v>0</v>
      </c>
      <c r="BL101" s="260" t="s">
        <v>216</v>
      </c>
      <c r="BM101" s="260" t="s">
        <v>1495</v>
      </c>
    </row>
    <row r="102" spans="2:47" s="255" customFormat="1" ht="72">
      <c r="B102" s="256"/>
      <c r="D102" s="294" t="s">
        <v>1451</v>
      </c>
      <c r="F102" s="293" t="s">
        <v>1494</v>
      </c>
      <c r="I102" s="292"/>
      <c r="L102" s="256"/>
      <c r="M102" s="291"/>
      <c r="T102" s="290"/>
      <c r="AT102" s="260" t="s">
        <v>1451</v>
      </c>
      <c r="AU102" s="260" t="s">
        <v>86</v>
      </c>
    </row>
    <row r="103" spans="2:63" s="274" customFormat="1" ht="29.85" customHeight="1">
      <c r="B103" s="281"/>
      <c r="D103" s="276" t="s">
        <v>75</v>
      </c>
      <c r="E103" s="289" t="s">
        <v>1493</v>
      </c>
      <c r="F103" s="289" t="s">
        <v>1492</v>
      </c>
      <c r="I103" s="283"/>
      <c r="J103" s="288">
        <f>BK103</f>
        <v>0</v>
      </c>
      <c r="L103" s="281"/>
      <c r="M103" s="280"/>
      <c r="P103" s="279">
        <f>SUM(P104:P112)</f>
        <v>0</v>
      </c>
      <c r="R103" s="279">
        <f>SUM(R104:R112)</f>
        <v>0.01062</v>
      </c>
      <c r="T103" s="278">
        <f>SUM(T104:T112)</f>
        <v>0</v>
      </c>
      <c r="AR103" s="276" t="s">
        <v>86</v>
      </c>
      <c r="AT103" s="277" t="s">
        <v>75</v>
      </c>
      <c r="AU103" s="277" t="s">
        <v>84</v>
      </c>
      <c r="AY103" s="276" t="s">
        <v>141</v>
      </c>
      <c r="BK103" s="275">
        <f>SUM(BK104:BK112)</f>
        <v>0</v>
      </c>
    </row>
    <row r="104" spans="2:65" s="255" customFormat="1" ht="25.5" customHeight="1">
      <c r="B104" s="256"/>
      <c r="C104" s="273" t="s">
        <v>186</v>
      </c>
      <c r="D104" s="273" t="s">
        <v>143</v>
      </c>
      <c r="E104" s="272" t="s">
        <v>1491</v>
      </c>
      <c r="F104" s="267" t="s">
        <v>1490</v>
      </c>
      <c r="G104" s="271" t="s">
        <v>184</v>
      </c>
      <c r="H104" s="270">
        <v>10</v>
      </c>
      <c r="I104" s="269"/>
      <c r="J104" s="268">
        <f>ROUND(I104*H104,2)</f>
        <v>0</v>
      </c>
      <c r="K104" s="267" t="s">
        <v>147</v>
      </c>
      <c r="L104" s="256"/>
      <c r="M104" s="266" t="s">
        <v>1</v>
      </c>
      <c r="N104" s="287" t="s">
        <v>41</v>
      </c>
      <c r="P104" s="286">
        <f>O104*H104</f>
        <v>0</v>
      </c>
      <c r="Q104" s="286">
        <v>0.00023</v>
      </c>
      <c r="R104" s="286">
        <f>Q104*H104</f>
        <v>0.0023</v>
      </c>
      <c r="S104" s="286">
        <v>0</v>
      </c>
      <c r="T104" s="285">
        <f>S104*H104</f>
        <v>0</v>
      </c>
      <c r="AR104" s="260" t="s">
        <v>216</v>
      </c>
      <c r="AT104" s="260" t="s">
        <v>143</v>
      </c>
      <c r="AU104" s="260" t="s">
        <v>86</v>
      </c>
      <c r="AY104" s="260" t="s">
        <v>141</v>
      </c>
      <c r="BE104" s="261">
        <f>IF(N104="základní",J104,0)</f>
        <v>0</v>
      </c>
      <c r="BF104" s="261">
        <f>IF(N104="snížená",J104,0)</f>
        <v>0</v>
      </c>
      <c r="BG104" s="261">
        <f>IF(N104="zákl. přenesená",J104,0)</f>
        <v>0</v>
      </c>
      <c r="BH104" s="261">
        <f>IF(N104="sníž. přenesená",J104,0)</f>
        <v>0</v>
      </c>
      <c r="BI104" s="261">
        <f>IF(N104="nulová",J104,0)</f>
        <v>0</v>
      </c>
      <c r="BJ104" s="260" t="s">
        <v>84</v>
      </c>
      <c r="BK104" s="261">
        <f>ROUND(I104*H104,2)</f>
        <v>0</v>
      </c>
      <c r="BL104" s="260" t="s">
        <v>216</v>
      </c>
      <c r="BM104" s="260" t="s">
        <v>1489</v>
      </c>
    </row>
    <row r="105" spans="2:47" s="255" customFormat="1" ht="27">
      <c r="B105" s="256"/>
      <c r="D105" s="294" t="s">
        <v>1451</v>
      </c>
      <c r="F105" s="293" t="s">
        <v>1485</v>
      </c>
      <c r="I105" s="292"/>
      <c r="L105" s="256"/>
      <c r="M105" s="291"/>
      <c r="T105" s="290"/>
      <c r="AT105" s="260" t="s">
        <v>1451</v>
      </c>
      <c r="AU105" s="260" t="s">
        <v>86</v>
      </c>
    </row>
    <row r="106" spans="2:65" s="255" customFormat="1" ht="16.5" customHeight="1">
      <c r="B106" s="256"/>
      <c r="C106" s="273" t="s">
        <v>190</v>
      </c>
      <c r="D106" s="273" t="s">
        <v>143</v>
      </c>
      <c r="E106" s="272" t="s">
        <v>1488</v>
      </c>
      <c r="F106" s="267" t="s">
        <v>1487</v>
      </c>
      <c r="G106" s="271" t="s">
        <v>184</v>
      </c>
      <c r="H106" s="270">
        <v>10</v>
      </c>
      <c r="I106" s="269"/>
      <c r="J106" s="268">
        <f>ROUND(I106*H106,2)</f>
        <v>0</v>
      </c>
      <c r="K106" s="267" t="s">
        <v>147</v>
      </c>
      <c r="L106" s="256"/>
      <c r="M106" s="266" t="s">
        <v>1</v>
      </c>
      <c r="N106" s="287" t="s">
        <v>41</v>
      </c>
      <c r="P106" s="286">
        <f>O106*H106</f>
        <v>0</v>
      </c>
      <c r="Q106" s="286">
        <v>0.00014</v>
      </c>
      <c r="R106" s="286">
        <f>Q106*H106</f>
        <v>0.0013999999999999998</v>
      </c>
      <c r="S106" s="286">
        <v>0</v>
      </c>
      <c r="T106" s="285">
        <f>S106*H106</f>
        <v>0</v>
      </c>
      <c r="AR106" s="260" t="s">
        <v>216</v>
      </c>
      <c r="AT106" s="260" t="s">
        <v>143</v>
      </c>
      <c r="AU106" s="260" t="s">
        <v>86</v>
      </c>
      <c r="AY106" s="260" t="s">
        <v>141</v>
      </c>
      <c r="BE106" s="261">
        <f>IF(N106="základní",J106,0)</f>
        <v>0</v>
      </c>
      <c r="BF106" s="261">
        <f>IF(N106="snížená",J106,0)</f>
        <v>0</v>
      </c>
      <c r="BG106" s="261">
        <f>IF(N106="zákl. přenesená",J106,0)</f>
        <v>0</v>
      </c>
      <c r="BH106" s="261">
        <f>IF(N106="sníž. přenesená",J106,0)</f>
        <v>0</v>
      </c>
      <c r="BI106" s="261">
        <f>IF(N106="nulová",J106,0)</f>
        <v>0</v>
      </c>
      <c r="BJ106" s="260" t="s">
        <v>84</v>
      </c>
      <c r="BK106" s="261">
        <f>ROUND(I106*H106,2)</f>
        <v>0</v>
      </c>
      <c r="BL106" s="260" t="s">
        <v>216</v>
      </c>
      <c r="BM106" s="260" t="s">
        <v>1486</v>
      </c>
    </row>
    <row r="107" spans="2:47" s="255" customFormat="1" ht="27">
      <c r="B107" s="256"/>
      <c r="D107" s="294" t="s">
        <v>1451</v>
      </c>
      <c r="F107" s="293" t="s">
        <v>1485</v>
      </c>
      <c r="I107" s="292"/>
      <c r="L107" s="256"/>
      <c r="M107" s="291"/>
      <c r="T107" s="290"/>
      <c r="AT107" s="260" t="s">
        <v>1451</v>
      </c>
      <c r="AU107" s="260" t="s">
        <v>86</v>
      </c>
    </row>
    <row r="108" spans="2:65" s="255" customFormat="1" ht="16.5" customHeight="1">
      <c r="B108" s="256"/>
      <c r="C108" s="273" t="s">
        <v>196</v>
      </c>
      <c r="D108" s="273" t="s">
        <v>143</v>
      </c>
      <c r="E108" s="272" t="s">
        <v>1484</v>
      </c>
      <c r="F108" s="267" t="s">
        <v>1483</v>
      </c>
      <c r="G108" s="271" t="s">
        <v>184</v>
      </c>
      <c r="H108" s="270">
        <v>10</v>
      </c>
      <c r="I108" s="269"/>
      <c r="J108" s="268">
        <f>ROUND(I108*H108,2)</f>
        <v>0</v>
      </c>
      <c r="K108" s="267" t="s">
        <v>147</v>
      </c>
      <c r="L108" s="256"/>
      <c r="M108" s="266" t="s">
        <v>1</v>
      </c>
      <c r="N108" s="287" t="s">
        <v>41</v>
      </c>
      <c r="P108" s="286">
        <f>O108*H108</f>
        <v>0</v>
      </c>
      <c r="Q108" s="286">
        <v>0.00027</v>
      </c>
      <c r="R108" s="286">
        <f>Q108*H108</f>
        <v>0.0027</v>
      </c>
      <c r="S108" s="286">
        <v>0</v>
      </c>
      <c r="T108" s="285">
        <f>S108*H108</f>
        <v>0</v>
      </c>
      <c r="AR108" s="260" t="s">
        <v>216</v>
      </c>
      <c r="AT108" s="260" t="s">
        <v>143</v>
      </c>
      <c r="AU108" s="260" t="s">
        <v>86</v>
      </c>
      <c r="AY108" s="260" t="s">
        <v>141</v>
      </c>
      <c r="BE108" s="261">
        <f>IF(N108="základní",J108,0)</f>
        <v>0</v>
      </c>
      <c r="BF108" s="261">
        <f>IF(N108="snížená",J108,0)</f>
        <v>0</v>
      </c>
      <c r="BG108" s="261">
        <f>IF(N108="zákl. přenesená",J108,0)</f>
        <v>0</v>
      </c>
      <c r="BH108" s="261">
        <f>IF(N108="sníž. přenesená",J108,0)</f>
        <v>0</v>
      </c>
      <c r="BI108" s="261">
        <f>IF(N108="nulová",J108,0)</f>
        <v>0</v>
      </c>
      <c r="BJ108" s="260" t="s">
        <v>84</v>
      </c>
      <c r="BK108" s="261">
        <f>ROUND(I108*H108,2)</f>
        <v>0</v>
      </c>
      <c r="BL108" s="260" t="s">
        <v>216</v>
      </c>
      <c r="BM108" s="260" t="s">
        <v>1482</v>
      </c>
    </row>
    <row r="109" spans="2:65" s="255" customFormat="1" ht="16.5" customHeight="1">
      <c r="B109" s="256"/>
      <c r="C109" s="273" t="s">
        <v>200</v>
      </c>
      <c r="D109" s="273" t="s">
        <v>143</v>
      </c>
      <c r="E109" s="272" t="s">
        <v>1481</v>
      </c>
      <c r="F109" s="267" t="s">
        <v>1480</v>
      </c>
      <c r="G109" s="271" t="s">
        <v>184</v>
      </c>
      <c r="H109" s="270">
        <v>16</v>
      </c>
      <c r="I109" s="269"/>
      <c r="J109" s="268">
        <f>ROUND(I109*H109,2)</f>
        <v>0</v>
      </c>
      <c r="K109" s="267" t="s">
        <v>147</v>
      </c>
      <c r="L109" s="256"/>
      <c r="M109" s="266" t="s">
        <v>1</v>
      </c>
      <c r="N109" s="287" t="s">
        <v>41</v>
      </c>
      <c r="P109" s="286">
        <f>O109*H109</f>
        <v>0</v>
      </c>
      <c r="Q109" s="286">
        <v>0.00022</v>
      </c>
      <c r="R109" s="286">
        <f>Q109*H109</f>
        <v>0.00352</v>
      </c>
      <c r="S109" s="286">
        <v>0</v>
      </c>
      <c r="T109" s="285">
        <f>S109*H109</f>
        <v>0</v>
      </c>
      <c r="AR109" s="260" t="s">
        <v>216</v>
      </c>
      <c r="AT109" s="260" t="s">
        <v>143</v>
      </c>
      <c r="AU109" s="260" t="s">
        <v>86</v>
      </c>
      <c r="AY109" s="260" t="s">
        <v>141</v>
      </c>
      <c r="BE109" s="261">
        <f>IF(N109="základní",J109,0)</f>
        <v>0</v>
      </c>
      <c r="BF109" s="261">
        <f>IF(N109="snížená",J109,0)</f>
        <v>0</v>
      </c>
      <c r="BG109" s="261">
        <f>IF(N109="zákl. přenesená",J109,0)</f>
        <v>0</v>
      </c>
      <c r="BH109" s="261">
        <f>IF(N109="sníž. přenesená",J109,0)</f>
        <v>0</v>
      </c>
      <c r="BI109" s="261">
        <f>IF(N109="nulová",J109,0)</f>
        <v>0</v>
      </c>
      <c r="BJ109" s="260" t="s">
        <v>84</v>
      </c>
      <c r="BK109" s="261">
        <f>ROUND(I109*H109,2)</f>
        <v>0</v>
      </c>
      <c r="BL109" s="260" t="s">
        <v>216</v>
      </c>
      <c r="BM109" s="260" t="s">
        <v>1479</v>
      </c>
    </row>
    <row r="110" spans="2:65" s="255" customFormat="1" ht="25.5" customHeight="1">
      <c r="B110" s="256"/>
      <c r="C110" s="273" t="s">
        <v>204</v>
      </c>
      <c r="D110" s="273" t="s">
        <v>143</v>
      </c>
      <c r="E110" s="272" t="s">
        <v>1478</v>
      </c>
      <c r="F110" s="267" t="s">
        <v>1477</v>
      </c>
      <c r="G110" s="271" t="s">
        <v>184</v>
      </c>
      <c r="H110" s="270">
        <v>2</v>
      </c>
      <c r="I110" s="269"/>
      <c r="J110" s="268">
        <f>ROUND(I110*H110,2)</f>
        <v>0</v>
      </c>
      <c r="K110" s="267" t="s">
        <v>147</v>
      </c>
      <c r="L110" s="256"/>
      <c r="M110" s="266" t="s">
        <v>1</v>
      </c>
      <c r="N110" s="287" t="s">
        <v>41</v>
      </c>
      <c r="P110" s="286">
        <f>O110*H110</f>
        <v>0</v>
      </c>
      <c r="Q110" s="286">
        <v>0.00035</v>
      </c>
      <c r="R110" s="286">
        <f>Q110*H110</f>
        <v>0.0007</v>
      </c>
      <c r="S110" s="286">
        <v>0</v>
      </c>
      <c r="T110" s="285">
        <f>S110*H110</f>
        <v>0</v>
      </c>
      <c r="AR110" s="260" t="s">
        <v>216</v>
      </c>
      <c r="AT110" s="260" t="s">
        <v>143</v>
      </c>
      <c r="AU110" s="260" t="s">
        <v>86</v>
      </c>
      <c r="AY110" s="260" t="s">
        <v>141</v>
      </c>
      <c r="BE110" s="261">
        <f>IF(N110="základní",J110,0)</f>
        <v>0</v>
      </c>
      <c r="BF110" s="261">
        <f>IF(N110="snížená",J110,0)</f>
        <v>0</v>
      </c>
      <c r="BG110" s="261">
        <f>IF(N110="zákl. přenesená",J110,0)</f>
        <v>0</v>
      </c>
      <c r="BH110" s="261">
        <f>IF(N110="sníž. přenesená",J110,0)</f>
        <v>0</v>
      </c>
      <c r="BI110" s="261">
        <f>IF(N110="nulová",J110,0)</f>
        <v>0</v>
      </c>
      <c r="BJ110" s="260" t="s">
        <v>84</v>
      </c>
      <c r="BK110" s="261">
        <f>ROUND(I110*H110,2)</f>
        <v>0</v>
      </c>
      <c r="BL110" s="260" t="s">
        <v>216</v>
      </c>
      <c r="BM110" s="260" t="s">
        <v>1476</v>
      </c>
    </row>
    <row r="111" spans="2:65" s="255" customFormat="1" ht="16.5" customHeight="1">
      <c r="B111" s="256"/>
      <c r="C111" s="273" t="s">
        <v>208</v>
      </c>
      <c r="D111" s="273" t="s">
        <v>143</v>
      </c>
      <c r="E111" s="272" t="s">
        <v>1475</v>
      </c>
      <c r="F111" s="267" t="s">
        <v>1474</v>
      </c>
      <c r="G111" s="271" t="s">
        <v>618</v>
      </c>
      <c r="H111" s="270">
        <v>0.011</v>
      </c>
      <c r="I111" s="269"/>
      <c r="J111" s="268">
        <f>ROUND(I111*H111,2)</f>
        <v>0</v>
      </c>
      <c r="K111" s="267" t="s">
        <v>147</v>
      </c>
      <c r="L111" s="256"/>
      <c r="M111" s="266" t="s">
        <v>1</v>
      </c>
      <c r="N111" s="287" t="s">
        <v>41</v>
      </c>
      <c r="P111" s="286">
        <f>O111*H111</f>
        <v>0</v>
      </c>
      <c r="Q111" s="286">
        <v>0</v>
      </c>
      <c r="R111" s="286">
        <f>Q111*H111</f>
        <v>0</v>
      </c>
      <c r="S111" s="286">
        <v>0</v>
      </c>
      <c r="T111" s="285">
        <f>S111*H111</f>
        <v>0</v>
      </c>
      <c r="AR111" s="260" t="s">
        <v>216</v>
      </c>
      <c r="AT111" s="260" t="s">
        <v>143</v>
      </c>
      <c r="AU111" s="260" t="s">
        <v>86</v>
      </c>
      <c r="AY111" s="260" t="s">
        <v>141</v>
      </c>
      <c r="BE111" s="261">
        <f>IF(N111="základní",J111,0)</f>
        <v>0</v>
      </c>
      <c r="BF111" s="261">
        <f>IF(N111="snížená",J111,0)</f>
        <v>0</v>
      </c>
      <c r="BG111" s="261">
        <f>IF(N111="zákl. přenesená",J111,0)</f>
        <v>0</v>
      </c>
      <c r="BH111" s="261">
        <f>IF(N111="sníž. přenesená",J111,0)</f>
        <v>0</v>
      </c>
      <c r="BI111" s="261">
        <f>IF(N111="nulová",J111,0)</f>
        <v>0</v>
      </c>
      <c r="BJ111" s="260" t="s">
        <v>84</v>
      </c>
      <c r="BK111" s="261">
        <f>ROUND(I111*H111,2)</f>
        <v>0</v>
      </c>
      <c r="BL111" s="260" t="s">
        <v>216</v>
      </c>
      <c r="BM111" s="260" t="s">
        <v>1473</v>
      </c>
    </row>
    <row r="112" spans="2:47" s="255" customFormat="1" ht="72">
      <c r="B112" s="256"/>
      <c r="D112" s="294" t="s">
        <v>1451</v>
      </c>
      <c r="F112" s="293" t="s">
        <v>1472</v>
      </c>
      <c r="I112" s="292"/>
      <c r="L112" s="256"/>
      <c r="M112" s="291"/>
      <c r="T112" s="290"/>
      <c r="AT112" s="260" t="s">
        <v>1451</v>
      </c>
      <c r="AU112" s="260" t="s">
        <v>86</v>
      </c>
    </row>
    <row r="113" spans="2:63" s="274" customFormat="1" ht="29.85" customHeight="1">
      <c r="B113" s="281"/>
      <c r="D113" s="276" t="s">
        <v>75</v>
      </c>
      <c r="E113" s="289" t="s">
        <v>1471</v>
      </c>
      <c r="F113" s="289" t="s">
        <v>1470</v>
      </c>
      <c r="I113" s="283"/>
      <c r="J113" s="288">
        <f>BK113</f>
        <v>0</v>
      </c>
      <c r="L113" s="281"/>
      <c r="M113" s="280"/>
      <c r="P113" s="279">
        <f>SUM(P114:P122)</f>
        <v>0</v>
      </c>
      <c r="R113" s="279">
        <f>SUM(R114:R122)</f>
        <v>0.30141999999999997</v>
      </c>
      <c r="T113" s="278">
        <f>SUM(T114:T122)</f>
        <v>0</v>
      </c>
      <c r="AR113" s="276" t="s">
        <v>86</v>
      </c>
      <c r="AT113" s="277" t="s">
        <v>75</v>
      </c>
      <c r="AU113" s="277" t="s">
        <v>84</v>
      </c>
      <c r="AY113" s="276" t="s">
        <v>141</v>
      </c>
      <c r="BK113" s="275">
        <f>SUM(BK114:BK122)</f>
        <v>0</v>
      </c>
    </row>
    <row r="114" spans="2:65" s="255" customFormat="1" ht="16.5" customHeight="1">
      <c r="B114" s="256"/>
      <c r="C114" s="273" t="s">
        <v>8</v>
      </c>
      <c r="D114" s="273" t="s">
        <v>143</v>
      </c>
      <c r="E114" s="272" t="s">
        <v>1469</v>
      </c>
      <c r="F114" s="267" t="s">
        <v>1468</v>
      </c>
      <c r="G114" s="271" t="s">
        <v>184</v>
      </c>
      <c r="H114" s="270">
        <v>20</v>
      </c>
      <c r="I114" s="269"/>
      <c r="J114" s="268">
        <f>ROUND(I114*H114,2)</f>
        <v>0</v>
      </c>
      <c r="K114" s="267" t="s">
        <v>147</v>
      </c>
      <c r="L114" s="256"/>
      <c r="M114" s="266" t="s">
        <v>1</v>
      </c>
      <c r="N114" s="287" t="s">
        <v>41</v>
      </c>
      <c r="P114" s="286">
        <f>O114*H114</f>
        <v>0</v>
      </c>
      <c r="Q114" s="286">
        <v>0</v>
      </c>
      <c r="R114" s="286">
        <f>Q114*H114</f>
        <v>0</v>
      </c>
      <c r="S114" s="286">
        <v>0</v>
      </c>
      <c r="T114" s="285">
        <f>S114*H114</f>
        <v>0</v>
      </c>
      <c r="AR114" s="260" t="s">
        <v>216</v>
      </c>
      <c r="AT114" s="260" t="s">
        <v>143</v>
      </c>
      <c r="AU114" s="260" t="s">
        <v>86</v>
      </c>
      <c r="AY114" s="260" t="s">
        <v>141</v>
      </c>
      <c r="BE114" s="261">
        <f>IF(N114="základní",J114,0)</f>
        <v>0</v>
      </c>
      <c r="BF114" s="261">
        <f>IF(N114="snížená",J114,0)</f>
        <v>0</v>
      </c>
      <c r="BG114" s="261">
        <f>IF(N114="zákl. přenesená",J114,0)</f>
        <v>0</v>
      </c>
      <c r="BH114" s="261">
        <f>IF(N114="sníž. přenesená",J114,0)</f>
        <v>0</v>
      </c>
      <c r="BI114" s="261">
        <f>IF(N114="nulová",J114,0)</f>
        <v>0</v>
      </c>
      <c r="BJ114" s="260" t="s">
        <v>84</v>
      </c>
      <c r="BK114" s="261">
        <f>ROUND(I114*H114,2)</f>
        <v>0</v>
      </c>
      <c r="BL114" s="260" t="s">
        <v>216</v>
      </c>
      <c r="BM114" s="260" t="s">
        <v>1467</v>
      </c>
    </row>
    <row r="115" spans="2:65" s="255" customFormat="1" ht="25.5" customHeight="1">
      <c r="B115" s="256"/>
      <c r="C115" s="273" t="s">
        <v>216</v>
      </c>
      <c r="D115" s="273" t="s">
        <v>143</v>
      </c>
      <c r="E115" s="272" t="s">
        <v>1466</v>
      </c>
      <c r="F115" s="267" t="s">
        <v>1465</v>
      </c>
      <c r="G115" s="271" t="s">
        <v>184</v>
      </c>
      <c r="H115" s="270">
        <v>7</v>
      </c>
      <c r="I115" s="269"/>
      <c r="J115" s="268">
        <f>ROUND(I115*H115,2)</f>
        <v>0</v>
      </c>
      <c r="K115" s="267" t="s">
        <v>147</v>
      </c>
      <c r="L115" s="256"/>
      <c r="M115" s="266" t="s">
        <v>1</v>
      </c>
      <c r="N115" s="287" t="s">
        <v>41</v>
      </c>
      <c r="P115" s="286">
        <f>O115*H115</f>
        <v>0</v>
      </c>
      <c r="Q115" s="286">
        <v>0.03076</v>
      </c>
      <c r="R115" s="286">
        <f>Q115*H115</f>
        <v>0.21531999999999998</v>
      </c>
      <c r="S115" s="286">
        <v>0</v>
      </c>
      <c r="T115" s="285">
        <f>S115*H115</f>
        <v>0</v>
      </c>
      <c r="AR115" s="260" t="s">
        <v>216</v>
      </c>
      <c r="AT115" s="260" t="s">
        <v>143</v>
      </c>
      <c r="AU115" s="260" t="s">
        <v>86</v>
      </c>
      <c r="AY115" s="260" t="s">
        <v>141</v>
      </c>
      <c r="BE115" s="261">
        <f>IF(N115="základní",J115,0)</f>
        <v>0</v>
      </c>
      <c r="BF115" s="261">
        <f>IF(N115="snížená",J115,0)</f>
        <v>0</v>
      </c>
      <c r="BG115" s="261">
        <f>IF(N115="zákl. přenesená",J115,0)</f>
        <v>0</v>
      </c>
      <c r="BH115" s="261">
        <f>IF(N115="sníž. přenesená",J115,0)</f>
        <v>0</v>
      </c>
      <c r="BI115" s="261">
        <f>IF(N115="nulová",J115,0)</f>
        <v>0</v>
      </c>
      <c r="BJ115" s="260" t="s">
        <v>84</v>
      </c>
      <c r="BK115" s="261">
        <f>ROUND(I115*H115,2)</f>
        <v>0</v>
      </c>
      <c r="BL115" s="260" t="s">
        <v>216</v>
      </c>
      <c r="BM115" s="260" t="s">
        <v>1464</v>
      </c>
    </row>
    <row r="116" spans="2:47" s="255" customFormat="1" ht="18">
      <c r="B116" s="256"/>
      <c r="D116" s="294" t="s">
        <v>1451</v>
      </c>
      <c r="F116" s="293" t="s">
        <v>1460</v>
      </c>
      <c r="I116" s="292"/>
      <c r="L116" s="256"/>
      <c r="M116" s="291"/>
      <c r="T116" s="290"/>
      <c r="AT116" s="260" t="s">
        <v>1451</v>
      </c>
      <c r="AU116" s="260" t="s">
        <v>86</v>
      </c>
    </row>
    <row r="117" spans="2:65" s="255" customFormat="1" ht="25.5" customHeight="1">
      <c r="B117" s="256"/>
      <c r="C117" s="273" t="s">
        <v>220</v>
      </c>
      <c r="D117" s="273" t="s">
        <v>143</v>
      </c>
      <c r="E117" s="272" t="s">
        <v>1463</v>
      </c>
      <c r="F117" s="267" t="s">
        <v>1462</v>
      </c>
      <c r="G117" s="271" t="s">
        <v>184</v>
      </c>
      <c r="H117" s="270">
        <v>3</v>
      </c>
      <c r="I117" s="269"/>
      <c r="J117" s="268">
        <f>ROUND(I117*H117,2)</f>
        <v>0</v>
      </c>
      <c r="K117" s="267" t="s">
        <v>147</v>
      </c>
      <c r="L117" s="256"/>
      <c r="M117" s="266" t="s">
        <v>1</v>
      </c>
      <c r="N117" s="287" t="s">
        <v>41</v>
      </c>
      <c r="P117" s="286">
        <f>O117*H117</f>
        <v>0</v>
      </c>
      <c r="Q117" s="286">
        <v>0.0287</v>
      </c>
      <c r="R117" s="286">
        <f>Q117*H117</f>
        <v>0.0861</v>
      </c>
      <c r="S117" s="286">
        <v>0</v>
      </c>
      <c r="T117" s="285">
        <f>S117*H117</f>
        <v>0</v>
      </c>
      <c r="AR117" s="260" t="s">
        <v>216</v>
      </c>
      <c r="AT117" s="260" t="s">
        <v>143</v>
      </c>
      <c r="AU117" s="260" t="s">
        <v>86</v>
      </c>
      <c r="AY117" s="260" t="s">
        <v>141</v>
      </c>
      <c r="BE117" s="261">
        <f>IF(N117="základní",J117,0)</f>
        <v>0</v>
      </c>
      <c r="BF117" s="261">
        <f>IF(N117="snížená",J117,0)</f>
        <v>0</v>
      </c>
      <c r="BG117" s="261">
        <f>IF(N117="zákl. přenesená",J117,0)</f>
        <v>0</v>
      </c>
      <c r="BH117" s="261">
        <f>IF(N117="sníž. přenesená",J117,0)</f>
        <v>0</v>
      </c>
      <c r="BI117" s="261">
        <f>IF(N117="nulová",J117,0)</f>
        <v>0</v>
      </c>
      <c r="BJ117" s="260" t="s">
        <v>84</v>
      </c>
      <c r="BK117" s="261">
        <f>ROUND(I117*H117,2)</f>
        <v>0</v>
      </c>
      <c r="BL117" s="260" t="s">
        <v>216</v>
      </c>
      <c r="BM117" s="260" t="s">
        <v>1461</v>
      </c>
    </row>
    <row r="118" spans="2:47" s="255" customFormat="1" ht="18">
      <c r="B118" s="256"/>
      <c r="D118" s="294" t="s">
        <v>1451</v>
      </c>
      <c r="F118" s="293" t="s">
        <v>1460</v>
      </c>
      <c r="I118" s="292"/>
      <c r="L118" s="256"/>
      <c r="M118" s="291"/>
      <c r="T118" s="290"/>
      <c r="AT118" s="260" t="s">
        <v>1451</v>
      </c>
      <c r="AU118" s="260" t="s">
        <v>86</v>
      </c>
    </row>
    <row r="119" spans="2:65" s="255" customFormat="1" ht="16.5" customHeight="1">
      <c r="B119" s="256"/>
      <c r="C119" s="273" t="s">
        <v>226</v>
      </c>
      <c r="D119" s="273" t="s">
        <v>143</v>
      </c>
      <c r="E119" s="272" t="s">
        <v>1459</v>
      </c>
      <c r="F119" s="267" t="s">
        <v>1458</v>
      </c>
      <c r="G119" s="271" t="s">
        <v>184</v>
      </c>
      <c r="H119" s="270">
        <v>10</v>
      </c>
      <c r="I119" s="269"/>
      <c r="J119" s="268">
        <f>ROUND(I119*H119,2)</f>
        <v>0</v>
      </c>
      <c r="K119" s="267" t="s">
        <v>147</v>
      </c>
      <c r="L119" s="256"/>
      <c r="M119" s="266" t="s">
        <v>1</v>
      </c>
      <c r="N119" s="287" t="s">
        <v>41</v>
      </c>
      <c r="P119" s="286">
        <f>O119*H119</f>
        <v>0</v>
      </c>
      <c r="Q119" s="286">
        <v>0</v>
      </c>
      <c r="R119" s="286">
        <f>Q119*H119</f>
        <v>0</v>
      </c>
      <c r="S119" s="286">
        <v>0</v>
      </c>
      <c r="T119" s="285">
        <f>S119*H119</f>
        <v>0</v>
      </c>
      <c r="AR119" s="260" t="s">
        <v>216</v>
      </c>
      <c r="AT119" s="260" t="s">
        <v>143</v>
      </c>
      <c r="AU119" s="260" t="s">
        <v>86</v>
      </c>
      <c r="AY119" s="260" t="s">
        <v>141</v>
      </c>
      <c r="BE119" s="261">
        <f>IF(N119="základní",J119,0)</f>
        <v>0</v>
      </c>
      <c r="BF119" s="261">
        <f>IF(N119="snížená",J119,0)</f>
        <v>0</v>
      </c>
      <c r="BG119" s="261">
        <f>IF(N119="zákl. přenesená",J119,0)</f>
        <v>0</v>
      </c>
      <c r="BH119" s="261">
        <f>IF(N119="sníž. přenesená",J119,0)</f>
        <v>0</v>
      </c>
      <c r="BI119" s="261">
        <f>IF(N119="nulová",J119,0)</f>
        <v>0</v>
      </c>
      <c r="BJ119" s="260" t="s">
        <v>84</v>
      </c>
      <c r="BK119" s="261">
        <f>ROUND(I119*H119,2)</f>
        <v>0</v>
      </c>
      <c r="BL119" s="260" t="s">
        <v>216</v>
      </c>
      <c r="BM119" s="260" t="s">
        <v>1457</v>
      </c>
    </row>
    <row r="120" spans="2:47" s="255" customFormat="1" ht="45">
      <c r="B120" s="256"/>
      <c r="D120" s="294" t="s">
        <v>1451</v>
      </c>
      <c r="F120" s="293" t="s">
        <v>1456</v>
      </c>
      <c r="I120" s="292"/>
      <c r="L120" s="256"/>
      <c r="M120" s="291"/>
      <c r="T120" s="290"/>
      <c r="AT120" s="260" t="s">
        <v>1451</v>
      </c>
      <c r="AU120" s="260" t="s">
        <v>86</v>
      </c>
    </row>
    <row r="121" spans="2:65" s="255" customFormat="1" ht="16.5" customHeight="1">
      <c r="B121" s="256"/>
      <c r="C121" s="273" t="s">
        <v>232</v>
      </c>
      <c r="D121" s="273" t="s">
        <v>143</v>
      </c>
      <c r="E121" s="272" t="s">
        <v>1455</v>
      </c>
      <c r="F121" s="267" t="s">
        <v>1454</v>
      </c>
      <c r="G121" s="271" t="s">
        <v>618</v>
      </c>
      <c r="H121" s="270">
        <v>0.301</v>
      </c>
      <c r="I121" s="269"/>
      <c r="J121" s="268">
        <f>ROUND(I121*H121,2)</f>
        <v>0</v>
      </c>
      <c r="K121" s="267" t="s">
        <v>147</v>
      </c>
      <c r="L121" s="256"/>
      <c r="M121" s="266" t="s">
        <v>1</v>
      </c>
      <c r="N121" s="287" t="s">
        <v>41</v>
      </c>
      <c r="P121" s="286">
        <f>O121*H121</f>
        <v>0</v>
      </c>
      <c r="Q121" s="286">
        <v>0</v>
      </c>
      <c r="R121" s="286">
        <f>Q121*H121</f>
        <v>0</v>
      </c>
      <c r="S121" s="286">
        <v>0</v>
      </c>
      <c r="T121" s="285">
        <f>S121*H121</f>
        <v>0</v>
      </c>
      <c r="AR121" s="260" t="s">
        <v>216</v>
      </c>
      <c r="AT121" s="260" t="s">
        <v>143</v>
      </c>
      <c r="AU121" s="260" t="s">
        <v>86</v>
      </c>
      <c r="AY121" s="260" t="s">
        <v>141</v>
      </c>
      <c r="BE121" s="261">
        <f>IF(N121="základní",J121,0)</f>
        <v>0</v>
      </c>
      <c r="BF121" s="261">
        <f>IF(N121="snížená",J121,0)</f>
        <v>0</v>
      </c>
      <c r="BG121" s="261">
        <f>IF(N121="zákl. přenesená",J121,0)</f>
        <v>0</v>
      </c>
      <c r="BH121" s="261">
        <f>IF(N121="sníž. přenesená",J121,0)</f>
        <v>0</v>
      </c>
      <c r="BI121" s="261">
        <f>IF(N121="nulová",J121,0)</f>
        <v>0</v>
      </c>
      <c r="BJ121" s="260" t="s">
        <v>84</v>
      </c>
      <c r="BK121" s="261">
        <f>ROUND(I121*H121,2)</f>
        <v>0</v>
      </c>
      <c r="BL121" s="260" t="s">
        <v>216</v>
      </c>
      <c r="BM121" s="260" t="s">
        <v>1453</v>
      </c>
    </row>
    <row r="122" spans="2:47" s="255" customFormat="1" ht="72">
      <c r="B122" s="256"/>
      <c r="D122" s="294" t="s">
        <v>1451</v>
      </c>
      <c r="F122" s="293" t="s">
        <v>1452</v>
      </c>
      <c r="I122" s="292"/>
      <c r="L122" s="256"/>
      <c r="M122" s="291"/>
      <c r="T122" s="290"/>
      <c r="AT122" s="260" t="s">
        <v>1451</v>
      </c>
      <c r="AU122" s="260" t="s">
        <v>86</v>
      </c>
    </row>
    <row r="123" spans="2:63" s="274" customFormat="1" ht="29.85" customHeight="1">
      <c r="B123" s="281"/>
      <c r="D123" s="276" t="s">
        <v>75</v>
      </c>
      <c r="E123" s="289" t="s">
        <v>829</v>
      </c>
      <c r="F123" s="289" t="s">
        <v>830</v>
      </c>
      <c r="I123" s="283"/>
      <c r="J123" s="288">
        <f>BK123</f>
        <v>0</v>
      </c>
      <c r="L123" s="281"/>
      <c r="M123" s="280"/>
      <c r="P123" s="279">
        <f>SUM(P124:P136)</f>
        <v>0</v>
      </c>
      <c r="R123" s="279">
        <f>SUM(R124:R136)</f>
        <v>25.01536</v>
      </c>
      <c r="T123" s="278">
        <f>SUM(T124:T136)</f>
        <v>0</v>
      </c>
      <c r="AR123" s="276" t="s">
        <v>86</v>
      </c>
      <c r="AT123" s="277" t="s">
        <v>75</v>
      </c>
      <c r="AU123" s="277" t="s">
        <v>84</v>
      </c>
      <c r="AY123" s="276" t="s">
        <v>141</v>
      </c>
      <c r="BK123" s="275">
        <f>SUM(BK124:BK136)</f>
        <v>0</v>
      </c>
    </row>
    <row r="124" spans="2:65" s="255" customFormat="1" ht="16.5" customHeight="1">
      <c r="B124" s="256"/>
      <c r="C124" s="273" t="s">
        <v>237</v>
      </c>
      <c r="D124" s="273" t="s">
        <v>143</v>
      </c>
      <c r="E124" s="272" t="s">
        <v>754</v>
      </c>
      <c r="F124" s="267" t="s">
        <v>1450</v>
      </c>
      <c r="G124" s="271" t="s">
        <v>802</v>
      </c>
      <c r="H124" s="270">
        <v>1</v>
      </c>
      <c r="I124" s="269"/>
      <c r="J124" s="268">
        <f>ROUND(I124*H124,2)</f>
        <v>0</v>
      </c>
      <c r="K124" s="267" t="s">
        <v>1</v>
      </c>
      <c r="L124" s="256"/>
      <c r="M124" s="266" t="s">
        <v>1</v>
      </c>
      <c r="N124" s="287" t="s">
        <v>41</v>
      </c>
      <c r="P124" s="286">
        <f>O124*H124</f>
        <v>0</v>
      </c>
      <c r="Q124" s="286">
        <v>0</v>
      </c>
      <c r="R124" s="286">
        <f>Q124*H124</f>
        <v>0</v>
      </c>
      <c r="S124" s="286">
        <v>0</v>
      </c>
      <c r="T124" s="285">
        <f>S124*H124</f>
        <v>0</v>
      </c>
      <c r="AR124" s="260" t="s">
        <v>148</v>
      </c>
      <c r="AT124" s="260" t="s">
        <v>143</v>
      </c>
      <c r="AU124" s="260" t="s">
        <v>86</v>
      </c>
      <c r="AY124" s="260" t="s">
        <v>141</v>
      </c>
      <c r="BE124" s="261">
        <f>IF(N124="základní",J124,0)</f>
        <v>0</v>
      </c>
      <c r="BF124" s="261">
        <f>IF(N124="snížená",J124,0)</f>
        <v>0</v>
      </c>
      <c r="BG124" s="261">
        <f>IF(N124="zákl. přenesená",J124,0)</f>
        <v>0</v>
      </c>
      <c r="BH124" s="261">
        <f>IF(N124="sníž. přenesená",J124,0)</f>
        <v>0</v>
      </c>
      <c r="BI124" s="261">
        <f>IF(N124="nulová",J124,0)</f>
        <v>0</v>
      </c>
      <c r="BJ124" s="260" t="s">
        <v>84</v>
      </c>
      <c r="BK124" s="261">
        <f>ROUND(I124*H124,2)</f>
        <v>0</v>
      </c>
      <c r="BL124" s="260" t="s">
        <v>148</v>
      </c>
      <c r="BM124" s="260" t="s">
        <v>1449</v>
      </c>
    </row>
    <row r="125" spans="2:65" s="255" customFormat="1" ht="16.5" customHeight="1">
      <c r="B125" s="256"/>
      <c r="C125" s="273" t="s">
        <v>7</v>
      </c>
      <c r="D125" s="273" t="s">
        <v>143</v>
      </c>
      <c r="E125" s="272" t="s">
        <v>1448</v>
      </c>
      <c r="F125" s="267" t="s">
        <v>1447</v>
      </c>
      <c r="G125" s="271" t="s">
        <v>184</v>
      </c>
      <c r="H125" s="270">
        <v>1</v>
      </c>
      <c r="I125" s="269"/>
      <c r="J125" s="268">
        <f>ROUND(I125*H125,2)</f>
        <v>0</v>
      </c>
      <c r="K125" s="267" t="s">
        <v>1443</v>
      </c>
      <c r="L125" s="256"/>
      <c r="M125" s="266" t="s">
        <v>1</v>
      </c>
      <c r="N125" s="287" t="s">
        <v>41</v>
      </c>
      <c r="P125" s="286">
        <f>O125*H125</f>
        <v>0</v>
      </c>
      <c r="Q125" s="286">
        <v>0</v>
      </c>
      <c r="R125" s="286">
        <f>Q125*H125</f>
        <v>0</v>
      </c>
      <c r="S125" s="286">
        <v>0</v>
      </c>
      <c r="T125" s="285">
        <f>S125*H125</f>
        <v>0</v>
      </c>
      <c r="AR125" s="260" t="s">
        <v>216</v>
      </c>
      <c r="AT125" s="260" t="s">
        <v>143</v>
      </c>
      <c r="AU125" s="260" t="s">
        <v>86</v>
      </c>
      <c r="AY125" s="260" t="s">
        <v>141</v>
      </c>
      <c r="BE125" s="261">
        <f>IF(N125="základní",J125,0)</f>
        <v>0</v>
      </c>
      <c r="BF125" s="261">
        <f>IF(N125="snížená",J125,0)</f>
        <v>0</v>
      </c>
      <c r="BG125" s="261">
        <f>IF(N125="zákl. přenesená",J125,0)</f>
        <v>0</v>
      </c>
      <c r="BH125" s="261">
        <f>IF(N125="sníž. přenesená",J125,0)</f>
        <v>0</v>
      </c>
      <c r="BI125" s="261">
        <f>IF(N125="nulová",J125,0)</f>
        <v>0</v>
      </c>
      <c r="BJ125" s="260" t="s">
        <v>84</v>
      </c>
      <c r="BK125" s="261">
        <f>ROUND(I125*H125,2)</f>
        <v>0</v>
      </c>
      <c r="BL125" s="260" t="s">
        <v>216</v>
      </c>
      <c r="BM125" s="260" t="s">
        <v>1446</v>
      </c>
    </row>
    <row r="126" spans="2:65" s="255" customFormat="1" ht="16.5" customHeight="1">
      <c r="B126" s="256"/>
      <c r="C126" s="273" t="s">
        <v>245</v>
      </c>
      <c r="D126" s="273" t="s">
        <v>143</v>
      </c>
      <c r="E126" s="272" t="s">
        <v>1445</v>
      </c>
      <c r="F126" s="267" t="s">
        <v>1444</v>
      </c>
      <c r="G126" s="271" t="s">
        <v>1361</v>
      </c>
      <c r="H126" s="270">
        <v>10</v>
      </c>
      <c r="I126" s="269"/>
      <c r="J126" s="268">
        <f>ROUND(I126*H126,2)</f>
        <v>0</v>
      </c>
      <c r="K126" s="267" t="s">
        <v>1443</v>
      </c>
      <c r="L126" s="256"/>
      <c r="M126" s="266" t="s">
        <v>1</v>
      </c>
      <c r="N126" s="287" t="s">
        <v>41</v>
      </c>
      <c r="P126" s="286">
        <f>O126*H126</f>
        <v>0</v>
      </c>
      <c r="Q126" s="286">
        <v>0</v>
      </c>
      <c r="R126" s="286">
        <f>Q126*H126</f>
        <v>0</v>
      </c>
      <c r="S126" s="286">
        <v>0</v>
      </c>
      <c r="T126" s="285">
        <f>S126*H126</f>
        <v>0</v>
      </c>
      <c r="AR126" s="260" t="s">
        <v>216</v>
      </c>
      <c r="AT126" s="260" t="s">
        <v>143</v>
      </c>
      <c r="AU126" s="260" t="s">
        <v>86</v>
      </c>
      <c r="AY126" s="260" t="s">
        <v>141</v>
      </c>
      <c r="BE126" s="261">
        <f>IF(N126="základní",J126,0)</f>
        <v>0</v>
      </c>
      <c r="BF126" s="261">
        <f>IF(N126="snížená",J126,0)</f>
        <v>0</v>
      </c>
      <c r="BG126" s="261">
        <f>IF(N126="zákl. přenesená",J126,0)</f>
        <v>0</v>
      </c>
      <c r="BH126" s="261">
        <f>IF(N126="sníž. přenesená",J126,0)</f>
        <v>0</v>
      </c>
      <c r="BI126" s="261">
        <f>IF(N126="nulová",J126,0)</f>
        <v>0</v>
      </c>
      <c r="BJ126" s="260" t="s">
        <v>84</v>
      </c>
      <c r="BK126" s="261">
        <f>ROUND(I126*H126,2)</f>
        <v>0</v>
      </c>
      <c r="BL126" s="260" t="s">
        <v>216</v>
      </c>
      <c r="BM126" s="260" t="s">
        <v>1442</v>
      </c>
    </row>
    <row r="127" spans="2:65" s="255" customFormat="1" ht="16.5" customHeight="1">
      <c r="B127" s="256"/>
      <c r="C127" s="273" t="s">
        <v>249</v>
      </c>
      <c r="D127" s="273" t="s">
        <v>143</v>
      </c>
      <c r="E127" s="272" t="s">
        <v>1441</v>
      </c>
      <c r="F127" s="267" t="s">
        <v>1440</v>
      </c>
      <c r="G127" s="271" t="s">
        <v>184</v>
      </c>
      <c r="H127" s="270">
        <v>1</v>
      </c>
      <c r="I127" s="269"/>
      <c r="J127" s="268">
        <f>ROUND(I127*H127,2)</f>
        <v>0</v>
      </c>
      <c r="K127" s="267" t="s">
        <v>1433</v>
      </c>
      <c r="L127" s="256"/>
      <c r="M127" s="266" t="s">
        <v>1</v>
      </c>
      <c r="N127" s="287" t="s">
        <v>41</v>
      </c>
      <c r="P127" s="286">
        <f>O127*H127</f>
        <v>0</v>
      </c>
      <c r="Q127" s="286">
        <v>0</v>
      </c>
      <c r="R127" s="286">
        <f>Q127*H127</f>
        <v>0</v>
      </c>
      <c r="S127" s="286">
        <v>0</v>
      </c>
      <c r="T127" s="285">
        <f>S127*H127</f>
        <v>0</v>
      </c>
      <c r="AR127" s="260" t="s">
        <v>216</v>
      </c>
      <c r="AT127" s="260" t="s">
        <v>143</v>
      </c>
      <c r="AU127" s="260" t="s">
        <v>86</v>
      </c>
      <c r="AY127" s="260" t="s">
        <v>141</v>
      </c>
      <c r="BE127" s="261">
        <f>IF(N127="základní",J127,0)</f>
        <v>0</v>
      </c>
      <c r="BF127" s="261">
        <f>IF(N127="snížená",J127,0)</f>
        <v>0</v>
      </c>
      <c r="BG127" s="261">
        <f>IF(N127="zákl. přenesená",J127,0)</f>
        <v>0</v>
      </c>
      <c r="BH127" s="261">
        <f>IF(N127="sníž. přenesená",J127,0)</f>
        <v>0</v>
      </c>
      <c r="BI127" s="261">
        <f>IF(N127="nulová",J127,0)</f>
        <v>0</v>
      </c>
      <c r="BJ127" s="260" t="s">
        <v>84</v>
      </c>
      <c r="BK127" s="261">
        <f>ROUND(I127*H127,2)</f>
        <v>0</v>
      </c>
      <c r="BL127" s="260" t="s">
        <v>216</v>
      </c>
      <c r="BM127" s="260" t="s">
        <v>1439</v>
      </c>
    </row>
    <row r="128" spans="2:65" s="255" customFormat="1" ht="25.5" customHeight="1">
      <c r="B128" s="256"/>
      <c r="C128" s="273" t="s">
        <v>254</v>
      </c>
      <c r="D128" s="273" t="s">
        <v>143</v>
      </c>
      <c r="E128" s="272" t="s">
        <v>1438</v>
      </c>
      <c r="F128" s="267" t="s">
        <v>1437</v>
      </c>
      <c r="G128" s="271" t="s">
        <v>184</v>
      </c>
      <c r="H128" s="270">
        <v>1</v>
      </c>
      <c r="I128" s="269"/>
      <c r="J128" s="268">
        <f>ROUND(I128*H128,2)</f>
        <v>0</v>
      </c>
      <c r="K128" s="267" t="s">
        <v>147</v>
      </c>
      <c r="L128" s="256"/>
      <c r="M128" s="266" t="s">
        <v>1</v>
      </c>
      <c r="N128" s="287" t="s">
        <v>41</v>
      </c>
      <c r="P128" s="286">
        <f>O128*H128</f>
        <v>0</v>
      </c>
      <c r="Q128" s="286">
        <v>0</v>
      </c>
      <c r="R128" s="286">
        <f>Q128*H128</f>
        <v>0</v>
      </c>
      <c r="S128" s="286">
        <v>0</v>
      </c>
      <c r="T128" s="285">
        <f>S128*H128</f>
        <v>0</v>
      </c>
      <c r="AR128" s="260" t="s">
        <v>216</v>
      </c>
      <c r="AT128" s="260" t="s">
        <v>143</v>
      </c>
      <c r="AU128" s="260" t="s">
        <v>86</v>
      </c>
      <c r="AY128" s="260" t="s">
        <v>141</v>
      </c>
      <c r="BE128" s="261">
        <f>IF(N128="základní",J128,0)</f>
        <v>0</v>
      </c>
      <c r="BF128" s="261">
        <f>IF(N128="snížená",J128,0)</f>
        <v>0</v>
      </c>
      <c r="BG128" s="261">
        <f>IF(N128="zákl. přenesená",J128,0)</f>
        <v>0</v>
      </c>
      <c r="BH128" s="261">
        <f>IF(N128="sníž. přenesená",J128,0)</f>
        <v>0</v>
      </c>
      <c r="BI128" s="261">
        <f>IF(N128="nulová",J128,0)</f>
        <v>0</v>
      </c>
      <c r="BJ128" s="260" t="s">
        <v>84</v>
      </c>
      <c r="BK128" s="261">
        <f>ROUND(I128*H128,2)</f>
        <v>0</v>
      </c>
      <c r="BL128" s="260" t="s">
        <v>216</v>
      </c>
      <c r="BM128" s="260" t="s">
        <v>1436</v>
      </c>
    </row>
    <row r="129" spans="2:65" s="255" customFormat="1" ht="16.5" customHeight="1">
      <c r="B129" s="256"/>
      <c r="C129" s="273" t="s">
        <v>259</v>
      </c>
      <c r="D129" s="273" t="s">
        <v>143</v>
      </c>
      <c r="E129" s="272" t="s">
        <v>1435</v>
      </c>
      <c r="F129" s="267" t="s">
        <v>1434</v>
      </c>
      <c r="G129" s="271" t="s">
        <v>223</v>
      </c>
      <c r="H129" s="270">
        <v>16</v>
      </c>
      <c r="I129" s="269"/>
      <c r="J129" s="268">
        <f>ROUND(I129*H129,2)</f>
        <v>0</v>
      </c>
      <c r="K129" s="267" t="s">
        <v>1433</v>
      </c>
      <c r="L129" s="256"/>
      <c r="M129" s="266" t="s">
        <v>1</v>
      </c>
      <c r="N129" s="287" t="s">
        <v>41</v>
      </c>
      <c r="P129" s="286">
        <f>O129*H129</f>
        <v>0</v>
      </c>
      <c r="Q129" s="286">
        <v>0</v>
      </c>
      <c r="R129" s="286">
        <f>Q129*H129</f>
        <v>0</v>
      </c>
      <c r="S129" s="286">
        <v>0</v>
      </c>
      <c r="T129" s="285">
        <f>S129*H129</f>
        <v>0</v>
      </c>
      <c r="AR129" s="260" t="s">
        <v>216</v>
      </c>
      <c r="AT129" s="260" t="s">
        <v>143</v>
      </c>
      <c r="AU129" s="260" t="s">
        <v>86</v>
      </c>
      <c r="AY129" s="260" t="s">
        <v>141</v>
      </c>
      <c r="BE129" s="261">
        <f>IF(N129="základní",J129,0)</f>
        <v>0</v>
      </c>
      <c r="BF129" s="261">
        <f>IF(N129="snížená",J129,0)</f>
        <v>0</v>
      </c>
      <c r="BG129" s="261">
        <f>IF(N129="zákl. přenesená",J129,0)</f>
        <v>0</v>
      </c>
      <c r="BH129" s="261">
        <f>IF(N129="sníž. přenesená",J129,0)</f>
        <v>0</v>
      </c>
      <c r="BI129" s="261">
        <f>IF(N129="nulová",J129,0)</f>
        <v>0</v>
      </c>
      <c r="BJ129" s="260" t="s">
        <v>84</v>
      </c>
      <c r="BK129" s="261">
        <f>ROUND(I129*H129,2)</f>
        <v>0</v>
      </c>
      <c r="BL129" s="260" t="s">
        <v>216</v>
      </c>
      <c r="BM129" s="260" t="s">
        <v>1432</v>
      </c>
    </row>
    <row r="130" spans="2:65" s="255" customFormat="1" ht="16.5" customHeight="1">
      <c r="B130" s="256"/>
      <c r="C130" s="273" t="s">
        <v>264</v>
      </c>
      <c r="D130" s="273" t="s">
        <v>143</v>
      </c>
      <c r="E130" s="272" t="s">
        <v>1431</v>
      </c>
      <c r="F130" s="267" t="s">
        <v>1430</v>
      </c>
      <c r="G130" s="271" t="s">
        <v>802</v>
      </c>
      <c r="H130" s="270">
        <v>1</v>
      </c>
      <c r="I130" s="269"/>
      <c r="J130" s="268">
        <f>ROUND(I130*H130,2)</f>
        <v>0</v>
      </c>
      <c r="K130" s="267" t="s">
        <v>1</v>
      </c>
      <c r="L130" s="256"/>
      <c r="M130" s="266" t="s">
        <v>1</v>
      </c>
      <c r="N130" s="287" t="s">
        <v>41</v>
      </c>
      <c r="P130" s="286">
        <f>O130*H130</f>
        <v>0</v>
      </c>
      <c r="Q130" s="286">
        <v>0</v>
      </c>
      <c r="R130" s="286">
        <f>Q130*H130</f>
        <v>0</v>
      </c>
      <c r="S130" s="286">
        <v>0</v>
      </c>
      <c r="T130" s="285">
        <f>S130*H130</f>
        <v>0</v>
      </c>
      <c r="AR130" s="260" t="s">
        <v>148</v>
      </c>
      <c r="AT130" s="260" t="s">
        <v>143</v>
      </c>
      <c r="AU130" s="260" t="s">
        <v>86</v>
      </c>
      <c r="AY130" s="260" t="s">
        <v>141</v>
      </c>
      <c r="BE130" s="261">
        <f>IF(N130="základní",J130,0)</f>
        <v>0</v>
      </c>
      <c r="BF130" s="261">
        <f>IF(N130="snížená",J130,0)</f>
        <v>0</v>
      </c>
      <c r="BG130" s="261">
        <f>IF(N130="zákl. přenesená",J130,0)</f>
        <v>0</v>
      </c>
      <c r="BH130" s="261">
        <f>IF(N130="sníž. přenesená",J130,0)</f>
        <v>0</v>
      </c>
      <c r="BI130" s="261">
        <f>IF(N130="nulová",J130,0)</f>
        <v>0</v>
      </c>
      <c r="BJ130" s="260" t="s">
        <v>84</v>
      </c>
      <c r="BK130" s="261">
        <f>ROUND(I130*H130,2)</f>
        <v>0</v>
      </c>
      <c r="BL130" s="260" t="s">
        <v>148</v>
      </c>
      <c r="BM130" s="260" t="s">
        <v>1429</v>
      </c>
    </row>
    <row r="131" spans="2:65" s="255" customFormat="1" ht="16.5" customHeight="1">
      <c r="B131" s="256"/>
      <c r="C131" s="273" t="s">
        <v>268</v>
      </c>
      <c r="D131" s="273" t="s">
        <v>143</v>
      </c>
      <c r="E131" s="272" t="s">
        <v>1428</v>
      </c>
      <c r="F131" s="267" t="s">
        <v>1427</v>
      </c>
      <c r="G131" s="271" t="s">
        <v>1426</v>
      </c>
      <c r="H131" s="270">
        <v>5</v>
      </c>
      <c r="I131" s="269"/>
      <c r="J131" s="268">
        <f>ROUND(I131*H131,2)</f>
        <v>0</v>
      </c>
      <c r="K131" s="267" t="s">
        <v>1</v>
      </c>
      <c r="L131" s="256"/>
      <c r="M131" s="266" t="s">
        <v>1</v>
      </c>
      <c r="N131" s="287" t="s">
        <v>41</v>
      </c>
      <c r="P131" s="286">
        <f>O131*H131</f>
        <v>0</v>
      </c>
      <c r="Q131" s="286">
        <v>0</v>
      </c>
      <c r="R131" s="286">
        <f>Q131*H131</f>
        <v>0</v>
      </c>
      <c r="S131" s="286">
        <v>0</v>
      </c>
      <c r="T131" s="285">
        <f>S131*H131</f>
        <v>0</v>
      </c>
      <c r="AR131" s="260" t="s">
        <v>148</v>
      </c>
      <c r="AT131" s="260" t="s">
        <v>143</v>
      </c>
      <c r="AU131" s="260" t="s">
        <v>86</v>
      </c>
      <c r="AY131" s="260" t="s">
        <v>141</v>
      </c>
      <c r="BE131" s="261">
        <f>IF(N131="základní",J131,0)</f>
        <v>0</v>
      </c>
      <c r="BF131" s="261">
        <f>IF(N131="snížená",J131,0)</f>
        <v>0</v>
      </c>
      <c r="BG131" s="261">
        <f>IF(N131="zákl. přenesená",J131,0)</f>
        <v>0</v>
      </c>
      <c r="BH131" s="261">
        <f>IF(N131="sníž. přenesená",J131,0)</f>
        <v>0</v>
      </c>
      <c r="BI131" s="261">
        <f>IF(N131="nulová",J131,0)</f>
        <v>0</v>
      </c>
      <c r="BJ131" s="260" t="s">
        <v>84</v>
      </c>
      <c r="BK131" s="261">
        <f>ROUND(I131*H131,2)</f>
        <v>0</v>
      </c>
      <c r="BL131" s="260" t="s">
        <v>148</v>
      </c>
      <c r="BM131" s="260" t="s">
        <v>1425</v>
      </c>
    </row>
    <row r="132" spans="2:65" s="255" customFormat="1" ht="16.5" customHeight="1">
      <c r="B132" s="256"/>
      <c r="C132" s="273" t="s">
        <v>272</v>
      </c>
      <c r="D132" s="273" t="s">
        <v>143</v>
      </c>
      <c r="E132" s="272" t="s">
        <v>1424</v>
      </c>
      <c r="F132" s="267" t="s">
        <v>1423</v>
      </c>
      <c r="G132" s="271" t="s">
        <v>802</v>
      </c>
      <c r="H132" s="270">
        <v>1</v>
      </c>
      <c r="I132" s="269"/>
      <c r="J132" s="268">
        <f>ROUND(I132*H132,2)</f>
        <v>0</v>
      </c>
      <c r="K132" s="267" t="s">
        <v>1</v>
      </c>
      <c r="L132" s="256"/>
      <c r="M132" s="266" t="s">
        <v>1</v>
      </c>
      <c r="N132" s="287" t="s">
        <v>41</v>
      </c>
      <c r="P132" s="286">
        <f>O132*H132</f>
        <v>0</v>
      </c>
      <c r="Q132" s="286">
        <v>25</v>
      </c>
      <c r="R132" s="286">
        <f>Q132*H132</f>
        <v>25</v>
      </c>
      <c r="S132" s="286">
        <v>0</v>
      </c>
      <c r="T132" s="285">
        <f>S132*H132</f>
        <v>0</v>
      </c>
      <c r="AR132" s="260" t="s">
        <v>148</v>
      </c>
      <c r="AT132" s="260" t="s">
        <v>143</v>
      </c>
      <c r="AU132" s="260" t="s">
        <v>86</v>
      </c>
      <c r="AY132" s="260" t="s">
        <v>141</v>
      </c>
      <c r="BE132" s="261">
        <f>IF(N132="základní",J132,0)</f>
        <v>0</v>
      </c>
      <c r="BF132" s="261">
        <f>IF(N132="snížená",J132,0)</f>
        <v>0</v>
      </c>
      <c r="BG132" s="261">
        <f>IF(N132="zákl. přenesená",J132,0)</f>
        <v>0</v>
      </c>
      <c r="BH132" s="261">
        <f>IF(N132="sníž. přenesená",J132,0)</f>
        <v>0</v>
      </c>
      <c r="BI132" s="261">
        <f>IF(N132="nulová",J132,0)</f>
        <v>0</v>
      </c>
      <c r="BJ132" s="260" t="s">
        <v>84</v>
      </c>
      <c r="BK132" s="261">
        <f>ROUND(I132*H132,2)</f>
        <v>0</v>
      </c>
      <c r="BL132" s="260" t="s">
        <v>148</v>
      </c>
      <c r="BM132" s="260" t="s">
        <v>1422</v>
      </c>
    </row>
    <row r="133" spans="2:65" s="255" customFormat="1" ht="16.5" customHeight="1">
      <c r="B133" s="256"/>
      <c r="C133" s="273" t="s">
        <v>282</v>
      </c>
      <c r="D133" s="273" t="s">
        <v>143</v>
      </c>
      <c r="E133" s="272" t="s">
        <v>1421</v>
      </c>
      <c r="F133" s="267" t="s">
        <v>1420</v>
      </c>
      <c r="G133" s="271" t="s">
        <v>802</v>
      </c>
      <c r="H133" s="270">
        <v>1</v>
      </c>
      <c r="I133" s="269"/>
      <c r="J133" s="268">
        <f>ROUND(I133*H133,2)</f>
        <v>0</v>
      </c>
      <c r="K133" s="267" t="s">
        <v>1</v>
      </c>
      <c r="L133" s="256"/>
      <c r="M133" s="266" t="s">
        <v>1</v>
      </c>
      <c r="N133" s="287" t="s">
        <v>41</v>
      </c>
      <c r="P133" s="286">
        <f>O133*H133</f>
        <v>0</v>
      </c>
      <c r="Q133" s="286">
        <v>0.01536</v>
      </c>
      <c r="R133" s="286">
        <f>Q133*H133</f>
        <v>0.01536</v>
      </c>
      <c r="S133" s="286">
        <v>0</v>
      </c>
      <c r="T133" s="285">
        <f>S133*H133</f>
        <v>0</v>
      </c>
      <c r="AR133" s="260" t="s">
        <v>216</v>
      </c>
      <c r="AT133" s="260" t="s">
        <v>143</v>
      </c>
      <c r="AU133" s="260" t="s">
        <v>86</v>
      </c>
      <c r="AY133" s="260" t="s">
        <v>141</v>
      </c>
      <c r="BE133" s="261">
        <f>IF(N133="základní",J133,0)</f>
        <v>0</v>
      </c>
      <c r="BF133" s="261">
        <f>IF(N133="snížená",J133,0)</f>
        <v>0</v>
      </c>
      <c r="BG133" s="261">
        <f>IF(N133="zákl. přenesená",J133,0)</f>
        <v>0</v>
      </c>
      <c r="BH133" s="261">
        <f>IF(N133="sníž. přenesená",J133,0)</f>
        <v>0</v>
      </c>
      <c r="BI133" s="261">
        <f>IF(N133="nulová",J133,0)</f>
        <v>0</v>
      </c>
      <c r="BJ133" s="260" t="s">
        <v>84</v>
      </c>
      <c r="BK133" s="261">
        <f>ROUND(I133*H133,2)</f>
        <v>0</v>
      </c>
      <c r="BL133" s="260" t="s">
        <v>216</v>
      </c>
      <c r="BM133" s="260" t="s">
        <v>1419</v>
      </c>
    </row>
    <row r="134" spans="2:65" s="255" customFormat="1" ht="25.5" customHeight="1">
      <c r="B134" s="256"/>
      <c r="C134" s="273" t="s">
        <v>287</v>
      </c>
      <c r="D134" s="273" t="s">
        <v>143</v>
      </c>
      <c r="E134" s="272" t="s">
        <v>1418</v>
      </c>
      <c r="F134" s="267" t="s">
        <v>1417</v>
      </c>
      <c r="G134" s="271" t="s">
        <v>184</v>
      </c>
      <c r="H134" s="270">
        <v>1</v>
      </c>
      <c r="I134" s="269"/>
      <c r="J134" s="268">
        <f>ROUND(I134*H134,2)</f>
        <v>0</v>
      </c>
      <c r="K134" s="267" t="s">
        <v>1</v>
      </c>
      <c r="L134" s="256"/>
      <c r="M134" s="266" t="s">
        <v>1</v>
      </c>
      <c r="N134" s="287" t="s">
        <v>41</v>
      </c>
      <c r="P134" s="286">
        <f>O134*H134</f>
        <v>0</v>
      </c>
      <c r="Q134" s="286">
        <v>0</v>
      </c>
      <c r="R134" s="286">
        <f>Q134*H134</f>
        <v>0</v>
      </c>
      <c r="S134" s="286">
        <v>0</v>
      </c>
      <c r="T134" s="285">
        <f>S134*H134</f>
        <v>0</v>
      </c>
      <c r="AR134" s="260" t="s">
        <v>216</v>
      </c>
      <c r="AT134" s="260" t="s">
        <v>143</v>
      </c>
      <c r="AU134" s="260" t="s">
        <v>86</v>
      </c>
      <c r="AY134" s="260" t="s">
        <v>141</v>
      </c>
      <c r="BE134" s="261">
        <f>IF(N134="základní",J134,0)</f>
        <v>0</v>
      </c>
      <c r="BF134" s="261">
        <f>IF(N134="snížená",J134,0)</f>
        <v>0</v>
      </c>
      <c r="BG134" s="261">
        <f>IF(N134="zákl. přenesená",J134,0)</f>
        <v>0</v>
      </c>
      <c r="BH134" s="261">
        <f>IF(N134="sníž. přenesená",J134,0)</f>
        <v>0</v>
      </c>
      <c r="BI134" s="261">
        <f>IF(N134="nulová",J134,0)</f>
        <v>0</v>
      </c>
      <c r="BJ134" s="260" t="s">
        <v>84</v>
      </c>
      <c r="BK134" s="261">
        <f>ROUND(I134*H134,2)</f>
        <v>0</v>
      </c>
      <c r="BL134" s="260" t="s">
        <v>216</v>
      </c>
      <c r="BM134" s="260" t="s">
        <v>1416</v>
      </c>
    </row>
    <row r="135" spans="2:65" s="255" customFormat="1" ht="25.5" customHeight="1">
      <c r="B135" s="256"/>
      <c r="C135" s="273" t="s">
        <v>294</v>
      </c>
      <c r="D135" s="273" t="s">
        <v>143</v>
      </c>
      <c r="E135" s="272" t="s">
        <v>1415</v>
      </c>
      <c r="F135" s="267" t="s">
        <v>1414</v>
      </c>
      <c r="G135" s="271" t="s">
        <v>223</v>
      </c>
      <c r="H135" s="270">
        <v>8</v>
      </c>
      <c r="I135" s="269"/>
      <c r="J135" s="268">
        <f>ROUND(I135*H135,2)</f>
        <v>0</v>
      </c>
      <c r="K135" s="267" t="s">
        <v>1</v>
      </c>
      <c r="L135" s="256"/>
      <c r="M135" s="266" t="s">
        <v>1</v>
      </c>
      <c r="N135" s="287" t="s">
        <v>41</v>
      </c>
      <c r="P135" s="286">
        <f>O135*H135</f>
        <v>0</v>
      </c>
      <c r="Q135" s="286">
        <v>0</v>
      </c>
      <c r="R135" s="286">
        <f>Q135*H135</f>
        <v>0</v>
      </c>
      <c r="S135" s="286">
        <v>0</v>
      </c>
      <c r="T135" s="285">
        <f>S135*H135</f>
        <v>0</v>
      </c>
      <c r="AR135" s="260" t="s">
        <v>216</v>
      </c>
      <c r="AT135" s="260" t="s">
        <v>143</v>
      </c>
      <c r="AU135" s="260" t="s">
        <v>86</v>
      </c>
      <c r="AY135" s="260" t="s">
        <v>141</v>
      </c>
      <c r="BE135" s="261">
        <f>IF(N135="základní",J135,0)</f>
        <v>0</v>
      </c>
      <c r="BF135" s="261">
        <f>IF(N135="snížená",J135,0)</f>
        <v>0</v>
      </c>
      <c r="BG135" s="261">
        <f>IF(N135="zákl. přenesená",J135,0)</f>
        <v>0</v>
      </c>
      <c r="BH135" s="261">
        <f>IF(N135="sníž. přenesená",J135,0)</f>
        <v>0</v>
      </c>
      <c r="BI135" s="261">
        <f>IF(N135="nulová",J135,0)</f>
        <v>0</v>
      </c>
      <c r="BJ135" s="260" t="s">
        <v>84</v>
      </c>
      <c r="BK135" s="261">
        <f>ROUND(I135*H135,2)</f>
        <v>0</v>
      </c>
      <c r="BL135" s="260" t="s">
        <v>216</v>
      </c>
      <c r="BM135" s="260" t="s">
        <v>1413</v>
      </c>
    </row>
    <row r="136" spans="2:65" s="255" customFormat="1" ht="16.5" customHeight="1">
      <c r="B136" s="256"/>
      <c r="C136" s="273" t="s">
        <v>299</v>
      </c>
      <c r="D136" s="273" t="s">
        <v>143</v>
      </c>
      <c r="E136" s="272" t="s">
        <v>1412</v>
      </c>
      <c r="F136" s="267" t="s">
        <v>1411</v>
      </c>
      <c r="G136" s="271" t="s">
        <v>618</v>
      </c>
      <c r="H136" s="270">
        <v>0.015</v>
      </c>
      <c r="I136" s="269"/>
      <c r="J136" s="268">
        <f>ROUND(I136*H136,2)</f>
        <v>0</v>
      </c>
      <c r="K136" s="267" t="s">
        <v>1407</v>
      </c>
      <c r="L136" s="256"/>
      <c r="M136" s="266" t="s">
        <v>1</v>
      </c>
      <c r="N136" s="287" t="s">
        <v>41</v>
      </c>
      <c r="P136" s="286">
        <f>O136*H136</f>
        <v>0</v>
      </c>
      <c r="Q136" s="286">
        <v>0</v>
      </c>
      <c r="R136" s="286">
        <f>Q136*H136</f>
        <v>0</v>
      </c>
      <c r="S136" s="286">
        <v>0</v>
      </c>
      <c r="T136" s="285">
        <f>S136*H136</f>
        <v>0</v>
      </c>
      <c r="AR136" s="260" t="s">
        <v>216</v>
      </c>
      <c r="AT136" s="260" t="s">
        <v>143</v>
      </c>
      <c r="AU136" s="260" t="s">
        <v>86</v>
      </c>
      <c r="AY136" s="260" t="s">
        <v>141</v>
      </c>
      <c r="BE136" s="261">
        <f>IF(N136="základní",J136,0)</f>
        <v>0</v>
      </c>
      <c r="BF136" s="261">
        <f>IF(N136="snížená",J136,0)</f>
        <v>0</v>
      </c>
      <c r="BG136" s="261">
        <f>IF(N136="zákl. přenesená",J136,0)</f>
        <v>0</v>
      </c>
      <c r="BH136" s="261">
        <f>IF(N136="sníž. přenesená",J136,0)</f>
        <v>0</v>
      </c>
      <c r="BI136" s="261">
        <f>IF(N136="nulová",J136,0)</f>
        <v>0</v>
      </c>
      <c r="BJ136" s="260" t="s">
        <v>84</v>
      </c>
      <c r="BK136" s="261">
        <f>ROUND(I136*H136,2)</f>
        <v>0</v>
      </c>
      <c r="BL136" s="260" t="s">
        <v>216</v>
      </c>
      <c r="BM136" s="260" t="s">
        <v>1410</v>
      </c>
    </row>
    <row r="137" spans="2:63" s="274" customFormat="1" ht="37.35" customHeight="1">
      <c r="B137" s="281"/>
      <c r="D137" s="276" t="s">
        <v>75</v>
      </c>
      <c r="E137" s="284" t="s">
        <v>1356</v>
      </c>
      <c r="F137" s="284" t="s">
        <v>1357</v>
      </c>
      <c r="I137" s="283"/>
      <c r="J137" s="282">
        <f>BK137</f>
        <v>0</v>
      </c>
      <c r="L137" s="281"/>
      <c r="M137" s="280"/>
      <c r="P137" s="279">
        <f>P138</f>
        <v>0</v>
      </c>
      <c r="R137" s="279">
        <f>R138</f>
        <v>0</v>
      </c>
      <c r="T137" s="278">
        <f>T138</f>
        <v>0</v>
      </c>
      <c r="AR137" s="276" t="s">
        <v>148</v>
      </c>
      <c r="AT137" s="277" t="s">
        <v>75</v>
      </c>
      <c r="AU137" s="277" t="s">
        <v>76</v>
      </c>
      <c r="AY137" s="276" t="s">
        <v>141</v>
      </c>
      <c r="BK137" s="275">
        <f>BK138</f>
        <v>0</v>
      </c>
    </row>
    <row r="138" spans="2:65" s="255" customFormat="1" ht="16.5" customHeight="1">
      <c r="B138" s="256"/>
      <c r="C138" s="273" t="s">
        <v>304</v>
      </c>
      <c r="D138" s="273" t="s">
        <v>143</v>
      </c>
      <c r="E138" s="272" t="s">
        <v>1409</v>
      </c>
      <c r="F138" s="267" t="s">
        <v>1408</v>
      </c>
      <c r="G138" s="271" t="s">
        <v>1361</v>
      </c>
      <c r="H138" s="270">
        <v>8</v>
      </c>
      <c r="I138" s="269"/>
      <c r="J138" s="268">
        <f>ROUND(I138*H138,2)</f>
        <v>0</v>
      </c>
      <c r="K138" s="267" t="s">
        <v>1407</v>
      </c>
      <c r="L138" s="256"/>
      <c r="M138" s="266" t="s">
        <v>1</v>
      </c>
      <c r="N138" s="265" t="s">
        <v>41</v>
      </c>
      <c r="O138" s="264"/>
      <c r="P138" s="263">
        <f>O138*H138</f>
        <v>0</v>
      </c>
      <c r="Q138" s="263">
        <v>0</v>
      </c>
      <c r="R138" s="263">
        <f>Q138*H138</f>
        <v>0</v>
      </c>
      <c r="S138" s="263">
        <v>0</v>
      </c>
      <c r="T138" s="262">
        <f>S138*H138</f>
        <v>0</v>
      </c>
      <c r="AR138" s="260" t="s">
        <v>1362</v>
      </c>
      <c r="AT138" s="260" t="s">
        <v>143</v>
      </c>
      <c r="AU138" s="260" t="s">
        <v>84</v>
      </c>
      <c r="AY138" s="260" t="s">
        <v>141</v>
      </c>
      <c r="BE138" s="261">
        <f>IF(N138="základní",J138,0)</f>
        <v>0</v>
      </c>
      <c r="BF138" s="261">
        <f>IF(N138="snížená",J138,0)</f>
        <v>0</v>
      </c>
      <c r="BG138" s="261">
        <f>IF(N138="zákl. přenesená",J138,0)</f>
        <v>0</v>
      </c>
      <c r="BH138" s="261">
        <f>IF(N138="sníž. přenesená",J138,0)</f>
        <v>0</v>
      </c>
      <c r="BI138" s="261">
        <f>IF(N138="nulová",J138,0)</f>
        <v>0</v>
      </c>
      <c r="BJ138" s="260" t="s">
        <v>84</v>
      </c>
      <c r="BK138" s="261">
        <f>ROUND(I138*H138,2)</f>
        <v>0</v>
      </c>
      <c r="BL138" s="260" t="s">
        <v>1362</v>
      </c>
      <c r="BM138" s="260" t="s">
        <v>1406</v>
      </c>
    </row>
    <row r="139" spans="2:12" s="255" customFormat="1" ht="7" customHeight="1">
      <c r="B139" s="259"/>
      <c r="C139" s="257"/>
      <c r="D139" s="257"/>
      <c r="E139" s="257"/>
      <c r="F139" s="257"/>
      <c r="G139" s="257"/>
      <c r="H139" s="257"/>
      <c r="I139" s="258"/>
      <c r="J139" s="257"/>
      <c r="K139" s="257"/>
      <c r="L139" s="256"/>
    </row>
  </sheetData>
  <sheetProtection algorithmName="SHA-512" hashValue="dgTPh1+ZXXveo6s+1bPFX8i34y7OVSLmanITId5TCB1FKZKd29HCmgiUeEZqdleVs0g/25nJ97AM+bPDP3P4Iw==" saltValue="Oh+cjAaBdRUcG2IFPsqUXLfdNmBcbjpUwQfr1Zv6Dgj+lObiOQZctKQwdX2H2tUYDh/ff1M+gqv8vIEjuoQ+4g==" spinCount="100000" sheet="1" objects="1" scenarios="1" formatColumns="0" formatRows="0" autoFilter="0"/>
  <autoFilter ref="C82:K138"/>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A97D2-E3AD-4A0C-BBC9-63BC5D8E45AA}">
  <sheetPr>
    <pageSetUpPr fitToPage="1"/>
  </sheetPr>
  <dimension ref="A1:BR152"/>
  <sheetViews>
    <sheetView showGridLines="0" workbookViewId="0" topLeftCell="A1">
      <pane ySplit="1" topLeftCell="A143" activePane="bottomLeft" state="frozen"/>
      <selection pane="bottomLeft" activeCell="BP95" sqref="BP95"/>
    </sheetView>
  </sheetViews>
  <sheetFormatPr defaultColWidth="9.28125" defaultRowHeight="12"/>
  <cols>
    <col min="1" max="1" width="8.28125" style="253" customWidth="1"/>
    <col min="2" max="2" width="1.7109375" style="253" customWidth="1"/>
    <col min="3" max="3" width="4.140625" style="253" customWidth="1"/>
    <col min="4" max="4" width="4.28125" style="253" customWidth="1"/>
    <col min="5" max="5" width="17.140625" style="253" customWidth="1"/>
    <col min="6" max="6" width="75.00390625" style="253" customWidth="1"/>
    <col min="7" max="7" width="8.7109375" style="253" customWidth="1"/>
    <col min="8" max="8" width="11.140625" style="253" customWidth="1"/>
    <col min="9" max="9" width="12.7109375" style="254" customWidth="1"/>
    <col min="10" max="10" width="23.421875" style="253" customWidth="1"/>
    <col min="11" max="11" width="15.421875" style="253" customWidth="1"/>
    <col min="12" max="12" width="9.28125" style="253" customWidth="1"/>
    <col min="13" max="18" width="9.28125" style="253" hidden="1" customWidth="1"/>
    <col min="19" max="19" width="8.140625" style="253" hidden="1" customWidth="1"/>
    <col min="20" max="20" width="29.7109375" style="253" hidden="1" customWidth="1"/>
    <col min="21" max="21" width="16.28125" style="253" hidden="1" customWidth="1"/>
    <col min="22" max="22" width="12.28125" style="253" hidden="1" customWidth="1"/>
    <col min="23" max="23" width="16.28125" style="253" hidden="1" customWidth="1"/>
    <col min="24" max="24" width="12.28125" style="253" hidden="1" customWidth="1"/>
    <col min="25" max="25" width="15.00390625" style="253" hidden="1" customWidth="1"/>
    <col min="26" max="26" width="11.00390625" style="253" hidden="1" customWidth="1"/>
    <col min="27" max="27" width="15.00390625" style="253" hidden="1" customWidth="1"/>
    <col min="28" max="28" width="16.28125" style="253" hidden="1" customWidth="1"/>
    <col min="29" max="29" width="11.00390625" style="253" hidden="1" customWidth="1"/>
    <col min="30" max="30" width="15.00390625" style="253" hidden="1" customWidth="1"/>
    <col min="31" max="31" width="16.28125" style="253" hidden="1" customWidth="1"/>
    <col min="32" max="65" width="9.28125" style="253" hidden="1" customWidth="1"/>
    <col min="66" max="16384" width="9.28125" style="253" customWidth="1"/>
  </cols>
  <sheetData>
    <row r="1" spans="1:70" ht="21.75" customHeight="1">
      <c r="A1" s="376"/>
      <c r="B1" s="382"/>
      <c r="C1" s="382"/>
      <c r="D1" s="379" t="s">
        <v>1556</v>
      </c>
      <c r="E1" s="382"/>
      <c r="F1" s="378" t="s">
        <v>1555</v>
      </c>
      <c r="G1" s="381" t="s">
        <v>1554</v>
      </c>
      <c r="H1" s="381"/>
      <c r="I1" s="380"/>
      <c r="J1" s="378" t="s">
        <v>1553</v>
      </c>
      <c r="K1" s="379" t="s">
        <v>1552</v>
      </c>
      <c r="L1" s="378" t="s">
        <v>1551</v>
      </c>
      <c r="M1" s="378"/>
      <c r="N1" s="378"/>
      <c r="O1" s="378"/>
      <c r="P1" s="378"/>
      <c r="Q1" s="378"/>
      <c r="R1" s="378"/>
      <c r="S1" s="378"/>
      <c r="T1" s="378"/>
      <c r="U1" s="377"/>
      <c r="V1" s="377"/>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row>
    <row r="2" spans="3:46" ht="37" customHeight="1">
      <c r="L2" s="375"/>
      <c r="M2" s="375"/>
      <c r="N2" s="375"/>
      <c r="O2" s="375"/>
      <c r="P2" s="375"/>
      <c r="Q2" s="375"/>
      <c r="R2" s="375"/>
      <c r="S2" s="375"/>
      <c r="T2" s="375"/>
      <c r="U2" s="375"/>
      <c r="V2" s="375"/>
      <c r="AT2" s="260" t="s">
        <v>1694</v>
      </c>
    </row>
    <row r="3" spans="2:46" ht="7" customHeight="1">
      <c r="B3" s="374"/>
      <c r="C3" s="372"/>
      <c r="D3" s="372"/>
      <c r="E3" s="372"/>
      <c r="F3" s="372"/>
      <c r="G3" s="372"/>
      <c r="H3" s="372"/>
      <c r="I3" s="373"/>
      <c r="J3" s="372"/>
      <c r="K3" s="371"/>
      <c r="AT3" s="260" t="s">
        <v>86</v>
      </c>
    </row>
    <row r="4" spans="2:46" ht="37" customHeight="1">
      <c r="B4" s="369"/>
      <c r="D4" s="319" t="s">
        <v>1549</v>
      </c>
      <c r="K4" s="368"/>
      <c r="M4" s="370" t="s">
        <v>10</v>
      </c>
      <c r="AT4" s="260" t="s">
        <v>3</v>
      </c>
    </row>
    <row r="5" spans="2:11" ht="7" customHeight="1">
      <c r="B5" s="369"/>
      <c r="K5" s="368"/>
    </row>
    <row r="6" spans="2:11" ht="11.7">
      <c r="B6" s="369"/>
      <c r="D6" s="312" t="s">
        <v>16</v>
      </c>
      <c r="K6" s="368"/>
    </row>
    <row r="7" spans="2:11" ht="16.5" customHeight="1">
      <c r="B7" s="369"/>
      <c r="E7" s="318" t="s">
        <v>1548</v>
      </c>
      <c r="F7" s="317"/>
      <c r="G7" s="317"/>
      <c r="H7" s="317"/>
      <c r="K7" s="368"/>
    </row>
    <row r="8" spans="2:11" s="255" customFormat="1" ht="11.7">
      <c r="B8" s="256"/>
      <c r="D8" s="312" t="s">
        <v>88</v>
      </c>
      <c r="I8" s="292"/>
      <c r="K8" s="324"/>
    </row>
    <row r="9" spans="2:11" s="255" customFormat="1" ht="37" customHeight="1">
      <c r="B9" s="256"/>
      <c r="E9" s="316" t="s">
        <v>1693</v>
      </c>
      <c r="F9" s="315"/>
      <c r="G9" s="315"/>
      <c r="H9" s="315"/>
      <c r="I9" s="292"/>
      <c r="K9" s="324"/>
    </row>
    <row r="10" spans="2:11" s="255" customFormat="1" ht="12">
      <c r="B10" s="256"/>
      <c r="I10" s="292"/>
      <c r="K10" s="324"/>
    </row>
    <row r="11" spans="2:11" s="255" customFormat="1" ht="14.5" customHeight="1">
      <c r="B11" s="256"/>
      <c r="D11" s="312" t="s">
        <v>18</v>
      </c>
      <c r="F11" s="311" t="s">
        <v>1</v>
      </c>
      <c r="I11" s="313" t="s">
        <v>19</v>
      </c>
      <c r="J11" s="311" t="s">
        <v>1</v>
      </c>
      <c r="K11" s="324"/>
    </row>
    <row r="12" spans="2:11" s="255" customFormat="1" ht="14.5" customHeight="1">
      <c r="B12" s="256"/>
      <c r="D12" s="312" t="s">
        <v>20</v>
      </c>
      <c r="F12" s="311" t="s">
        <v>1546</v>
      </c>
      <c r="I12" s="313" t="s">
        <v>22</v>
      </c>
      <c r="J12" s="314" t="s">
        <v>1545</v>
      </c>
      <c r="K12" s="324"/>
    </row>
    <row r="13" spans="2:11" s="255" customFormat="1" ht="10.9" customHeight="1">
      <c r="B13" s="256"/>
      <c r="I13" s="292"/>
      <c r="K13" s="324"/>
    </row>
    <row r="14" spans="2:11" s="255" customFormat="1" ht="14.5" customHeight="1">
      <c r="B14" s="256"/>
      <c r="D14" s="312" t="s">
        <v>24</v>
      </c>
      <c r="I14" s="313" t="s">
        <v>25</v>
      </c>
      <c r="J14" s="311" t="s">
        <v>1</v>
      </c>
      <c r="K14" s="324"/>
    </row>
    <row r="15" spans="2:11" s="255" customFormat="1" ht="18" customHeight="1">
      <c r="B15" s="256"/>
      <c r="E15" s="311" t="s">
        <v>1544</v>
      </c>
      <c r="I15" s="313" t="s">
        <v>27</v>
      </c>
      <c r="J15" s="311" t="s">
        <v>1</v>
      </c>
      <c r="K15" s="324"/>
    </row>
    <row r="16" spans="2:11" s="255" customFormat="1" ht="7" customHeight="1">
      <c r="B16" s="256"/>
      <c r="I16" s="292"/>
      <c r="K16" s="324"/>
    </row>
    <row r="17" spans="2:11" s="255" customFormat="1" ht="14.5" customHeight="1">
      <c r="B17" s="256"/>
      <c r="D17" s="312" t="s">
        <v>28</v>
      </c>
      <c r="I17" s="313" t="s">
        <v>25</v>
      </c>
      <c r="J17" s="311" t="s">
        <v>1</v>
      </c>
      <c r="K17" s="324"/>
    </row>
    <row r="18" spans="2:11" s="255" customFormat="1" ht="18" customHeight="1">
      <c r="B18" s="256"/>
      <c r="E18" s="311" t="s">
        <v>1</v>
      </c>
      <c r="I18" s="313" t="s">
        <v>27</v>
      </c>
      <c r="J18" s="311" t="s">
        <v>1</v>
      </c>
      <c r="K18" s="324"/>
    </row>
    <row r="19" spans="2:11" s="255" customFormat="1" ht="7" customHeight="1">
      <c r="B19" s="256"/>
      <c r="I19" s="292"/>
      <c r="K19" s="324"/>
    </row>
    <row r="20" spans="2:11" s="255" customFormat="1" ht="14.5" customHeight="1">
      <c r="B20" s="256"/>
      <c r="D20" s="312" t="s">
        <v>30</v>
      </c>
      <c r="I20" s="313" t="s">
        <v>25</v>
      </c>
      <c r="J20" s="311" t="s">
        <v>1</v>
      </c>
      <c r="K20" s="324"/>
    </row>
    <row r="21" spans="2:11" s="255" customFormat="1" ht="18" customHeight="1">
      <c r="B21" s="256"/>
      <c r="E21" s="311" t="s">
        <v>1544</v>
      </c>
      <c r="I21" s="313" t="s">
        <v>27</v>
      </c>
      <c r="J21" s="311" t="s">
        <v>1</v>
      </c>
      <c r="K21" s="324"/>
    </row>
    <row r="22" spans="2:11" s="255" customFormat="1" ht="7" customHeight="1">
      <c r="B22" s="256"/>
      <c r="I22" s="292"/>
      <c r="K22" s="324"/>
    </row>
    <row r="23" spans="2:11" s="255" customFormat="1" ht="14.5" customHeight="1">
      <c r="B23" s="256"/>
      <c r="D23" s="312" t="s">
        <v>35</v>
      </c>
      <c r="I23" s="292"/>
      <c r="K23" s="324"/>
    </row>
    <row r="24" spans="2:11" s="364" customFormat="1" ht="16.5" customHeight="1">
      <c r="B24" s="367"/>
      <c r="E24" s="347" t="s">
        <v>1</v>
      </c>
      <c r="F24" s="347"/>
      <c r="G24" s="347"/>
      <c r="H24" s="347"/>
      <c r="I24" s="366"/>
      <c r="K24" s="365"/>
    </row>
    <row r="25" spans="2:11" s="255" customFormat="1" ht="7" customHeight="1">
      <c r="B25" s="256"/>
      <c r="I25" s="292"/>
      <c r="K25" s="324"/>
    </row>
    <row r="26" spans="2:11" s="255" customFormat="1" ht="7" customHeight="1">
      <c r="B26" s="256"/>
      <c r="D26" s="297"/>
      <c r="E26" s="297"/>
      <c r="F26" s="297"/>
      <c r="G26" s="297"/>
      <c r="H26" s="297"/>
      <c r="I26" s="362"/>
      <c r="J26" s="297"/>
      <c r="K26" s="361"/>
    </row>
    <row r="27" spans="2:11" s="255" customFormat="1" ht="25.35" customHeight="1">
      <c r="B27" s="256"/>
      <c r="D27" s="363" t="s">
        <v>36</v>
      </c>
      <c r="I27" s="292"/>
      <c r="J27" s="339">
        <f>ROUND(J86,2)</f>
        <v>0</v>
      </c>
      <c r="K27" s="324"/>
    </row>
    <row r="28" spans="2:11" s="255" customFormat="1" ht="7" customHeight="1">
      <c r="B28" s="256"/>
      <c r="D28" s="297"/>
      <c r="E28" s="297"/>
      <c r="F28" s="297"/>
      <c r="G28" s="297"/>
      <c r="H28" s="297"/>
      <c r="I28" s="362"/>
      <c r="J28" s="297"/>
      <c r="K28" s="361"/>
    </row>
    <row r="29" spans="2:11" s="255" customFormat="1" ht="14.5" customHeight="1">
      <c r="B29" s="256"/>
      <c r="F29" s="359" t="s">
        <v>38</v>
      </c>
      <c r="I29" s="360" t="s">
        <v>37</v>
      </c>
      <c r="J29" s="359" t="s">
        <v>39</v>
      </c>
      <c r="K29" s="324"/>
    </row>
    <row r="30" spans="2:11" s="255" customFormat="1" ht="14.5" customHeight="1">
      <c r="B30" s="256"/>
      <c r="D30" s="358" t="s">
        <v>40</v>
      </c>
      <c r="E30" s="358" t="s">
        <v>41</v>
      </c>
      <c r="F30" s="356">
        <f>ROUND(SUM(BE86:BE151),2)</f>
        <v>0</v>
      </c>
      <c r="I30" s="357">
        <v>0.21</v>
      </c>
      <c r="J30" s="356">
        <f>ROUND(ROUND((SUM(BE86:BE151)),2)*I30,2)</f>
        <v>0</v>
      </c>
      <c r="K30" s="324"/>
    </row>
    <row r="31" spans="2:11" s="255" customFormat="1" ht="14.5" customHeight="1">
      <c r="B31" s="256"/>
      <c r="E31" s="358" t="s">
        <v>42</v>
      </c>
      <c r="F31" s="356">
        <f>ROUND(SUM(BF86:BF151),2)</f>
        <v>0</v>
      </c>
      <c r="I31" s="357">
        <v>0.15</v>
      </c>
      <c r="J31" s="356">
        <f>ROUND(ROUND((SUM(BF86:BF151)),2)*I31,2)</f>
        <v>0</v>
      </c>
      <c r="K31" s="324"/>
    </row>
    <row r="32" spans="2:11" s="255" customFormat="1" ht="14.5" customHeight="1" hidden="1">
      <c r="B32" s="256"/>
      <c r="E32" s="358" t="s">
        <v>43</v>
      </c>
      <c r="F32" s="356">
        <f>ROUND(SUM(BG86:BG151),2)</f>
        <v>0</v>
      </c>
      <c r="I32" s="357">
        <v>0.21</v>
      </c>
      <c r="J32" s="356">
        <v>0</v>
      </c>
      <c r="K32" s="324"/>
    </row>
    <row r="33" spans="2:11" s="255" customFormat="1" ht="14.5" customHeight="1" hidden="1">
      <c r="B33" s="256"/>
      <c r="E33" s="358" t="s">
        <v>44</v>
      </c>
      <c r="F33" s="356">
        <f>ROUND(SUM(BH86:BH151),2)</f>
        <v>0</v>
      </c>
      <c r="I33" s="357">
        <v>0.15</v>
      </c>
      <c r="J33" s="356">
        <v>0</v>
      </c>
      <c r="K33" s="324"/>
    </row>
    <row r="34" spans="2:11" s="255" customFormat="1" ht="14.5" customHeight="1" hidden="1">
      <c r="B34" s="256"/>
      <c r="E34" s="358" t="s">
        <v>45</v>
      </c>
      <c r="F34" s="356">
        <f>ROUND(SUM(BI86:BI151),2)</f>
        <v>0</v>
      </c>
      <c r="I34" s="357">
        <v>0</v>
      </c>
      <c r="J34" s="356">
        <v>0</v>
      </c>
      <c r="K34" s="324"/>
    </row>
    <row r="35" spans="2:11" s="255" customFormat="1" ht="7" customHeight="1">
      <c r="B35" s="256"/>
      <c r="I35" s="292"/>
      <c r="K35" s="324"/>
    </row>
    <row r="36" spans="2:11" s="255" customFormat="1" ht="25.35" customHeight="1">
      <c r="B36" s="256"/>
      <c r="C36" s="344"/>
      <c r="D36" s="355" t="s">
        <v>46</v>
      </c>
      <c r="E36" s="354"/>
      <c r="F36" s="354"/>
      <c r="G36" s="353" t="s">
        <v>47</v>
      </c>
      <c r="H36" s="352" t="s">
        <v>48</v>
      </c>
      <c r="I36" s="351"/>
      <c r="J36" s="350">
        <f>SUM(J27:J34)</f>
        <v>0</v>
      </c>
      <c r="K36" s="349"/>
    </row>
    <row r="37" spans="2:11" s="255" customFormat="1" ht="14.5" customHeight="1">
      <c r="B37" s="259"/>
      <c r="C37" s="257"/>
      <c r="D37" s="257"/>
      <c r="E37" s="257"/>
      <c r="F37" s="257"/>
      <c r="G37" s="257"/>
      <c r="H37" s="257"/>
      <c r="I37" s="258"/>
      <c r="J37" s="257"/>
      <c r="K37" s="323"/>
    </row>
    <row r="41" spans="2:11" s="255" customFormat="1" ht="7" customHeight="1">
      <c r="B41" s="322"/>
      <c r="C41" s="320"/>
      <c r="D41" s="320"/>
      <c r="E41" s="320"/>
      <c r="F41" s="320"/>
      <c r="G41" s="320"/>
      <c r="H41" s="320"/>
      <c r="I41" s="321"/>
      <c r="J41" s="320"/>
      <c r="K41" s="348"/>
    </row>
    <row r="42" spans="2:11" s="255" customFormat="1" ht="37" customHeight="1">
      <c r="B42" s="256"/>
      <c r="C42" s="319" t="s">
        <v>90</v>
      </c>
      <c r="I42" s="292"/>
      <c r="K42" s="324"/>
    </row>
    <row r="43" spans="2:11" s="255" customFormat="1" ht="7" customHeight="1">
      <c r="B43" s="256"/>
      <c r="I43" s="292"/>
      <c r="K43" s="324"/>
    </row>
    <row r="44" spans="2:11" s="255" customFormat="1" ht="14.5" customHeight="1">
      <c r="B44" s="256"/>
      <c r="C44" s="312" t="s">
        <v>16</v>
      </c>
      <c r="I44" s="292"/>
      <c r="K44" s="324"/>
    </row>
    <row r="45" spans="2:11" s="255" customFormat="1" ht="16.5" customHeight="1">
      <c r="B45" s="256"/>
      <c r="E45" s="318" t="str">
        <f>E7</f>
        <v>Zateplení SPŠ Trutnov, ulice Horská 618, 541 01 Trutnov</v>
      </c>
      <c r="F45" s="317"/>
      <c r="G45" s="317"/>
      <c r="H45" s="317"/>
      <c r="I45" s="292"/>
      <c r="K45" s="324"/>
    </row>
    <row r="46" spans="2:11" s="255" customFormat="1" ht="14.5" customHeight="1">
      <c r="B46" s="256"/>
      <c r="C46" s="312" t="s">
        <v>88</v>
      </c>
      <c r="I46" s="292"/>
      <c r="K46" s="324"/>
    </row>
    <row r="47" spans="2:11" s="255" customFormat="1" ht="17.25" customHeight="1">
      <c r="B47" s="256"/>
      <c r="E47" s="316" t="str">
        <f>E9</f>
        <v>D.1.4.5 - Zdravotní technika</v>
      </c>
      <c r="F47" s="315"/>
      <c r="G47" s="315"/>
      <c r="H47" s="315"/>
      <c r="I47" s="292"/>
      <c r="K47" s="324"/>
    </row>
    <row r="48" spans="2:11" s="255" customFormat="1" ht="7" customHeight="1">
      <c r="B48" s="256"/>
      <c r="I48" s="292"/>
      <c r="K48" s="324"/>
    </row>
    <row r="49" spans="2:11" s="255" customFormat="1" ht="18" customHeight="1">
      <c r="B49" s="256"/>
      <c r="C49" s="312" t="s">
        <v>20</v>
      </c>
      <c r="F49" s="311" t="str">
        <f>F12</f>
        <v>Horská 618, 541 01 Trutnov</v>
      </c>
      <c r="I49" s="313" t="s">
        <v>22</v>
      </c>
      <c r="J49" s="314" t="str">
        <f>IF(J12="","",J12)</f>
        <v>10. 1. 2019</v>
      </c>
      <c r="K49" s="324"/>
    </row>
    <row r="50" spans="2:11" s="255" customFormat="1" ht="7" customHeight="1">
      <c r="B50" s="256"/>
      <c r="I50" s="292"/>
      <c r="K50" s="324"/>
    </row>
    <row r="51" spans="2:11" s="255" customFormat="1" ht="11.7">
      <c r="B51" s="256"/>
      <c r="C51" s="312" t="s">
        <v>24</v>
      </c>
      <c r="F51" s="311" t="str">
        <f>E15</f>
        <v xml:space="preserve"> </v>
      </c>
      <c r="I51" s="313" t="s">
        <v>30</v>
      </c>
      <c r="J51" s="347" t="str">
        <f>E21</f>
        <v xml:space="preserve"> </v>
      </c>
      <c r="K51" s="324"/>
    </row>
    <row r="52" spans="2:11" s="255" customFormat="1" ht="14.5" customHeight="1">
      <c r="B52" s="256"/>
      <c r="C52" s="312" t="s">
        <v>28</v>
      </c>
      <c r="F52" s="311" t="str">
        <f>IF(E18="","",E18)</f>
        <v/>
      </c>
      <c r="I52" s="292"/>
      <c r="J52" s="346"/>
      <c r="K52" s="324"/>
    </row>
    <row r="53" spans="2:11" s="255" customFormat="1" ht="10.35" customHeight="1">
      <c r="B53" s="256"/>
      <c r="I53" s="292"/>
      <c r="K53" s="324"/>
    </row>
    <row r="54" spans="2:11" s="255" customFormat="1" ht="29.25" customHeight="1">
      <c r="B54" s="256"/>
      <c r="C54" s="345" t="s">
        <v>91</v>
      </c>
      <c r="D54" s="344"/>
      <c r="E54" s="344"/>
      <c r="F54" s="344"/>
      <c r="G54" s="344"/>
      <c r="H54" s="344"/>
      <c r="I54" s="343"/>
      <c r="J54" s="342" t="s">
        <v>92</v>
      </c>
      <c r="K54" s="341"/>
    </row>
    <row r="55" spans="2:11" s="255" customFormat="1" ht="10.35" customHeight="1">
      <c r="B55" s="256"/>
      <c r="I55" s="292"/>
      <c r="K55" s="324"/>
    </row>
    <row r="56" spans="2:47" s="255" customFormat="1" ht="29.25" customHeight="1">
      <c r="B56" s="256"/>
      <c r="C56" s="340" t="s">
        <v>138</v>
      </c>
      <c r="I56" s="292"/>
      <c r="J56" s="339">
        <f>J86</f>
        <v>0</v>
      </c>
      <c r="K56" s="324"/>
      <c r="AU56" s="260" t="s">
        <v>94</v>
      </c>
    </row>
    <row r="57" spans="2:11" s="325" customFormat="1" ht="25" customHeight="1">
      <c r="B57" s="331"/>
      <c r="D57" s="330" t="s">
        <v>95</v>
      </c>
      <c r="E57" s="329"/>
      <c r="F57" s="329"/>
      <c r="G57" s="329"/>
      <c r="H57" s="329"/>
      <c r="I57" s="328"/>
      <c r="J57" s="327">
        <f>J87</f>
        <v>0</v>
      </c>
      <c r="K57" s="326"/>
    </row>
    <row r="58" spans="2:11" s="332" customFormat="1" ht="19.9" customHeight="1">
      <c r="B58" s="338"/>
      <c r="D58" s="337" t="s">
        <v>1692</v>
      </c>
      <c r="E58" s="336"/>
      <c r="F58" s="336"/>
      <c r="G58" s="336"/>
      <c r="H58" s="336"/>
      <c r="I58" s="335"/>
      <c r="J58" s="334">
        <f>J88</f>
        <v>0</v>
      </c>
      <c r="K58" s="333"/>
    </row>
    <row r="59" spans="2:11" s="332" customFormat="1" ht="19.9" customHeight="1">
      <c r="B59" s="338"/>
      <c r="D59" s="337" t="s">
        <v>97</v>
      </c>
      <c r="E59" s="336"/>
      <c r="F59" s="336"/>
      <c r="G59" s="336"/>
      <c r="H59" s="336"/>
      <c r="I59" s="335"/>
      <c r="J59" s="334">
        <f>J108</f>
        <v>0</v>
      </c>
      <c r="K59" s="333"/>
    </row>
    <row r="60" spans="2:11" s="332" customFormat="1" ht="19.9" customHeight="1">
      <c r="B60" s="338"/>
      <c r="D60" s="337" t="s">
        <v>99</v>
      </c>
      <c r="E60" s="336"/>
      <c r="F60" s="336"/>
      <c r="G60" s="336"/>
      <c r="H60" s="336"/>
      <c r="I60" s="335"/>
      <c r="J60" s="334">
        <f>J113</f>
        <v>0</v>
      </c>
      <c r="K60" s="333"/>
    </row>
    <row r="61" spans="2:11" s="332" customFormat="1" ht="19.9" customHeight="1">
      <c r="B61" s="338"/>
      <c r="D61" s="337" t="s">
        <v>1691</v>
      </c>
      <c r="E61" s="336"/>
      <c r="F61" s="336"/>
      <c r="G61" s="336"/>
      <c r="H61" s="336"/>
      <c r="I61" s="335"/>
      <c r="J61" s="334">
        <f>J117</f>
        <v>0</v>
      </c>
      <c r="K61" s="333"/>
    </row>
    <row r="62" spans="2:11" s="332" customFormat="1" ht="19.9" customHeight="1">
      <c r="B62" s="338"/>
      <c r="D62" s="337" t="s">
        <v>101</v>
      </c>
      <c r="E62" s="336"/>
      <c r="F62" s="336"/>
      <c r="G62" s="336"/>
      <c r="H62" s="336"/>
      <c r="I62" s="335"/>
      <c r="J62" s="334">
        <f>J129</f>
        <v>0</v>
      </c>
      <c r="K62" s="333"/>
    </row>
    <row r="63" spans="2:11" s="332" customFormat="1" ht="19.9" customHeight="1">
      <c r="B63" s="338"/>
      <c r="D63" s="337" t="s">
        <v>102</v>
      </c>
      <c r="E63" s="336"/>
      <c r="F63" s="336"/>
      <c r="G63" s="336"/>
      <c r="H63" s="336"/>
      <c r="I63" s="335"/>
      <c r="J63" s="334">
        <f>J132</f>
        <v>0</v>
      </c>
      <c r="K63" s="333"/>
    </row>
    <row r="64" spans="2:11" s="332" customFormat="1" ht="19.9" customHeight="1">
      <c r="B64" s="338"/>
      <c r="D64" s="337" t="s">
        <v>1690</v>
      </c>
      <c r="E64" s="336"/>
      <c r="F64" s="336"/>
      <c r="G64" s="336"/>
      <c r="H64" s="336"/>
      <c r="I64" s="335"/>
      <c r="J64" s="334">
        <f>J137</f>
        <v>0</v>
      </c>
      <c r="K64" s="333"/>
    </row>
    <row r="65" spans="2:11" s="325" customFormat="1" ht="25" customHeight="1">
      <c r="B65" s="331"/>
      <c r="D65" s="330" t="s">
        <v>104</v>
      </c>
      <c r="E65" s="329"/>
      <c r="F65" s="329"/>
      <c r="G65" s="329"/>
      <c r="H65" s="329"/>
      <c r="I65" s="328"/>
      <c r="J65" s="327">
        <f>J140</f>
        <v>0</v>
      </c>
      <c r="K65" s="326"/>
    </row>
    <row r="66" spans="2:11" s="332" customFormat="1" ht="19.9" customHeight="1">
      <c r="B66" s="338"/>
      <c r="D66" s="337" t="s">
        <v>1543</v>
      </c>
      <c r="E66" s="336"/>
      <c r="F66" s="336"/>
      <c r="G66" s="336"/>
      <c r="H66" s="336"/>
      <c r="I66" s="335"/>
      <c r="J66" s="334">
        <f>J141</f>
        <v>0</v>
      </c>
      <c r="K66" s="333"/>
    </row>
    <row r="67" spans="2:11" s="255" customFormat="1" ht="21.75" customHeight="1">
      <c r="B67" s="256"/>
      <c r="I67" s="292"/>
      <c r="K67" s="324"/>
    </row>
    <row r="68" spans="2:11" s="255" customFormat="1" ht="7" customHeight="1">
      <c r="B68" s="259"/>
      <c r="C68" s="257"/>
      <c r="D68" s="257"/>
      <c r="E68" s="257"/>
      <c r="F68" s="257"/>
      <c r="G68" s="257"/>
      <c r="H68" s="257"/>
      <c r="I68" s="258"/>
      <c r="J68" s="257"/>
      <c r="K68" s="323"/>
    </row>
    <row r="72" spans="2:12" s="255" customFormat="1" ht="7" customHeight="1">
      <c r="B72" s="322"/>
      <c r="C72" s="320"/>
      <c r="D72" s="320"/>
      <c r="E72" s="320"/>
      <c r="F72" s="320"/>
      <c r="G72" s="320"/>
      <c r="H72" s="320"/>
      <c r="I72" s="321"/>
      <c r="J72" s="320"/>
      <c r="K72" s="320"/>
      <c r="L72" s="256"/>
    </row>
    <row r="73" spans="2:12" s="255" customFormat="1" ht="37" customHeight="1">
      <c r="B73" s="256"/>
      <c r="C73" s="319" t="s">
        <v>126</v>
      </c>
      <c r="I73" s="292"/>
      <c r="L73" s="256"/>
    </row>
    <row r="74" spans="2:12" s="255" customFormat="1" ht="7" customHeight="1">
      <c r="B74" s="256"/>
      <c r="I74" s="292"/>
      <c r="L74" s="256"/>
    </row>
    <row r="75" spans="2:12" s="255" customFormat="1" ht="14.5" customHeight="1">
      <c r="B75" s="256"/>
      <c r="C75" s="312" t="s">
        <v>16</v>
      </c>
      <c r="I75" s="292"/>
      <c r="L75" s="256"/>
    </row>
    <row r="76" spans="2:12" s="255" customFormat="1" ht="16.5" customHeight="1">
      <c r="B76" s="256"/>
      <c r="E76" s="318" t="str">
        <f>E7</f>
        <v>Zateplení SPŠ Trutnov, ulice Horská 618, 541 01 Trutnov</v>
      </c>
      <c r="F76" s="317"/>
      <c r="G76" s="317"/>
      <c r="H76" s="317"/>
      <c r="I76" s="292"/>
      <c r="L76" s="256"/>
    </row>
    <row r="77" spans="2:12" s="255" customFormat="1" ht="14.5" customHeight="1">
      <c r="B77" s="256"/>
      <c r="C77" s="312" t="s">
        <v>88</v>
      </c>
      <c r="I77" s="292"/>
      <c r="L77" s="256"/>
    </row>
    <row r="78" spans="2:12" s="255" customFormat="1" ht="17.25" customHeight="1">
      <c r="B78" s="256"/>
      <c r="E78" s="316" t="str">
        <f>E9</f>
        <v>D.1.4.5 - Zdravotní technika</v>
      </c>
      <c r="F78" s="315"/>
      <c r="G78" s="315"/>
      <c r="H78" s="315"/>
      <c r="I78" s="292"/>
      <c r="L78" s="256"/>
    </row>
    <row r="79" spans="2:12" s="255" customFormat="1" ht="7" customHeight="1">
      <c r="B79" s="256"/>
      <c r="I79" s="292"/>
      <c r="L79" s="256"/>
    </row>
    <row r="80" spans="2:12" s="255" customFormat="1" ht="18" customHeight="1">
      <c r="B80" s="256"/>
      <c r="C80" s="312" t="s">
        <v>20</v>
      </c>
      <c r="F80" s="311" t="str">
        <f>F12</f>
        <v>Horská 618, 541 01 Trutnov</v>
      </c>
      <c r="I80" s="313" t="s">
        <v>22</v>
      </c>
      <c r="J80" s="314" t="str">
        <f>IF(J12="","",J12)</f>
        <v>10. 1. 2019</v>
      </c>
      <c r="L80" s="256"/>
    </row>
    <row r="81" spans="2:12" s="255" customFormat="1" ht="7" customHeight="1">
      <c r="B81" s="256"/>
      <c r="I81" s="292"/>
      <c r="L81" s="256"/>
    </row>
    <row r="82" spans="2:12" s="255" customFormat="1" ht="11.7">
      <c r="B82" s="256"/>
      <c r="C82" s="312" t="s">
        <v>24</v>
      </c>
      <c r="F82" s="311" t="str">
        <f>E15</f>
        <v xml:space="preserve"> </v>
      </c>
      <c r="I82" s="313" t="s">
        <v>30</v>
      </c>
      <c r="J82" s="311" t="str">
        <f>E21</f>
        <v xml:space="preserve"> </v>
      </c>
      <c r="L82" s="256"/>
    </row>
    <row r="83" spans="2:12" s="255" customFormat="1" ht="14.5" customHeight="1">
      <c r="B83" s="256"/>
      <c r="C83" s="312" t="s">
        <v>28</v>
      </c>
      <c r="F83" s="311" t="str">
        <f>IF(E18="","",E18)</f>
        <v/>
      </c>
      <c r="I83" s="292"/>
      <c r="L83" s="256"/>
    </row>
    <row r="84" spans="2:12" s="255" customFormat="1" ht="10.35" customHeight="1">
      <c r="B84" s="256"/>
      <c r="I84" s="292"/>
      <c r="L84" s="256"/>
    </row>
    <row r="85" spans="2:20" s="302" customFormat="1" ht="29.25" customHeight="1">
      <c r="B85" s="306"/>
      <c r="C85" s="310" t="s">
        <v>127</v>
      </c>
      <c r="D85" s="308" t="s">
        <v>61</v>
      </c>
      <c r="E85" s="308" t="s">
        <v>57</v>
      </c>
      <c r="F85" s="308" t="s">
        <v>58</v>
      </c>
      <c r="G85" s="308" t="s">
        <v>128</v>
      </c>
      <c r="H85" s="308" t="s">
        <v>129</v>
      </c>
      <c r="I85" s="309" t="s">
        <v>130</v>
      </c>
      <c r="J85" s="308" t="s">
        <v>92</v>
      </c>
      <c r="K85" s="307" t="s">
        <v>131</v>
      </c>
      <c r="L85" s="306"/>
      <c r="M85" s="305" t="s">
        <v>1539</v>
      </c>
      <c r="N85" s="304" t="s">
        <v>40</v>
      </c>
      <c r="O85" s="304" t="s">
        <v>132</v>
      </c>
      <c r="P85" s="304" t="s">
        <v>133</v>
      </c>
      <c r="Q85" s="304" t="s">
        <v>1538</v>
      </c>
      <c r="R85" s="304" t="s">
        <v>1537</v>
      </c>
      <c r="S85" s="304" t="s">
        <v>136</v>
      </c>
      <c r="T85" s="303" t="s">
        <v>137</v>
      </c>
    </row>
    <row r="86" spans="2:63" s="255" customFormat="1" ht="29.25" customHeight="1">
      <c r="B86" s="256"/>
      <c r="C86" s="301" t="s">
        <v>138</v>
      </c>
      <c r="I86" s="292"/>
      <c r="J86" s="300">
        <f>BK86</f>
        <v>0</v>
      </c>
      <c r="L86" s="256"/>
      <c r="M86" s="299"/>
      <c r="N86" s="297"/>
      <c r="O86" s="297"/>
      <c r="P86" s="298">
        <f>P87+P140</f>
        <v>0</v>
      </c>
      <c r="Q86" s="297"/>
      <c r="R86" s="298">
        <f>R87+R140</f>
        <v>41.09497</v>
      </c>
      <c r="S86" s="297"/>
      <c r="T86" s="296">
        <f>T87+T140</f>
        <v>0</v>
      </c>
      <c r="AT86" s="260" t="s">
        <v>75</v>
      </c>
      <c r="AU86" s="260" t="s">
        <v>94</v>
      </c>
      <c r="BK86" s="295">
        <f>BK87+BK140</f>
        <v>0</v>
      </c>
    </row>
    <row r="87" spans="2:63" s="274" customFormat="1" ht="37.35" customHeight="1">
      <c r="B87" s="281"/>
      <c r="D87" s="276" t="s">
        <v>75</v>
      </c>
      <c r="E87" s="284" t="s">
        <v>139</v>
      </c>
      <c r="F87" s="284" t="s">
        <v>140</v>
      </c>
      <c r="I87" s="283"/>
      <c r="J87" s="282">
        <f>BK87</f>
        <v>0</v>
      </c>
      <c r="L87" s="281"/>
      <c r="M87" s="280"/>
      <c r="P87" s="279">
        <f>P88+P108+P113+P117+P129+P132+P137</f>
        <v>0</v>
      </c>
      <c r="R87" s="279">
        <f>R88+R108+R113+R117+R129+R132+R137</f>
        <v>40.66297</v>
      </c>
      <c r="T87" s="278">
        <f>T88+T108+T113+T117+T129+T132+T137</f>
        <v>0</v>
      </c>
      <c r="AR87" s="276" t="s">
        <v>84</v>
      </c>
      <c r="AT87" s="277" t="s">
        <v>75</v>
      </c>
      <c r="AU87" s="277" t="s">
        <v>76</v>
      </c>
      <c r="AY87" s="276" t="s">
        <v>141</v>
      </c>
      <c r="BK87" s="275">
        <f>BK88+BK108+BK113+BK117+BK129+BK132+BK137</f>
        <v>0</v>
      </c>
    </row>
    <row r="88" spans="2:63" s="274" customFormat="1" ht="19.9" customHeight="1">
      <c r="B88" s="281"/>
      <c r="D88" s="276" t="s">
        <v>75</v>
      </c>
      <c r="E88" s="289" t="s">
        <v>84</v>
      </c>
      <c r="F88" s="289" t="s">
        <v>1689</v>
      </c>
      <c r="I88" s="283"/>
      <c r="J88" s="288">
        <f>BK88</f>
        <v>0</v>
      </c>
      <c r="L88" s="281"/>
      <c r="M88" s="280"/>
      <c r="P88" s="279">
        <f>SUM(P89:P107)</f>
        <v>0</v>
      </c>
      <c r="R88" s="279">
        <f>SUM(R89:R107)</f>
        <v>0.34440000000000004</v>
      </c>
      <c r="T88" s="278">
        <f>SUM(T89:T107)</f>
        <v>0</v>
      </c>
      <c r="AR88" s="276" t="s">
        <v>84</v>
      </c>
      <c r="AT88" s="277" t="s">
        <v>75</v>
      </c>
      <c r="AU88" s="277" t="s">
        <v>84</v>
      </c>
      <c r="AY88" s="276" t="s">
        <v>141</v>
      </c>
      <c r="BK88" s="275">
        <f>SUM(BK89:BK107)</f>
        <v>0</v>
      </c>
    </row>
    <row r="89" spans="2:65" s="255" customFormat="1" ht="16.5" customHeight="1">
      <c r="B89" s="256"/>
      <c r="C89" s="273" t="s">
        <v>84</v>
      </c>
      <c r="D89" s="273" t="s">
        <v>143</v>
      </c>
      <c r="E89" s="272" t="s">
        <v>1688</v>
      </c>
      <c r="F89" s="267" t="s">
        <v>1687</v>
      </c>
      <c r="G89" s="271" t="s">
        <v>146</v>
      </c>
      <c r="H89" s="270">
        <v>30</v>
      </c>
      <c r="I89" s="269"/>
      <c r="J89" s="268">
        <f>ROUND(I89*H89,2)</f>
        <v>0</v>
      </c>
      <c r="K89" s="267" t="s">
        <v>1</v>
      </c>
      <c r="L89" s="256"/>
      <c r="M89" s="266" t="s">
        <v>1</v>
      </c>
      <c r="N89" s="287" t="s">
        <v>41</v>
      </c>
      <c r="P89" s="286">
        <f>O89*H89</f>
        <v>0</v>
      </c>
      <c r="Q89" s="286">
        <v>0</v>
      </c>
      <c r="R89" s="286">
        <f>Q89*H89</f>
        <v>0</v>
      </c>
      <c r="S89" s="286">
        <v>0</v>
      </c>
      <c r="T89" s="285">
        <f>S89*H89</f>
        <v>0</v>
      </c>
      <c r="AR89" s="260" t="s">
        <v>148</v>
      </c>
      <c r="AT89" s="260" t="s">
        <v>143</v>
      </c>
      <c r="AU89" s="260" t="s">
        <v>86</v>
      </c>
      <c r="AY89" s="260" t="s">
        <v>141</v>
      </c>
      <c r="BE89" s="261">
        <f>IF(N89="základní",J89,0)</f>
        <v>0</v>
      </c>
      <c r="BF89" s="261">
        <f>IF(N89="snížená",J89,0)</f>
        <v>0</v>
      </c>
      <c r="BG89" s="261">
        <f>IF(N89="zákl. přenesená",J89,0)</f>
        <v>0</v>
      </c>
      <c r="BH89" s="261">
        <f>IF(N89="sníž. přenesená",J89,0)</f>
        <v>0</v>
      </c>
      <c r="BI89" s="261">
        <f>IF(N89="nulová",J89,0)</f>
        <v>0</v>
      </c>
      <c r="BJ89" s="260" t="s">
        <v>84</v>
      </c>
      <c r="BK89" s="261">
        <f>ROUND(I89*H89,2)</f>
        <v>0</v>
      </c>
      <c r="BL89" s="260" t="s">
        <v>148</v>
      </c>
      <c r="BM89" s="260" t="s">
        <v>1686</v>
      </c>
    </row>
    <row r="90" spans="2:65" s="255" customFormat="1" ht="16.5" customHeight="1">
      <c r="B90" s="256"/>
      <c r="C90" s="273" t="s">
        <v>86</v>
      </c>
      <c r="D90" s="273" t="s">
        <v>143</v>
      </c>
      <c r="E90" s="272" t="s">
        <v>1685</v>
      </c>
      <c r="F90" s="267" t="s">
        <v>1684</v>
      </c>
      <c r="G90" s="271" t="s">
        <v>223</v>
      </c>
      <c r="H90" s="270">
        <v>10</v>
      </c>
      <c r="I90" s="269"/>
      <c r="J90" s="268">
        <f>ROUND(I90*H90,2)</f>
        <v>0</v>
      </c>
      <c r="K90" s="267" t="s">
        <v>1</v>
      </c>
      <c r="L90" s="256"/>
      <c r="M90" s="266" t="s">
        <v>1</v>
      </c>
      <c r="N90" s="287" t="s">
        <v>41</v>
      </c>
      <c r="P90" s="286">
        <f>O90*H90</f>
        <v>0</v>
      </c>
      <c r="Q90" s="286">
        <v>0</v>
      </c>
      <c r="R90" s="286">
        <f>Q90*H90</f>
        <v>0</v>
      </c>
      <c r="S90" s="286">
        <v>0</v>
      </c>
      <c r="T90" s="285">
        <f>S90*H90</f>
        <v>0</v>
      </c>
      <c r="AR90" s="260" t="s">
        <v>148</v>
      </c>
      <c r="AT90" s="260" t="s">
        <v>143</v>
      </c>
      <c r="AU90" s="260" t="s">
        <v>86</v>
      </c>
      <c r="AY90" s="260" t="s">
        <v>141</v>
      </c>
      <c r="BE90" s="261">
        <f>IF(N90="základní",J90,0)</f>
        <v>0</v>
      </c>
      <c r="BF90" s="261">
        <f>IF(N90="snížená",J90,0)</f>
        <v>0</v>
      </c>
      <c r="BG90" s="261">
        <f>IF(N90="zákl. přenesená",J90,0)</f>
        <v>0</v>
      </c>
      <c r="BH90" s="261">
        <f>IF(N90="sníž. přenesená",J90,0)</f>
        <v>0</v>
      </c>
      <c r="BI90" s="261">
        <f>IF(N90="nulová",J90,0)</f>
        <v>0</v>
      </c>
      <c r="BJ90" s="260" t="s">
        <v>84</v>
      </c>
      <c r="BK90" s="261">
        <f>ROUND(I90*H90,2)</f>
        <v>0</v>
      </c>
      <c r="BL90" s="260" t="s">
        <v>148</v>
      </c>
      <c r="BM90" s="260" t="s">
        <v>1683</v>
      </c>
    </row>
    <row r="91" spans="2:65" s="255" customFormat="1" ht="16.5" customHeight="1">
      <c r="B91" s="256"/>
      <c r="C91" s="273" t="s">
        <v>156</v>
      </c>
      <c r="D91" s="273" t="s">
        <v>143</v>
      </c>
      <c r="E91" s="272" t="s">
        <v>1682</v>
      </c>
      <c r="F91" s="267" t="s">
        <v>1681</v>
      </c>
      <c r="G91" s="271" t="s">
        <v>163</v>
      </c>
      <c r="H91" s="270">
        <v>27</v>
      </c>
      <c r="I91" s="269"/>
      <c r="J91" s="268">
        <f>ROUND(I91*H91,2)</f>
        <v>0</v>
      </c>
      <c r="K91" s="267" t="s">
        <v>1</v>
      </c>
      <c r="L91" s="256"/>
      <c r="M91" s="266" t="s">
        <v>1</v>
      </c>
      <c r="N91" s="287" t="s">
        <v>41</v>
      </c>
      <c r="P91" s="286">
        <f>O91*H91</f>
        <v>0</v>
      </c>
      <c r="Q91" s="286">
        <v>0</v>
      </c>
      <c r="R91" s="286">
        <f>Q91*H91</f>
        <v>0</v>
      </c>
      <c r="S91" s="286">
        <v>0</v>
      </c>
      <c r="T91" s="285">
        <f>S91*H91</f>
        <v>0</v>
      </c>
      <c r="AR91" s="260" t="s">
        <v>148</v>
      </c>
      <c r="AT91" s="260" t="s">
        <v>143</v>
      </c>
      <c r="AU91" s="260" t="s">
        <v>86</v>
      </c>
      <c r="AY91" s="260" t="s">
        <v>141</v>
      </c>
      <c r="BE91" s="261">
        <f>IF(N91="základní",J91,0)</f>
        <v>0</v>
      </c>
      <c r="BF91" s="261">
        <f>IF(N91="snížená",J91,0)</f>
        <v>0</v>
      </c>
      <c r="BG91" s="261">
        <f>IF(N91="zákl. přenesená",J91,0)</f>
        <v>0</v>
      </c>
      <c r="BH91" s="261">
        <f>IF(N91="sníž. přenesená",J91,0)</f>
        <v>0</v>
      </c>
      <c r="BI91" s="261">
        <f>IF(N91="nulová",J91,0)</f>
        <v>0</v>
      </c>
      <c r="BJ91" s="260" t="s">
        <v>84</v>
      </c>
      <c r="BK91" s="261">
        <f>ROUND(I91*H91,2)</f>
        <v>0</v>
      </c>
      <c r="BL91" s="260" t="s">
        <v>148</v>
      </c>
      <c r="BM91" s="260" t="s">
        <v>1680</v>
      </c>
    </row>
    <row r="92" spans="2:65" s="255" customFormat="1" ht="16.5" customHeight="1">
      <c r="B92" s="256"/>
      <c r="C92" s="273" t="s">
        <v>148</v>
      </c>
      <c r="D92" s="273" t="s">
        <v>143</v>
      </c>
      <c r="E92" s="272" t="s">
        <v>1679</v>
      </c>
      <c r="F92" s="267" t="s">
        <v>1678</v>
      </c>
      <c r="G92" s="271" t="s">
        <v>163</v>
      </c>
      <c r="H92" s="270">
        <v>63</v>
      </c>
      <c r="I92" s="269"/>
      <c r="J92" s="268">
        <f>ROUND(I92*H92,2)</f>
        <v>0</v>
      </c>
      <c r="K92" s="267" t="s">
        <v>1</v>
      </c>
      <c r="L92" s="256"/>
      <c r="M92" s="266" t="s">
        <v>1</v>
      </c>
      <c r="N92" s="287" t="s">
        <v>41</v>
      </c>
      <c r="P92" s="286">
        <f>O92*H92</f>
        <v>0</v>
      </c>
      <c r="Q92" s="286">
        <v>0</v>
      </c>
      <c r="R92" s="286">
        <f>Q92*H92</f>
        <v>0</v>
      </c>
      <c r="S92" s="286">
        <v>0</v>
      </c>
      <c r="T92" s="285">
        <f>S92*H92</f>
        <v>0</v>
      </c>
      <c r="AR92" s="260" t="s">
        <v>148</v>
      </c>
      <c r="AT92" s="260" t="s">
        <v>143</v>
      </c>
      <c r="AU92" s="260" t="s">
        <v>86</v>
      </c>
      <c r="AY92" s="260" t="s">
        <v>141</v>
      </c>
      <c r="BE92" s="261">
        <f>IF(N92="základní",J92,0)</f>
        <v>0</v>
      </c>
      <c r="BF92" s="261">
        <f>IF(N92="snížená",J92,0)</f>
        <v>0</v>
      </c>
      <c r="BG92" s="261">
        <f>IF(N92="zákl. přenesená",J92,0)</f>
        <v>0</v>
      </c>
      <c r="BH92" s="261">
        <f>IF(N92="sníž. přenesená",J92,0)</f>
        <v>0</v>
      </c>
      <c r="BI92" s="261">
        <f>IF(N92="nulová",J92,0)</f>
        <v>0</v>
      </c>
      <c r="BJ92" s="260" t="s">
        <v>84</v>
      </c>
      <c r="BK92" s="261">
        <f>ROUND(I92*H92,2)</f>
        <v>0</v>
      </c>
      <c r="BL92" s="260" t="s">
        <v>148</v>
      </c>
      <c r="BM92" s="260" t="s">
        <v>1677</v>
      </c>
    </row>
    <row r="93" spans="2:65" s="255" customFormat="1" ht="16.5" customHeight="1">
      <c r="B93" s="256"/>
      <c r="C93" s="273" t="s">
        <v>166</v>
      </c>
      <c r="D93" s="273" t="s">
        <v>143</v>
      </c>
      <c r="E93" s="272" t="s">
        <v>1676</v>
      </c>
      <c r="F93" s="267" t="s">
        <v>1675</v>
      </c>
      <c r="G93" s="271" t="s">
        <v>163</v>
      </c>
      <c r="H93" s="270">
        <v>25</v>
      </c>
      <c r="I93" s="269"/>
      <c r="J93" s="268">
        <f>ROUND(I93*H93,2)</f>
        <v>0</v>
      </c>
      <c r="K93" s="267" t="s">
        <v>1</v>
      </c>
      <c r="L93" s="256"/>
      <c r="M93" s="266" t="s">
        <v>1</v>
      </c>
      <c r="N93" s="287" t="s">
        <v>41</v>
      </c>
      <c r="P93" s="286">
        <f>O93*H93</f>
        <v>0</v>
      </c>
      <c r="Q93" s="286">
        <v>0</v>
      </c>
      <c r="R93" s="286">
        <f>Q93*H93</f>
        <v>0</v>
      </c>
      <c r="S93" s="286">
        <v>0</v>
      </c>
      <c r="T93" s="285">
        <f>S93*H93</f>
        <v>0</v>
      </c>
      <c r="AR93" s="260" t="s">
        <v>148</v>
      </c>
      <c r="AT93" s="260" t="s">
        <v>143</v>
      </c>
      <c r="AU93" s="260" t="s">
        <v>86</v>
      </c>
      <c r="AY93" s="260" t="s">
        <v>141</v>
      </c>
      <c r="BE93" s="261">
        <f>IF(N93="základní",J93,0)</f>
        <v>0</v>
      </c>
      <c r="BF93" s="261">
        <f>IF(N93="snížená",J93,0)</f>
        <v>0</v>
      </c>
      <c r="BG93" s="261">
        <f>IF(N93="zákl. přenesená",J93,0)</f>
        <v>0</v>
      </c>
      <c r="BH93" s="261">
        <f>IF(N93="sníž. přenesená",J93,0)</f>
        <v>0</v>
      </c>
      <c r="BI93" s="261">
        <f>IF(N93="nulová",J93,0)</f>
        <v>0</v>
      </c>
      <c r="BJ93" s="260" t="s">
        <v>84</v>
      </c>
      <c r="BK93" s="261">
        <f>ROUND(I93*H93,2)</f>
        <v>0</v>
      </c>
      <c r="BL93" s="260" t="s">
        <v>148</v>
      </c>
      <c r="BM93" s="260" t="s">
        <v>1674</v>
      </c>
    </row>
    <row r="94" spans="2:65" s="255" customFormat="1" ht="16.5" customHeight="1">
      <c r="B94" s="256"/>
      <c r="C94" s="273" t="s">
        <v>171</v>
      </c>
      <c r="D94" s="273" t="s">
        <v>143</v>
      </c>
      <c r="E94" s="272" t="s">
        <v>1673</v>
      </c>
      <c r="F94" s="267" t="s">
        <v>1672</v>
      </c>
      <c r="G94" s="271" t="s">
        <v>163</v>
      </c>
      <c r="H94" s="270">
        <v>90</v>
      </c>
      <c r="I94" s="269"/>
      <c r="J94" s="268">
        <f>ROUND(I94*H94,2)</f>
        <v>0</v>
      </c>
      <c r="K94" s="267" t="s">
        <v>1</v>
      </c>
      <c r="L94" s="256"/>
      <c r="M94" s="266" t="s">
        <v>1</v>
      </c>
      <c r="N94" s="287" t="s">
        <v>41</v>
      </c>
      <c r="P94" s="286">
        <f>O94*H94</f>
        <v>0</v>
      </c>
      <c r="Q94" s="286">
        <v>0</v>
      </c>
      <c r="R94" s="286">
        <f>Q94*H94</f>
        <v>0</v>
      </c>
      <c r="S94" s="286">
        <v>0</v>
      </c>
      <c r="T94" s="285">
        <f>S94*H94</f>
        <v>0</v>
      </c>
      <c r="AR94" s="260" t="s">
        <v>148</v>
      </c>
      <c r="AT94" s="260" t="s">
        <v>143</v>
      </c>
      <c r="AU94" s="260" t="s">
        <v>86</v>
      </c>
      <c r="AY94" s="260" t="s">
        <v>141</v>
      </c>
      <c r="BE94" s="261">
        <f>IF(N94="základní",J94,0)</f>
        <v>0</v>
      </c>
      <c r="BF94" s="261">
        <f>IF(N94="snížená",J94,0)</f>
        <v>0</v>
      </c>
      <c r="BG94" s="261">
        <f>IF(N94="zákl. přenesená",J94,0)</f>
        <v>0</v>
      </c>
      <c r="BH94" s="261">
        <f>IF(N94="sníž. přenesená",J94,0)</f>
        <v>0</v>
      </c>
      <c r="BI94" s="261">
        <f>IF(N94="nulová",J94,0)</f>
        <v>0</v>
      </c>
      <c r="BJ94" s="260" t="s">
        <v>84</v>
      </c>
      <c r="BK94" s="261">
        <f>ROUND(I94*H94,2)</f>
        <v>0</v>
      </c>
      <c r="BL94" s="260" t="s">
        <v>148</v>
      </c>
      <c r="BM94" s="260" t="s">
        <v>1671</v>
      </c>
    </row>
    <row r="95" spans="2:65" s="255" customFormat="1" ht="16.5" customHeight="1">
      <c r="B95" s="256"/>
      <c r="C95" s="273" t="s">
        <v>176</v>
      </c>
      <c r="D95" s="273" t="s">
        <v>143</v>
      </c>
      <c r="E95" s="272" t="s">
        <v>1670</v>
      </c>
      <c r="F95" s="267" t="s">
        <v>1669</v>
      </c>
      <c r="G95" s="271" t="s">
        <v>163</v>
      </c>
      <c r="H95" s="270">
        <v>5</v>
      </c>
      <c r="I95" s="269"/>
      <c r="J95" s="268">
        <f>ROUND(I95*H95,2)</f>
        <v>0</v>
      </c>
      <c r="K95" s="267" t="s">
        <v>1</v>
      </c>
      <c r="L95" s="256"/>
      <c r="M95" s="266" t="s">
        <v>1</v>
      </c>
      <c r="N95" s="287" t="s">
        <v>41</v>
      </c>
      <c r="P95" s="286">
        <f>O95*H95</f>
        <v>0</v>
      </c>
      <c r="Q95" s="286">
        <v>0</v>
      </c>
      <c r="R95" s="286">
        <f>Q95*H95</f>
        <v>0</v>
      </c>
      <c r="S95" s="286">
        <v>0</v>
      </c>
      <c r="T95" s="285">
        <f>S95*H95</f>
        <v>0</v>
      </c>
      <c r="AR95" s="260" t="s">
        <v>148</v>
      </c>
      <c r="AT95" s="260" t="s">
        <v>143</v>
      </c>
      <c r="AU95" s="260" t="s">
        <v>86</v>
      </c>
      <c r="AY95" s="260" t="s">
        <v>141</v>
      </c>
      <c r="BE95" s="261">
        <f>IF(N95="základní",J95,0)</f>
        <v>0</v>
      </c>
      <c r="BF95" s="261">
        <f>IF(N95="snížená",J95,0)</f>
        <v>0</v>
      </c>
      <c r="BG95" s="261">
        <f>IF(N95="zákl. přenesená",J95,0)</f>
        <v>0</v>
      </c>
      <c r="BH95" s="261">
        <f>IF(N95="sníž. přenesená",J95,0)</f>
        <v>0</v>
      </c>
      <c r="BI95" s="261">
        <f>IF(N95="nulová",J95,0)</f>
        <v>0</v>
      </c>
      <c r="BJ95" s="260" t="s">
        <v>84</v>
      </c>
      <c r="BK95" s="261">
        <f>ROUND(I95*H95,2)</f>
        <v>0</v>
      </c>
      <c r="BL95" s="260" t="s">
        <v>148</v>
      </c>
      <c r="BM95" s="260" t="s">
        <v>1668</v>
      </c>
    </row>
    <row r="96" spans="2:65" s="255" customFormat="1" ht="16.5" customHeight="1">
      <c r="B96" s="256"/>
      <c r="C96" s="273" t="s">
        <v>181</v>
      </c>
      <c r="D96" s="273" t="s">
        <v>143</v>
      </c>
      <c r="E96" s="272" t="s">
        <v>1667</v>
      </c>
      <c r="F96" s="267" t="s">
        <v>1666</v>
      </c>
      <c r="G96" s="271" t="s">
        <v>146</v>
      </c>
      <c r="H96" s="270">
        <v>410</v>
      </c>
      <c r="I96" s="269"/>
      <c r="J96" s="268">
        <f>ROUND(I96*H96,2)</f>
        <v>0</v>
      </c>
      <c r="K96" s="267" t="s">
        <v>1</v>
      </c>
      <c r="L96" s="256"/>
      <c r="M96" s="266" t="s">
        <v>1</v>
      </c>
      <c r="N96" s="287" t="s">
        <v>41</v>
      </c>
      <c r="P96" s="286">
        <f>O96*H96</f>
        <v>0</v>
      </c>
      <c r="Q96" s="286">
        <v>0.00084</v>
      </c>
      <c r="R96" s="286">
        <f>Q96*H96</f>
        <v>0.34440000000000004</v>
      </c>
      <c r="S96" s="286">
        <v>0</v>
      </c>
      <c r="T96" s="285">
        <f>S96*H96</f>
        <v>0</v>
      </c>
      <c r="AR96" s="260" t="s">
        <v>148</v>
      </c>
      <c r="AT96" s="260" t="s">
        <v>143</v>
      </c>
      <c r="AU96" s="260" t="s">
        <v>86</v>
      </c>
      <c r="AY96" s="260" t="s">
        <v>141</v>
      </c>
      <c r="BE96" s="261">
        <f>IF(N96="základní",J96,0)</f>
        <v>0</v>
      </c>
      <c r="BF96" s="261">
        <f>IF(N96="snížená",J96,0)</f>
        <v>0</v>
      </c>
      <c r="BG96" s="261">
        <f>IF(N96="zákl. přenesená",J96,0)</f>
        <v>0</v>
      </c>
      <c r="BH96" s="261">
        <f>IF(N96="sníž. přenesená",J96,0)</f>
        <v>0</v>
      </c>
      <c r="BI96" s="261">
        <f>IF(N96="nulová",J96,0)</f>
        <v>0</v>
      </c>
      <c r="BJ96" s="260" t="s">
        <v>84</v>
      </c>
      <c r="BK96" s="261">
        <f>ROUND(I96*H96,2)</f>
        <v>0</v>
      </c>
      <c r="BL96" s="260" t="s">
        <v>148</v>
      </c>
      <c r="BM96" s="260" t="s">
        <v>1665</v>
      </c>
    </row>
    <row r="97" spans="2:65" s="255" customFormat="1" ht="16.5" customHeight="1">
      <c r="B97" s="256"/>
      <c r="C97" s="273" t="s">
        <v>186</v>
      </c>
      <c r="D97" s="273" t="s">
        <v>143</v>
      </c>
      <c r="E97" s="272" t="s">
        <v>1664</v>
      </c>
      <c r="F97" s="267" t="s">
        <v>1663</v>
      </c>
      <c r="G97" s="271" t="s">
        <v>163</v>
      </c>
      <c r="H97" s="270">
        <v>63</v>
      </c>
      <c r="I97" s="269"/>
      <c r="J97" s="268">
        <f>ROUND(I97*H97,2)</f>
        <v>0</v>
      </c>
      <c r="K97" s="267" t="s">
        <v>1</v>
      </c>
      <c r="L97" s="256"/>
      <c r="M97" s="266" t="s">
        <v>1</v>
      </c>
      <c r="N97" s="287" t="s">
        <v>41</v>
      </c>
      <c r="P97" s="286">
        <f>O97*H97</f>
        <v>0</v>
      </c>
      <c r="Q97" s="286">
        <v>0</v>
      </c>
      <c r="R97" s="286">
        <f>Q97*H97</f>
        <v>0</v>
      </c>
      <c r="S97" s="286">
        <v>0</v>
      </c>
      <c r="T97" s="285">
        <f>S97*H97</f>
        <v>0</v>
      </c>
      <c r="AR97" s="260" t="s">
        <v>148</v>
      </c>
      <c r="AT97" s="260" t="s">
        <v>143</v>
      </c>
      <c r="AU97" s="260" t="s">
        <v>86</v>
      </c>
      <c r="AY97" s="260" t="s">
        <v>141</v>
      </c>
      <c r="BE97" s="261">
        <f>IF(N97="základní",J97,0)</f>
        <v>0</v>
      </c>
      <c r="BF97" s="261">
        <f>IF(N97="snížená",J97,0)</f>
        <v>0</v>
      </c>
      <c r="BG97" s="261">
        <f>IF(N97="zákl. přenesená",J97,0)</f>
        <v>0</v>
      </c>
      <c r="BH97" s="261">
        <f>IF(N97="sníž. přenesená",J97,0)</f>
        <v>0</v>
      </c>
      <c r="BI97" s="261">
        <f>IF(N97="nulová",J97,0)</f>
        <v>0</v>
      </c>
      <c r="BJ97" s="260" t="s">
        <v>84</v>
      </c>
      <c r="BK97" s="261">
        <f>ROUND(I97*H97,2)</f>
        <v>0</v>
      </c>
      <c r="BL97" s="260" t="s">
        <v>148</v>
      </c>
      <c r="BM97" s="260" t="s">
        <v>1662</v>
      </c>
    </row>
    <row r="98" spans="2:65" s="255" customFormat="1" ht="16.5" customHeight="1">
      <c r="B98" s="256"/>
      <c r="C98" s="273" t="s">
        <v>190</v>
      </c>
      <c r="D98" s="273" t="s">
        <v>143</v>
      </c>
      <c r="E98" s="272" t="s">
        <v>1661</v>
      </c>
      <c r="F98" s="267" t="s">
        <v>1660</v>
      </c>
      <c r="G98" s="271" t="s">
        <v>146</v>
      </c>
      <c r="H98" s="270">
        <v>410</v>
      </c>
      <c r="I98" s="269"/>
      <c r="J98" s="268">
        <f>ROUND(I98*H98,2)</f>
        <v>0</v>
      </c>
      <c r="K98" s="267" t="s">
        <v>1</v>
      </c>
      <c r="L98" s="256"/>
      <c r="M98" s="266" t="s">
        <v>1</v>
      </c>
      <c r="N98" s="287" t="s">
        <v>41</v>
      </c>
      <c r="P98" s="286">
        <f>O98*H98</f>
        <v>0</v>
      </c>
      <c r="Q98" s="286">
        <v>0</v>
      </c>
      <c r="R98" s="286">
        <f>Q98*H98</f>
        <v>0</v>
      </c>
      <c r="S98" s="286">
        <v>0</v>
      </c>
      <c r="T98" s="285">
        <f>S98*H98</f>
        <v>0</v>
      </c>
      <c r="AR98" s="260" t="s">
        <v>148</v>
      </c>
      <c r="AT98" s="260" t="s">
        <v>143</v>
      </c>
      <c r="AU98" s="260" t="s">
        <v>86</v>
      </c>
      <c r="AY98" s="260" t="s">
        <v>141</v>
      </c>
      <c r="BE98" s="261">
        <f>IF(N98="základní",J98,0)</f>
        <v>0</v>
      </c>
      <c r="BF98" s="261">
        <f>IF(N98="snížená",J98,0)</f>
        <v>0</v>
      </c>
      <c r="BG98" s="261">
        <f>IF(N98="zákl. přenesená",J98,0)</f>
        <v>0</v>
      </c>
      <c r="BH98" s="261">
        <f>IF(N98="sníž. přenesená",J98,0)</f>
        <v>0</v>
      </c>
      <c r="BI98" s="261">
        <f>IF(N98="nulová",J98,0)</f>
        <v>0</v>
      </c>
      <c r="BJ98" s="260" t="s">
        <v>84</v>
      </c>
      <c r="BK98" s="261">
        <f>ROUND(I98*H98,2)</f>
        <v>0</v>
      </c>
      <c r="BL98" s="260" t="s">
        <v>148</v>
      </c>
      <c r="BM98" s="260" t="s">
        <v>1659</v>
      </c>
    </row>
    <row r="99" spans="2:65" s="255" customFormat="1" ht="16.5" customHeight="1">
      <c r="B99" s="256"/>
      <c r="C99" s="273" t="s">
        <v>196</v>
      </c>
      <c r="D99" s="273" t="s">
        <v>143</v>
      </c>
      <c r="E99" s="272" t="s">
        <v>1658</v>
      </c>
      <c r="F99" s="267" t="s">
        <v>1657</v>
      </c>
      <c r="G99" s="271" t="s">
        <v>163</v>
      </c>
      <c r="H99" s="270">
        <v>70</v>
      </c>
      <c r="I99" s="269"/>
      <c r="J99" s="268">
        <f>ROUND(I99*H99,2)</f>
        <v>0</v>
      </c>
      <c r="K99" s="267" t="s">
        <v>1</v>
      </c>
      <c r="L99" s="256"/>
      <c r="M99" s="266" t="s">
        <v>1</v>
      </c>
      <c r="N99" s="287" t="s">
        <v>41</v>
      </c>
      <c r="P99" s="286">
        <f>O99*H99</f>
        <v>0</v>
      </c>
      <c r="Q99" s="286">
        <v>0</v>
      </c>
      <c r="R99" s="286">
        <f>Q99*H99</f>
        <v>0</v>
      </c>
      <c r="S99" s="286">
        <v>0</v>
      </c>
      <c r="T99" s="285">
        <f>S99*H99</f>
        <v>0</v>
      </c>
      <c r="AR99" s="260" t="s">
        <v>148</v>
      </c>
      <c r="AT99" s="260" t="s">
        <v>143</v>
      </c>
      <c r="AU99" s="260" t="s">
        <v>86</v>
      </c>
      <c r="AY99" s="260" t="s">
        <v>141</v>
      </c>
      <c r="BE99" s="261">
        <f>IF(N99="základní",J99,0)</f>
        <v>0</v>
      </c>
      <c r="BF99" s="261">
        <f>IF(N99="snížená",J99,0)</f>
        <v>0</v>
      </c>
      <c r="BG99" s="261">
        <f>IF(N99="zákl. přenesená",J99,0)</f>
        <v>0</v>
      </c>
      <c r="BH99" s="261">
        <f>IF(N99="sníž. přenesená",J99,0)</f>
        <v>0</v>
      </c>
      <c r="BI99" s="261">
        <f>IF(N99="nulová",J99,0)</f>
        <v>0</v>
      </c>
      <c r="BJ99" s="260" t="s">
        <v>84</v>
      </c>
      <c r="BK99" s="261">
        <f>ROUND(I99*H99,2)</f>
        <v>0</v>
      </c>
      <c r="BL99" s="260" t="s">
        <v>148</v>
      </c>
      <c r="BM99" s="260" t="s">
        <v>1656</v>
      </c>
    </row>
    <row r="100" spans="2:65" s="255" customFormat="1" ht="16.5" customHeight="1">
      <c r="B100" s="256"/>
      <c r="C100" s="273" t="s">
        <v>200</v>
      </c>
      <c r="D100" s="273" t="s">
        <v>143</v>
      </c>
      <c r="E100" s="272" t="s">
        <v>1655</v>
      </c>
      <c r="F100" s="267" t="s">
        <v>1654</v>
      </c>
      <c r="G100" s="271" t="s">
        <v>163</v>
      </c>
      <c r="H100" s="270">
        <v>27</v>
      </c>
      <c r="I100" s="269"/>
      <c r="J100" s="268">
        <f>ROUND(I100*H100,2)</f>
        <v>0</v>
      </c>
      <c r="K100" s="267" t="s">
        <v>1</v>
      </c>
      <c r="L100" s="256"/>
      <c r="M100" s="266" t="s">
        <v>1</v>
      </c>
      <c r="N100" s="287" t="s">
        <v>41</v>
      </c>
      <c r="P100" s="286">
        <f>O100*H100</f>
        <v>0</v>
      </c>
      <c r="Q100" s="286">
        <v>0</v>
      </c>
      <c r="R100" s="286">
        <f>Q100*H100</f>
        <v>0</v>
      </c>
      <c r="S100" s="286">
        <v>0</v>
      </c>
      <c r="T100" s="285">
        <f>S100*H100</f>
        <v>0</v>
      </c>
      <c r="AR100" s="260" t="s">
        <v>148</v>
      </c>
      <c r="AT100" s="260" t="s">
        <v>143</v>
      </c>
      <c r="AU100" s="260" t="s">
        <v>86</v>
      </c>
      <c r="AY100" s="260" t="s">
        <v>141</v>
      </c>
      <c r="BE100" s="261">
        <f>IF(N100="základní",J100,0)</f>
        <v>0</v>
      </c>
      <c r="BF100" s="261">
        <f>IF(N100="snížená",J100,0)</f>
        <v>0</v>
      </c>
      <c r="BG100" s="261">
        <f>IF(N100="zákl. přenesená",J100,0)</f>
        <v>0</v>
      </c>
      <c r="BH100" s="261">
        <f>IF(N100="sníž. přenesená",J100,0)</f>
        <v>0</v>
      </c>
      <c r="BI100" s="261">
        <f>IF(N100="nulová",J100,0)</f>
        <v>0</v>
      </c>
      <c r="BJ100" s="260" t="s">
        <v>84</v>
      </c>
      <c r="BK100" s="261">
        <f>ROUND(I100*H100,2)</f>
        <v>0</v>
      </c>
      <c r="BL100" s="260" t="s">
        <v>148</v>
      </c>
      <c r="BM100" s="260" t="s">
        <v>1653</v>
      </c>
    </row>
    <row r="101" spans="2:65" s="255" customFormat="1" ht="25.5" customHeight="1">
      <c r="B101" s="256"/>
      <c r="C101" s="273" t="s">
        <v>204</v>
      </c>
      <c r="D101" s="273" t="s">
        <v>143</v>
      </c>
      <c r="E101" s="272" t="s">
        <v>1652</v>
      </c>
      <c r="F101" s="267" t="s">
        <v>1651</v>
      </c>
      <c r="G101" s="271" t="s">
        <v>163</v>
      </c>
      <c r="H101" s="270">
        <v>27</v>
      </c>
      <c r="I101" s="269"/>
      <c r="J101" s="268">
        <f>ROUND(I101*H101,2)</f>
        <v>0</v>
      </c>
      <c r="K101" s="267" t="s">
        <v>1</v>
      </c>
      <c r="L101" s="256"/>
      <c r="M101" s="266" t="s">
        <v>1</v>
      </c>
      <c r="N101" s="287" t="s">
        <v>41</v>
      </c>
      <c r="P101" s="286">
        <f>O101*H101</f>
        <v>0</v>
      </c>
      <c r="Q101" s="286">
        <v>0</v>
      </c>
      <c r="R101" s="286">
        <f>Q101*H101</f>
        <v>0</v>
      </c>
      <c r="S101" s="286">
        <v>0</v>
      </c>
      <c r="T101" s="285">
        <f>S101*H101</f>
        <v>0</v>
      </c>
      <c r="AR101" s="260" t="s">
        <v>148</v>
      </c>
      <c r="AT101" s="260" t="s">
        <v>143</v>
      </c>
      <c r="AU101" s="260" t="s">
        <v>86</v>
      </c>
      <c r="AY101" s="260" t="s">
        <v>141</v>
      </c>
      <c r="BE101" s="261">
        <f>IF(N101="základní",J101,0)</f>
        <v>0</v>
      </c>
      <c r="BF101" s="261">
        <f>IF(N101="snížená",J101,0)</f>
        <v>0</v>
      </c>
      <c r="BG101" s="261">
        <f>IF(N101="zákl. přenesená",J101,0)</f>
        <v>0</v>
      </c>
      <c r="BH101" s="261">
        <f>IF(N101="sníž. přenesená",J101,0)</f>
        <v>0</v>
      </c>
      <c r="BI101" s="261">
        <f>IF(N101="nulová",J101,0)</f>
        <v>0</v>
      </c>
      <c r="BJ101" s="260" t="s">
        <v>84</v>
      </c>
      <c r="BK101" s="261">
        <f>ROUND(I101*H101,2)</f>
        <v>0</v>
      </c>
      <c r="BL101" s="260" t="s">
        <v>148</v>
      </c>
      <c r="BM101" s="260" t="s">
        <v>1650</v>
      </c>
    </row>
    <row r="102" spans="2:65" s="255" customFormat="1" ht="16.5" customHeight="1">
      <c r="B102" s="256"/>
      <c r="C102" s="273" t="s">
        <v>208</v>
      </c>
      <c r="D102" s="273" t="s">
        <v>143</v>
      </c>
      <c r="E102" s="272" t="s">
        <v>1649</v>
      </c>
      <c r="F102" s="267" t="s">
        <v>1648</v>
      </c>
      <c r="G102" s="271" t="s">
        <v>163</v>
      </c>
      <c r="H102" s="270">
        <v>27</v>
      </c>
      <c r="I102" s="269"/>
      <c r="J102" s="268">
        <f>ROUND(I102*H102,2)</f>
        <v>0</v>
      </c>
      <c r="K102" s="267" t="s">
        <v>1</v>
      </c>
      <c r="L102" s="256"/>
      <c r="M102" s="266" t="s">
        <v>1</v>
      </c>
      <c r="N102" s="287" t="s">
        <v>41</v>
      </c>
      <c r="P102" s="286">
        <f>O102*H102</f>
        <v>0</v>
      </c>
      <c r="Q102" s="286">
        <v>0</v>
      </c>
      <c r="R102" s="286">
        <f>Q102*H102</f>
        <v>0</v>
      </c>
      <c r="S102" s="286">
        <v>0</v>
      </c>
      <c r="T102" s="285">
        <f>S102*H102</f>
        <v>0</v>
      </c>
      <c r="AR102" s="260" t="s">
        <v>148</v>
      </c>
      <c r="AT102" s="260" t="s">
        <v>143</v>
      </c>
      <c r="AU102" s="260" t="s">
        <v>86</v>
      </c>
      <c r="AY102" s="260" t="s">
        <v>141</v>
      </c>
      <c r="BE102" s="261">
        <f>IF(N102="základní",J102,0)</f>
        <v>0</v>
      </c>
      <c r="BF102" s="261">
        <f>IF(N102="snížená",J102,0)</f>
        <v>0</v>
      </c>
      <c r="BG102" s="261">
        <f>IF(N102="zákl. přenesená",J102,0)</f>
        <v>0</v>
      </c>
      <c r="BH102" s="261">
        <f>IF(N102="sníž. přenesená",J102,0)</f>
        <v>0</v>
      </c>
      <c r="BI102" s="261">
        <f>IF(N102="nulová",J102,0)</f>
        <v>0</v>
      </c>
      <c r="BJ102" s="260" t="s">
        <v>84</v>
      </c>
      <c r="BK102" s="261">
        <f>ROUND(I102*H102,2)</f>
        <v>0</v>
      </c>
      <c r="BL102" s="260" t="s">
        <v>148</v>
      </c>
      <c r="BM102" s="260" t="s">
        <v>1647</v>
      </c>
    </row>
    <row r="103" spans="2:65" s="255" customFormat="1" ht="16.5" customHeight="1">
      <c r="B103" s="256"/>
      <c r="C103" s="273" t="s">
        <v>8</v>
      </c>
      <c r="D103" s="273" t="s">
        <v>143</v>
      </c>
      <c r="E103" s="272" t="s">
        <v>1646</v>
      </c>
      <c r="F103" s="267" t="s">
        <v>1645</v>
      </c>
      <c r="G103" s="271" t="s">
        <v>163</v>
      </c>
      <c r="H103" s="270">
        <v>27</v>
      </c>
      <c r="I103" s="269"/>
      <c r="J103" s="268">
        <f>ROUND(I103*H103,2)</f>
        <v>0</v>
      </c>
      <c r="K103" s="267" t="s">
        <v>1</v>
      </c>
      <c r="L103" s="256"/>
      <c r="M103" s="266" t="s">
        <v>1</v>
      </c>
      <c r="N103" s="287" t="s">
        <v>41</v>
      </c>
      <c r="P103" s="286">
        <f>O103*H103</f>
        <v>0</v>
      </c>
      <c r="Q103" s="286">
        <v>0</v>
      </c>
      <c r="R103" s="286">
        <f>Q103*H103</f>
        <v>0</v>
      </c>
      <c r="S103" s="286">
        <v>0</v>
      </c>
      <c r="T103" s="285">
        <f>S103*H103</f>
        <v>0</v>
      </c>
      <c r="AR103" s="260" t="s">
        <v>148</v>
      </c>
      <c r="AT103" s="260" t="s">
        <v>143</v>
      </c>
      <c r="AU103" s="260" t="s">
        <v>86</v>
      </c>
      <c r="AY103" s="260" t="s">
        <v>141</v>
      </c>
      <c r="BE103" s="261">
        <f>IF(N103="základní",J103,0)</f>
        <v>0</v>
      </c>
      <c r="BF103" s="261">
        <f>IF(N103="snížená",J103,0)</f>
        <v>0</v>
      </c>
      <c r="BG103" s="261">
        <f>IF(N103="zákl. přenesená",J103,0)</f>
        <v>0</v>
      </c>
      <c r="BH103" s="261">
        <f>IF(N103="sníž. přenesená",J103,0)</f>
        <v>0</v>
      </c>
      <c r="BI103" s="261">
        <f>IF(N103="nulová",J103,0)</f>
        <v>0</v>
      </c>
      <c r="BJ103" s="260" t="s">
        <v>84</v>
      </c>
      <c r="BK103" s="261">
        <f>ROUND(I103*H103,2)</f>
        <v>0</v>
      </c>
      <c r="BL103" s="260" t="s">
        <v>148</v>
      </c>
      <c r="BM103" s="260" t="s">
        <v>1644</v>
      </c>
    </row>
    <row r="104" spans="2:65" s="255" customFormat="1" ht="16.5" customHeight="1">
      <c r="B104" s="256"/>
      <c r="C104" s="273" t="s">
        <v>216</v>
      </c>
      <c r="D104" s="273" t="s">
        <v>143</v>
      </c>
      <c r="E104" s="272" t="s">
        <v>1643</v>
      </c>
      <c r="F104" s="267" t="s">
        <v>1642</v>
      </c>
      <c r="G104" s="271" t="s">
        <v>618</v>
      </c>
      <c r="H104" s="270">
        <v>38</v>
      </c>
      <c r="I104" s="269"/>
      <c r="J104" s="268">
        <f>ROUND(I104*H104,2)</f>
        <v>0</v>
      </c>
      <c r="K104" s="267" t="s">
        <v>1</v>
      </c>
      <c r="L104" s="256"/>
      <c r="M104" s="266" t="s">
        <v>1</v>
      </c>
      <c r="N104" s="287" t="s">
        <v>41</v>
      </c>
      <c r="P104" s="286">
        <f>O104*H104</f>
        <v>0</v>
      </c>
      <c r="Q104" s="286">
        <v>0</v>
      </c>
      <c r="R104" s="286">
        <f>Q104*H104</f>
        <v>0</v>
      </c>
      <c r="S104" s="286">
        <v>0</v>
      </c>
      <c r="T104" s="285">
        <f>S104*H104</f>
        <v>0</v>
      </c>
      <c r="AR104" s="260" t="s">
        <v>148</v>
      </c>
      <c r="AT104" s="260" t="s">
        <v>143</v>
      </c>
      <c r="AU104" s="260" t="s">
        <v>86</v>
      </c>
      <c r="AY104" s="260" t="s">
        <v>141</v>
      </c>
      <c r="BE104" s="261">
        <f>IF(N104="základní",J104,0)</f>
        <v>0</v>
      </c>
      <c r="BF104" s="261">
        <f>IF(N104="snížená",J104,0)</f>
        <v>0</v>
      </c>
      <c r="BG104" s="261">
        <f>IF(N104="zákl. přenesená",J104,0)</f>
        <v>0</v>
      </c>
      <c r="BH104" s="261">
        <f>IF(N104="sníž. přenesená",J104,0)</f>
        <v>0</v>
      </c>
      <c r="BI104" s="261">
        <f>IF(N104="nulová",J104,0)</f>
        <v>0</v>
      </c>
      <c r="BJ104" s="260" t="s">
        <v>84</v>
      </c>
      <c r="BK104" s="261">
        <f>ROUND(I104*H104,2)</f>
        <v>0</v>
      </c>
      <c r="BL104" s="260" t="s">
        <v>148</v>
      </c>
      <c r="BM104" s="260" t="s">
        <v>1641</v>
      </c>
    </row>
    <row r="105" spans="2:65" s="255" customFormat="1" ht="16.5" customHeight="1">
      <c r="B105" s="256"/>
      <c r="C105" s="273" t="s">
        <v>220</v>
      </c>
      <c r="D105" s="273" t="s">
        <v>143</v>
      </c>
      <c r="E105" s="272" t="s">
        <v>167</v>
      </c>
      <c r="F105" s="267" t="s">
        <v>168</v>
      </c>
      <c r="G105" s="271" t="s">
        <v>163</v>
      </c>
      <c r="H105" s="270">
        <v>63</v>
      </c>
      <c r="I105" s="269"/>
      <c r="J105" s="268">
        <f>ROUND(I105*H105,2)</f>
        <v>0</v>
      </c>
      <c r="K105" s="267" t="s">
        <v>1</v>
      </c>
      <c r="L105" s="256"/>
      <c r="M105" s="266" t="s">
        <v>1</v>
      </c>
      <c r="N105" s="287" t="s">
        <v>41</v>
      </c>
      <c r="P105" s="286">
        <f>O105*H105</f>
        <v>0</v>
      </c>
      <c r="Q105" s="286">
        <v>0</v>
      </c>
      <c r="R105" s="286">
        <f>Q105*H105</f>
        <v>0</v>
      </c>
      <c r="S105" s="286">
        <v>0</v>
      </c>
      <c r="T105" s="285">
        <f>S105*H105</f>
        <v>0</v>
      </c>
      <c r="AR105" s="260" t="s">
        <v>148</v>
      </c>
      <c r="AT105" s="260" t="s">
        <v>143</v>
      </c>
      <c r="AU105" s="260" t="s">
        <v>86</v>
      </c>
      <c r="AY105" s="260" t="s">
        <v>141</v>
      </c>
      <c r="BE105" s="261">
        <f>IF(N105="základní",J105,0)</f>
        <v>0</v>
      </c>
      <c r="BF105" s="261">
        <f>IF(N105="snížená",J105,0)</f>
        <v>0</v>
      </c>
      <c r="BG105" s="261">
        <f>IF(N105="zákl. přenesená",J105,0)</f>
        <v>0</v>
      </c>
      <c r="BH105" s="261">
        <f>IF(N105="sníž. přenesená",J105,0)</f>
        <v>0</v>
      </c>
      <c r="BI105" s="261">
        <f>IF(N105="nulová",J105,0)</f>
        <v>0</v>
      </c>
      <c r="BJ105" s="260" t="s">
        <v>84</v>
      </c>
      <c r="BK105" s="261">
        <f>ROUND(I105*H105,2)</f>
        <v>0</v>
      </c>
      <c r="BL105" s="260" t="s">
        <v>148</v>
      </c>
      <c r="BM105" s="260" t="s">
        <v>1640</v>
      </c>
    </row>
    <row r="106" spans="2:65" s="255" customFormat="1" ht="25.5" customHeight="1">
      <c r="B106" s="256"/>
      <c r="C106" s="273" t="s">
        <v>226</v>
      </c>
      <c r="D106" s="273" t="s">
        <v>143</v>
      </c>
      <c r="E106" s="272" t="s">
        <v>1639</v>
      </c>
      <c r="F106" s="267" t="s">
        <v>1638</v>
      </c>
      <c r="G106" s="271" t="s">
        <v>146</v>
      </c>
      <c r="H106" s="270">
        <v>100</v>
      </c>
      <c r="I106" s="269"/>
      <c r="J106" s="268">
        <f>ROUND(I106*H106,2)</f>
        <v>0</v>
      </c>
      <c r="K106" s="267" t="s">
        <v>1</v>
      </c>
      <c r="L106" s="256"/>
      <c r="M106" s="266" t="s">
        <v>1</v>
      </c>
      <c r="N106" s="287" t="s">
        <v>41</v>
      </c>
      <c r="P106" s="286">
        <f>O106*H106</f>
        <v>0</v>
      </c>
      <c r="Q106" s="286">
        <v>0</v>
      </c>
      <c r="R106" s="286">
        <f>Q106*H106</f>
        <v>0</v>
      </c>
      <c r="S106" s="286">
        <v>0</v>
      </c>
      <c r="T106" s="285">
        <f>S106*H106</f>
        <v>0</v>
      </c>
      <c r="AR106" s="260" t="s">
        <v>148</v>
      </c>
      <c r="AT106" s="260" t="s">
        <v>143</v>
      </c>
      <c r="AU106" s="260" t="s">
        <v>86</v>
      </c>
      <c r="AY106" s="260" t="s">
        <v>141</v>
      </c>
      <c r="BE106" s="261">
        <f>IF(N106="základní",J106,0)</f>
        <v>0</v>
      </c>
      <c r="BF106" s="261">
        <f>IF(N106="snížená",J106,0)</f>
        <v>0</v>
      </c>
      <c r="BG106" s="261">
        <f>IF(N106="zákl. přenesená",J106,0)</f>
        <v>0</v>
      </c>
      <c r="BH106" s="261">
        <f>IF(N106="sníž. přenesená",J106,0)</f>
        <v>0</v>
      </c>
      <c r="BI106" s="261">
        <f>IF(N106="nulová",J106,0)</f>
        <v>0</v>
      </c>
      <c r="BJ106" s="260" t="s">
        <v>84</v>
      </c>
      <c r="BK106" s="261">
        <f>ROUND(I106*H106,2)</f>
        <v>0</v>
      </c>
      <c r="BL106" s="260" t="s">
        <v>148</v>
      </c>
      <c r="BM106" s="260" t="s">
        <v>1637</v>
      </c>
    </row>
    <row r="107" spans="2:65" s="255" customFormat="1" ht="16.5" customHeight="1">
      <c r="B107" s="256"/>
      <c r="C107" s="273" t="s">
        <v>232</v>
      </c>
      <c r="D107" s="273" t="s">
        <v>143</v>
      </c>
      <c r="E107" s="272" t="s">
        <v>1636</v>
      </c>
      <c r="F107" s="267" t="s">
        <v>1635</v>
      </c>
      <c r="G107" s="271" t="s">
        <v>146</v>
      </c>
      <c r="H107" s="270">
        <v>100</v>
      </c>
      <c r="I107" s="269"/>
      <c r="J107" s="268">
        <f>ROUND(I107*H107,2)</f>
        <v>0</v>
      </c>
      <c r="K107" s="267" t="s">
        <v>1</v>
      </c>
      <c r="L107" s="256"/>
      <c r="M107" s="266" t="s">
        <v>1</v>
      </c>
      <c r="N107" s="287" t="s">
        <v>41</v>
      </c>
      <c r="P107" s="286">
        <f>O107*H107</f>
        <v>0</v>
      </c>
      <c r="Q107" s="286">
        <v>0</v>
      </c>
      <c r="R107" s="286">
        <f>Q107*H107</f>
        <v>0</v>
      </c>
      <c r="S107" s="286">
        <v>0</v>
      </c>
      <c r="T107" s="285">
        <f>S107*H107</f>
        <v>0</v>
      </c>
      <c r="AR107" s="260" t="s">
        <v>148</v>
      </c>
      <c r="AT107" s="260" t="s">
        <v>143</v>
      </c>
      <c r="AU107" s="260" t="s">
        <v>86</v>
      </c>
      <c r="AY107" s="260" t="s">
        <v>141</v>
      </c>
      <c r="BE107" s="261">
        <f>IF(N107="základní",J107,0)</f>
        <v>0</v>
      </c>
      <c r="BF107" s="261">
        <f>IF(N107="snížená",J107,0)</f>
        <v>0</v>
      </c>
      <c r="BG107" s="261">
        <f>IF(N107="zákl. přenesená",J107,0)</f>
        <v>0</v>
      </c>
      <c r="BH107" s="261">
        <f>IF(N107="sníž. přenesená",J107,0)</f>
        <v>0</v>
      </c>
      <c r="BI107" s="261">
        <f>IF(N107="nulová",J107,0)</f>
        <v>0</v>
      </c>
      <c r="BJ107" s="260" t="s">
        <v>84</v>
      </c>
      <c r="BK107" s="261">
        <f>ROUND(I107*H107,2)</f>
        <v>0</v>
      </c>
      <c r="BL107" s="260" t="s">
        <v>148</v>
      </c>
      <c r="BM107" s="260" t="s">
        <v>1634</v>
      </c>
    </row>
    <row r="108" spans="2:63" s="274" customFormat="1" ht="29.85" customHeight="1">
      <c r="B108" s="281"/>
      <c r="D108" s="276" t="s">
        <v>75</v>
      </c>
      <c r="E108" s="289" t="s">
        <v>156</v>
      </c>
      <c r="F108" s="289" t="s">
        <v>170</v>
      </c>
      <c r="I108" s="283"/>
      <c r="J108" s="288">
        <f>BK108</f>
        <v>0</v>
      </c>
      <c r="L108" s="281"/>
      <c r="M108" s="280"/>
      <c r="P108" s="279">
        <f>SUM(P109:P112)</f>
        <v>0</v>
      </c>
      <c r="R108" s="279">
        <f>SUM(R109:R112)</f>
        <v>0</v>
      </c>
      <c r="T108" s="278">
        <f>SUM(T109:T112)</f>
        <v>0</v>
      </c>
      <c r="AR108" s="276" t="s">
        <v>84</v>
      </c>
      <c r="AT108" s="277" t="s">
        <v>75</v>
      </c>
      <c r="AU108" s="277" t="s">
        <v>84</v>
      </c>
      <c r="AY108" s="276" t="s">
        <v>141</v>
      </c>
      <c r="BK108" s="275">
        <f>SUM(BK109:BK112)</f>
        <v>0</v>
      </c>
    </row>
    <row r="109" spans="2:65" s="255" customFormat="1" ht="16.5" customHeight="1">
      <c r="B109" s="256"/>
      <c r="C109" s="273" t="s">
        <v>237</v>
      </c>
      <c r="D109" s="273" t="s">
        <v>143</v>
      </c>
      <c r="E109" s="272" t="s">
        <v>1633</v>
      </c>
      <c r="F109" s="267" t="s">
        <v>1632</v>
      </c>
      <c r="G109" s="271" t="s">
        <v>223</v>
      </c>
      <c r="H109" s="270">
        <v>50</v>
      </c>
      <c r="I109" s="269"/>
      <c r="J109" s="268">
        <f>ROUND(I109*H109,2)</f>
        <v>0</v>
      </c>
      <c r="K109" s="267" t="s">
        <v>147</v>
      </c>
      <c r="L109" s="256"/>
      <c r="M109" s="266" t="s">
        <v>1</v>
      </c>
      <c r="N109" s="287" t="s">
        <v>41</v>
      </c>
      <c r="P109" s="286">
        <f>O109*H109</f>
        <v>0</v>
      </c>
      <c r="Q109" s="286">
        <v>0</v>
      </c>
      <c r="R109" s="286">
        <f>Q109*H109</f>
        <v>0</v>
      </c>
      <c r="S109" s="286">
        <v>0</v>
      </c>
      <c r="T109" s="285">
        <f>S109*H109</f>
        <v>0</v>
      </c>
      <c r="AR109" s="260" t="s">
        <v>148</v>
      </c>
      <c r="AT109" s="260" t="s">
        <v>143</v>
      </c>
      <c r="AU109" s="260" t="s">
        <v>86</v>
      </c>
      <c r="AY109" s="260" t="s">
        <v>141</v>
      </c>
      <c r="BE109" s="261">
        <f>IF(N109="základní",J109,0)</f>
        <v>0</v>
      </c>
      <c r="BF109" s="261">
        <f>IF(N109="snížená",J109,0)</f>
        <v>0</v>
      </c>
      <c r="BG109" s="261">
        <f>IF(N109="zákl. přenesená",J109,0)</f>
        <v>0</v>
      </c>
      <c r="BH109" s="261">
        <f>IF(N109="sníž. přenesená",J109,0)</f>
        <v>0</v>
      </c>
      <c r="BI109" s="261">
        <f>IF(N109="nulová",J109,0)</f>
        <v>0</v>
      </c>
      <c r="BJ109" s="260" t="s">
        <v>84</v>
      </c>
      <c r="BK109" s="261">
        <f>ROUND(I109*H109,2)</f>
        <v>0</v>
      </c>
      <c r="BL109" s="260" t="s">
        <v>148</v>
      </c>
      <c r="BM109" s="260" t="s">
        <v>1631</v>
      </c>
    </row>
    <row r="110" spans="2:47" s="255" customFormat="1" ht="18">
      <c r="B110" s="256"/>
      <c r="D110" s="294" t="s">
        <v>1451</v>
      </c>
      <c r="F110" s="293" t="s">
        <v>1630</v>
      </c>
      <c r="I110" s="292"/>
      <c r="L110" s="256"/>
      <c r="M110" s="291"/>
      <c r="T110" s="290"/>
      <c r="AT110" s="260" t="s">
        <v>1451</v>
      </c>
      <c r="AU110" s="260" t="s">
        <v>86</v>
      </c>
    </row>
    <row r="111" spans="2:65" s="255" customFormat="1" ht="16.5" customHeight="1">
      <c r="B111" s="256"/>
      <c r="C111" s="273" t="s">
        <v>7</v>
      </c>
      <c r="D111" s="273" t="s">
        <v>143</v>
      </c>
      <c r="E111" s="272" t="s">
        <v>1629</v>
      </c>
      <c r="F111" s="267" t="s">
        <v>1628</v>
      </c>
      <c r="G111" s="271" t="s">
        <v>223</v>
      </c>
      <c r="H111" s="270">
        <v>50</v>
      </c>
      <c r="I111" s="269"/>
      <c r="J111" s="268">
        <f>ROUND(I111*H111,2)</f>
        <v>0</v>
      </c>
      <c r="K111" s="267" t="s">
        <v>147</v>
      </c>
      <c r="L111" s="256"/>
      <c r="M111" s="266" t="s">
        <v>1</v>
      </c>
      <c r="N111" s="287" t="s">
        <v>41</v>
      </c>
      <c r="P111" s="286">
        <f>O111*H111</f>
        <v>0</v>
      </c>
      <c r="Q111" s="286">
        <v>0</v>
      </c>
      <c r="R111" s="286">
        <f>Q111*H111</f>
        <v>0</v>
      </c>
      <c r="S111" s="286">
        <v>0</v>
      </c>
      <c r="T111" s="285">
        <f>S111*H111</f>
        <v>0</v>
      </c>
      <c r="AR111" s="260" t="s">
        <v>148</v>
      </c>
      <c r="AT111" s="260" t="s">
        <v>143</v>
      </c>
      <c r="AU111" s="260" t="s">
        <v>86</v>
      </c>
      <c r="AY111" s="260" t="s">
        <v>141</v>
      </c>
      <c r="BE111" s="261">
        <f>IF(N111="základní",J111,0)</f>
        <v>0</v>
      </c>
      <c r="BF111" s="261">
        <f>IF(N111="snížená",J111,0)</f>
        <v>0</v>
      </c>
      <c r="BG111" s="261">
        <f>IF(N111="zákl. přenesená",J111,0)</f>
        <v>0</v>
      </c>
      <c r="BH111" s="261">
        <f>IF(N111="sníž. přenesená",J111,0)</f>
        <v>0</v>
      </c>
      <c r="BI111" s="261">
        <f>IF(N111="nulová",J111,0)</f>
        <v>0</v>
      </c>
      <c r="BJ111" s="260" t="s">
        <v>84</v>
      </c>
      <c r="BK111" s="261">
        <f>ROUND(I111*H111,2)</f>
        <v>0</v>
      </c>
      <c r="BL111" s="260" t="s">
        <v>148</v>
      </c>
      <c r="BM111" s="260" t="s">
        <v>1627</v>
      </c>
    </row>
    <row r="112" spans="2:47" s="255" customFormat="1" ht="18">
      <c r="B112" s="256"/>
      <c r="D112" s="294" t="s">
        <v>1451</v>
      </c>
      <c r="F112" s="293" t="s">
        <v>1626</v>
      </c>
      <c r="I112" s="292"/>
      <c r="L112" s="256"/>
      <c r="M112" s="291"/>
      <c r="T112" s="290"/>
      <c r="AT112" s="260" t="s">
        <v>1451</v>
      </c>
      <c r="AU112" s="260" t="s">
        <v>86</v>
      </c>
    </row>
    <row r="113" spans="2:63" s="274" customFormat="1" ht="29.85" customHeight="1">
      <c r="B113" s="281"/>
      <c r="D113" s="276" t="s">
        <v>75</v>
      </c>
      <c r="E113" s="289" t="s">
        <v>166</v>
      </c>
      <c r="F113" s="289" t="s">
        <v>225</v>
      </c>
      <c r="I113" s="283"/>
      <c r="J113" s="288">
        <f>BK113</f>
        <v>0</v>
      </c>
      <c r="L113" s="281"/>
      <c r="M113" s="280"/>
      <c r="P113" s="279">
        <f>SUM(P114:P116)</f>
        <v>0</v>
      </c>
      <c r="R113" s="279">
        <f>SUM(R114:R116)</f>
        <v>0</v>
      </c>
      <c r="T113" s="278">
        <f>SUM(T114:T116)</f>
        <v>0</v>
      </c>
      <c r="AR113" s="276" t="s">
        <v>84</v>
      </c>
      <c r="AT113" s="277" t="s">
        <v>75</v>
      </c>
      <c r="AU113" s="277" t="s">
        <v>84</v>
      </c>
      <c r="AY113" s="276" t="s">
        <v>141</v>
      </c>
      <c r="BK113" s="275">
        <f>SUM(BK114:BK116)</f>
        <v>0</v>
      </c>
    </row>
    <row r="114" spans="2:65" s="255" customFormat="1" ht="16.5" customHeight="1">
      <c r="B114" s="256"/>
      <c r="C114" s="273" t="s">
        <v>245</v>
      </c>
      <c r="D114" s="273" t="s">
        <v>143</v>
      </c>
      <c r="E114" s="272" t="s">
        <v>1625</v>
      </c>
      <c r="F114" s="267" t="s">
        <v>1624</v>
      </c>
      <c r="G114" s="271" t="s">
        <v>146</v>
      </c>
      <c r="H114" s="270">
        <v>30</v>
      </c>
      <c r="I114" s="269"/>
      <c r="J114" s="268">
        <f>ROUND(I114*H114,2)</f>
        <v>0</v>
      </c>
      <c r="K114" s="267" t="s">
        <v>1</v>
      </c>
      <c r="L114" s="256"/>
      <c r="M114" s="266" t="s">
        <v>1</v>
      </c>
      <c r="N114" s="287" t="s">
        <v>41</v>
      </c>
      <c r="P114" s="286">
        <f>O114*H114</f>
        <v>0</v>
      </c>
      <c r="Q114" s="286">
        <v>0</v>
      </c>
      <c r="R114" s="286">
        <f>Q114*H114</f>
        <v>0</v>
      </c>
      <c r="S114" s="286">
        <v>0</v>
      </c>
      <c r="T114" s="285">
        <f>S114*H114</f>
        <v>0</v>
      </c>
      <c r="AR114" s="260" t="s">
        <v>148</v>
      </c>
      <c r="AT114" s="260" t="s">
        <v>143</v>
      </c>
      <c r="AU114" s="260" t="s">
        <v>86</v>
      </c>
      <c r="AY114" s="260" t="s">
        <v>141</v>
      </c>
      <c r="BE114" s="261">
        <f>IF(N114="základní",J114,0)</f>
        <v>0</v>
      </c>
      <c r="BF114" s="261">
        <f>IF(N114="snížená",J114,0)</f>
        <v>0</v>
      </c>
      <c r="BG114" s="261">
        <f>IF(N114="zákl. přenesená",J114,0)</f>
        <v>0</v>
      </c>
      <c r="BH114" s="261">
        <f>IF(N114="sníž. přenesená",J114,0)</f>
        <v>0</v>
      </c>
      <c r="BI114" s="261">
        <f>IF(N114="nulová",J114,0)</f>
        <v>0</v>
      </c>
      <c r="BJ114" s="260" t="s">
        <v>84</v>
      </c>
      <c r="BK114" s="261">
        <f>ROUND(I114*H114,2)</f>
        <v>0</v>
      </c>
      <c r="BL114" s="260" t="s">
        <v>148</v>
      </c>
      <c r="BM114" s="260" t="s">
        <v>1623</v>
      </c>
    </row>
    <row r="115" spans="2:65" s="255" customFormat="1" ht="16.5" customHeight="1">
      <c r="B115" s="256"/>
      <c r="C115" s="273" t="s">
        <v>249</v>
      </c>
      <c r="D115" s="273" t="s">
        <v>143</v>
      </c>
      <c r="E115" s="272" t="s">
        <v>1622</v>
      </c>
      <c r="F115" s="267" t="s">
        <v>1621</v>
      </c>
      <c r="G115" s="271" t="s">
        <v>146</v>
      </c>
      <c r="H115" s="270">
        <v>30</v>
      </c>
      <c r="I115" s="269"/>
      <c r="J115" s="268">
        <f>ROUND(I115*H115,2)</f>
        <v>0</v>
      </c>
      <c r="K115" s="267" t="s">
        <v>1</v>
      </c>
      <c r="L115" s="256"/>
      <c r="M115" s="266" t="s">
        <v>1</v>
      </c>
      <c r="N115" s="287" t="s">
        <v>41</v>
      </c>
      <c r="P115" s="286">
        <f>O115*H115</f>
        <v>0</v>
      </c>
      <c r="Q115" s="286">
        <v>0</v>
      </c>
      <c r="R115" s="286">
        <f>Q115*H115</f>
        <v>0</v>
      </c>
      <c r="S115" s="286">
        <v>0</v>
      </c>
      <c r="T115" s="285">
        <f>S115*H115</f>
        <v>0</v>
      </c>
      <c r="AR115" s="260" t="s">
        <v>148</v>
      </c>
      <c r="AT115" s="260" t="s">
        <v>143</v>
      </c>
      <c r="AU115" s="260" t="s">
        <v>86</v>
      </c>
      <c r="AY115" s="260" t="s">
        <v>141</v>
      </c>
      <c r="BE115" s="261">
        <f>IF(N115="základní",J115,0)</f>
        <v>0</v>
      </c>
      <c r="BF115" s="261">
        <f>IF(N115="snížená",J115,0)</f>
        <v>0</v>
      </c>
      <c r="BG115" s="261">
        <f>IF(N115="zákl. přenesená",J115,0)</f>
        <v>0</v>
      </c>
      <c r="BH115" s="261">
        <f>IF(N115="sníž. přenesená",J115,0)</f>
        <v>0</v>
      </c>
      <c r="BI115" s="261">
        <f>IF(N115="nulová",J115,0)</f>
        <v>0</v>
      </c>
      <c r="BJ115" s="260" t="s">
        <v>84</v>
      </c>
      <c r="BK115" s="261">
        <f>ROUND(I115*H115,2)</f>
        <v>0</v>
      </c>
      <c r="BL115" s="260" t="s">
        <v>148</v>
      </c>
      <c r="BM115" s="260" t="s">
        <v>1620</v>
      </c>
    </row>
    <row r="116" spans="2:65" s="255" customFormat="1" ht="25.5" customHeight="1">
      <c r="B116" s="256"/>
      <c r="C116" s="273" t="s">
        <v>254</v>
      </c>
      <c r="D116" s="273" t="s">
        <v>143</v>
      </c>
      <c r="E116" s="272" t="s">
        <v>1619</v>
      </c>
      <c r="F116" s="267" t="s">
        <v>1618</v>
      </c>
      <c r="G116" s="271" t="s">
        <v>146</v>
      </c>
      <c r="H116" s="270">
        <v>30</v>
      </c>
      <c r="I116" s="269"/>
      <c r="J116" s="268">
        <f>ROUND(I116*H116,2)</f>
        <v>0</v>
      </c>
      <c r="K116" s="267" t="s">
        <v>1</v>
      </c>
      <c r="L116" s="256"/>
      <c r="M116" s="266" t="s">
        <v>1</v>
      </c>
      <c r="N116" s="287" t="s">
        <v>41</v>
      </c>
      <c r="P116" s="286">
        <f>O116*H116</f>
        <v>0</v>
      </c>
      <c r="Q116" s="286">
        <v>0</v>
      </c>
      <c r="R116" s="286">
        <f>Q116*H116</f>
        <v>0</v>
      </c>
      <c r="S116" s="286">
        <v>0</v>
      </c>
      <c r="T116" s="285">
        <f>S116*H116</f>
        <v>0</v>
      </c>
      <c r="AR116" s="260" t="s">
        <v>148</v>
      </c>
      <c r="AT116" s="260" t="s">
        <v>143</v>
      </c>
      <c r="AU116" s="260" t="s">
        <v>86</v>
      </c>
      <c r="AY116" s="260" t="s">
        <v>141</v>
      </c>
      <c r="BE116" s="261">
        <f>IF(N116="základní",J116,0)</f>
        <v>0</v>
      </c>
      <c r="BF116" s="261">
        <f>IF(N116="snížená",J116,0)</f>
        <v>0</v>
      </c>
      <c r="BG116" s="261">
        <f>IF(N116="zákl. přenesená",J116,0)</f>
        <v>0</v>
      </c>
      <c r="BH116" s="261">
        <f>IF(N116="sníž. přenesená",J116,0)</f>
        <v>0</v>
      </c>
      <c r="BI116" s="261">
        <f>IF(N116="nulová",J116,0)</f>
        <v>0</v>
      </c>
      <c r="BJ116" s="260" t="s">
        <v>84</v>
      </c>
      <c r="BK116" s="261">
        <f>ROUND(I116*H116,2)</f>
        <v>0</v>
      </c>
      <c r="BL116" s="260" t="s">
        <v>148</v>
      </c>
      <c r="BM116" s="260" t="s">
        <v>1617</v>
      </c>
    </row>
    <row r="117" spans="2:63" s="274" customFormat="1" ht="29.85" customHeight="1">
      <c r="B117" s="281"/>
      <c r="D117" s="276" t="s">
        <v>75</v>
      </c>
      <c r="E117" s="289" t="s">
        <v>181</v>
      </c>
      <c r="F117" s="289" t="s">
        <v>1616</v>
      </c>
      <c r="I117" s="283"/>
      <c r="J117" s="288">
        <f>BK117</f>
        <v>0</v>
      </c>
      <c r="L117" s="281"/>
      <c r="M117" s="280"/>
      <c r="P117" s="279">
        <f>SUM(P118:P128)</f>
        <v>0</v>
      </c>
      <c r="R117" s="279">
        <f>SUM(R118:R128)</f>
        <v>40.31857</v>
      </c>
      <c r="T117" s="278">
        <f>SUM(T118:T128)</f>
        <v>0</v>
      </c>
      <c r="AR117" s="276" t="s">
        <v>84</v>
      </c>
      <c r="AT117" s="277" t="s">
        <v>75</v>
      </c>
      <c r="AU117" s="277" t="s">
        <v>84</v>
      </c>
      <c r="AY117" s="276" t="s">
        <v>141</v>
      </c>
      <c r="BK117" s="275">
        <f>SUM(BK118:BK128)</f>
        <v>0</v>
      </c>
    </row>
    <row r="118" spans="2:65" s="255" customFormat="1" ht="25.5" customHeight="1">
      <c r="B118" s="256"/>
      <c r="C118" s="273" t="s">
        <v>259</v>
      </c>
      <c r="D118" s="273" t="s">
        <v>143</v>
      </c>
      <c r="E118" s="272" t="s">
        <v>1615</v>
      </c>
      <c r="F118" s="267" t="s">
        <v>1614</v>
      </c>
      <c r="G118" s="271" t="s">
        <v>184</v>
      </c>
      <c r="H118" s="270">
        <v>4</v>
      </c>
      <c r="I118" s="269"/>
      <c r="J118" s="268">
        <f>ROUND(I118*H118,2)</f>
        <v>0</v>
      </c>
      <c r="K118" s="267" t="s">
        <v>147</v>
      </c>
      <c r="L118" s="256"/>
      <c r="M118" s="266" t="s">
        <v>1</v>
      </c>
      <c r="N118" s="287" t="s">
        <v>41</v>
      </c>
      <c r="P118" s="286">
        <f>O118*H118</f>
        <v>0</v>
      </c>
      <c r="Q118" s="286">
        <v>0.06405</v>
      </c>
      <c r="R118" s="286">
        <f>Q118*H118</f>
        <v>0.2562</v>
      </c>
      <c r="S118" s="286">
        <v>0</v>
      </c>
      <c r="T118" s="285">
        <f>S118*H118</f>
        <v>0</v>
      </c>
      <c r="AR118" s="260" t="s">
        <v>148</v>
      </c>
      <c r="AT118" s="260" t="s">
        <v>143</v>
      </c>
      <c r="AU118" s="260" t="s">
        <v>86</v>
      </c>
      <c r="AY118" s="260" t="s">
        <v>141</v>
      </c>
      <c r="BE118" s="261">
        <f>IF(N118="základní",J118,0)</f>
        <v>0</v>
      </c>
      <c r="BF118" s="261">
        <f>IF(N118="snížená",J118,0)</f>
        <v>0</v>
      </c>
      <c r="BG118" s="261">
        <f>IF(N118="zákl. přenesená",J118,0)</f>
        <v>0</v>
      </c>
      <c r="BH118" s="261">
        <f>IF(N118="sníž. přenesená",J118,0)</f>
        <v>0</v>
      </c>
      <c r="BI118" s="261">
        <f>IF(N118="nulová",J118,0)</f>
        <v>0</v>
      </c>
      <c r="BJ118" s="260" t="s">
        <v>84</v>
      </c>
      <c r="BK118" s="261">
        <f>ROUND(I118*H118,2)</f>
        <v>0</v>
      </c>
      <c r="BL118" s="260" t="s">
        <v>148</v>
      </c>
      <c r="BM118" s="260" t="s">
        <v>1613</v>
      </c>
    </row>
    <row r="119" spans="2:47" s="255" customFormat="1" ht="54">
      <c r="B119" s="256"/>
      <c r="D119" s="294" t="s">
        <v>1451</v>
      </c>
      <c r="F119" s="293" t="s">
        <v>1603</v>
      </c>
      <c r="I119" s="292"/>
      <c r="L119" s="256"/>
      <c r="M119" s="291"/>
      <c r="T119" s="290"/>
      <c r="AT119" s="260" t="s">
        <v>1451</v>
      </c>
      <c r="AU119" s="260" t="s">
        <v>86</v>
      </c>
    </row>
    <row r="120" spans="2:65" s="255" customFormat="1" ht="25.5" customHeight="1">
      <c r="B120" s="256"/>
      <c r="C120" s="273" t="s">
        <v>264</v>
      </c>
      <c r="D120" s="273" t="s">
        <v>143</v>
      </c>
      <c r="E120" s="272" t="s">
        <v>1612</v>
      </c>
      <c r="F120" s="267" t="s">
        <v>1611</v>
      </c>
      <c r="G120" s="271" t="s">
        <v>184</v>
      </c>
      <c r="H120" s="270">
        <v>4</v>
      </c>
      <c r="I120" s="269"/>
      <c r="J120" s="268">
        <f>ROUND(I120*H120,2)</f>
        <v>0</v>
      </c>
      <c r="K120" s="267" t="s">
        <v>147</v>
      </c>
      <c r="L120" s="256"/>
      <c r="M120" s="266" t="s">
        <v>1</v>
      </c>
      <c r="N120" s="287" t="s">
        <v>41</v>
      </c>
      <c r="P120" s="286">
        <f>O120*H120</f>
        <v>0</v>
      </c>
      <c r="Q120" s="286">
        <v>0.00598</v>
      </c>
      <c r="R120" s="286">
        <f>Q120*H120</f>
        <v>0.02392</v>
      </c>
      <c r="S120" s="286">
        <v>0</v>
      </c>
      <c r="T120" s="285">
        <f>S120*H120</f>
        <v>0</v>
      </c>
      <c r="AR120" s="260" t="s">
        <v>148</v>
      </c>
      <c r="AT120" s="260" t="s">
        <v>143</v>
      </c>
      <c r="AU120" s="260" t="s">
        <v>86</v>
      </c>
      <c r="AY120" s="260" t="s">
        <v>141</v>
      </c>
      <c r="BE120" s="261">
        <f>IF(N120="základní",J120,0)</f>
        <v>0</v>
      </c>
      <c r="BF120" s="261">
        <f>IF(N120="snížená",J120,0)</f>
        <v>0</v>
      </c>
      <c r="BG120" s="261">
        <f>IF(N120="zákl. přenesená",J120,0)</f>
        <v>0</v>
      </c>
      <c r="BH120" s="261">
        <f>IF(N120="sníž. přenesená",J120,0)</f>
        <v>0</v>
      </c>
      <c r="BI120" s="261">
        <f>IF(N120="nulová",J120,0)</f>
        <v>0</v>
      </c>
      <c r="BJ120" s="260" t="s">
        <v>84</v>
      </c>
      <c r="BK120" s="261">
        <f>ROUND(I120*H120,2)</f>
        <v>0</v>
      </c>
      <c r="BL120" s="260" t="s">
        <v>148</v>
      </c>
      <c r="BM120" s="260" t="s">
        <v>1610</v>
      </c>
    </row>
    <row r="121" spans="2:47" s="255" customFormat="1" ht="54">
      <c r="B121" s="256"/>
      <c r="D121" s="294" t="s">
        <v>1451</v>
      </c>
      <c r="F121" s="293" t="s">
        <v>1603</v>
      </c>
      <c r="I121" s="292"/>
      <c r="L121" s="256"/>
      <c r="M121" s="291"/>
      <c r="T121" s="290"/>
      <c r="AT121" s="260" t="s">
        <v>1451</v>
      </c>
      <c r="AU121" s="260" t="s">
        <v>86</v>
      </c>
    </row>
    <row r="122" spans="2:65" s="255" customFormat="1" ht="25.5" customHeight="1">
      <c r="B122" s="256"/>
      <c r="C122" s="273" t="s">
        <v>268</v>
      </c>
      <c r="D122" s="273" t="s">
        <v>143</v>
      </c>
      <c r="E122" s="272" t="s">
        <v>1609</v>
      </c>
      <c r="F122" s="267" t="s">
        <v>1608</v>
      </c>
      <c r="G122" s="271" t="s">
        <v>184</v>
      </c>
      <c r="H122" s="270">
        <v>4</v>
      </c>
      <c r="I122" s="269"/>
      <c r="J122" s="268">
        <f>ROUND(I122*H122,2)</f>
        <v>0</v>
      </c>
      <c r="K122" s="267" t="s">
        <v>147</v>
      </c>
      <c r="L122" s="256"/>
      <c r="M122" s="266" t="s">
        <v>1</v>
      </c>
      <c r="N122" s="287" t="s">
        <v>41</v>
      </c>
      <c r="P122" s="286">
        <f>O122*H122</f>
        <v>0</v>
      </c>
      <c r="Q122" s="286">
        <v>0</v>
      </c>
      <c r="R122" s="286">
        <f>Q122*H122</f>
        <v>0</v>
      </c>
      <c r="S122" s="286">
        <v>0</v>
      </c>
      <c r="T122" s="285">
        <f>S122*H122</f>
        <v>0</v>
      </c>
      <c r="AR122" s="260" t="s">
        <v>148</v>
      </c>
      <c r="AT122" s="260" t="s">
        <v>143</v>
      </c>
      <c r="AU122" s="260" t="s">
        <v>86</v>
      </c>
      <c r="AY122" s="260" t="s">
        <v>141</v>
      </c>
      <c r="BE122" s="261">
        <f>IF(N122="základní",J122,0)</f>
        <v>0</v>
      </c>
      <c r="BF122" s="261">
        <f>IF(N122="snížená",J122,0)</f>
        <v>0</v>
      </c>
      <c r="BG122" s="261">
        <f>IF(N122="zákl. přenesená",J122,0)</f>
        <v>0</v>
      </c>
      <c r="BH122" s="261">
        <f>IF(N122="sníž. přenesená",J122,0)</f>
        <v>0</v>
      </c>
      <c r="BI122" s="261">
        <f>IF(N122="nulová",J122,0)</f>
        <v>0</v>
      </c>
      <c r="BJ122" s="260" t="s">
        <v>84</v>
      </c>
      <c r="BK122" s="261">
        <f>ROUND(I122*H122,2)</f>
        <v>0</v>
      </c>
      <c r="BL122" s="260" t="s">
        <v>148</v>
      </c>
      <c r="BM122" s="260" t="s">
        <v>1607</v>
      </c>
    </row>
    <row r="123" spans="2:47" s="255" customFormat="1" ht="54">
      <c r="B123" s="256"/>
      <c r="D123" s="294" t="s">
        <v>1451</v>
      </c>
      <c r="F123" s="293" t="s">
        <v>1603</v>
      </c>
      <c r="I123" s="292"/>
      <c r="L123" s="256"/>
      <c r="M123" s="291"/>
      <c r="T123" s="290"/>
      <c r="AT123" s="260" t="s">
        <v>1451</v>
      </c>
      <c r="AU123" s="260" t="s">
        <v>86</v>
      </c>
    </row>
    <row r="124" spans="2:65" s="255" customFormat="1" ht="25.5" customHeight="1">
      <c r="B124" s="256"/>
      <c r="C124" s="273" t="s">
        <v>272</v>
      </c>
      <c r="D124" s="273" t="s">
        <v>143</v>
      </c>
      <c r="E124" s="272" t="s">
        <v>1606</v>
      </c>
      <c r="F124" s="267" t="s">
        <v>1605</v>
      </c>
      <c r="G124" s="271" t="s">
        <v>184</v>
      </c>
      <c r="H124" s="270">
        <v>4</v>
      </c>
      <c r="I124" s="269"/>
      <c r="J124" s="268">
        <f>ROUND(I124*H124,2)</f>
        <v>0</v>
      </c>
      <c r="K124" s="267" t="s">
        <v>147</v>
      </c>
      <c r="L124" s="256"/>
      <c r="M124" s="266" t="s">
        <v>1</v>
      </c>
      <c r="N124" s="287" t="s">
        <v>41</v>
      </c>
      <c r="P124" s="286">
        <f>O124*H124</f>
        <v>0</v>
      </c>
      <c r="Q124" s="286">
        <v>0.00194</v>
      </c>
      <c r="R124" s="286">
        <f>Q124*H124</f>
        <v>0.00776</v>
      </c>
      <c r="S124" s="286">
        <v>0</v>
      </c>
      <c r="T124" s="285">
        <f>S124*H124</f>
        <v>0</v>
      </c>
      <c r="AR124" s="260" t="s">
        <v>148</v>
      </c>
      <c r="AT124" s="260" t="s">
        <v>143</v>
      </c>
      <c r="AU124" s="260" t="s">
        <v>86</v>
      </c>
      <c r="AY124" s="260" t="s">
        <v>141</v>
      </c>
      <c r="BE124" s="261">
        <f>IF(N124="základní",J124,0)</f>
        <v>0</v>
      </c>
      <c r="BF124" s="261">
        <f>IF(N124="snížená",J124,0)</f>
        <v>0</v>
      </c>
      <c r="BG124" s="261">
        <f>IF(N124="zákl. přenesená",J124,0)</f>
        <v>0</v>
      </c>
      <c r="BH124" s="261">
        <f>IF(N124="sníž. přenesená",J124,0)</f>
        <v>0</v>
      </c>
      <c r="BI124" s="261">
        <f>IF(N124="nulová",J124,0)</f>
        <v>0</v>
      </c>
      <c r="BJ124" s="260" t="s">
        <v>84</v>
      </c>
      <c r="BK124" s="261">
        <f>ROUND(I124*H124,2)</f>
        <v>0</v>
      </c>
      <c r="BL124" s="260" t="s">
        <v>148</v>
      </c>
      <c r="BM124" s="260" t="s">
        <v>1604</v>
      </c>
    </row>
    <row r="125" spans="2:47" s="255" customFormat="1" ht="54">
      <c r="B125" s="256"/>
      <c r="D125" s="294" t="s">
        <v>1451</v>
      </c>
      <c r="F125" s="293" t="s">
        <v>1603</v>
      </c>
      <c r="I125" s="292"/>
      <c r="L125" s="256"/>
      <c r="M125" s="291"/>
      <c r="T125" s="290"/>
      <c r="AT125" s="260" t="s">
        <v>1451</v>
      </c>
      <c r="AU125" s="260" t="s">
        <v>86</v>
      </c>
    </row>
    <row r="126" spans="2:65" s="255" customFormat="1" ht="25.5" customHeight="1">
      <c r="B126" s="256"/>
      <c r="C126" s="273" t="s">
        <v>282</v>
      </c>
      <c r="D126" s="273" t="s">
        <v>143</v>
      </c>
      <c r="E126" s="272" t="s">
        <v>1602</v>
      </c>
      <c r="F126" s="267" t="s">
        <v>1601</v>
      </c>
      <c r="G126" s="271" t="s">
        <v>1375</v>
      </c>
      <c r="H126" s="270">
        <v>1</v>
      </c>
      <c r="I126" s="269"/>
      <c r="J126" s="268">
        <f>ROUND(I126*H126,2)</f>
        <v>0</v>
      </c>
      <c r="K126" s="267" t="s">
        <v>147</v>
      </c>
      <c r="L126" s="256"/>
      <c r="M126" s="266" t="s">
        <v>1</v>
      </c>
      <c r="N126" s="287" t="s">
        <v>41</v>
      </c>
      <c r="P126" s="286">
        <f>O126*H126</f>
        <v>0</v>
      </c>
      <c r="Q126" s="286">
        <v>40.03069</v>
      </c>
      <c r="R126" s="286">
        <f>Q126*H126</f>
        <v>40.03069</v>
      </c>
      <c r="S126" s="286">
        <v>0</v>
      </c>
      <c r="T126" s="285">
        <f>S126*H126</f>
        <v>0</v>
      </c>
      <c r="AR126" s="260" t="s">
        <v>148</v>
      </c>
      <c r="AT126" s="260" t="s">
        <v>143</v>
      </c>
      <c r="AU126" s="260" t="s">
        <v>86</v>
      </c>
      <c r="AY126" s="260" t="s">
        <v>141</v>
      </c>
      <c r="BE126" s="261">
        <f>IF(N126="základní",J126,0)</f>
        <v>0</v>
      </c>
      <c r="BF126" s="261">
        <f>IF(N126="snížená",J126,0)</f>
        <v>0</v>
      </c>
      <c r="BG126" s="261">
        <f>IF(N126="zákl. přenesená",J126,0)</f>
        <v>0</v>
      </c>
      <c r="BH126" s="261">
        <f>IF(N126="sníž. přenesená",J126,0)</f>
        <v>0</v>
      </c>
      <c r="BI126" s="261">
        <f>IF(N126="nulová",J126,0)</f>
        <v>0</v>
      </c>
      <c r="BJ126" s="260" t="s">
        <v>84</v>
      </c>
      <c r="BK126" s="261">
        <f>ROUND(I126*H126,2)</f>
        <v>0</v>
      </c>
      <c r="BL126" s="260" t="s">
        <v>148</v>
      </c>
      <c r="BM126" s="260" t="s">
        <v>1600</v>
      </c>
    </row>
    <row r="127" spans="2:47" s="255" customFormat="1" ht="72">
      <c r="B127" s="256"/>
      <c r="D127" s="294" t="s">
        <v>1451</v>
      </c>
      <c r="F127" s="293" t="s">
        <v>1599</v>
      </c>
      <c r="I127" s="292"/>
      <c r="L127" s="256"/>
      <c r="M127" s="291"/>
      <c r="T127" s="290"/>
      <c r="AT127" s="260" t="s">
        <v>1451</v>
      </c>
      <c r="AU127" s="260" t="s">
        <v>86</v>
      </c>
    </row>
    <row r="128" spans="2:65" s="255" customFormat="1" ht="25.5" customHeight="1">
      <c r="B128" s="256"/>
      <c r="C128" s="273" t="s">
        <v>287</v>
      </c>
      <c r="D128" s="273" t="s">
        <v>143</v>
      </c>
      <c r="E128" s="272" t="s">
        <v>1598</v>
      </c>
      <c r="F128" s="267" t="s">
        <v>1597</v>
      </c>
      <c r="G128" s="271" t="s">
        <v>163</v>
      </c>
      <c r="H128" s="270">
        <v>1</v>
      </c>
      <c r="I128" s="269"/>
      <c r="J128" s="268">
        <f>ROUND(I128*H128,2)</f>
        <v>0</v>
      </c>
      <c r="K128" s="267" t="s">
        <v>147</v>
      </c>
      <c r="L128" s="256"/>
      <c r="M128" s="266" t="s">
        <v>1</v>
      </c>
      <c r="N128" s="287" t="s">
        <v>41</v>
      </c>
      <c r="P128" s="286">
        <f>O128*H128</f>
        <v>0</v>
      </c>
      <c r="Q128" s="286">
        <v>0</v>
      </c>
      <c r="R128" s="286">
        <f>Q128*H128</f>
        <v>0</v>
      </c>
      <c r="S128" s="286">
        <v>0</v>
      </c>
      <c r="T128" s="285">
        <f>S128*H128</f>
        <v>0</v>
      </c>
      <c r="AR128" s="260" t="s">
        <v>148</v>
      </c>
      <c r="AT128" s="260" t="s">
        <v>143</v>
      </c>
      <c r="AU128" s="260" t="s">
        <v>86</v>
      </c>
      <c r="AY128" s="260" t="s">
        <v>141</v>
      </c>
      <c r="BE128" s="261">
        <f>IF(N128="základní",J128,0)</f>
        <v>0</v>
      </c>
      <c r="BF128" s="261">
        <f>IF(N128="snížená",J128,0)</f>
        <v>0</v>
      </c>
      <c r="BG128" s="261">
        <f>IF(N128="zákl. přenesená",J128,0)</f>
        <v>0</v>
      </c>
      <c r="BH128" s="261">
        <f>IF(N128="sníž. přenesená",J128,0)</f>
        <v>0</v>
      </c>
      <c r="BI128" s="261">
        <f>IF(N128="nulová",J128,0)</f>
        <v>0</v>
      </c>
      <c r="BJ128" s="260" t="s">
        <v>84</v>
      </c>
      <c r="BK128" s="261">
        <f>ROUND(I128*H128,2)</f>
        <v>0</v>
      </c>
      <c r="BL128" s="260" t="s">
        <v>148</v>
      </c>
      <c r="BM128" s="260" t="s">
        <v>1596</v>
      </c>
    </row>
    <row r="129" spans="2:63" s="274" customFormat="1" ht="29.85" customHeight="1">
      <c r="B129" s="281"/>
      <c r="D129" s="276" t="s">
        <v>75</v>
      </c>
      <c r="E129" s="289" t="s">
        <v>186</v>
      </c>
      <c r="F129" s="289" t="s">
        <v>446</v>
      </c>
      <c r="I129" s="283"/>
      <c r="J129" s="288">
        <f>BK129</f>
        <v>0</v>
      </c>
      <c r="L129" s="281"/>
      <c r="M129" s="280"/>
      <c r="P129" s="279">
        <f>SUM(P130:P131)</f>
        <v>0</v>
      </c>
      <c r="R129" s="279">
        <f>SUM(R130:R131)</f>
        <v>0</v>
      </c>
      <c r="T129" s="278">
        <f>SUM(T130:T131)</f>
        <v>0</v>
      </c>
      <c r="AR129" s="276" t="s">
        <v>84</v>
      </c>
      <c r="AT129" s="277" t="s">
        <v>75</v>
      </c>
      <c r="AU129" s="277" t="s">
        <v>84</v>
      </c>
      <c r="AY129" s="276" t="s">
        <v>141</v>
      </c>
      <c r="BK129" s="275">
        <f>SUM(BK130:BK131)</f>
        <v>0</v>
      </c>
    </row>
    <row r="130" spans="2:65" s="255" customFormat="1" ht="25.5" customHeight="1">
      <c r="B130" s="256"/>
      <c r="C130" s="273" t="s">
        <v>294</v>
      </c>
      <c r="D130" s="273" t="s">
        <v>143</v>
      </c>
      <c r="E130" s="272" t="s">
        <v>1595</v>
      </c>
      <c r="F130" s="267" t="s">
        <v>1594</v>
      </c>
      <c r="G130" s="271" t="s">
        <v>223</v>
      </c>
      <c r="H130" s="270">
        <v>10</v>
      </c>
      <c r="I130" s="269"/>
      <c r="J130" s="268">
        <f>ROUND(I130*H130,2)</f>
        <v>0</v>
      </c>
      <c r="K130" s="267" t="s">
        <v>1</v>
      </c>
      <c r="L130" s="256"/>
      <c r="M130" s="266" t="s">
        <v>1</v>
      </c>
      <c r="N130" s="287" t="s">
        <v>41</v>
      </c>
      <c r="P130" s="286">
        <f>O130*H130</f>
        <v>0</v>
      </c>
      <c r="Q130" s="286">
        <v>0</v>
      </c>
      <c r="R130" s="286">
        <f>Q130*H130</f>
        <v>0</v>
      </c>
      <c r="S130" s="286">
        <v>0</v>
      </c>
      <c r="T130" s="285">
        <f>S130*H130</f>
        <v>0</v>
      </c>
      <c r="AR130" s="260" t="s">
        <v>148</v>
      </c>
      <c r="AT130" s="260" t="s">
        <v>143</v>
      </c>
      <c r="AU130" s="260" t="s">
        <v>86</v>
      </c>
      <c r="AY130" s="260" t="s">
        <v>141</v>
      </c>
      <c r="BE130" s="261">
        <f>IF(N130="základní",J130,0)</f>
        <v>0</v>
      </c>
      <c r="BF130" s="261">
        <f>IF(N130="snížená",J130,0)</f>
        <v>0</v>
      </c>
      <c r="BG130" s="261">
        <f>IF(N130="zákl. přenesená",J130,0)</f>
        <v>0</v>
      </c>
      <c r="BH130" s="261">
        <f>IF(N130="sníž. přenesená",J130,0)</f>
        <v>0</v>
      </c>
      <c r="BI130" s="261">
        <f>IF(N130="nulová",J130,0)</f>
        <v>0</v>
      </c>
      <c r="BJ130" s="260" t="s">
        <v>84</v>
      </c>
      <c r="BK130" s="261">
        <f>ROUND(I130*H130,2)</f>
        <v>0</v>
      </c>
      <c r="BL130" s="260" t="s">
        <v>148</v>
      </c>
      <c r="BM130" s="260" t="s">
        <v>1593</v>
      </c>
    </row>
    <row r="131" spans="2:65" s="255" customFormat="1" ht="25.5" customHeight="1">
      <c r="B131" s="256"/>
      <c r="C131" s="273" t="s">
        <v>299</v>
      </c>
      <c r="D131" s="273" t="s">
        <v>143</v>
      </c>
      <c r="E131" s="272" t="s">
        <v>1592</v>
      </c>
      <c r="F131" s="267" t="s">
        <v>1591</v>
      </c>
      <c r="G131" s="271" t="s">
        <v>163</v>
      </c>
      <c r="H131" s="270">
        <v>1</v>
      </c>
      <c r="I131" s="269"/>
      <c r="J131" s="268">
        <f>ROUND(I131*H131,2)</f>
        <v>0</v>
      </c>
      <c r="K131" s="267" t="s">
        <v>1</v>
      </c>
      <c r="L131" s="256"/>
      <c r="M131" s="266" t="s">
        <v>1</v>
      </c>
      <c r="N131" s="287" t="s">
        <v>41</v>
      </c>
      <c r="P131" s="286">
        <f>O131*H131</f>
        <v>0</v>
      </c>
      <c r="Q131" s="286">
        <v>0</v>
      </c>
      <c r="R131" s="286">
        <f>Q131*H131</f>
        <v>0</v>
      </c>
      <c r="S131" s="286">
        <v>0</v>
      </c>
      <c r="T131" s="285">
        <f>S131*H131</f>
        <v>0</v>
      </c>
      <c r="AR131" s="260" t="s">
        <v>148</v>
      </c>
      <c r="AT131" s="260" t="s">
        <v>143</v>
      </c>
      <c r="AU131" s="260" t="s">
        <v>86</v>
      </c>
      <c r="AY131" s="260" t="s">
        <v>141</v>
      </c>
      <c r="BE131" s="261">
        <f>IF(N131="základní",J131,0)</f>
        <v>0</v>
      </c>
      <c r="BF131" s="261">
        <f>IF(N131="snížená",J131,0)</f>
        <v>0</v>
      </c>
      <c r="BG131" s="261">
        <f>IF(N131="zákl. přenesená",J131,0)</f>
        <v>0</v>
      </c>
      <c r="BH131" s="261">
        <f>IF(N131="sníž. přenesená",J131,0)</f>
        <v>0</v>
      </c>
      <c r="BI131" s="261">
        <f>IF(N131="nulová",J131,0)</f>
        <v>0</v>
      </c>
      <c r="BJ131" s="260" t="s">
        <v>84</v>
      </c>
      <c r="BK131" s="261">
        <f>ROUND(I131*H131,2)</f>
        <v>0</v>
      </c>
      <c r="BL131" s="260" t="s">
        <v>148</v>
      </c>
      <c r="BM131" s="260" t="s">
        <v>1590</v>
      </c>
    </row>
    <row r="132" spans="2:63" s="274" customFormat="1" ht="29.85" customHeight="1">
      <c r="B132" s="281"/>
      <c r="D132" s="276" t="s">
        <v>75</v>
      </c>
      <c r="E132" s="289" t="s">
        <v>613</v>
      </c>
      <c r="F132" s="289" t="s">
        <v>614</v>
      </c>
      <c r="I132" s="283"/>
      <c r="J132" s="288">
        <f>BK132</f>
        <v>0</v>
      </c>
      <c r="L132" s="281"/>
      <c r="M132" s="280"/>
      <c r="P132" s="279">
        <f>SUM(P133:P136)</f>
        <v>0</v>
      </c>
      <c r="R132" s="279">
        <f>SUM(R133:R136)</f>
        <v>0</v>
      </c>
      <c r="T132" s="278">
        <f>SUM(T133:T136)</f>
        <v>0</v>
      </c>
      <c r="AR132" s="276" t="s">
        <v>84</v>
      </c>
      <c r="AT132" s="277" t="s">
        <v>75</v>
      </c>
      <c r="AU132" s="277" t="s">
        <v>84</v>
      </c>
      <c r="AY132" s="276" t="s">
        <v>141</v>
      </c>
      <c r="BK132" s="275">
        <f>SUM(BK133:BK136)</f>
        <v>0</v>
      </c>
    </row>
    <row r="133" spans="2:65" s="255" customFormat="1" ht="16.5" customHeight="1">
      <c r="B133" s="256"/>
      <c r="C133" s="273" t="s">
        <v>304</v>
      </c>
      <c r="D133" s="273" t="s">
        <v>143</v>
      </c>
      <c r="E133" s="272" t="s">
        <v>1589</v>
      </c>
      <c r="F133" s="267" t="s">
        <v>1588</v>
      </c>
      <c r="G133" s="271" t="s">
        <v>618</v>
      </c>
      <c r="H133" s="270">
        <v>4</v>
      </c>
      <c r="I133" s="269"/>
      <c r="J133" s="268">
        <f>ROUND(I133*H133,2)</f>
        <v>0</v>
      </c>
      <c r="K133" s="267" t="s">
        <v>1</v>
      </c>
      <c r="L133" s="256"/>
      <c r="M133" s="266" t="s">
        <v>1</v>
      </c>
      <c r="N133" s="287" t="s">
        <v>41</v>
      </c>
      <c r="P133" s="286">
        <f>O133*H133</f>
        <v>0</v>
      </c>
      <c r="Q133" s="286">
        <v>0</v>
      </c>
      <c r="R133" s="286">
        <f>Q133*H133</f>
        <v>0</v>
      </c>
      <c r="S133" s="286">
        <v>0</v>
      </c>
      <c r="T133" s="285">
        <f>S133*H133</f>
        <v>0</v>
      </c>
      <c r="AR133" s="260" t="s">
        <v>148</v>
      </c>
      <c r="AT133" s="260" t="s">
        <v>143</v>
      </c>
      <c r="AU133" s="260" t="s">
        <v>86</v>
      </c>
      <c r="AY133" s="260" t="s">
        <v>141</v>
      </c>
      <c r="BE133" s="261">
        <f>IF(N133="základní",J133,0)</f>
        <v>0</v>
      </c>
      <c r="BF133" s="261">
        <f>IF(N133="snížená",J133,0)</f>
        <v>0</v>
      </c>
      <c r="BG133" s="261">
        <f>IF(N133="zákl. přenesená",J133,0)</f>
        <v>0</v>
      </c>
      <c r="BH133" s="261">
        <f>IF(N133="sníž. přenesená",J133,0)</f>
        <v>0</v>
      </c>
      <c r="BI133" s="261">
        <f>IF(N133="nulová",J133,0)</f>
        <v>0</v>
      </c>
      <c r="BJ133" s="260" t="s">
        <v>84</v>
      </c>
      <c r="BK133" s="261">
        <f>ROUND(I133*H133,2)</f>
        <v>0</v>
      </c>
      <c r="BL133" s="260" t="s">
        <v>148</v>
      </c>
      <c r="BM133" s="260" t="s">
        <v>1587</v>
      </c>
    </row>
    <row r="134" spans="2:65" s="255" customFormat="1" ht="16.5" customHeight="1">
      <c r="B134" s="256"/>
      <c r="C134" s="273" t="s">
        <v>309</v>
      </c>
      <c r="D134" s="273" t="s">
        <v>143</v>
      </c>
      <c r="E134" s="272" t="s">
        <v>1586</v>
      </c>
      <c r="F134" s="267" t="s">
        <v>1585</v>
      </c>
      <c r="G134" s="271" t="s">
        <v>618</v>
      </c>
      <c r="H134" s="270">
        <v>4</v>
      </c>
      <c r="I134" s="269"/>
      <c r="J134" s="268">
        <f>ROUND(I134*H134,2)</f>
        <v>0</v>
      </c>
      <c r="K134" s="267" t="s">
        <v>1</v>
      </c>
      <c r="L134" s="256"/>
      <c r="M134" s="266" t="s">
        <v>1</v>
      </c>
      <c r="N134" s="287" t="s">
        <v>41</v>
      </c>
      <c r="P134" s="286">
        <f>O134*H134</f>
        <v>0</v>
      </c>
      <c r="Q134" s="286">
        <v>0</v>
      </c>
      <c r="R134" s="286">
        <f>Q134*H134</f>
        <v>0</v>
      </c>
      <c r="S134" s="286">
        <v>0</v>
      </c>
      <c r="T134" s="285">
        <f>S134*H134</f>
        <v>0</v>
      </c>
      <c r="AR134" s="260" t="s">
        <v>148</v>
      </c>
      <c r="AT134" s="260" t="s">
        <v>143</v>
      </c>
      <c r="AU134" s="260" t="s">
        <v>86</v>
      </c>
      <c r="AY134" s="260" t="s">
        <v>141</v>
      </c>
      <c r="BE134" s="261">
        <f>IF(N134="základní",J134,0)</f>
        <v>0</v>
      </c>
      <c r="BF134" s="261">
        <f>IF(N134="snížená",J134,0)</f>
        <v>0</v>
      </c>
      <c r="BG134" s="261">
        <f>IF(N134="zákl. přenesená",J134,0)</f>
        <v>0</v>
      </c>
      <c r="BH134" s="261">
        <f>IF(N134="sníž. přenesená",J134,0)</f>
        <v>0</v>
      </c>
      <c r="BI134" s="261">
        <f>IF(N134="nulová",J134,0)</f>
        <v>0</v>
      </c>
      <c r="BJ134" s="260" t="s">
        <v>84</v>
      </c>
      <c r="BK134" s="261">
        <f>ROUND(I134*H134,2)</f>
        <v>0</v>
      </c>
      <c r="BL134" s="260" t="s">
        <v>148</v>
      </c>
      <c r="BM134" s="260" t="s">
        <v>1584</v>
      </c>
    </row>
    <row r="135" spans="2:65" s="255" customFormat="1" ht="16.5" customHeight="1">
      <c r="B135" s="256"/>
      <c r="C135" s="273" t="s">
        <v>334</v>
      </c>
      <c r="D135" s="273" t="s">
        <v>143</v>
      </c>
      <c r="E135" s="272" t="s">
        <v>1583</v>
      </c>
      <c r="F135" s="267" t="s">
        <v>1582</v>
      </c>
      <c r="G135" s="271" t="s">
        <v>618</v>
      </c>
      <c r="H135" s="270">
        <v>4</v>
      </c>
      <c r="I135" s="269"/>
      <c r="J135" s="268">
        <f>ROUND(I135*H135,2)</f>
        <v>0</v>
      </c>
      <c r="K135" s="267" t="s">
        <v>1</v>
      </c>
      <c r="L135" s="256"/>
      <c r="M135" s="266" t="s">
        <v>1</v>
      </c>
      <c r="N135" s="287" t="s">
        <v>41</v>
      </c>
      <c r="P135" s="286">
        <f>O135*H135</f>
        <v>0</v>
      </c>
      <c r="Q135" s="286">
        <v>0</v>
      </c>
      <c r="R135" s="286">
        <f>Q135*H135</f>
        <v>0</v>
      </c>
      <c r="S135" s="286">
        <v>0</v>
      </c>
      <c r="T135" s="285">
        <f>S135*H135</f>
        <v>0</v>
      </c>
      <c r="AR135" s="260" t="s">
        <v>148</v>
      </c>
      <c r="AT135" s="260" t="s">
        <v>143</v>
      </c>
      <c r="AU135" s="260" t="s">
        <v>86</v>
      </c>
      <c r="AY135" s="260" t="s">
        <v>141</v>
      </c>
      <c r="BE135" s="261">
        <f>IF(N135="základní",J135,0)</f>
        <v>0</v>
      </c>
      <c r="BF135" s="261">
        <f>IF(N135="snížená",J135,0)</f>
        <v>0</v>
      </c>
      <c r="BG135" s="261">
        <f>IF(N135="zákl. přenesená",J135,0)</f>
        <v>0</v>
      </c>
      <c r="BH135" s="261">
        <f>IF(N135="sníž. přenesená",J135,0)</f>
        <v>0</v>
      </c>
      <c r="BI135" s="261">
        <f>IF(N135="nulová",J135,0)</f>
        <v>0</v>
      </c>
      <c r="BJ135" s="260" t="s">
        <v>84</v>
      </c>
      <c r="BK135" s="261">
        <f>ROUND(I135*H135,2)</f>
        <v>0</v>
      </c>
      <c r="BL135" s="260" t="s">
        <v>148</v>
      </c>
      <c r="BM135" s="260" t="s">
        <v>1581</v>
      </c>
    </row>
    <row r="136" spans="2:65" s="255" customFormat="1" ht="16.5" customHeight="1">
      <c r="B136" s="256"/>
      <c r="C136" s="273" t="s">
        <v>339</v>
      </c>
      <c r="D136" s="273" t="s">
        <v>143</v>
      </c>
      <c r="E136" s="272" t="s">
        <v>1580</v>
      </c>
      <c r="F136" s="267" t="s">
        <v>1579</v>
      </c>
      <c r="G136" s="271" t="s">
        <v>618</v>
      </c>
      <c r="H136" s="270">
        <v>4</v>
      </c>
      <c r="I136" s="269"/>
      <c r="J136" s="268">
        <f>ROUND(I136*H136,2)</f>
        <v>0</v>
      </c>
      <c r="K136" s="267" t="s">
        <v>1</v>
      </c>
      <c r="L136" s="256"/>
      <c r="M136" s="266" t="s">
        <v>1</v>
      </c>
      <c r="N136" s="287" t="s">
        <v>41</v>
      </c>
      <c r="P136" s="286">
        <f>O136*H136</f>
        <v>0</v>
      </c>
      <c r="Q136" s="286">
        <v>0</v>
      </c>
      <c r="R136" s="286">
        <f>Q136*H136</f>
        <v>0</v>
      </c>
      <c r="S136" s="286">
        <v>0</v>
      </c>
      <c r="T136" s="285">
        <f>S136*H136</f>
        <v>0</v>
      </c>
      <c r="AR136" s="260" t="s">
        <v>148</v>
      </c>
      <c r="AT136" s="260" t="s">
        <v>143</v>
      </c>
      <c r="AU136" s="260" t="s">
        <v>86</v>
      </c>
      <c r="AY136" s="260" t="s">
        <v>141</v>
      </c>
      <c r="BE136" s="261">
        <f>IF(N136="základní",J136,0)</f>
        <v>0</v>
      </c>
      <c r="BF136" s="261">
        <f>IF(N136="snížená",J136,0)</f>
        <v>0</v>
      </c>
      <c r="BG136" s="261">
        <f>IF(N136="zákl. přenesená",J136,0)</f>
        <v>0</v>
      </c>
      <c r="BH136" s="261">
        <f>IF(N136="sníž. přenesená",J136,0)</f>
        <v>0</v>
      </c>
      <c r="BI136" s="261">
        <f>IF(N136="nulová",J136,0)</f>
        <v>0</v>
      </c>
      <c r="BJ136" s="260" t="s">
        <v>84</v>
      </c>
      <c r="BK136" s="261">
        <f>ROUND(I136*H136,2)</f>
        <v>0</v>
      </c>
      <c r="BL136" s="260" t="s">
        <v>148</v>
      </c>
      <c r="BM136" s="260" t="s">
        <v>1578</v>
      </c>
    </row>
    <row r="137" spans="2:63" s="274" customFormat="1" ht="29.85" customHeight="1">
      <c r="B137" s="281"/>
      <c r="D137" s="276" t="s">
        <v>75</v>
      </c>
      <c r="E137" s="289" t="s">
        <v>633</v>
      </c>
      <c r="F137" s="289" t="s">
        <v>1577</v>
      </c>
      <c r="I137" s="283"/>
      <c r="J137" s="288">
        <f>BK137</f>
        <v>0</v>
      </c>
      <c r="L137" s="281"/>
      <c r="M137" s="280"/>
      <c r="P137" s="279">
        <f>SUM(P138:P139)</f>
        <v>0</v>
      </c>
      <c r="R137" s="279">
        <f>SUM(R138:R139)</f>
        <v>0</v>
      </c>
      <c r="T137" s="278">
        <f>SUM(T138:T139)</f>
        <v>0</v>
      </c>
      <c r="AR137" s="276" t="s">
        <v>84</v>
      </c>
      <c r="AT137" s="277" t="s">
        <v>75</v>
      </c>
      <c r="AU137" s="277" t="s">
        <v>84</v>
      </c>
      <c r="AY137" s="276" t="s">
        <v>141</v>
      </c>
      <c r="BK137" s="275">
        <f>SUM(BK138:BK139)</f>
        <v>0</v>
      </c>
    </row>
    <row r="138" spans="2:65" s="255" customFormat="1" ht="16.5" customHeight="1">
      <c r="B138" s="256"/>
      <c r="C138" s="273" t="s">
        <v>345</v>
      </c>
      <c r="D138" s="273" t="s">
        <v>143</v>
      </c>
      <c r="E138" s="272" t="s">
        <v>1576</v>
      </c>
      <c r="F138" s="267" t="s">
        <v>1575</v>
      </c>
      <c r="G138" s="271" t="s">
        <v>618</v>
      </c>
      <c r="H138" s="270">
        <v>45</v>
      </c>
      <c r="I138" s="269"/>
      <c r="J138" s="268">
        <f>ROUND(I138*H138,2)</f>
        <v>0</v>
      </c>
      <c r="K138" s="267" t="s">
        <v>1</v>
      </c>
      <c r="L138" s="256"/>
      <c r="M138" s="266" t="s">
        <v>1</v>
      </c>
      <c r="N138" s="287" t="s">
        <v>41</v>
      </c>
      <c r="P138" s="286">
        <f>O138*H138</f>
        <v>0</v>
      </c>
      <c r="Q138" s="286">
        <v>0</v>
      </c>
      <c r="R138" s="286">
        <f>Q138*H138</f>
        <v>0</v>
      </c>
      <c r="S138" s="286">
        <v>0</v>
      </c>
      <c r="T138" s="285">
        <f>S138*H138</f>
        <v>0</v>
      </c>
      <c r="AR138" s="260" t="s">
        <v>148</v>
      </c>
      <c r="AT138" s="260" t="s">
        <v>143</v>
      </c>
      <c r="AU138" s="260" t="s">
        <v>86</v>
      </c>
      <c r="AY138" s="260" t="s">
        <v>141</v>
      </c>
      <c r="BE138" s="261">
        <f>IF(N138="základní",J138,0)</f>
        <v>0</v>
      </c>
      <c r="BF138" s="261">
        <f>IF(N138="snížená",J138,0)</f>
        <v>0</v>
      </c>
      <c r="BG138" s="261">
        <f>IF(N138="zákl. přenesená",J138,0)</f>
        <v>0</v>
      </c>
      <c r="BH138" s="261">
        <f>IF(N138="sníž. přenesená",J138,0)</f>
        <v>0</v>
      </c>
      <c r="BI138" s="261">
        <f>IF(N138="nulová",J138,0)</f>
        <v>0</v>
      </c>
      <c r="BJ138" s="260" t="s">
        <v>84</v>
      </c>
      <c r="BK138" s="261">
        <f>ROUND(I138*H138,2)</f>
        <v>0</v>
      </c>
      <c r="BL138" s="260" t="s">
        <v>148</v>
      </c>
      <c r="BM138" s="260" t="s">
        <v>1574</v>
      </c>
    </row>
    <row r="139" spans="2:65" s="255" customFormat="1" ht="16.5" customHeight="1">
      <c r="B139" s="256"/>
      <c r="C139" s="273" t="s">
        <v>348</v>
      </c>
      <c r="D139" s="273" t="s">
        <v>143</v>
      </c>
      <c r="E139" s="272" t="s">
        <v>1573</v>
      </c>
      <c r="F139" s="267" t="s">
        <v>1572</v>
      </c>
      <c r="G139" s="271" t="s">
        <v>618</v>
      </c>
      <c r="H139" s="270">
        <v>0.5</v>
      </c>
      <c r="I139" s="269"/>
      <c r="J139" s="268">
        <f>ROUND(I139*H139,2)</f>
        <v>0</v>
      </c>
      <c r="K139" s="267" t="s">
        <v>1</v>
      </c>
      <c r="L139" s="256"/>
      <c r="M139" s="266" t="s">
        <v>1</v>
      </c>
      <c r="N139" s="287" t="s">
        <v>41</v>
      </c>
      <c r="P139" s="286">
        <f>O139*H139</f>
        <v>0</v>
      </c>
      <c r="Q139" s="286">
        <v>0</v>
      </c>
      <c r="R139" s="286">
        <f>Q139*H139</f>
        <v>0</v>
      </c>
      <c r="S139" s="286">
        <v>0</v>
      </c>
      <c r="T139" s="285">
        <f>S139*H139</f>
        <v>0</v>
      </c>
      <c r="AR139" s="260" t="s">
        <v>148</v>
      </c>
      <c r="AT139" s="260" t="s">
        <v>143</v>
      </c>
      <c r="AU139" s="260" t="s">
        <v>86</v>
      </c>
      <c r="AY139" s="260" t="s">
        <v>141</v>
      </c>
      <c r="BE139" s="261">
        <f>IF(N139="základní",J139,0)</f>
        <v>0</v>
      </c>
      <c r="BF139" s="261">
        <f>IF(N139="snížená",J139,0)</f>
        <v>0</v>
      </c>
      <c r="BG139" s="261">
        <f>IF(N139="zákl. přenesená",J139,0)</f>
        <v>0</v>
      </c>
      <c r="BH139" s="261">
        <f>IF(N139="sníž. přenesená",J139,0)</f>
        <v>0</v>
      </c>
      <c r="BI139" s="261">
        <f>IF(N139="nulová",J139,0)</f>
        <v>0</v>
      </c>
      <c r="BJ139" s="260" t="s">
        <v>84</v>
      </c>
      <c r="BK139" s="261">
        <f>ROUND(I139*H139,2)</f>
        <v>0</v>
      </c>
      <c r="BL139" s="260" t="s">
        <v>148</v>
      </c>
      <c r="BM139" s="260" t="s">
        <v>1571</v>
      </c>
    </row>
    <row r="140" spans="2:63" s="274" customFormat="1" ht="37.35" customHeight="1">
      <c r="B140" s="281"/>
      <c r="D140" s="276" t="s">
        <v>75</v>
      </c>
      <c r="E140" s="284" t="s">
        <v>639</v>
      </c>
      <c r="F140" s="284" t="s">
        <v>640</v>
      </c>
      <c r="I140" s="283"/>
      <c r="J140" s="282">
        <f>BK140</f>
        <v>0</v>
      </c>
      <c r="L140" s="281"/>
      <c r="M140" s="280"/>
      <c r="P140" s="279">
        <f>P141</f>
        <v>0</v>
      </c>
      <c r="R140" s="279">
        <f>R141</f>
        <v>0.43199999999999994</v>
      </c>
      <c r="T140" s="278">
        <f>T141</f>
        <v>0</v>
      </c>
      <c r="AR140" s="276" t="s">
        <v>86</v>
      </c>
      <c r="AT140" s="277" t="s">
        <v>75</v>
      </c>
      <c r="AU140" s="277" t="s">
        <v>76</v>
      </c>
      <c r="AY140" s="276" t="s">
        <v>141</v>
      </c>
      <c r="BK140" s="275">
        <f>BK141</f>
        <v>0</v>
      </c>
    </row>
    <row r="141" spans="2:63" s="274" customFormat="1" ht="19.9" customHeight="1">
      <c r="B141" s="281"/>
      <c r="D141" s="276" t="s">
        <v>75</v>
      </c>
      <c r="E141" s="289" t="s">
        <v>793</v>
      </c>
      <c r="F141" s="289" t="s">
        <v>1536</v>
      </c>
      <c r="I141" s="283"/>
      <c r="J141" s="288">
        <f>BK141</f>
        <v>0</v>
      </c>
      <c r="L141" s="281"/>
      <c r="M141" s="280"/>
      <c r="P141" s="279">
        <f>SUM(P142:P151)</f>
        <v>0</v>
      </c>
      <c r="R141" s="279">
        <f>SUM(R142:R151)</f>
        <v>0.43199999999999994</v>
      </c>
      <c r="T141" s="278">
        <f>SUM(T142:T151)</f>
        <v>0</v>
      </c>
      <c r="AR141" s="276" t="s">
        <v>86</v>
      </c>
      <c r="AT141" s="277" t="s">
        <v>75</v>
      </c>
      <c r="AU141" s="277" t="s">
        <v>84</v>
      </c>
      <c r="AY141" s="276" t="s">
        <v>141</v>
      </c>
      <c r="BK141" s="275">
        <f>SUM(BK142:BK151)</f>
        <v>0</v>
      </c>
    </row>
    <row r="142" spans="2:65" s="255" customFormat="1" ht="16.5" customHeight="1">
      <c r="B142" s="256"/>
      <c r="C142" s="273" t="s">
        <v>354</v>
      </c>
      <c r="D142" s="273" t="s">
        <v>143</v>
      </c>
      <c r="E142" s="272" t="s">
        <v>1570</v>
      </c>
      <c r="F142" s="267" t="s">
        <v>1569</v>
      </c>
      <c r="G142" s="271" t="s">
        <v>223</v>
      </c>
      <c r="H142" s="270">
        <v>150</v>
      </c>
      <c r="I142" s="269"/>
      <c r="J142" s="268">
        <f>ROUND(I142*H142,2)</f>
        <v>0</v>
      </c>
      <c r="K142" s="267" t="s">
        <v>147</v>
      </c>
      <c r="L142" s="256"/>
      <c r="M142" s="266" t="s">
        <v>1</v>
      </c>
      <c r="N142" s="287" t="s">
        <v>41</v>
      </c>
      <c r="P142" s="286">
        <f>O142*H142</f>
        <v>0</v>
      </c>
      <c r="Q142" s="286">
        <v>0.00189</v>
      </c>
      <c r="R142" s="286">
        <f>Q142*H142</f>
        <v>0.2835</v>
      </c>
      <c r="S142" s="286">
        <v>0</v>
      </c>
      <c r="T142" s="285">
        <f>S142*H142</f>
        <v>0</v>
      </c>
      <c r="AR142" s="260" t="s">
        <v>216</v>
      </c>
      <c r="AT142" s="260" t="s">
        <v>143</v>
      </c>
      <c r="AU142" s="260" t="s">
        <v>86</v>
      </c>
      <c r="AY142" s="260" t="s">
        <v>141</v>
      </c>
      <c r="BE142" s="261">
        <f>IF(N142="základní",J142,0)</f>
        <v>0</v>
      </c>
      <c r="BF142" s="261">
        <f>IF(N142="snížená",J142,0)</f>
        <v>0</v>
      </c>
      <c r="BG142" s="261">
        <f>IF(N142="zákl. přenesená",J142,0)</f>
        <v>0</v>
      </c>
      <c r="BH142" s="261">
        <f>IF(N142="sníž. přenesená",J142,0)</f>
        <v>0</v>
      </c>
      <c r="BI142" s="261">
        <f>IF(N142="nulová",J142,0)</f>
        <v>0</v>
      </c>
      <c r="BJ142" s="260" t="s">
        <v>84</v>
      </c>
      <c r="BK142" s="261">
        <f>ROUND(I142*H142,2)</f>
        <v>0</v>
      </c>
      <c r="BL142" s="260" t="s">
        <v>216</v>
      </c>
      <c r="BM142" s="260" t="s">
        <v>1568</v>
      </c>
    </row>
    <row r="143" spans="2:47" s="255" customFormat="1" ht="45">
      <c r="B143" s="256"/>
      <c r="D143" s="294" t="s">
        <v>1451</v>
      </c>
      <c r="F143" s="293" t="s">
        <v>1529</v>
      </c>
      <c r="I143" s="292"/>
      <c r="L143" s="256"/>
      <c r="M143" s="291"/>
      <c r="T143" s="290"/>
      <c r="AT143" s="260" t="s">
        <v>1451</v>
      </c>
      <c r="AU143" s="260" t="s">
        <v>86</v>
      </c>
    </row>
    <row r="144" spans="2:65" s="255" customFormat="1" ht="16.5" customHeight="1">
      <c r="B144" s="256"/>
      <c r="C144" s="273" t="s">
        <v>357</v>
      </c>
      <c r="D144" s="273" t="s">
        <v>143</v>
      </c>
      <c r="E144" s="272" t="s">
        <v>1567</v>
      </c>
      <c r="F144" s="267" t="s">
        <v>1566</v>
      </c>
      <c r="G144" s="271" t="s">
        <v>223</v>
      </c>
      <c r="H144" s="270">
        <v>50</v>
      </c>
      <c r="I144" s="269"/>
      <c r="J144" s="268">
        <f>ROUND(I144*H144,2)</f>
        <v>0</v>
      </c>
      <c r="K144" s="267" t="s">
        <v>147</v>
      </c>
      <c r="L144" s="256"/>
      <c r="M144" s="266" t="s">
        <v>1</v>
      </c>
      <c r="N144" s="287" t="s">
        <v>41</v>
      </c>
      <c r="P144" s="286">
        <f>O144*H144</f>
        <v>0</v>
      </c>
      <c r="Q144" s="286">
        <v>0.00227</v>
      </c>
      <c r="R144" s="286">
        <f>Q144*H144</f>
        <v>0.11349999999999999</v>
      </c>
      <c r="S144" s="286">
        <v>0</v>
      </c>
      <c r="T144" s="285">
        <f>S144*H144</f>
        <v>0</v>
      </c>
      <c r="AR144" s="260" t="s">
        <v>216</v>
      </c>
      <c r="AT144" s="260" t="s">
        <v>143</v>
      </c>
      <c r="AU144" s="260" t="s">
        <v>86</v>
      </c>
      <c r="AY144" s="260" t="s">
        <v>141</v>
      </c>
      <c r="BE144" s="261">
        <f>IF(N144="základní",J144,0)</f>
        <v>0</v>
      </c>
      <c r="BF144" s="261">
        <f>IF(N144="snížená",J144,0)</f>
        <v>0</v>
      </c>
      <c r="BG144" s="261">
        <f>IF(N144="zákl. přenesená",J144,0)</f>
        <v>0</v>
      </c>
      <c r="BH144" s="261">
        <f>IF(N144="sníž. přenesená",J144,0)</f>
        <v>0</v>
      </c>
      <c r="BI144" s="261">
        <f>IF(N144="nulová",J144,0)</f>
        <v>0</v>
      </c>
      <c r="BJ144" s="260" t="s">
        <v>84</v>
      </c>
      <c r="BK144" s="261">
        <f>ROUND(I144*H144,2)</f>
        <v>0</v>
      </c>
      <c r="BL144" s="260" t="s">
        <v>216</v>
      </c>
      <c r="BM144" s="260" t="s">
        <v>1565</v>
      </c>
    </row>
    <row r="145" spans="2:47" s="255" customFormat="1" ht="45">
      <c r="B145" s="256"/>
      <c r="D145" s="294" t="s">
        <v>1451</v>
      </c>
      <c r="F145" s="293" t="s">
        <v>1529</v>
      </c>
      <c r="I145" s="292"/>
      <c r="L145" s="256"/>
      <c r="M145" s="291"/>
      <c r="T145" s="290"/>
      <c r="AT145" s="260" t="s">
        <v>1451</v>
      </c>
      <c r="AU145" s="260" t="s">
        <v>86</v>
      </c>
    </row>
    <row r="146" spans="2:65" s="255" customFormat="1" ht="16.5" customHeight="1">
      <c r="B146" s="256"/>
      <c r="C146" s="273" t="s">
        <v>361</v>
      </c>
      <c r="D146" s="273" t="s">
        <v>143</v>
      </c>
      <c r="E146" s="272" t="s">
        <v>1564</v>
      </c>
      <c r="F146" s="267" t="s">
        <v>1563</v>
      </c>
      <c r="G146" s="271" t="s">
        <v>223</v>
      </c>
      <c r="H146" s="270">
        <v>10</v>
      </c>
      <c r="I146" s="269"/>
      <c r="J146" s="268">
        <f>ROUND(I146*H146,2)</f>
        <v>0</v>
      </c>
      <c r="K146" s="267" t="s">
        <v>147</v>
      </c>
      <c r="L146" s="256"/>
      <c r="M146" s="266" t="s">
        <v>1</v>
      </c>
      <c r="N146" s="287" t="s">
        <v>41</v>
      </c>
      <c r="P146" s="286">
        <f>O146*H146</f>
        <v>0</v>
      </c>
      <c r="Q146" s="286">
        <v>0.0035</v>
      </c>
      <c r="R146" s="286">
        <f>Q146*H146</f>
        <v>0.035</v>
      </c>
      <c r="S146" s="286">
        <v>0</v>
      </c>
      <c r="T146" s="285">
        <f>S146*H146</f>
        <v>0</v>
      </c>
      <c r="AR146" s="260" t="s">
        <v>216</v>
      </c>
      <c r="AT146" s="260" t="s">
        <v>143</v>
      </c>
      <c r="AU146" s="260" t="s">
        <v>86</v>
      </c>
      <c r="AY146" s="260" t="s">
        <v>141</v>
      </c>
      <c r="BE146" s="261">
        <f>IF(N146="základní",J146,0)</f>
        <v>0</v>
      </c>
      <c r="BF146" s="261">
        <f>IF(N146="snížená",J146,0)</f>
        <v>0</v>
      </c>
      <c r="BG146" s="261">
        <f>IF(N146="zákl. přenesená",J146,0)</f>
        <v>0</v>
      </c>
      <c r="BH146" s="261">
        <f>IF(N146="sníž. přenesená",J146,0)</f>
        <v>0</v>
      </c>
      <c r="BI146" s="261">
        <f>IF(N146="nulová",J146,0)</f>
        <v>0</v>
      </c>
      <c r="BJ146" s="260" t="s">
        <v>84</v>
      </c>
      <c r="BK146" s="261">
        <f>ROUND(I146*H146,2)</f>
        <v>0</v>
      </c>
      <c r="BL146" s="260" t="s">
        <v>216</v>
      </c>
      <c r="BM146" s="260" t="s">
        <v>1562</v>
      </c>
    </row>
    <row r="147" spans="2:47" s="255" customFormat="1" ht="45">
      <c r="B147" s="256"/>
      <c r="D147" s="294" t="s">
        <v>1451</v>
      </c>
      <c r="F147" s="293" t="s">
        <v>1529</v>
      </c>
      <c r="I147" s="292"/>
      <c r="L147" s="256"/>
      <c r="M147" s="291"/>
      <c r="T147" s="290"/>
      <c r="AT147" s="260" t="s">
        <v>1451</v>
      </c>
      <c r="AU147" s="260" t="s">
        <v>86</v>
      </c>
    </row>
    <row r="148" spans="2:65" s="255" customFormat="1" ht="16.5" customHeight="1">
      <c r="B148" s="256"/>
      <c r="C148" s="273" t="s">
        <v>366</v>
      </c>
      <c r="D148" s="273" t="s">
        <v>143</v>
      </c>
      <c r="E148" s="272" t="s">
        <v>1561</v>
      </c>
      <c r="F148" s="267" t="s">
        <v>1560</v>
      </c>
      <c r="G148" s="271" t="s">
        <v>223</v>
      </c>
      <c r="H148" s="270">
        <v>210</v>
      </c>
      <c r="I148" s="269"/>
      <c r="J148" s="268">
        <f>ROUND(I148*H148,2)</f>
        <v>0</v>
      </c>
      <c r="K148" s="267" t="s">
        <v>147</v>
      </c>
      <c r="L148" s="256"/>
      <c r="M148" s="266" t="s">
        <v>1</v>
      </c>
      <c r="N148" s="287" t="s">
        <v>41</v>
      </c>
      <c r="P148" s="286">
        <f>O148*H148</f>
        <v>0</v>
      </c>
      <c r="Q148" s="286">
        <v>0</v>
      </c>
      <c r="R148" s="286">
        <f>Q148*H148</f>
        <v>0</v>
      </c>
      <c r="S148" s="286">
        <v>0</v>
      </c>
      <c r="T148" s="285">
        <f>S148*H148</f>
        <v>0</v>
      </c>
      <c r="AR148" s="260" t="s">
        <v>216</v>
      </c>
      <c r="AT148" s="260" t="s">
        <v>143</v>
      </c>
      <c r="AU148" s="260" t="s">
        <v>86</v>
      </c>
      <c r="AY148" s="260" t="s">
        <v>141</v>
      </c>
      <c r="BE148" s="261">
        <f>IF(N148="základní",J148,0)</f>
        <v>0</v>
      </c>
      <c r="BF148" s="261">
        <f>IF(N148="snížená",J148,0)</f>
        <v>0</v>
      </c>
      <c r="BG148" s="261">
        <f>IF(N148="zákl. přenesená",J148,0)</f>
        <v>0</v>
      </c>
      <c r="BH148" s="261">
        <f>IF(N148="sníž. přenesená",J148,0)</f>
        <v>0</v>
      </c>
      <c r="BI148" s="261">
        <f>IF(N148="nulová",J148,0)</f>
        <v>0</v>
      </c>
      <c r="BJ148" s="260" t="s">
        <v>84</v>
      </c>
      <c r="BK148" s="261">
        <f>ROUND(I148*H148,2)</f>
        <v>0</v>
      </c>
      <c r="BL148" s="260" t="s">
        <v>216</v>
      </c>
      <c r="BM148" s="260" t="s">
        <v>1559</v>
      </c>
    </row>
    <row r="149" spans="2:47" s="255" customFormat="1" ht="18">
      <c r="B149" s="256"/>
      <c r="D149" s="294" t="s">
        <v>1451</v>
      </c>
      <c r="F149" s="293" t="s">
        <v>1558</v>
      </c>
      <c r="I149" s="292"/>
      <c r="L149" s="256"/>
      <c r="M149" s="291"/>
      <c r="T149" s="290"/>
      <c r="AT149" s="260" t="s">
        <v>1451</v>
      </c>
      <c r="AU149" s="260" t="s">
        <v>86</v>
      </c>
    </row>
    <row r="150" spans="2:65" s="255" customFormat="1" ht="16.5" customHeight="1">
      <c r="B150" s="256"/>
      <c r="C150" s="273" t="s">
        <v>371</v>
      </c>
      <c r="D150" s="273" t="s">
        <v>143</v>
      </c>
      <c r="E150" s="272" t="s">
        <v>1525</v>
      </c>
      <c r="F150" s="267" t="s">
        <v>1524</v>
      </c>
      <c r="G150" s="271" t="s">
        <v>618</v>
      </c>
      <c r="H150" s="270">
        <v>0.432</v>
      </c>
      <c r="I150" s="269"/>
      <c r="J150" s="268">
        <f>ROUND(I150*H150,2)</f>
        <v>0</v>
      </c>
      <c r="K150" s="267" t="s">
        <v>147</v>
      </c>
      <c r="L150" s="256"/>
      <c r="M150" s="266" t="s">
        <v>1</v>
      </c>
      <c r="N150" s="287" t="s">
        <v>41</v>
      </c>
      <c r="P150" s="286">
        <f>O150*H150</f>
        <v>0</v>
      </c>
      <c r="Q150" s="286">
        <v>0</v>
      </c>
      <c r="R150" s="286">
        <f>Q150*H150</f>
        <v>0</v>
      </c>
      <c r="S150" s="286">
        <v>0</v>
      </c>
      <c r="T150" s="285">
        <f>S150*H150</f>
        <v>0</v>
      </c>
      <c r="AR150" s="260" t="s">
        <v>216</v>
      </c>
      <c r="AT150" s="260" t="s">
        <v>143</v>
      </c>
      <c r="AU150" s="260" t="s">
        <v>86</v>
      </c>
      <c r="AY150" s="260" t="s">
        <v>141</v>
      </c>
      <c r="BE150" s="261">
        <f>IF(N150="základní",J150,0)</f>
        <v>0</v>
      </c>
      <c r="BF150" s="261">
        <f>IF(N150="snížená",J150,0)</f>
        <v>0</v>
      </c>
      <c r="BG150" s="261">
        <f>IF(N150="zákl. přenesená",J150,0)</f>
        <v>0</v>
      </c>
      <c r="BH150" s="261">
        <f>IF(N150="sníž. přenesená",J150,0)</f>
        <v>0</v>
      </c>
      <c r="BI150" s="261">
        <f>IF(N150="nulová",J150,0)</f>
        <v>0</v>
      </c>
      <c r="BJ150" s="260" t="s">
        <v>84</v>
      </c>
      <c r="BK150" s="261">
        <f>ROUND(I150*H150,2)</f>
        <v>0</v>
      </c>
      <c r="BL150" s="260" t="s">
        <v>216</v>
      </c>
      <c r="BM150" s="260" t="s">
        <v>1557</v>
      </c>
    </row>
    <row r="151" spans="2:47" s="255" customFormat="1" ht="72">
      <c r="B151" s="256"/>
      <c r="D151" s="294" t="s">
        <v>1451</v>
      </c>
      <c r="F151" s="293" t="s">
        <v>1522</v>
      </c>
      <c r="I151" s="292"/>
      <c r="L151" s="256"/>
      <c r="M151" s="384"/>
      <c r="N151" s="264"/>
      <c r="O151" s="264"/>
      <c r="P151" s="264"/>
      <c r="Q151" s="264"/>
      <c r="R151" s="264"/>
      <c r="S151" s="264"/>
      <c r="T151" s="383"/>
      <c r="AT151" s="260" t="s">
        <v>1451</v>
      </c>
      <c r="AU151" s="260" t="s">
        <v>86</v>
      </c>
    </row>
    <row r="152" spans="2:12" s="255" customFormat="1" ht="7" customHeight="1">
      <c r="B152" s="259"/>
      <c r="C152" s="257"/>
      <c r="D152" s="257"/>
      <c r="E152" s="257"/>
      <c r="F152" s="257"/>
      <c r="G152" s="257"/>
      <c r="H152" s="257"/>
      <c r="I152" s="258"/>
      <c r="J152" s="257"/>
      <c r="K152" s="257"/>
      <c r="L152" s="256"/>
    </row>
  </sheetData>
  <sheetProtection algorithmName="SHA-512" hashValue="mDfK8U1BXLQDzk78yg+7A+dfsGwFCeuIHISro24Y+aAeFmauOdoplKs0r9WV38vYgEYveSLT4QZjUzd0Xu4xLw==" saltValue="nAJT8qzVATFsCE64GVJzBu7O88bcBQhsBMH83uKj29D79wYk16Efo8AcFF1vNXuQ9SnZ5klC2XxoAVwKAzBFkQ==" spinCount="100000" sheet="1" objects="1" scenarios="1" formatColumns="0" formatRows="0" autoFilter="0"/>
  <autoFilter ref="C85:K151"/>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2C6F2-21EA-4A3E-BCB0-8EFA3BCAC8D4}">
  <dimension ref="A5:I54"/>
  <sheetViews>
    <sheetView showGridLines="0" view="pageBreakPreview" zoomScale="150" zoomScaleSheetLayoutView="150" workbookViewId="0" topLeftCell="A30">
      <selection activeCell="C60" sqref="C60"/>
    </sheetView>
  </sheetViews>
  <sheetFormatPr defaultColWidth="9.28125" defaultRowHeight="12"/>
  <cols>
    <col min="1" max="1" width="11.8515625" style="385" bestFit="1" customWidth="1"/>
    <col min="2" max="16384" width="9.28125" style="385" customWidth="1"/>
  </cols>
  <sheetData>
    <row r="5" spans="1:9" ht="25.2">
      <c r="A5" s="397" t="s">
        <v>1703</v>
      </c>
      <c r="B5" s="392"/>
      <c r="C5" s="392"/>
      <c r="D5" s="392"/>
      <c r="E5" s="392"/>
      <c r="F5" s="392"/>
      <c r="G5" s="392"/>
      <c r="H5" s="392"/>
      <c r="I5" s="392"/>
    </row>
    <row r="7" spans="1:9" ht="17.7">
      <c r="A7" s="396" t="s">
        <v>1702</v>
      </c>
      <c r="B7" s="392"/>
      <c r="C7" s="392"/>
      <c r="D7" s="392"/>
      <c r="E7" s="392"/>
      <c r="F7" s="392"/>
      <c r="G7" s="392"/>
      <c r="H7" s="392"/>
      <c r="I7" s="392"/>
    </row>
    <row r="9" spans="1:9" ht="12">
      <c r="A9" s="395" t="s">
        <v>1701</v>
      </c>
      <c r="B9" s="392"/>
      <c r="C9" s="392"/>
      <c r="D9" s="392"/>
      <c r="E9" s="395"/>
      <c r="F9" s="392"/>
      <c r="G9" s="392"/>
      <c r="H9" s="392"/>
      <c r="I9" s="392"/>
    </row>
    <row r="10" spans="1:9" ht="12">
      <c r="A10" s="392" t="str">
        <f>'[1]Ú-R'!A10</f>
        <v>Zateplení SPŠ Trutnov,</v>
      </c>
      <c r="B10" s="392"/>
      <c r="C10" s="392"/>
      <c r="D10" s="392"/>
      <c r="E10" s="392"/>
      <c r="F10" s="392"/>
      <c r="G10" s="392"/>
      <c r="H10" s="392"/>
      <c r="I10" s="392"/>
    </row>
    <row r="11" spans="1:9" ht="12">
      <c r="A11" s="392" t="str">
        <f>'[1]Ú-R'!A11</f>
        <v>ulice Horská 618, Trutnov</v>
      </c>
      <c r="B11" s="392"/>
      <c r="C11" s="392"/>
      <c r="D11" s="392"/>
      <c r="E11" s="392"/>
      <c r="F11" s="392"/>
      <c r="G11" s="392"/>
      <c r="H11" s="392"/>
      <c r="I11" s="392"/>
    </row>
    <row r="12" spans="1:9" ht="12">
      <c r="A12" s="392"/>
      <c r="B12" s="392"/>
      <c r="C12" s="392"/>
      <c r="D12" s="392"/>
      <c r="E12" s="392"/>
      <c r="F12" s="392"/>
      <c r="G12" s="392"/>
      <c r="H12" s="392"/>
      <c r="I12" s="392"/>
    </row>
    <row r="13" spans="1:9" ht="12">
      <c r="A13" s="395" t="s">
        <v>1700</v>
      </c>
      <c r="B13" s="392"/>
      <c r="C13" s="392"/>
      <c r="D13" s="392"/>
      <c r="E13" s="392"/>
      <c r="F13" s="392"/>
      <c r="G13" s="392"/>
      <c r="H13" s="392"/>
      <c r="I13" s="392"/>
    </row>
    <row r="14" spans="1:9" ht="12">
      <c r="A14" s="392" t="str">
        <f>'[1]Ú-R'!A14</f>
        <v>SPŠ Trutnov, Školní 101, 541 01 Trutnov</v>
      </c>
      <c r="B14" s="392"/>
      <c r="C14" s="392"/>
      <c r="D14" s="392"/>
      <c r="E14" s="392"/>
      <c r="F14" s="392"/>
      <c r="G14" s="392"/>
      <c r="H14" s="392"/>
      <c r="I14" s="392"/>
    </row>
    <row r="15" spans="1:9" ht="12">
      <c r="A15" s="392"/>
      <c r="B15" s="392"/>
      <c r="C15" s="392"/>
      <c r="D15" s="392"/>
      <c r="E15" s="392"/>
      <c r="F15" s="392"/>
      <c r="G15" s="392"/>
      <c r="H15" s="392"/>
      <c r="I15" s="392"/>
    </row>
    <row r="16" spans="1:9" ht="20.1">
      <c r="A16" s="394"/>
      <c r="B16" s="392"/>
      <c r="C16" s="392"/>
      <c r="D16" s="392"/>
      <c r="E16" s="392"/>
      <c r="F16" s="392"/>
      <c r="G16" s="392"/>
      <c r="H16" s="392"/>
      <c r="I16" s="392"/>
    </row>
    <row r="17" spans="1:9" ht="15">
      <c r="A17" s="393"/>
      <c r="B17" s="392"/>
      <c r="C17" s="392"/>
      <c r="D17" s="392"/>
      <c r="E17" s="392"/>
      <c r="F17" s="392"/>
      <c r="G17" s="392"/>
      <c r="H17" s="392"/>
      <c r="I17" s="392"/>
    </row>
    <row r="26" s="386" customFormat="1" ht="11.4">
      <c r="A26" s="391" t="s">
        <v>1699</v>
      </c>
    </row>
    <row r="27" s="386" customFormat="1" ht="8.7">
      <c r="A27" s="389" t="str">
        <f>'[1]Ú-R'!A27</f>
        <v>- kabeláž, dodávku a montáž zařízení VZT a M+R VZT (pouze připojení napájení)</v>
      </c>
    </row>
    <row r="28" s="386" customFormat="1" ht="8.7">
      <c r="A28" s="389" t="str">
        <f>'[1]Ú-R'!A28</f>
        <v xml:space="preserve">- </v>
      </c>
    </row>
    <row r="29" s="386" customFormat="1" ht="8.7">
      <c r="A29" s="389" t="str">
        <f>'[1]Ú-R'!A29</f>
        <v>- předokenní žaluzie a rolety (pouze připojení napájení)</v>
      </c>
    </row>
    <row r="30" s="386" customFormat="1" ht="8.7">
      <c r="A30" s="389" t="str">
        <f>'[1]Ú-R'!A30</f>
        <v xml:space="preserve">- </v>
      </c>
    </row>
    <row r="31" s="386" customFormat="1" ht="8.7">
      <c r="A31" s="389" t="str">
        <f>'[1]Ú-R'!A31</f>
        <v>- zemní a výkopové práce</v>
      </c>
    </row>
    <row r="32" s="386" customFormat="1" ht="8.7"/>
    <row r="33" s="386" customFormat="1" ht="8.7"/>
    <row r="34" s="386" customFormat="1" ht="8.7"/>
    <row r="35" s="386" customFormat="1" ht="8.7"/>
    <row r="36" s="386" customFormat="1" ht="8.7"/>
    <row r="37" s="386" customFormat="1" ht="9.75" customHeight="1">
      <c r="A37" s="391" t="s">
        <v>1698</v>
      </c>
    </row>
    <row r="38" spans="1:9" s="386" customFormat="1" ht="50.25" customHeight="1">
      <c r="A38" s="390" t="s">
        <v>1697</v>
      </c>
      <c r="B38" s="390"/>
      <c r="C38" s="390"/>
      <c r="D38" s="390"/>
      <c r="E38" s="390"/>
      <c r="F38" s="390"/>
      <c r="G38" s="390"/>
      <c r="H38" s="390"/>
      <c r="I38" s="390"/>
    </row>
    <row r="39" s="386" customFormat="1" ht="8.7">
      <c r="A39" s="389" t="s">
        <v>1696</v>
      </c>
    </row>
    <row r="40" s="386" customFormat="1" ht="8.7"/>
    <row r="41" s="386" customFormat="1" ht="8.7"/>
    <row r="42" s="386" customFormat="1" ht="8.7"/>
    <row r="43" s="386" customFormat="1" ht="8.7"/>
    <row r="44" s="386" customFormat="1" ht="8.7">
      <c r="A44" s="389"/>
    </row>
    <row r="47" ht="12">
      <c r="A47" s="388"/>
    </row>
    <row r="48" ht="12">
      <c r="A48" s="388"/>
    </row>
    <row r="49" ht="12">
      <c r="A49" s="388"/>
    </row>
    <row r="53" s="386" customFormat="1" ht="8.7">
      <c r="A53" s="386" t="s">
        <v>1695</v>
      </c>
    </row>
    <row r="54" s="386" customFormat="1" ht="8.7">
      <c r="A54" s="387">
        <f>'[1]Ú-R'!A54</f>
        <v>43486</v>
      </c>
    </row>
  </sheetData>
  <mergeCells count="1">
    <mergeCell ref="A38:I38"/>
  </mergeCells>
  <printOptions horizontalCentered="1"/>
  <pageMargins left="0.7874015748031497" right="0.7874015748031497" top="0.984251968503937" bottom="0.984251968503937" header="0.5118110236220472" footer="0.5118110236220472"/>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50B03-6295-4776-A41D-77E8E1D49687}">
  <dimension ref="A1:K204"/>
  <sheetViews>
    <sheetView showGridLines="0" view="pageBreakPreview" zoomScale="150" zoomScaleSheetLayoutView="150" zoomScalePageLayoutView="120" workbookViewId="0" topLeftCell="A168">
      <selection activeCell="D189" sqref="D189"/>
    </sheetView>
  </sheetViews>
  <sheetFormatPr defaultColWidth="9.28125" defaultRowHeight="12"/>
  <cols>
    <col min="1" max="1" width="2.8515625" style="385" customWidth="1"/>
    <col min="2" max="2" width="52.421875" style="385" customWidth="1"/>
    <col min="3" max="3" width="3.421875" style="385" customWidth="1"/>
    <col min="4" max="4" width="8.7109375" style="385" customWidth="1"/>
    <col min="5" max="5" width="11.28125" style="385" customWidth="1"/>
    <col min="6" max="6" width="11.421875" style="385" customWidth="1"/>
    <col min="7" max="8" width="11.28125" style="385" customWidth="1"/>
    <col min="9" max="10" width="10.8515625" style="385" bestFit="1" customWidth="1"/>
    <col min="11" max="16384" width="9.28125" style="385" customWidth="1"/>
  </cols>
  <sheetData>
    <row r="1" spans="1:10" ht="12.75">
      <c r="A1" s="448"/>
      <c r="B1" s="448" t="s">
        <v>1804</v>
      </c>
      <c r="C1" s="447"/>
      <c r="D1" s="447"/>
      <c r="E1" s="446" t="s">
        <v>1713</v>
      </c>
      <c r="F1" s="446"/>
      <c r="G1" s="446" t="s">
        <v>1712</v>
      </c>
      <c r="H1" s="446"/>
      <c r="I1" s="464"/>
      <c r="J1" s="464"/>
    </row>
    <row r="2" spans="1:10" ht="12">
      <c r="A2" s="445" t="s">
        <v>1711</v>
      </c>
      <c r="B2" s="465" t="s">
        <v>1710</v>
      </c>
      <c r="C2" s="440" t="s">
        <v>1725</v>
      </c>
      <c r="D2" s="439" t="s">
        <v>1724</v>
      </c>
      <c r="E2" s="440" t="s">
        <v>1723</v>
      </c>
      <c r="F2" s="439" t="s">
        <v>1709</v>
      </c>
      <c r="G2" s="440" t="s">
        <v>1723</v>
      </c>
      <c r="H2" s="439" t="s">
        <v>1709</v>
      </c>
      <c r="I2" s="403"/>
      <c r="J2" s="403"/>
    </row>
    <row r="3" spans="1:11" ht="12">
      <c r="A3" s="438">
        <f>1</f>
        <v>1</v>
      </c>
      <c r="B3" s="462" t="s">
        <v>1803</v>
      </c>
      <c r="C3" s="457" t="s">
        <v>223</v>
      </c>
      <c r="D3" s="456">
        <v>300</v>
      </c>
      <c r="E3" s="455"/>
      <c r="F3" s="454"/>
      <c r="G3" s="455"/>
      <c r="H3" s="454"/>
      <c r="I3" s="453"/>
      <c r="J3" s="452"/>
      <c r="K3" s="452"/>
    </row>
    <row r="4" spans="1:11" ht="12">
      <c r="A4" s="438">
        <f>(SUM(A3,1))</f>
        <v>2</v>
      </c>
      <c r="B4" s="469" t="s">
        <v>1802</v>
      </c>
      <c r="C4" s="457" t="s">
        <v>223</v>
      </c>
      <c r="D4" s="456">
        <f>34*5</f>
        <v>170</v>
      </c>
      <c r="E4" s="455"/>
      <c r="F4" s="454"/>
      <c r="G4" s="455"/>
      <c r="H4" s="454"/>
      <c r="I4" s="453"/>
      <c r="J4" s="452"/>
      <c r="K4" s="452"/>
    </row>
    <row r="5" spans="1:11" ht="12">
      <c r="A5" s="438">
        <f>(SUM(A4,1))</f>
        <v>3</v>
      </c>
      <c r="B5" s="469" t="s">
        <v>1801</v>
      </c>
      <c r="C5" s="457" t="s">
        <v>223</v>
      </c>
      <c r="D5" s="456">
        <f>80+80+160+230</f>
        <v>550</v>
      </c>
      <c r="E5" s="455"/>
      <c r="F5" s="454"/>
      <c r="G5" s="455"/>
      <c r="H5" s="454"/>
      <c r="I5" s="453"/>
      <c r="J5" s="452"/>
      <c r="K5" s="452"/>
    </row>
    <row r="6" spans="1:11" ht="12">
      <c r="A6" s="438">
        <f>(SUM(A5,1))</f>
        <v>4</v>
      </c>
      <c r="B6" s="461" t="s">
        <v>1800</v>
      </c>
      <c r="C6" s="460" t="s">
        <v>223</v>
      </c>
      <c r="D6" s="459">
        <v>60</v>
      </c>
      <c r="E6" s="455"/>
      <c r="F6" s="454"/>
      <c r="G6" s="455"/>
      <c r="H6" s="454"/>
      <c r="I6" s="453"/>
      <c r="J6" s="452"/>
      <c r="K6" s="452"/>
    </row>
    <row r="7" spans="1:11" ht="12">
      <c r="A7" s="438">
        <f>(SUM(A6,1))</f>
        <v>5</v>
      </c>
      <c r="B7" s="462" t="s">
        <v>1799</v>
      </c>
      <c r="C7" s="457" t="s">
        <v>504</v>
      </c>
      <c r="D7" s="456">
        <v>250</v>
      </c>
      <c r="E7" s="455"/>
      <c r="F7" s="454"/>
      <c r="G7" s="455"/>
      <c r="H7" s="454"/>
      <c r="I7" s="453"/>
      <c r="J7" s="452"/>
      <c r="K7" s="452"/>
    </row>
    <row r="8" spans="1:11" ht="12">
      <c r="A8" s="438">
        <f>(SUM(A7,1))</f>
        <v>6</v>
      </c>
      <c r="B8" s="462" t="s">
        <v>1798</v>
      </c>
      <c r="C8" s="457" t="s">
        <v>504</v>
      </c>
      <c r="D8" s="456">
        <v>20</v>
      </c>
      <c r="E8" s="455"/>
      <c r="F8" s="454"/>
      <c r="G8" s="455"/>
      <c r="H8" s="454"/>
      <c r="I8" s="453"/>
      <c r="J8" s="452"/>
      <c r="K8" s="452"/>
    </row>
    <row r="9" spans="1:11" ht="12">
      <c r="A9" s="438">
        <f>(SUM(A8,1))</f>
        <v>7</v>
      </c>
      <c r="B9" s="462" t="s">
        <v>1797</v>
      </c>
      <c r="C9" s="457" t="s">
        <v>504</v>
      </c>
      <c r="D9" s="456">
        <v>80</v>
      </c>
      <c r="E9" s="455"/>
      <c r="F9" s="454"/>
      <c r="G9" s="455"/>
      <c r="H9" s="454"/>
      <c r="I9" s="453"/>
      <c r="J9" s="452"/>
      <c r="K9" s="452"/>
    </row>
    <row r="10" spans="1:11" ht="12">
      <c r="A10" s="438">
        <f>(SUM(A9,1))</f>
        <v>8</v>
      </c>
      <c r="B10" s="462" t="s">
        <v>1796</v>
      </c>
      <c r="C10" s="457" t="s">
        <v>504</v>
      </c>
      <c r="D10" s="456">
        <v>35</v>
      </c>
      <c r="E10" s="455"/>
      <c r="F10" s="454"/>
      <c r="G10" s="455"/>
      <c r="H10" s="454"/>
      <c r="I10" s="453"/>
      <c r="J10" s="452"/>
      <c r="K10" s="452"/>
    </row>
    <row r="11" spans="1:11" ht="12">
      <c r="A11" s="438">
        <f>(SUM(A10,1))</f>
        <v>9</v>
      </c>
      <c r="B11" s="462" t="s">
        <v>1795</v>
      </c>
      <c r="C11" s="457" t="s">
        <v>504</v>
      </c>
      <c r="D11" s="456">
        <v>150</v>
      </c>
      <c r="E11" s="455"/>
      <c r="F11" s="454"/>
      <c r="G11" s="455"/>
      <c r="H11" s="454"/>
      <c r="I11" s="453"/>
      <c r="J11" s="452"/>
      <c r="K11" s="452"/>
    </row>
    <row r="12" spans="1:11" ht="12">
      <c r="A12" s="438">
        <f>(SUM(A11,1))</f>
        <v>10</v>
      </c>
      <c r="B12" s="462" t="s">
        <v>1794</v>
      </c>
      <c r="C12" s="457" t="s">
        <v>504</v>
      </c>
      <c r="D12" s="456">
        <v>150</v>
      </c>
      <c r="E12" s="455"/>
      <c r="F12" s="454"/>
      <c r="G12" s="455"/>
      <c r="H12" s="454"/>
      <c r="I12" s="453"/>
      <c r="J12" s="452"/>
      <c r="K12" s="452"/>
    </row>
    <row r="13" spans="1:11" ht="12">
      <c r="A13" s="438">
        <f>(SUM(A12,1))</f>
        <v>11</v>
      </c>
      <c r="B13" s="462" t="s">
        <v>1793</v>
      </c>
      <c r="C13" s="457" t="s">
        <v>504</v>
      </c>
      <c r="D13" s="456">
        <v>100</v>
      </c>
      <c r="E13" s="455"/>
      <c r="F13" s="454"/>
      <c r="G13" s="455"/>
      <c r="H13" s="454"/>
      <c r="I13" s="453"/>
      <c r="J13" s="452"/>
      <c r="K13" s="452"/>
    </row>
    <row r="14" spans="1:11" ht="12">
      <c r="A14" s="438">
        <f>(SUM(A13,1))</f>
        <v>12</v>
      </c>
      <c r="B14" s="462" t="s">
        <v>1792</v>
      </c>
      <c r="C14" s="457" t="s">
        <v>504</v>
      </c>
      <c r="D14" s="456">
        <v>200</v>
      </c>
      <c r="E14" s="455"/>
      <c r="F14" s="454"/>
      <c r="G14" s="455"/>
      <c r="H14" s="454"/>
      <c r="I14" s="453"/>
      <c r="J14" s="452"/>
      <c r="K14" s="452"/>
    </row>
    <row r="15" spans="1:11" ht="12">
      <c r="A15" s="438">
        <f>(SUM(A14,1))</f>
        <v>13</v>
      </c>
      <c r="B15" s="458" t="s">
        <v>1791</v>
      </c>
      <c r="C15" s="457" t="s">
        <v>504</v>
      </c>
      <c r="D15" s="456">
        <v>10</v>
      </c>
      <c r="E15" s="455"/>
      <c r="F15" s="454"/>
      <c r="G15" s="455"/>
      <c r="H15" s="454"/>
      <c r="I15" s="452"/>
      <c r="J15" s="452"/>
      <c r="K15" s="452"/>
    </row>
    <row r="16" spans="1:11" ht="12">
      <c r="A16" s="438">
        <f>(SUM(A15,1))</f>
        <v>14</v>
      </c>
      <c r="B16" s="462" t="s">
        <v>1790</v>
      </c>
      <c r="C16" s="457" t="s">
        <v>504</v>
      </c>
      <c r="D16" s="456">
        <v>20</v>
      </c>
      <c r="E16" s="455"/>
      <c r="F16" s="454"/>
      <c r="G16" s="455"/>
      <c r="H16" s="454"/>
      <c r="I16" s="453"/>
      <c r="J16" s="452"/>
      <c r="K16" s="452"/>
    </row>
    <row r="17" spans="1:11" ht="12">
      <c r="A17" s="438">
        <f>(SUM(A16,1))</f>
        <v>15</v>
      </c>
      <c r="B17" s="462" t="s">
        <v>1789</v>
      </c>
      <c r="C17" s="457" t="s">
        <v>504</v>
      </c>
      <c r="D17" s="456">
        <v>40</v>
      </c>
      <c r="E17" s="455"/>
      <c r="F17" s="454"/>
      <c r="G17" s="455"/>
      <c r="H17" s="454"/>
      <c r="I17" s="453"/>
      <c r="J17" s="452"/>
      <c r="K17" s="452"/>
    </row>
    <row r="18" spans="1:11" ht="12">
      <c r="A18" s="438">
        <f>(SUM(A17,1))</f>
        <v>16</v>
      </c>
      <c r="B18" s="462" t="s">
        <v>1788</v>
      </c>
      <c r="C18" s="457" t="s">
        <v>504</v>
      </c>
      <c r="D18" s="456">
        <v>80</v>
      </c>
      <c r="E18" s="455"/>
      <c r="F18" s="454"/>
      <c r="G18" s="455"/>
      <c r="H18" s="454"/>
      <c r="I18" s="453"/>
      <c r="J18" s="452"/>
      <c r="K18" s="452"/>
    </row>
    <row r="19" spans="1:11" ht="12">
      <c r="A19" s="438">
        <f>(SUM(A18,1))</f>
        <v>17</v>
      </c>
      <c r="B19" s="462" t="s">
        <v>1787</v>
      </c>
      <c r="C19" s="457" t="s">
        <v>504</v>
      </c>
      <c r="D19" s="456">
        <v>40</v>
      </c>
      <c r="E19" s="455"/>
      <c r="F19" s="454"/>
      <c r="G19" s="455"/>
      <c r="H19" s="454"/>
      <c r="I19" s="453"/>
      <c r="J19" s="452"/>
      <c r="K19" s="452"/>
    </row>
    <row r="20" spans="1:11" ht="15">
      <c r="A20" s="438">
        <f>(SUM(A19,1))</f>
        <v>18</v>
      </c>
      <c r="B20" s="462" t="s">
        <v>1786</v>
      </c>
      <c r="C20" s="457" t="s">
        <v>1361</v>
      </c>
      <c r="D20" s="456">
        <v>24</v>
      </c>
      <c r="E20" s="455"/>
      <c r="F20" s="454"/>
      <c r="G20" s="455"/>
      <c r="H20" s="454"/>
      <c r="I20" s="453"/>
      <c r="J20" s="452"/>
      <c r="K20" s="452"/>
    </row>
    <row r="21" spans="1:8" ht="12">
      <c r="A21" s="432">
        <f>(SUM(A20,1))</f>
        <v>19</v>
      </c>
      <c r="B21" s="429"/>
      <c r="C21" s="431"/>
      <c r="D21" s="431"/>
      <c r="E21" s="431"/>
      <c r="F21" s="430">
        <f>SUM(F3:F20)</f>
        <v>0</v>
      </c>
      <c r="G21" s="429"/>
      <c r="H21" s="430">
        <f>SUM(H3:H20)</f>
        <v>0</v>
      </c>
    </row>
    <row r="22" spans="1:8" ht="12">
      <c r="A22" s="427">
        <f>(SUM(A21,1))</f>
        <v>20</v>
      </c>
      <c r="B22" s="426" t="s">
        <v>1716</v>
      </c>
      <c r="C22" s="423"/>
      <c r="D22" s="425">
        <v>3</v>
      </c>
      <c r="E22" s="423" t="s">
        <v>691</v>
      </c>
      <c r="F22" s="451">
        <f>ROUND(F21*D22*0.01,1)</f>
        <v>0</v>
      </c>
      <c r="G22" s="423"/>
      <c r="H22" s="422"/>
    </row>
    <row r="23" spans="1:8" ht="12">
      <c r="A23" s="427">
        <f>(SUM(A22,1))</f>
        <v>21</v>
      </c>
      <c r="B23" s="426" t="s">
        <v>1715</v>
      </c>
      <c r="C23" s="423"/>
      <c r="D23" s="425">
        <v>6</v>
      </c>
      <c r="E23" s="423" t="s">
        <v>691</v>
      </c>
      <c r="F23" s="424"/>
      <c r="G23" s="423"/>
      <c r="H23" s="451">
        <f>ROUND(H21*D23*0.01,1)</f>
        <v>0</v>
      </c>
    </row>
    <row r="24" spans="1:8" ht="12">
      <c r="A24" s="421">
        <f>(SUM(A23,1))</f>
        <v>22</v>
      </c>
      <c r="B24" s="420" t="s">
        <v>1708</v>
      </c>
      <c r="C24" s="419"/>
      <c r="D24" s="419"/>
      <c r="E24" s="419"/>
      <c r="F24" s="449">
        <f>SUM(F21:F23)</f>
        <v>0</v>
      </c>
      <c r="G24" s="450"/>
      <c r="H24" s="449">
        <f>SUM(H21:H23)</f>
        <v>0</v>
      </c>
    </row>
    <row r="25" spans="2:8" ht="12">
      <c r="B25" s="480"/>
      <c r="C25" s="423"/>
      <c r="D25" s="423"/>
      <c r="E25" s="423"/>
      <c r="F25" s="479"/>
      <c r="G25" s="423"/>
      <c r="H25" s="479"/>
    </row>
    <row r="26" spans="2:8" ht="12">
      <c r="B26" s="480"/>
      <c r="C26" s="423"/>
      <c r="D26" s="423"/>
      <c r="E26" s="423"/>
      <c r="F26" s="479"/>
      <c r="G26" s="423"/>
      <c r="H26" s="479"/>
    </row>
    <row r="28" spans="1:10" ht="12">
      <c r="A28" s="448"/>
      <c r="B28" s="448" t="s">
        <v>1785</v>
      </c>
      <c r="C28" s="447"/>
      <c r="D28" s="447"/>
      <c r="E28" s="446" t="s">
        <v>1713</v>
      </c>
      <c r="F28" s="446"/>
      <c r="G28" s="446" t="s">
        <v>1712</v>
      </c>
      <c r="H28" s="446"/>
      <c r="I28" s="464"/>
      <c r="J28" s="464"/>
    </row>
    <row r="29" spans="1:10" ht="12">
      <c r="A29" s="445" t="s">
        <v>1711</v>
      </c>
      <c r="B29" s="465" t="s">
        <v>1710</v>
      </c>
      <c r="C29" s="440" t="s">
        <v>1725</v>
      </c>
      <c r="D29" s="439" t="s">
        <v>1724</v>
      </c>
      <c r="E29" s="440" t="s">
        <v>1723</v>
      </c>
      <c r="F29" s="439" t="s">
        <v>1709</v>
      </c>
      <c r="G29" s="440" t="s">
        <v>1723</v>
      </c>
      <c r="H29" s="439" t="s">
        <v>1709</v>
      </c>
      <c r="I29" s="403"/>
      <c r="J29" s="403"/>
    </row>
    <row r="30" spans="1:10" ht="12">
      <c r="A30" s="438">
        <f>(SUM(A24,1))</f>
        <v>23</v>
      </c>
      <c r="B30" s="469" t="s">
        <v>1784</v>
      </c>
      <c r="C30" s="460" t="s">
        <v>504</v>
      </c>
      <c r="D30" s="459">
        <v>10</v>
      </c>
      <c r="E30" s="455"/>
      <c r="F30" s="454"/>
      <c r="G30" s="455"/>
      <c r="H30" s="478"/>
      <c r="I30" s="452"/>
      <c r="J30" s="452"/>
    </row>
    <row r="31" spans="1:10" ht="12">
      <c r="A31" s="438">
        <f>(SUM(A30,1))</f>
        <v>24</v>
      </c>
      <c r="B31" s="469" t="s">
        <v>1783</v>
      </c>
      <c r="C31" s="460" t="s">
        <v>504</v>
      </c>
      <c r="D31" s="459">
        <v>70</v>
      </c>
      <c r="E31" s="455"/>
      <c r="F31" s="454"/>
      <c r="G31" s="455"/>
      <c r="H31" s="454"/>
      <c r="I31" s="452"/>
      <c r="J31" s="452"/>
    </row>
    <row r="32" spans="1:10" ht="12">
      <c r="A32" s="438">
        <f>(SUM(A31,1))</f>
        <v>25</v>
      </c>
      <c r="B32" s="461" t="s">
        <v>1782</v>
      </c>
      <c r="C32" s="460" t="s">
        <v>223</v>
      </c>
      <c r="D32" s="459">
        <v>20</v>
      </c>
      <c r="E32" s="455"/>
      <c r="F32" s="454"/>
      <c r="G32" s="455"/>
      <c r="H32" s="454"/>
      <c r="I32" s="452"/>
      <c r="J32" s="452"/>
    </row>
    <row r="33" spans="1:10" ht="12">
      <c r="A33" s="438">
        <f>(SUM(A32,1))</f>
        <v>26</v>
      </c>
      <c r="B33" s="461" t="s">
        <v>1781</v>
      </c>
      <c r="C33" s="460" t="s">
        <v>223</v>
      </c>
      <c r="D33" s="459">
        <v>20</v>
      </c>
      <c r="E33" s="455"/>
      <c r="F33" s="454"/>
      <c r="G33" s="455"/>
      <c r="H33" s="454"/>
      <c r="I33" s="452"/>
      <c r="J33" s="452"/>
    </row>
    <row r="34" spans="1:10" ht="12">
      <c r="A34" s="438">
        <f>(SUM(A33,1))</f>
        <v>27</v>
      </c>
      <c r="B34" s="461" t="s">
        <v>1780</v>
      </c>
      <c r="C34" s="460" t="s">
        <v>223</v>
      </c>
      <c r="D34" s="459">
        <v>100</v>
      </c>
      <c r="E34" s="455"/>
      <c r="F34" s="454"/>
      <c r="G34" s="455"/>
      <c r="H34" s="454"/>
      <c r="I34" s="452"/>
      <c r="J34" s="452"/>
    </row>
    <row r="35" spans="1:10" ht="12">
      <c r="A35" s="438">
        <f>(SUM(A34,1))</f>
        <v>28</v>
      </c>
      <c r="B35" s="461" t="s">
        <v>1779</v>
      </c>
      <c r="C35" s="460" t="s">
        <v>223</v>
      </c>
      <c r="D35" s="459">
        <v>400</v>
      </c>
      <c r="E35" s="455"/>
      <c r="F35" s="454"/>
      <c r="G35" s="455"/>
      <c r="H35" s="454"/>
      <c r="I35" s="452"/>
      <c r="J35" s="452"/>
    </row>
    <row r="36" spans="1:10" ht="12">
      <c r="A36" s="438">
        <f>(SUM(A35,1))</f>
        <v>29</v>
      </c>
      <c r="B36" s="461" t="s">
        <v>1778</v>
      </c>
      <c r="C36" s="460" t="s">
        <v>223</v>
      </c>
      <c r="D36" s="459">
        <v>10</v>
      </c>
      <c r="E36" s="455"/>
      <c r="F36" s="454"/>
      <c r="G36" s="455"/>
      <c r="H36" s="454"/>
      <c r="I36" s="452"/>
      <c r="J36" s="452"/>
    </row>
    <row r="37" spans="1:10" ht="12">
      <c r="A37" s="438">
        <f>(SUM(A36,1))</f>
        <v>30</v>
      </c>
      <c r="B37" s="461" t="s">
        <v>1777</v>
      </c>
      <c r="C37" s="460" t="s">
        <v>223</v>
      </c>
      <c r="D37" s="459">
        <v>40</v>
      </c>
      <c r="E37" s="455"/>
      <c r="F37" s="454"/>
      <c r="G37" s="455"/>
      <c r="H37" s="454"/>
      <c r="I37" s="453"/>
      <c r="J37" s="452"/>
    </row>
    <row r="38" spans="1:10" ht="12">
      <c r="A38" s="438">
        <f>(SUM(A37,1))</f>
        <v>31</v>
      </c>
      <c r="B38" s="461" t="s">
        <v>1776</v>
      </c>
      <c r="C38" s="460" t="s">
        <v>223</v>
      </c>
      <c r="D38" s="459">
        <v>60</v>
      </c>
      <c r="E38" s="455"/>
      <c r="F38" s="454"/>
      <c r="G38" s="455"/>
      <c r="H38" s="454"/>
      <c r="I38" s="453"/>
      <c r="J38" s="452"/>
    </row>
    <row r="39" spans="1:10" ht="12">
      <c r="A39" s="438">
        <f>(SUM(A38,1))</f>
        <v>32</v>
      </c>
      <c r="B39" s="461" t="s">
        <v>1775</v>
      </c>
      <c r="C39" s="460" t="s">
        <v>223</v>
      </c>
      <c r="D39" s="459">
        <v>900</v>
      </c>
      <c r="E39" s="455"/>
      <c r="F39" s="454"/>
      <c r="G39" s="455"/>
      <c r="H39" s="454"/>
      <c r="I39" s="453"/>
      <c r="J39" s="452"/>
    </row>
    <row r="40" spans="1:10" ht="12">
      <c r="A40" s="438">
        <f>(SUM(A39,1))</f>
        <v>33</v>
      </c>
      <c r="B40" s="461" t="s">
        <v>1774</v>
      </c>
      <c r="C40" s="460" t="s">
        <v>223</v>
      </c>
      <c r="D40" s="459">
        <v>100</v>
      </c>
      <c r="E40" s="455"/>
      <c r="F40" s="454"/>
      <c r="G40" s="455"/>
      <c r="H40" s="454"/>
      <c r="I40" s="453"/>
      <c r="J40" s="452"/>
    </row>
    <row r="41" spans="1:10" ht="12">
      <c r="A41" s="438">
        <f>(SUM(A40,1))</f>
        <v>34</v>
      </c>
      <c r="B41" s="461" t="s">
        <v>1773</v>
      </c>
      <c r="C41" s="460" t="s">
        <v>223</v>
      </c>
      <c r="D41" s="459">
        <v>400</v>
      </c>
      <c r="E41" s="455"/>
      <c r="F41" s="454"/>
      <c r="G41" s="455"/>
      <c r="H41" s="454"/>
      <c r="I41" s="452"/>
      <c r="J41" s="452"/>
    </row>
    <row r="42" spans="1:10" ht="12">
      <c r="A42" s="438">
        <f>(SUM(A41,1))</f>
        <v>35</v>
      </c>
      <c r="B42" s="461" t="s">
        <v>1772</v>
      </c>
      <c r="C42" s="460" t="s">
        <v>223</v>
      </c>
      <c r="D42" s="459">
        <v>100</v>
      </c>
      <c r="E42" s="455"/>
      <c r="F42" s="454"/>
      <c r="G42" s="455"/>
      <c r="H42" s="454"/>
      <c r="I42" s="453"/>
      <c r="J42" s="452"/>
    </row>
    <row r="43" spans="1:10" ht="12">
      <c r="A43" s="438">
        <f>(SUM(A42,1))</f>
        <v>36</v>
      </c>
      <c r="B43" s="461" t="s">
        <v>1771</v>
      </c>
      <c r="C43" s="460" t="s">
        <v>504</v>
      </c>
      <c r="D43" s="459">
        <v>2</v>
      </c>
      <c r="E43" s="455"/>
      <c r="F43" s="454"/>
      <c r="G43" s="455"/>
      <c r="H43" s="454"/>
      <c r="I43" s="452"/>
      <c r="J43" s="452"/>
    </row>
    <row r="44" spans="1:10" ht="12">
      <c r="A44" s="438">
        <f>(SUM(A43,1))</f>
        <v>37</v>
      </c>
      <c r="B44" s="461" t="s">
        <v>1770</v>
      </c>
      <c r="C44" s="460" t="s">
        <v>504</v>
      </c>
      <c r="D44" s="459">
        <v>1</v>
      </c>
      <c r="E44" s="455"/>
      <c r="F44" s="454"/>
      <c r="G44" s="455"/>
      <c r="H44" s="454"/>
      <c r="I44" s="452"/>
      <c r="J44" s="452"/>
    </row>
    <row r="45" spans="1:10" ht="12">
      <c r="A45" s="438">
        <f>(SUM(A44,1))</f>
        <v>38</v>
      </c>
      <c r="B45" s="476" t="s">
        <v>1769</v>
      </c>
      <c r="C45" s="475" t="s">
        <v>504</v>
      </c>
      <c r="D45" s="474">
        <v>2</v>
      </c>
      <c r="E45" s="455"/>
      <c r="F45" s="454"/>
      <c r="G45" s="455"/>
      <c r="H45" s="454"/>
      <c r="I45" s="452"/>
      <c r="J45" s="452"/>
    </row>
    <row r="46" spans="1:10" ht="12">
      <c r="A46" s="438">
        <f>(SUM(A45,1))</f>
        <v>39</v>
      </c>
      <c r="B46" s="461" t="s">
        <v>1768</v>
      </c>
      <c r="C46" s="460" t="s">
        <v>504</v>
      </c>
      <c r="D46" s="459">
        <v>54</v>
      </c>
      <c r="E46" s="455"/>
      <c r="F46" s="454"/>
      <c r="G46" s="455"/>
      <c r="H46" s="454"/>
      <c r="I46" s="452"/>
      <c r="J46" s="452"/>
    </row>
    <row r="47" spans="1:10" ht="12">
      <c r="A47" s="438">
        <f>(SUM(A46,1))</f>
        <v>40</v>
      </c>
      <c r="B47" s="476" t="s">
        <v>1767</v>
      </c>
      <c r="C47" s="475" t="s">
        <v>1717</v>
      </c>
      <c r="D47" s="474">
        <v>1</v>
      </c>
      <c r="E47" s="455"/>
      <c r="F47" s="477"/>
      <c r="G47" s="455"/>
      <c r="H47" s="477"/>
      <c r="I47" s="452"/>
      <c r="J47" s="452"/>
    </row>
    <row r="48" spans="1:10" ht="12">
      <c r="A48" s="438">
        <f>(SUM(A47,1))</f>
        <v>41</v>
      </c>
      <c r="B48" s="476" t="s">
        <v>1766</v>
      </c>
      <c r="C48" s="475" t="s">
        <v>504</v>
      </c>
      <c r="D48" s="474">
        <v>4</v>
      </c>
      <c r="E48" s="455"/>
      <c r="F48" s="454"/>
      <c r="G48" s="455"/>
      <c r="H48" s="454"/>
      <c r="I48" s="452"/>
      <c r="J48" s="452"/>
    </row>
    <row r="49" spans="1:10" ht="12">
      <c r="A49" s="438">
        <f>(SUM(A48,1))</f>
        <v>42</v>
      </c>
      <c r="B49" s="476" t="s">
        <v>1765</v>
      </c>
      <c r="C49" s="475" t="s">
        <v>504</v>
      </c>
      <c r="D49" s="474">
        <v>62</v>
      </c>
      <c r="E49" s="455"/>
      <c r="F49" s="454"/>
      <c r="G49" s="455"/>
      <c r="H49" s="454"/>
      <c r="I49" s="452"/>
      <c r="J49" s="452"/>
    </row>
    <row r="50" spans="1:10" ht="12">
      <c r="A50" s="438">
        <f>(SUM(A49,1))</f>
        <v>43</v>
      </c>
      <c r="B50" s="473" t="s">
        <v>1764</v>
      </c>
      <c r="C50" s="472" t="s">
        <v>1267</v>
      </c>
      <c r="D50" s="471">
        <v>20</v>
      </c>
      <c r="E50" s="455"/>
      <c r="F50" s="470"/>
      <c r="G50" s="455"/>
      <c r="H50" s="470"/>
      <c r="I50" s="452"/>
      <c r="J50" s="452"/>
    </row>
    <row r="51" spans="1:8" ht="12">
      <c r="A51" s="432">
        <f>(SUM(A50,1))</f>
        <v>44</v>
      </c>
      <c r="B51" s="429"/>
      <c r="C51" s="431"/>
      <c r="D51" s="431"/>
      <c r="E51" s="431"/>
      <c r="F51" s="430">
        <f>SUM(F30:F50)</f>
        <v>0</v>
      </c>
      <c r="G51" s="429"/>
      <c r="H51" s="430">
        <f>SUM(H30:H50)</f>
        <v>0</v>
      </c>
    </row>
    <row r="52" spans="1:8" ht="12">
      <c r="A52" s="427">
        <f>(SUM(A51,1))</f>
        <v>45</v>
      </c>
      <c r="B52" s="426" t="s">
        <v>1716</v>
      </c>
      <c r="C52" s="423"/>
      <c r="D52" s="425">
        <v>3</v>
      </c>
      <c r="E52" s="423" t="s">
        <v>691</v>
      </c>
      <c r="F52" s="451">
        <f>ROUND(F51*D52*0.01,1)</f>
        <v>0</v>
      </c>
      <c r="G52" s="423"/>
      <c r="H52" s="422"/>
    </row>
    <row r="53" spans="1:8" ht="12">
      <c r="A53" s="427">
        <f>(SUM(A52,1))</f>
        <v>46</v>
      </c>
      <c r="B53" s="426" t="s">
        <v>1715</v>
      </c>
      <c r="C53" s="423"/>
      <c r="D53" s="425">
        <v>15</v>
      </c>
      <c r="E53" s="423" t="s">
        <v>691</v>
      </c>
      <c r="F53" s="424"/>
      <c r="G53" s="423"/>
      <c r="H53" s="451">
        <f>ROUND(H51*D53*0.01,1)</f>
        <v>0</v>
      </c>
    </row>
    <row r="54" spans="1:8" ht="12">
      <c r="A54" s="421">
        <f>(SUM(A53,1))</f>
        <v>47</v>
      </c>
      <c r="B54" s="420" t="s">
        <v>1708</v>
      </c>
      <c r="C54" s="419"/>
      <c r="D54" s="419"/>
      <c r="E54" s="419"/>
      <c r="F54" s="449">
        <f>SUM(F51:F53)</f>
        <v>0</v>
      </c>
      <c r="G54" s="450"/>
      <c r="H54" s="449">
        <f>SUM(H51:H53)</f>
        <v>0</v>
      </c>
    </row>
    <row r="58" spans="1:8" ht="12">
      <c r="A58" s="448"/>
      <c r="B58" s="448" t="s">
        <v>1763</v>
      </c>
      <c r="C58" s="447"/>
      <c r="D58" s="447"/>
      <c r="E58" s="446" t="s">
        <v>1713</v>
      </c>
      <c r="F58" s="446"/>
      <c r="G58" s="446" t="s">
        <v>1712</v>
      </c>
      <c r="H58" s="446"/>
    </row>
    <row r="59" spans="1:10" ht="12">
      <c r="A59" s="445" t="s">
        <v>1711</v>
      </c>
      <c r="B59" s="465" t="s">
        <v>1710</v>
      </c>
      <c r="C59" s="440" t="s">
        <v>1725</v>
      </c>
      <c r="D59" s="439" t="s">
        <v>1724</v>
      </c>
      <c r="E59" s="440" t="s">
        <v>1723</v>
      </c>
      <c r="F59" s="439" t="s">
        <v>1709</v>
      </c>
      <c r="G59" s="440" t="s">
        <v>1723</v>
      </c>
      <c r="H59" s="439" t="s">
        <v>1709</v>
      </c>
      <c r="I59" s="403"/>
      <c r="J59" s="403"/>
    </row>
    <row r="60" spans="1:10" ht="15">
      <c r="A60" s="438">
        <f>(SUM(A54,1))</f>
        <v>48</v>
      </c>
      <c r="B60" s="462" t="s">
        <v>1762</v>
      </c>
      <c r="C60" s="457" t="s">
        <v>504</v>
      </c>
      <c r="D60" s="456">
        <v>1</v>
      </c>
      <c r="E60" s="455"/>
      <c r="F60" s="454"/>
      <c r="G60" s="455"/>
      <c r="H60" s="454"/>
      <c r="I60" s="452"/>
      <c r="J60" s="452"/>
    </row>
    <row r="61" spans="1:10" ht="15">
      <c r="A61" s="438">
        <f>(SUM(A60,1))</f>
        <v>49</v>
      </c>
      <c r="B61" s="462" t="s">
        <v>1761</v>
      </c>
      <c r="C61" s="457" t="s">
        <v>504</v>
      </c>
      <c r="D61" s="456">
        <v>4</v>
      </c>
      <c r="E61" s="455"/>
      <c r="F61" s="454"/>
      <c r="G61" s="455"/>
      <c r="H61" s="454"/>
      <c r="I61" s="452"/>
      <c r="J61" s="452"/>
    </row>
    <row r="62" spans="1:10" ht="12">
      <c r="A62" s="438">
        <f>(SUM(A61,1))</f>
        <v>50</v>
      </c>
      <c r="B62" s="469" t="s">
        <v>1760</v>
      </c>
      <c r="C62" s="457" t="s">
        <v>504</v>
      </c>
      <c r="D62" s="456">
        <v>1</v>
      </c>
      <c r="E62" s="455"/>
      <c r="F62" s="454"/>
      <c r="G62" s="455"/>
      <c r="H62" s="454"/>
      <c r="I62" s="453"/>
      <c r="J62" s="452"/>
    </row>
    <row r="63" spans="1:10" ht="12">
      <c r="A63" s="438">
        <f>(SUM(A62,1))</f>
        <v>51</v>
      </c>
      <c r="B63" s="469" t="s">
        <v>1759</v>
      </c>
      <c r="C63" s="457" t="s">
        <v>504</v>
      </c>
      <c r="D63" s="456">
        <v>4</v>
      </c>
      <c r="E63" s="455"/>
      <c r="F63" s="454"/>
      <c r="G63" s="455"/>
      <c r="H63" s="454"/>
      <c r="I63" s="453"/>
      <c r="J63" s="452"/>
    </row>
    <row r="64" spans="1:10" ht="12">
      <c r="A64" s="438">
        <f>(SUM(A63,1))</f>
        <v>52</v>
      </c>
      <c r="B64" s="462" t="s">
        <v>1758</v>
      </c>
      <c r="C64" s="457" t="s">
        <v>504</v>
      </c>
      <c r="D64" s="456">
        <v>2</v>
      </c>
      <c r="E64" s="455"/>
      <c r="F64" s="454"/>
      <c r="G64" s="455"/>
      <c r="H64" s="454"/>
      <c r="I64" s="453"/>
      <c r="J64" s="452"/>
    </row>
    <row r="65" spans="1:10" ht="12">
      <c r="A65" s="438">
        <f>(SUM(A64,1))</f>
        <v>53</v>
      </c>
      <c r="B65" s="462" t="s">
        <v>1757</v>
      </c>
      <c r="C65" s="457" t="s">
        <v>504</v>
      </c>
      <c r="D65" s="456">
        <v>3</v>
      </c>
      <c r="E65" s="455"/>
      <c r="F65" s="454"/>
      <c r="G65" s="455"/>
      <c r="H65" s="454"/>
      <c r="I65" s="453"/>
      <c r="J65" s="452"/>
    </row>
    <row r="66" spans="1:10" ht="12">
      <c r="A66" s="438">
        <f>(SUM(A65,1))</f>
        <v>54</v>
      </c>
      <c r="B66" s="462" t="s">
        <v>1756</v>
      </c>
      <c r="C66" s="457" t="s">
        <v>504</v>
      </c>
      <c r="D66" s="456">
        <v>4</v>
      </c>
      <c r="E66" s="455"/>
      <c r="F66" s="454"/>
      <c r="G66" s="455"/>
      <c r="H66" s="454"/>
      <c r="I66" s="453"/>
      <c r="J66" s="452"/>
    </row>
    <row r="67" spans="1:10" ht="12">
      <c r="A67" s="438">
        <f>(SUM(A66,1))</f>
        <v>55</v>
      </c>
      <c r="B67" s="462" t="s">
        <v>1755</v>
      </c>
      <c r="C67" s="457" t="s">
        <v>504</v>
      </c>
      <c r="D67" s="456">
        <v>2</v>
      </c>
      <c r="E67" s="455"/>
      <c r="F67" s="454"/>
      <c r="G67" s="455"/>
      <c r="H67" s="454"/>
      <c r="I67" s="453"/>
      <c r="J67" s="452"/>
    </row>
    <row r="68" spans="1:10" ht="12">
      <c r="A68" s="438">
        <f>(SUM(A67,1))</f>
        <v>56</v>
      </c>
      <c r="B68" s="462" t="s">
        <v>1754</v>
      </c>
      <c r="C68" s="457" t="s">
        <v>504</v>
      </c>
      <c r="D68" s="456">
        <v>2</v>
      </c>
      <c r="E68" s="455"/>
      <c r="F68" s="454"/>
      <c r="G68" s="455"/>
      <c r="H68" s="454"/>
      <c r="I68" s="453"/>
      <c r="J68" s="452"/>
    </row>
    <row r="69" spans="1:10" ht="12">
      <c r="A69" s="438">
        <f>(SUM(A68,1))</f>
        <v>57</v>
      </c>
      <c r="B69" s="462" t="s">
        <v>1753</v>
      </c>
      <c r="C69" s="457" t="s">
        <v>504</v>
      </c>
      <c r="D69" s="456">
        <v>1</v>
      </c>
      <c r="E69" s="455"/>
      <c r="F69" s="454"/>
      <c r="G69" s="455"/>
      <c r="H69" s="454"/>
      <c r="I69" s="453"/>
      <c r="J69" s="452"/>
    </row>
    <row r="70" spans="1:10" ht="12">
      <c r="A70" s="438">
        <f>(SUM(A69,1))</f>
        <v>58</v>
      </c>
      <c r="B70" s="462" t="s">
        <v>1752</v>
      </c>
      <c r="C70" s="457" t="s">
        <v>504</v>
      </c>
      <c r="D70" s="456">
        <v>7</v>
      </c>
      <c r="E70" s="455"/>
      <c r="F70" s="454"/>
      <c r="G70" s="455"/>
      <c r="H70" s="454"/>
      <c r="I70" s="453"/>
      <c r="J70" s="452"/>
    </row>
    <row r="71" spans="1:10" ht="12">
      <c r="A71" s="438">
        <f>(SUM(A70,1))</f>
        <v>59</v>
      </c>
      <c r="B71" s="462" t="s">
        <v>1751</v>
      </c>
      <c r="C71" s="457" t="s">
        <v>504</v>
      </c>
      <c r="D71" s="456">
        <v>38</v>
      </c>
      <c r="E71" s="455"/>
      <c r="F71" s="454"/>
      <c r="G71" s="455"/>
      <c r="H71" s="454"/>
      <c r="I71" s="453"/>
      <c r="J71" s="452"/>
    </row>
    <row r="72" spans="1:10" ht="12">
      <c r="A72" s="438">
        <f>(SUM(A71,1))</f>
        <v>60</v>
      </c>
      <c r="B72" s="462" t="s">
        <v>1750</v>
      </c>
      <c r="C72" s="457" t="s">
        <v>504</v>
      </c>
      <c r="D72" s="456">
        <v>30</v>
      </c>
      <c r="E72" s="455"/>
      <c r="F72" s="454"/>
      <c r="G72" s="455"/>
      <c r="H72" s="454"/>
      <c r="I72" s="453"/>
      <c r="J72" s="452"/>
    </row>
    <row r="73" spans="1:10" ht="12">
      <c r="A73" s="438">
        <f>(SUM(A72,1))</f>
        <v>61</v>
      </c>
      <c r="B73" s="462" t="s">
        <v>1749</v>
      </c>
      <c r="C73" s="457" t="s">
        <v>504</v>
      </c>
      <c r="D73" s="456">
        <v>44</v>
      </c>
      <c r="E73" s="455"/>
      <c r="F73" s="454"/>
      <c r="G73" s="455"/>
      <c r="H73" s="454"/>
      <c r="I73" s="452"/>
      <c r="J73" s="452"/>
    </row>
    <row r="74" spans="1:10" ht="12">
      <c r="A74" s="438">
        <f>(SUM(A73,1))</f>
        <v>62</v>
      </c>
      <c r="B74" s="462" t="s">
        <v>1748</v>
      </c>
      <c r="C74" s="457" t="s">
        <v>504</v>
      </c>
      <c r="D74" s="456">
        <v>1</v>
      </c>
      <c r="E74" s="455"/>
      <c r="F74" s="454"/>
      <c r="G74" s="455"/>
      <c r="H74" s="454"/>
      <c r="I74" s="452"/>
      <c r="J74" s="452"/>
    </row>
    <row r="75" spans="1:10" ht="12">
      <c r="A75" s="438">
        <f>(SUM(A74,1))</f>
        <v>63</v>
      </c>
      <c r="B75" s="462" t="s">
        <v>1747</v>
      </c>
      <c r="C75" s="457" t="s">
        <v>504</v>
      </c>
      <c r="D75" s="456">
        <v>2</v>
      </c>
      <c r="E75" s="455"/>
      <c r="F75" s="454"/>
      <c r="G75" s="455"/>
      <c r="H75" s="454"/>
      <c r="I75" s="452"/>
      <c r="J75" s="452"/>
    </row>
    <row r="76" spans="1:10" ht="15">
      <c r="A76" s="438">
        <f>(SUM(A75,1))</f>
        <v>64</v>
      </c>
      <c r="B76" s="462" t="s">
        <v>1746</v>
      </c>
      <c r="C76" s="457" t="s">
        <v>504</v>
      </c>
      <c r="D76" s="456">
        <v>3</v>
      </c>
      <c r="E76" s="455"/>
      <c r="F76" s="454"/>
      <c r="G76" s="455"/>
      <c r="H76" s="454"/>
      <c r="I76" s="452"/>
      <c r="J76" s="452"/>
    </row>
    <row r="77" spans="1:10" ht="12">
      <c r="A77" s="438">
        <f>(SUM(A76,1))</f>
        <v>65</v>
      </c>
      <c r="B77" s="462" t="s">
        <v>1745</v>
      </c>
      <c r="C77" s="457" t="s">
        <v>504</v>
      </c>
      <c r="D77" s="456">
        <v>4</v>
      </c>
      <c r="E77" s="455"/>
      <c r="F77" s="454"/>
      <c r="G77" s="455"/>
      <c r="H77" s="454"/>
      <c r="I77" s="453"/>
      <c r="J77" s="452"/>
    </row>
    <row r="78" spans="1:10" ht="12">
      <c r="A78" s="438">
        <f>(SUM(A77,1))</f>
        <v>66</v>
      </c>
      <c r="B78" s="462" t="s">
        <v>1744</v>
      </c>
      <c r="C78" s="457" t="s">
        <v>504</v>
      </c>
      <c r="D78" s="456">
        <v>14</v>
      </c>
      <c r="E78" s="455"/>
      <c r="F78" s="454"/>
      <c r="G78" s="455"/>
      <c r="H78" s="454"/>
      <c r="I78" s="453"/>
      <c r="J78" s="452"/>
    </row>
    <row r="79" spans="1:10" ht="12">
      <c r="A79" s="438">
        <f>(SUM(A78,1))</f>
        <v>67</v>
      </c>
      <c r="B79" s="462" t="s">
        <v>1743</v>
      </c>
      <c r="C79" s="457" t="s">
        <v>504</v>
      </c>
      <c r="D79" s="456">
        <v>2</v>
      </c>
      <c r="E79" s="455"/>
      <c r="F79" s="454"/>
      <c r="G79" s="455"/>
      <c r="H79" s="454"/>
      <c r="I79" s="453"/>
      <c r="J79" s="452"/>
    </row>
    <row r="80" spans="1:10" ht="12">
      <c r="A80" s="438">
        <f>(SUM(A79,1))</f>
        <v>68</v>
      </c>
      <c r="B80" s="462" t="s">
        <v>1742</v>
      </c>
      <c r="C80" s="457" t="s">
        <v>504</v>
      </c>
      <c r="D80" s="456">
        <v>2</v>
      </c>
      <c r="E80" s="455"/>
      <c r="F80" s="454"/>
      <c r="G80" s="455"/>
      <c r="H80" s="454"/>
      <c r="I80" s="453"/>
      <c r="J80" s="452"/>
    </row>
    <row r="81" spans="1:10" ht="12">
      <c r="A81" s="438">
        <f>(SUM(A80,1))</f>
        <v>69</v>
      </c>
      <c r="B81" s="462" t="s">
        <v>1741</v>
      </c>
      <c r="C81" s="457" t="s">
        <v>504</v>
      </c>
      <c r="D81" s="456">
        <v>100</v>
      </c>
      <c r="E81" s="455"/>
      <c r="F81" s="454"/>
      <c r="G81" s="455"/>
      <c r="H81" s="454"/>
      <c r="I81" s="453"/>
      <c r="J81" s="452"/>
    </row>
    <row r="82" spans="1:10" ht="12">
      <c r="A82" s="438">
        <f>(SUM(A81,1))</f>
        <v>70</v>
      </c>
      <c r="B82" s="462" t="s">
        <v>1740</v>
      </c>
      <c r="C82" s="457" t="s">
        <v>504</v>
      </c>
      <c r="D82" s="456">
        <v>6</v>
      </c>
      <c r="E82" s="455"/>
      <c r="F82" s="454"/>
      <c r="G82" s="455"/>
      <c r="H82" s="454"/>
      <c r="I82" s="453"/>
      <c r="J82" s="452"/>
    </row>
    <row r="83" spans="1:10" ht="12">
      <c r="A83" s="438">
        <f>(SUM(A82,1))</f>
        <v>71</v>
      </c>
      <c r="B83" s="462" t="s">
        <v>1739</v>
      </c>
      <c r="C83" s="457" t="s">
        <v>1717</v>
      </c>
      <c r="D83" s="456">
        <v>5</v>
      </c>
      <c r="E83" s="455"/>
      <c r="F83" s="454"/>
      <c r="G83" s="455"/>
      <c r="H83" s="454"/>
      <c r="I83" s="453"/>
      <c r="J83" s="452"/>
    </row>
    <row r="84" spans="1:8" ht="12">
      <c r="A84" s="432">
        <f>(SUM(A83,1))</f>
        <v>72</v>
      </c>
      <c r="B84" s="429"/>
      <c r="C84" s="431"/>
      <c r="D84" s="431"/>
      <c r="E84" s="431"/>
      <c r="F84" s="430">
        <f>SUM(F60:F83)</f>
        <v>0</v>
      </c>
      <c r="G84" s="429"/>
      <c r="H84" s="430">
        <f>SUM(H60:H83)</f>
        <v>0</v>
      </c>
    </row>
    <row r="85" spans="1:8" ht="12">
      <c r="A85" s="427">
        <f>(SUM(A84,1))</f>
        <v>73</v>
      </c>
      <c r="B85" s="426" t="s">
        <v>1716</v>
      </c>
      <c r="C85" s="423"/>
      <c r="D85" s="425">
        <v>3</v>
      </c>
      <c r="E85" s="423" t="s">
        <v>691</v>
      </c>
      <c r="F85" s="451">
        <f>ROUND(F84*D85*0.01,1)</f>
        <v>0</v>
      </c>
      <c r="G85" s="423"/>
      <c r="H85" s="422"/>
    </row>
    <row r="86" spans="1:8" ht="12">
      <c r="A86" s="427">
        <f>(SUM(A85,1))</f>
        <v>74</v>
      </c>
      <c r="B86" s="426" t="s">
        <v>1715</v>
      </c>
      <c r="C86" s="423"/>
      <c r="D86" s="425">
        <v>6</v>
      </c>
      <c r="E86" s="423" t="s">
        <v>691</v>
      </c>
      <c r="F86" s="424"/>
      <c r="G86" s="423"/>
      <c r="H86" s="451">
        <f>ROUND(H84*D86*0.01,1)</f>
        <v>0</v>
      </c>
    </row>
    <row r="87" spans="1:8" ht="12">
      <c r="A87" s="421">
        <f>(SUM(A86,1))</f>
        <v>75</v>
      </c>
      <c r="B87" s="420" t="s">
        <v>1708</v>
      </c>
      <c r="C87" s="419"/>
      <c r="D87" s="419"/>
      <c r="E87" s="419"/>
      <c r="F87" s="449">
        <f>SUM(F84:F86)</f>
        <v>0</v>
      </c>
      <c r="G87" s="450"/>
      <c r="H87" s="449">
        <f>SUM(H84:H86)</f>
        <v>0</v>
      </c>
    </row>
    <row r="92" spans="2:10" ht="12">
      <c r="B92" s="448" t="s">
        <v>1738</v>
      </c>
      <c r="C92" s="447"/>
      <c r="D92" s="447"/>
      <c r="E92" s="446" t="s">
        <v>1713</v>
      </c>
      <c r="F92" s="446"/>
      <c r="G92" s="446" t="s">
        <v>1712</v>
      </c>
      <c r="H92" s="446"/>
      <c r="I92" s="452"/>
      <c r="J92" s="452"/>
    </row>
    <row r="93" spans="1:10" ht="12">
      <c r="A93" s="445" t="s">
        <v>1711</v>
      </c>
      <c r="B93" s="465" t="s">
        <v>1710</v>
      </c>
      <c r="C93" s="440" t="s">
        <v>1725</v>
      </c>
      <c r="D93" s="439" t="s">
        <v>1724</v>
      </c>
      <c r="E93" s="440" t="s">
        <v>1723</v>
      </c>
      <c r="F93" s="439" t="s">
        <v>1709</v>
      </c>
      <c r="G93" s="440" t="s">
        <v>1723</v>
      </c>
      <c r="H93" s="439" t="s">
        <v>1709</v>
      </c>
      <c r="I93" s="403"/>
      <c r="J93" s="403"/>
    </row>
    <row r="94" spans="1:10" ht="16.5">
      <c r="A94" s="438">
        <f>(SUM(A87,1))</f>
        <v>76</v>
      </c>
      <c r="B94" s="468" t="s">
        <v>1737</v>
      </c>
      <c r="C94" s="460" t="s">
        <v>504</v>
      </c>
      <c r="D94" s="459">
        <v>47</v>
      </c>
      <c r="E94" s="455"/>
      <c r="F94" s="454"/>
      <c r="G94" s="455"/>
      <c r="H94" s="454"/>
      <c r="I94" s="453"/>
      <c r="J94" s="452"/>
    </row>
    <row r="95" spans="1:10" ht="16.5">
      <c r="A95" s="438">
        <f>(SUM(A94,1))</f>
        <v>77</v>
      </c>
      <c r="B95" s="468" t="s">
        <v>1736</v>
      </c>
      <c r="C95" s="460" t="s">
        <v>504</v>
      </c>
      <c r="D95" s="459">
        <v>2</v>
      </c>
      <c r="E95" s="455"/>
      <c r="F95" s="454"/>
      <c r="G95" s="455"/>
      <c r="H95" s="454"/>
      <c r="I95" s="453"/>
      <c r="J95" s="452"/>
    </row>
    <row r="96" spans="1:10" ht="16.5">
      <c r="A96" s="438">
        <f>(SUM(A95,1))</f>
        <v>78</v>
      </c>
      <c r="B96" s="468" t="s">
        <v>1735</v>
      </c>
      <c r="C96" s="460" t="s">
        <v>504</v>
      </c>
      <c r="D96" s="459">
        <v>4</v>
      </c>
      <c r="E96" s="455"/>
      <c r="F96" s="454"/>
      <c r="G96" s="455"/>
      <c r="H96" s="454"/>
      <c r="I96" s="453"/>
      <c r="J96" s="452"/>
    </row>
    <row r="97" spans="1:10" ht="16.5">
      <c r="A97" s="438">
        <f>(SUM(A96,1))</f>
        <v>79</v>
      </c>
      <c r="B97" s="468" t="s">
        <v>1734</v>
      </c>
      <c r="C97" s="460" t="s">
        <v>504</v>
      </c>
      <c r="D97" s="459">
        <v>4</v>
      </c>
      <c r="E97" s="455"/>
      <c r="F97" s="454"/>
      <c r="G97" s="455"/>
      <c r="H97" s="454"/>
      <c r="I97" s="453"/>
      <c r="J97" s="452"/>
    </row>
    <row r="98" spans="1:10" ht="16.5">
      <c r="A98" s="438">
        <f>(SUM(A97,1))</f>
        <v>80</v>
      </c>
      <c r="B98" s="468" t="s">
        <v>1733</v>
      </c>
      <c r="C98" s="460" t="s">
        <v>504</v>
      </c>
      <c r="D98" s="459">
        <v>11</v>
      </c>
      <c r="E98" s="455"/>
      <c r="F98" s="454"/>
      <c r="G98" s="455"/>
      <c r="H98" s="454"/>
      <c r="I98" s="453"/>
      <c r="J98" s="452"/>
    </row>
    <row r="99" spans="1:10" ht="12">
      <c r="A99" s="438">
        <f>(SUM(A98,1))</f>
        <v>81</v>
      </c>
      <c r="B99" s="467" t="s">
        <v>1732</v>
      </c>
      <c r="C99" s="457" t="s">
        <v>504</v>
      </c>
      <c r="D99" s="456">
        <v>10</v>
      </c>
      <c r="E99" s="455"/>
      <c r="F99" s="454"/>
      <c r="G99" s="455"/>
      <c r="H99" s="454"/>
      <c r="I99" s="453"/>
      <c r="J99" s="452"/>
    </row>
    <row r="100" spans="1:10" ht="16.5">
      <c r="A100" s="438">
        <f>(SUM(A99,1))</f>
        <v>82</v>
      </c>
      <c r="B100" s="466" t="s">
        <v>1731</v>
      </c>
      <c r="C100" s="457" t="s">
        <v>504</v>
      </c>
      <c r="D100" s="456">
        <v>6</v>
      </c>
      <c r="E100" s="455"/>
      <c r="F100" s="454"/>
      <c r="G100" s="455"/>
      <c r="H100" s="454"/>
      <c r="I100" s="453"/>
      <c r="J100" s="452"/>
    </row>
    <row r="101" spans="1:8" ht="12">
      <c r="A101" s="432">
        <f>(SUM(A100,1))</f>
        <v>83</v>
      </c>
      <c r="B101" s="429"/>
      <c r="C101" s="431"/>
      <c r="D101" s="431"/>
      <c r="E101" s="431"/>
      <c r="F101" s="430">
        <f>SUM(F94:F100)</f>
        <v>0</v>
      </c>
      <c r="G101" s="429"/>
      <c r="H101" s="430">
        <f>SUM(H94:H100)</f>
        <v>0</v>
      </c>
    </row>
    <row r="102" spans="1:8" ht="12">
      <c r="A102" s="427">
        <f>(SUM(A101,1))</f>
        <v>84</v>
      </c>
      <c r="B102" s="426" t="s">
        <v>1716</v>
      </c>
      <c r="C102" s="423"/>
      <c r="D102" s="425">
        <v>3</v>
      </c>
      <c r="E102" s="423" t="s">
        <v>691</v>
      </c>
      <c r="F102" s="451">
        <f>ROUND(F101*D102*0.01,1)</f>
        <v>0</v>
      </c>
      <c r="G102" s="423"/>
      <c r="H102" s="422"/>
    </row>
    <row r="103" spans="1:8" ht="12">
      <c r="A103" s="427">
        <f>(SUM(A102,1))</f>
        <v>85</v>
      </c>
      <c r="B103" s="426" t="s">
        <v>1730</v>
      </c>
      <c r="C103" s="423"/>
      <c r="D103" s="425">
        <v>10</v>
      </c>
      <c r="E103" s="423" t="s">
        <v>691</v>
      </c>
      <c r="F103" s="424"/>
      <c r="G103" s="423"/>
      <c r="H103" s="451">
        <f>ROUND(H101*D103*0.01,1)</f>
        <v>0</v>
      </c>
    </row>
    <row r="104" spans="1:8" ht="12">
      <c r="A104" s="421">
        <f>(SUM(A103,1))</f>
        <v>86</v>
      </c>
      <c r="B104" s="420" t="s">
        <v>1708</v>
      </c>
      <c r="C104" s="419"/>
      <c r="D104" s="419"/>
      <c r="E104" s="419"/>
      <c r="F104" s="449">
        <f>SUM(F101:F103)</f>
        <v>0</v>
      </c>
      <c r="G104" s="450"/>
      <c r="H104" s="449">
        <f>SUM(H101:H103)</f>
        <v>0</v>
      </c>
    </row>
    <row r="136" spans="1:8" ht="12">
      <c r="A136" s="448"/>
      <c r="B136" s="448" t="s">
        <v>1729</v>
      </c>
      <c r="C136" s="447"/>
      <c r="D136" s="447"/>
      <c r="E136" s="446" t="s">
        <v>1713</v>
      </c>
      <c r="F136" s="446"/>
      <c r="G136" s="446" t="s">
        <v>1712</v>
      </c>
      <c r="H136" s="446"/>
    </row>
    <row r="137" spans="1:10" ht="12">
      <c r="A137" s="445" t="s">
        <v>1711</v>
      </c>
      <c r="B137" s="465" t="s">
        <v>1710</v>
      </c>
      <c r="C137" s="440" t="s">
        <v>1725</v>
      </c>
      <c r="D137" s="439" t="s">
        <v>1724</v>
      </c>
      <c r="E137" s="440" t="s">
        <v>1723</v>
      </c>
      <c r="F137" s="439" t="s">
        <v>1709</v>
      </c>
      <c r="G137" s="440" t="s">
        <v>1723</v>
      </c>
      <c r="H137" s="439" t="s">
        <v>1709</v>
      </c>
      <c r="I137" s="464"/>
      <c r="J137" s="464"/>
    </row>
    <row r="138" spans="1:10" ht="30">
      <c r="A138" s="438">
        <f>(SUM(A104,1))</f>
        <v>87</v>
      </c>
      <c r="B138" s="463" t="s">
        <v>1728</v>
      </c>
      <c r="C138" s="457" t="s">
        <v>1717</v>
      </c>
      <c r="D138" s="456">
        <v>1</v>
      </c>
      <c r="E138" s="455"/>
      <c r="F138" s="454"/>
      <c r="G138" s="455"/>
      <c r="H138" s="454"/>
      <c r="I138" s="453"/>
      <c r="J138" s="452"/>
    </row>
    <row r="139" spans="1:10" ht="52.5">
      <c r="A139" s="438">
        <f>(SUM(A138,1))</f>
        <v>88</v>
      </c>
      <c r="B139" s="463" t="s">
        <v>1727</v>
      </c>
      <c r="C139" s="457" t="s">
        <v>1717</v>
      </c>
      <c r="D139" s="456">
        <v>1</v>
      </c>
      <c r="E139" s="455"/>
      <c r="F139" s="454"/>
      <c r="G139" s="455"/>
      <c r="H139" s="454"/>
      <c r="I139" s="453"/>
      <c r="J139" s="452"/>
    </row>
    <row r="140" spans="1:8" ht="12">
      <c r="A140" s="432">
        <f>(SUM(A139,1))</f>
        <v>89</v>
      </c>
      <c r="B140" s="429"/>
      <c r="C140" s="431"/>
      <c r="D140" s="431"/>
      <c r="E140" s="431"/>
      <c r="F140" s="430">
        <f>SUM(F138:F139)</f>
        <v>0</v>
      </c>
      <c r="G140" s="429"/>
      <c r="H140" s="430">
        <f>SUM(H138:H139)</f>
        <v>0</v>
      </c>
    </row>
    <row r="141" spans="1:8" ht="12">
      <c r="A141" s="427">
        <f>(SUM(A140,1))</f>
        <v>90</v>
      </c>
      <c r="B141" s="426" t="s">
        <v>1716</v>
      </c>
      <c r="C141" s="423"/>
      <c r="D141" s="425">
        <v>0</v>
      </c>
      <c r="E141" s="423" t="s">
        <v>691</v>
      </c>
      <c r="F141" s="451">
        <f>ROUND(F140*D141*0.01,1)</f>
        <v>0</v>
      </c>
      <c r="G141" s="423"/>
      <c r="H141" s="422"/>
    </row>
    <row r="142" spans="1:8" ht="12">
      <c r="A142" s="427">
        <f>(SUM(A141,1))</f>
        <v>91</v>
      </c>
      <c r="B142" s="426" t="s">
        <v>1715</v>
      </c>
      <c r="C142" s="423"/>
      <c r="D142" s="425">
        <v>0</v>
      </c>
      <c r="E142" s="423" t="s">
        <v>691</v>
      </c>
      <c r="F142" s="424"/>
      <c r="G142" s="423"/>
      <c r="H142" s="451">
        <f>ROUND(H140*D142*0.01,1)</f>
        <v>0</v>
      </c>
    </row>
    <row r="143" spans="1:8" ht="12">
      <c r="A143" s="421">
        <f>(SUM(A142,1))</f>
        <v>92</v>
      </c>
      <c r="B143" s="420" t="s">
        <v>1708</v>
      </c>
      <c r="C143" s="419"/>
      <c r="D143" s="419"/>
      <c r="E143" s="419"/>
      <c r="F143" s="449">
        <f>SUM(F140:F142)</f>
        <v>0</v>
      </c>
      <c r="G143" s="450"/>
      <c r="H143" s="449">
        <f>SUM(H140:H142)</f>
        <v>0</v>
      </c>
    </row>
    <row r="147" spans="1:8" ht="12">
      <c r="A147" s="448"/>
      <c r="B147" s="448" t="s">
        <v>1726</v>
      </c>
      <c r="C147" s="447"/>
      <c r="D147" s="447"/>
      <c r="E147" s="446" t="s">
        <v>1713</v>
      </c>
      <c r="F147" s="446"/>
      <c r="G147" s="446" t="s">
        <v>1712</v>
      </c>
      <c r="H147" s="446"/>
    </row>
    <row r="148" spans="1:10" ht="12">
      <c r="A148" s="445" t="s">
        <v>1711</v>
      </c>
      <c r="B148" s="465" t="s">
        <v>1710</v>
      </c>
      <c r="C148" s="440" t="s">
        <v>1725</v>
      </c>
      <c r="D148" s="439" t="s">
        <v>1724</v>
      </c>
      <c r="E148" s="440" t="s">
        <v>1723</v>
      </c>
      <c r="F148" s="439" t="s">
        <v>1709</v>
      </c>
      <c r="G148" s="440" t="s">
        <v>1723</v>
      </c>
      <c r="H148" s="439" t="s">
        <v>1709</v>
      </c>
      <c r="I148" s="464"/>
      <c r="J148" s="464"/>
    </row>
    <row r="149" spans="1:10" ht="12">
      <c r="A149" s="438">
        <f>(SUM(A143,1))</f>
        <v>93</v>
      </c>
      <c r="B149" s="463" t="s">
        <v>1722</v>
      </c>
      <c r="C149" s="457" t="s">
        <v>1717</v>
      </c>
      <c r="D149" s="456">
        <v>1</v>
      </c>
      <c r="E149" s="455"/>
      <c r="F149" s="454"/>
      <c r="G149" s="455"/>
      <c r="H149" s="454"/>
      <c r="I149" s="453"/>
      <c r="J149" s="452"/>
    </row>
    <row r="150" spans="1:10" ht="12">
      <c r="A150" s="438">
        <f>(SUM(A149,1))</f>
        <v>94</v>
      </c>
      <c r="B150" s="462" t="s">
        <v>1721</v>
      </c>
      <c r="C150" s="457" t="s">
        <v>1361</v>
      </c>
      <c r="D150" s="456">
        <v>40</v>
      </c>
      <c r="E150" s="455"/>
      <c r="F150" s="454"/>
      <c r="G150" s="455"/>
      <c r="H150" s="454"/>
      <c r="I150" s="453"/>
      <c r="J150" s="452"/>
    </row>
    <row r="151" spans="1:10" ht="12">
      <c r="A151" s="438">
        <f>(SUM(A150,1))</f>
        <v>95</v>
      </c>
      <c r="B151" s="462" t="s">
        <v>1720</v>
      </c>
      <c r="C151" s="457" t="s">
        <v>1361</v>
      </c>
      <c r="D151" s="456">
        <v>50</v>
      </c>
      <c r="E151" s="455"/>
      <c r="F151" s="454"/>
      <c r="G151" s="455"/>
      <c r="H151" s="454"/>
      <c r="I151" s="453"/>
      <c r="J151" s="452"/>
    </row>
    <row r="152" spans="1:10" ht="12">
      <c r="A152" s="438">
        <f>(SUM(A151,1))</f>
        <v>96</v>
      </c>
      <c r="B152" s="461" t="s">
        <v>1719</v>
      </c>
      <c r="C152" s="460" t="s">
        <v>1717</v>
      </c>
      <c r="D152" s="459">
        <v>1</v>
      </c>
      <c r="E152" s="455"/>
      <c r="F152" s="454"/>
      <c r="G152" s="455"/>
      <c r="H152" s="454"/>
      <c r="I152" s="453"/>
      <c r="J152" s="452"/>
    </row>
    <row r="153" spans="1:10" ht="12">
      <c r="A153" s="438">
        <f>(SUM(A152,1))</f>
        <v>97</v>
      </c>
      <c r="B153" s="458" t="s">
        <v>1718</v>
      </c>
      <c r="C153" s="457" t="s">
        <v>1717</v>
      </c>
      <c r="D153" s="456">
        <v>1</v>
      </c>
      <c r="E153" s="455"/>
      <c r="F153" s="454"/>
      <c r="G153" s="455"/>
      <c r="H153" s="454"/>
      <c r="I153" s="453"/>
      <c r="J153" s="452"/>
    </row>
    <row r="154" spans="1:8" ht="12">
      <c r="A154" s="432">
        <f>(SUM(A153,1))</f>
        <v>98</v>
      </c>
      <c r="B154" s="429"/>
      <c r="C154" s="431"/>
      <c r="D154" s="431"/>
      <c r="E154" s="431"/>
      <c r="F154" s="430">
        <f>SUM(F149:F153)</f>
        <v>0</v>
      </c>
      <c r="G154" s="429"/>
      <c r="H154" s="430">
        <f>SUM(H149:H153)</f>
        <v>0</v>
      </c>
    </row>
    <row r="155" spans="1:8" ht="12">
      <c r="A155" s="427">
        <f>(SUM(A154,1))</f>
        <v>99</v>
      </c>
      <c r="B155" s="426" t="s">
        <v>1716</v>
      </c>
      <c r="C155" s="423"/>
      <c r="D155" s="425">
        <v>0</v>
      </c>
      <c r="E155" s="423" t="s">
        <v>691</v>
      </c>
      <c r="F155" s="451">
        <f>ROUND(F154*D155*0.01,1)</f>
        <v>0</v>
      </c>
      <c r="G155" s="423"/>
      <c r="H155" s="422"/>
    </row>
    <row r="156" spans="1:8" ht="12">
      <c r="A156" s="427">
        <f>(SUM(A155,1))</f>
        <v>100</v>
      </c>
      <c r="B156" s="426" t="s">
        <v>1715</v>
      </c>
      <c r="C156" s="423"/>
      <c r="D156" s="425">
        <v>0</v>
      </c>
      <c r="E156" s="423" t="s">
        <v>691</v>
      </c>
      <c r="F156" s="424"/>
      <c r="G156" s="423"/>
      <c r="H156" s="451">
        <f>ROUND(H154*D156*0.01,1)</f>
        <v>0</v>
      </c>
    </row>
    <row r="157" spans="1:8" ht="12">
      <c r="A157" s="421">
        <f>(SUM(A156,1))</f>
        <v>101</v>
      </c>
      <c r="B157" s="420" t="s">
        <v>1708</v>
      </c>
      <c r="C157" s="419"/>
      <c r="D157" s="419"/>
      <c r="E157" s="419"/>
      <c r="F157" s="449">
        <f>SUM(F154:F156)</f>
        <v>0</v>
      </c>
      <c r="G157" s="450"/>
      <c r="H157" s="449">
        <f>SUM(H154:H156)</f>
        <v>0</v>
      </c>
    </row>
    <row r="181" spans="1:8" ht="12.6" thickBot="1">
      <c r="A181" s="398"/>
      <c r="B181" s="398"/>
      <c r="C181" s="398"/>
      <c r="D181" s="398"/>
      <c r="E181" s="398"/>
      <c r="F181" s="398"/>
      <c r="G181" s="398"/>
      <c r="H181" s="398"/>
    </row>
    <row r="182" ht="12.6" thickTop="1"/>
    <row r="183" spans="2:8" ht="12">
      <c r="B183" s="448" t="s">
        <v>1714</v>
      </c>
      <c r="C183" s="447"/>
      <c r="D183" s="447"/>
      <c r="E183" s="446" t="s">
        <v>1713</v>
      </c>
      <c r="F183" s="446"/>
      <c r="G183" s="446" t="s">
        <v>1712</v>
      </c>
      <c r="H183" s="446"/>
    </row>
    <row r="184" spans="1:8" ht="12">
      <c r="A184" s="445" t="s">
        <v>1711</v>
      </c>
      <c r="B184" s="444" t="s">
        <v>1710</v>
      </c>
      <c r="C184" s="443"/>
      <c r="D184" s="442"/>
      <c r="E184" s="441"/>
      <c r="F184" s="439" t="s">
        <v>1709</v>
      </c>
      <c r="G184" s="440"/>
      <c r="H184" s="439" t="s">
        <v>1709</v>
      </c>
    </row>
    <row r="185" spans="1:8" ht="22.5">
      <c r="A185" s="438">
        <f>(SUM(A157,1))</f>
        <v>102</v>
      </c>
      <c r="B185" s="437" t="str">
        <f>B1</f>
        <v>Hromosvody, uzemnění,pospojení</v>
      </c>
      <c r="C185" s="436"/>
      <c r="D185" s="435">
        <v>21</v>
      </c>
      <c r="E185" s="434">
        <f>F24</f>
        <v>0</v>
      </c>
      <c r="F185" s="433"/>
      <c r="G185" s="434">
        <f>H24</f>
        <v>0</v>
      </c>
      <c r="H185" s="433"/>
    </row>
    <row r="186" spans="1:8" ht="30">
      <c r="A186" s="438">
        <f>(SUM(A185,1))</f>
        <v>103</v>
      </c>
      <c r="B186" s="437" t="str">
        <f>B28</f>
        <v>Napojení osvětlení, VZT, žaluzií, loga, hodin</v>
      </c>
      <c r="C186" s="436"/>
      <c r="D186" s="435">
        <v>21</v>
      </c>
      <c r="E186" s="434">
        <f>F54</f>
        <v>0</v>
      </c>
      <c r="F186" s="433"/>
      <c r="G186" s="434">
        <f>H54</f>
        <v>0</v>
      </c>
      <c r="H186" s="433"/>
    </row>
    <row r="187" spans="1:8" ht="22.5">
      <c r="A187" s="438">
        <f>(SUM(A186,1))</f>
        <v>104</v>
      </c>
      <c r="B187" s="437" t="str">
        <f>B58</f>
        <v>Úpravy stávajících rozváděčů</v>
      </c>
      <c r="C187" s="436"/>
      <c r="D187" s="435">
        <v>21</v>
      </c>
      <c r="E187" s="434">
        <f>F87</f>
        <v>0</v>
      </c>
      <c r="F187" s="433"/>
      <c r="G187" s="434">
        <f>H87</f>
        <v>0</v>
      </c>
      <c r="H187" s="433"/>
    </row>
    <row r="188" spans="1:8" ht="22.5">
      <c r="A188" s="438">
        <f>(SUM(A187,1))</f>
        <v>105</v>
      </c>
      <c r="B188" s="437" t="str">
        <f>B92</f>
        <v>Svítidla vč. zdrojů a předřadníků</v>
      </c>
      <c r="C188" s="436"/>
      <c r="D188" s="435">
        <v>21</v>
      </c>
      <c r="E188" s="434">
        <f>F104</f>
        <v>0</v>
      </c>
      <c r="F188" s="433"/>
      <c r="G188" s="434">
        <f>H104</f>
        <v>0</v>
      </c>
      <c r="H188" s="433"/>
    </row>
    <row r="189" spans="1:8" ht="12">
      <c r="A189" s="438">
        <f>(SUM(A188,1))</f>
        <v>106</v>
      </c>
      <c r="B189" s="437" t="str">
        <f>B136</f>
        <v>Dodávky</v>
      </c>
      <c r="C189" s="436"/>
      <c r="D189" s="435">
        <v>21</v>
      </c>
      <c r="E189" s="434">
        <f>F143</f>
        <v>0</v>
      </c>
      <c r="F189" s="433"/>
      <c r="G189" s="434">
        <f>H143</f>
        <v>0</v>
      </c>
      <c r="H189" s="433"/>
    </row>
    <row r="190" spans="1:8" ht="15">
      <c r="A190" s="438">
        <f>(SUM(A189,1))</f>
        <v>107</v>
      </c>
      <c r="B190" s="437" t="str">
        <f>B147</f>
        <v>HZS, PD, revize</v>
      </c>
      <c r="C190" s="436"/>
      <c r="D190" s="435">
        <v>21</v>
      </c>
      <c r="E190" s="434">
        <f>F157</f>
        <v>0</v>
      </c>
      <c r="F190" s="433"/>
      <c r="G190" s="434">
        <f>H157</f>
        <v>0</v>
      </c>
      <c r="H190" s="433"/>
    </row>
    <row r="191" spans="1:8" ht="12">
      <c r="A191" s="432"/>
      <c r="B191" s="429"/>
      <c r="C191" s="431"/>
      <c r="D191" s="431"/>
      <c r="E191" s="431"/>
      <c r="F191" s="430"/>
      <c r="G191" s="429"/>
      <c r="H191" s="428"/>
    </row>
    <row r="192" spans="1:8" ht="12">
      <c r="A192" s="427"/>
      <c r="B192" s="426"/>
      <c r="C192" s="423"/>
      <c r="D192" s="425"/>
      <c r="E192" s="423"/>
      <c r="F192" s="424"/>
      <c r="G192" s="423"/>
      <c r="H192" s="422"/>
    </row>
    <row r="193" spans="1:8" ht="12">
      <c r="A193" s="421">
        <f>(SUM(A190,1))</f>
        <v>108</v>
      </c>
      <c r="B193" s="420" t="s">
        <v>1708</v>
      </c>
      <c r="C193" s="419"/>
      <c r="D193" s="419"/>
      <c r="E193" s="418">
        <f>SUM(E185:F190)</f>
        <v>0</v>
      </c>
      <c r="F193" s="416"/>
      <c r="G193" s="417">
        <f>SUM(G185:H190)</f>
        <v>0</v>
      </c>
      <c r="H193" s="416"/>
    </row>
    <row r="196" spans="1:7" ht="12">
      <c r="A196" s="403">
        <f>(SUM(A193,1))</f>
        <v>109</v>
      </c>
      <c r="B196" s="415" t="s">
        <v>1707</v>
      </c>
      <c r="C196" s="415"/>
      <c r="D196" s="415"/>
      <c r="E196" s="414">
        <f>SUM(E193:H193)</f>
        <v>0</v>
      </c>
      <c r="F196" s="414"/>
      <c r="G196" s="413" t="s">
        <v>1706</v>
      </c>
    </row>
    <row r="197" spans="2:11" ht="12">
      <c r="B197" s="412"/>
      <c r="K197" s="411"/>
    </row>
    <row r="199" spans="2:8" ht="12">
      <c r="B199" s="410">
        <f>E199+G199</f>
        <v>0</v>
      </c>
      <c r="C199" s="408"/>
      <c r="D199" s="407">
        <v>15</v>
      </c>
      <c r="E199" s="406">
        <f>SUM(SUMIF(D183:D190,D199,E183:E190),SUMIF(D183:D190,D199,G183:G190))</f>
        <v>0</v>
      </c>
      <c r="F199" s="406"/>
      <c r="G199" s="405">
        <f>CEILING(E199*D199/100,0.1)</f>
        <v>0</v>
      </c>
      <c r="H199" s="404"/>
    </row>
    <row r="200" spans="2:8" ht="12">
      <c r="B200" s="409">
        <f>E200+G200</f>
        <v>0</v>
      </c>
      <c r="C200" s="408"/>
      <c r="D200" s="407">
        <v>21</v>
      </c>
      <c r="E200" s="406">
        <f>SUM(SUMIF(D183:D190,D200,E183:E190),SUMIF(D183:D190,D200,G183:G190))</f>
        <v>0</v>
      </c>
      <c r="F200" s="406"/>
      <c r="G200" s="405">
        <f>CEILING(E200*D200/100,0.1)</f>
        <v>0</v>
      </c>
      <c r="H200" s="404"/>
    </row>
    <row r="203" spans="1:7" ht="12">
      <c r="A203" s="403">
        <f>(SUM(A196,1))</f>
        <v>110</v>
      </c>
      <c r="B203" s="402" t="s">
        <v>1705</v>
      </c>
      <c r="E203" s="401">
        <f>SUM(B199:B200)</f>
        <v>0</v>
      </c>
      <c r="F203" s="401"/>
      <c r="G203" s="400" t="s">
        <v>1704</v>
      </c>
    </row>
    <row r="204" spans="1:8" ht="12.6" thickBot="1">
      <c r="A204" s="398"/>
      <c r="B204" s="399"/>
      <c r="C204" s="398"/>
      <c r="D204" s="398"/>
      <c r="E204" s="398"/>
      <c r="F204" s="398"/>
      <c r="G204" s="398"/>
      <c r="H204" s="398"/>
    </row>
    <row r="205" ht="12.6" thickTop="1"/>
  </sheetData>
  <mergeCells count="35">
    <mergeCell ref="E200:F200"/>
    <mergeCell ref="G200:H200"/>
    <mergeCell ref="E203:F203"/>
    <mergeCell ref="E190:F190"/>
    <mergeCell ref="G190:H190"/>
    <mergeCell ref="E193:F193"/>
    <mergeCell ref="G193:H193"/>
    <mergeCell ref="E196:F196"/>
    <mergeCell ref="E199:F199"/>
    <mergeCell ref="G199:H199"/>
    <mergeCell ref="E183:F183"/>
    <mergeCell ref="G183:H183"/>
    <mergeCell ref="B184:D184"/>
    <mergeCell ref="E185:F185"/>
    <mergeCell ref="G185:H185"/>
    <mergeCell ref="E189:F189"/>
    <mergeCell ref="G189:H189"/>
    <mergeCell ref="E187:F187"/>
    <mergeCell ref="G187:H187"/>
    <mergeCell ref="E188:F188"/>
    <mergeCell ref="G188:H188"/>
    <mergeCell ref="E186:F186"/>
    <mergeCell ref="G186:H186"/>
    <mergeCell ref="E92:F92"/>
    <mergeCell ref="G92:H92"/>
    <mergeCell ref="E136:F136"/>
    <mergeCell ref="G136:H136"/>
    <mergeCell ref="E147:F147"/>
    <mergeCell ref="G147:H147"/>
    <mergeCell ref="E1:F1"/>
    <mergeCell ref="G1:H1"/>
    <mergeCell ref="E28:F28"/>
    <mergeCell ref="G28:H28"/>
    <mergeCell ref="E58:F58"/>
    <mergeCell ref="G58:H58"/>
  </mergeCells>
  <printOptions horizontalCentered="1"/>
  <pageMargins left="0.3937007874015748" right="0.3937007874015748" top="0.5905511811023623" bottom="0.7874015748031497" header="0.3937007874015748" footer="0.3937007874015748"/>
  <pageSetup horizontalDpi="600" verticalDpi="600" orientation="portrait" paperSize="9" r:id="rId2"/>
  <headerFooter alignWithMargins="0">
    <oddHeader>&amp;C&amp;6Elektroinstalace - &amp;"Arial CE,Tučné"Zateplení SPŠ Trutnov, ulice Horská 618, Trutnov</oddHeader>
    <oddFooter>&amp;L&amp;6Vypracoval :
Roman Hladík&amp;C&amp;6Stránka &amp;P z &amp;N&amp;R&amp;6Datum vytvoření - 21.1.2019
Datum tisku -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MICHÁLEK\Michálek</dc:creator>
  <cp:keywords/>
  <dc:description/>
  <cp:lastModifiedBy>JN</cp:lastModifiedBy>
  <dcterms:created xsi:type="dcterms:W3CDTF">2019-11-12T09:39:10Z</dcterms:created>
  <dcterms:modified xsi:type="dcterms:W3CDTF">2019-11-12T12:08:18Z</dcterms:modified>
  <cp:category/>
  <cp:version/>
  <cp:contentType/>
  <cp:contentStatus/>
</cp:coreProperties>
</file>